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/>
  <mc:AlternateContent xmlns:mc="http://schemas.openxmlformats.org/markup-compatibility/2006">
    <mc:Choice Requires="x15">
      <x15ac:absPath xmlns:x15ac="http://schemas.microsoft.com/office/spreadsheetml/2010/11/ac" url="/Volumes/Data/DATA VIKTOR 2020/KIB AUDITED 2019 PRINT/"/>
    </mc:Choice>
  </mc:AlternateContent>
  <xr:revisionPtr revIDLastSave="0" documentId="13_ncr:1_{99F6C0AB-1051-3E4D-8954-3832802E28A1}" xr6:coauthVersionLast="45" xr6:coauthVersionMax="45" xr10:uidLastSave="{00000000-0000-0000-0000-000000000000}"/>
  <bookViews>
    <workbookView xWindow="0" yWindow="0" windowWidth="25600" windowHeight="16000" activeTab="2" xr2:uid="{00000000-000D-0000-FFFF-FFFF00000000}"/>
  </bookViews>
  <sheets>
    <sheet name="X" sheetId="5" state="hidden" r:id="rId1"/>
    <sheet name="KIB B " sheetId="42" state="hidden" r:id="rId2"/>
    <sheet name=" KIB A" sheetId="28" r:id="rId3"/>
    <sheet name="KIB B MASTER" sheetId="43" state="hidden" r:id="rId4"/>
    <sheet name="KIB B PERUMAHAN" sheetId="41" state="hidden" r:id="rId5"/>
    <sheet name="BA MUTASI ASET (2)" sheetId="40" state="hidden" r:id="rId6"/>
    <sheet name="KIB B OK" sheetId="49" r:id="rId7"/>
    <sheet name="KIB B EKSTRAKOMP" sheetId="50" state="hidden" r:id="rId8"/>
    <sheet name="KIB C MASTER" sheetId="34" state="hidden" r:id="rId9"/>
    <sheet name="KIB C " sheetId="54" r:id="rId10"/>
    <sheet name="KIB C EKSTRAKOMP" sheetId="48" state="hidden" r:id="rId11"/>
    <sheet name="KIB D MASTER" sheetId="39" state="hidden" r:id="rId12"/>
    <sheet name="KIB D INTRAKOMP" sheetId="51" state="hidden" r:id="rId13"/>
    <sheet name="KIB D EKSTRAKOMP" sheetId="52" state="hidden" r:id="rId14"/>
    <sheet name="KIB D" sheetId="37" state="hidden" r:id="rId15"/>
    <sheet name="KIR 2016 (2)" sheetId="36" state="hidden" r:id="rId16"/>
    <sheet name="KIB B&lt;300000" sheetId="45" state="hidden" r:id="rId17"/>
    <sheet name="KIB D " sheetId="53" r:id="rId18"/>
    <sheet name="KIB E" sheetId="44" r:id="rId19"/>
    <sheet name="KIB F " sheetId="35" r:id="rId20"/>
    <sheet name="KIR 2016" sheetId="33" state="hidden" r:id="rId21"/>
    <sheet name="KIB F" sheetId="30" state="hidden" r:id="rId22"/>
    <sheet name="KIB C" sheetId="29" state="hidden" r:id="rId23"/>
    <sheet name="BA MUTASI ASET" sheetId="27" state="hidden" r:id="rId24"/>
    <sheet name="KIB F  (2)" sheetId="55" state="hidden" r:id="rId25"/>
    <sheet name="PENGELOMPOKAN" sheetId="56" state="hidden" r:id="rId26"/>
    <sheet name="PERHITUNGAN" sheetId="57" r:id="rId27"/>
    <sheet name="kode barang" sheetId="47" state="hidden" r:id="rId28"/>
    <sheet name="MASA MANFAAT" sheetId="46" state="hidden" r:id="rId29"/>
    <sheet name="KIB C INTRAKOMP" sheetId="25" r:id="rId30"/>
  </sheets>
  <externalReferences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</externalReferences>
  <definedNames>
    <definedName name="_" localSheetId="9">#REF!</definedName>
    <definedName name="_" localSheetId="17">#REF!</definedName>
    <definedName name="_" localSheetId="24">#REF!</definedName>
    <definedName name="_" localSheetId="25">#REF!</definedName>
    <definedName name="_">#REF!</definedName>
    <definedName name="_xlnm._FilterDatabase" localSheetId="2" hidden="1">' KIB A'!$A$9:$N$208</definedName>
    <definedName name="_xlnm._FilterDatabase" localSheetId="1" hidden="1">'KIB B '!$A$9:$R$96</definedName>
    <definedName name="_xlnm._FilterDatabase" localSheetId="7" hidden="1">'KIB B EKSTRAKOMP'!$A$10:$P$37</definedName>
    <definedName name="_xlnm._FilterDatabase" localSheetId="3" hidden="1">'KIB B MASTER'!$A$9:$P$174</definedName>
    <definedName name="_xlnm._FilterDatabase" localSheetId="6" hidden="1">'KIB B OK'!$A$10:$P$175</definedName>
    <definedName name="_xlnm._FilterDatabase" localSheetId="4" hidden="1">'KIB B PERUMAHAN'!$A$9:$R$140</definedName>
    <definedName name="_xlnm._FilterDatabase" localSheetId="16" hidden="1">'KIB B&lt;300000'!$A$9:$R$181</definedName>
    <definedName name="_xlnm._FilterDatabase" localSheetId="22" hidden="1">'KIB C'!$A$10:$Q$357</definedName>
    <definedName name="_xlnm._FilterDatabase" localSheetId="8" hidden="1">'KIB C MASTER'!$A$9:$Q$21</definedName>
    <definedName name="_xlnm._FilterDatabase" localSheetId="14" hidden="1">'KIB D'!$A$9:$Q$77</definedName>
    <definedName name="_xlnm._FilterDatabase" localSheetId="17" hidden="1">'KIB D '!$A$8:$P$388</definedName>
    <definedName name="_xlnm._FilterDatabase" localSheetId="11" hidden="1">'KIB D MASTER'!$A$8:$Q$353</definedName>
    <definedName name="_xlnm._FilterDatabase" localSheetId="21" hidden="1">'KIB F'!$A$10:$V$85</definedName>
    <definedName name="_xlnm._FilterDatabase" localSheetId="19" hidden="1">'KIB F '!$A$9:$O$35</definedName>
    <definedName name="_xlnm._FilterDatabase" localSheetId="24" hidden="1">'KIB F  (2)'!$A$9:$O$43</definedName>
    <definedName name="_xlnm._FilterDatabase" localSheetId="27" hidden="1">'kode barang'!$D$1:$D$103</definedName>
    <definedName name="_xlnm._FilterDatabase" localSheetId="25" hidden="1">PENGELOMPOKAN!$A$9:$AH$353</definedName>
    <definedName name="_xlnm._FilterDatabase" localSheetId="0" hidden="1">X!$A$6:$DX$296</definedName>
    <definedName name="a" localSheetId="5">#REF!</definedName>
    <definedName name="a" localSheetId="1">#REF!</definedName>
    <definedName name="a" localSheetId="3">#REF!</definedName>
    <definedName name="a" localSheetId="9">#REF!</definedName>
    <definedName name="a" localSheetId="8">#REF!</definedName>
    <definedName name="a" localSheetId="17">#REF!</definedName>
    <definedName name="a" localSheetId="11">#REF!</definedName>
    <definedName name="a" localSheetId="19">#REF!</definedName>
    <definedName name="a" localSheetId="24">#REF!</definedName>
    <definedName name="a" localSheetId="15">#REF!</definedName>
    <definedName name="a" localSheetId="25">#REF!</definedName>
    <definedName name="a">#REF!</definedName>
    <definedName name="AA" localSheetId="9">#REF!</definedName>
    <definedName name="AA" localSheetId="17">#REF!</definedName>
    <definedName name="AA" localSheetId="24">#REF!</definedName>
    <definedName name="AA" localSheetId="25">#REF!</definedName>
    <definedName name="AA">#REF!</definedName>
    <definedName name="ABANABANABAMAHAHHAJAKLA" localSheetId="9">#REF!</definedName>
    <definedName name="ABANABANABAMAHAHHAJAKLA" localSheetId="17">#REF!</definedName>
    <definedName name="ABANABANABAMAHAHHAJAKLA" localSheetId="24">#REF!</definedName>
    <definedName name="ABANABANABAMAHAHHAJAKLA">#REF!</definedName>
    <definedName name="ADA" localSheetId="9">#REF!</definedName>
    <definedName name="ADA" localSheetId="17">#REF!</definedName>
    <definedName name="ADA" localSheetId="24">#REF!</definedName>
    <definedName name="ADA" localSheetId="25">#REF!</definedName>
    <definedName name="ADA">#REF!</definedName>
    <definedName name="ADI" localSheetId="9">#REF!</definedName>
    <definedName name="ADI" localSheetId="17">#REF!</definedName>
    <definedName name="ADI" localSheetId="24">#REF!</definedName>
    <definedName name="ADI" localSheetId="25">#REF!</definedName>
    <definedName name="ADI">#REF!</definedName>
    <definedName name="AED" localSheetId="9">#REF!</definedName>
    <definedName name="AED" localSheetId="17">#REF!</definedName>
    <definedName name="AED" localSheetId="24">#REF!</definedName>
    <definedName name="AED" localSheetId="25">#REF!</definedName>
    <definedName name="AED">#REF!</definedName>
    <definedName name="ALIAS" localSheetId="9">'[1]A. TANAH'!#REF!</definedName>
    <definedName name="ALIAS" localSheetId="17">'[1]A. TANAH'!#REF!</definedName>
    <definedName name="ALIAS" localSheetId="24">'[1]A. TANAH'!#REF!</definedName>
    <definedName name="ALIAS" localSheetId="25">'[2]A. TANAH'!#REF!</definedName>
    <definedName name="ALIAS">'[1]A. TANAH'!#REF!</definedName>
    <definedName name="amajsmdjalihanxkklkkj" localSheetId="9">#REF!</definedName>
    <definedName name="amajsmdjalihanxkklkkj" localSheetId="24">#REF!</definedName>
    <definedName name="amajsmdjalihanxkklkkj">#REF!</definedName>
    <definedName name="AMAN" localSheetId="9">#REF!</definedName>
    <definedName name="AMAN" localSheetId="17">#REF!</definedName>
    <definedName name="AMAN" localSheetId="24">#REF!</definedName>
    <definedName name="AMAN" localSheetId="25">#REF!</definedName>
    <definedName name="AMAN">#REF!</definedName>
    <definedName name="ANDES" localSheetId="9">#REF!</definedName>
    <definedName name="ANDES" localSheetId="17">#REF!</definedName>
    <definedName name="ANDES" localSheetId="24">#REF!</definedName>
    <definedName name="ANDES">#REF!</definedName>
    <definedName name="ANGGARAN" localSheetId="9">#REF!</definedName>
    <definedName name="ANGGARAN" localSheetId="17">#REF!</definedName>
    <definedName name="ANGGARAN" localSheetId="24">#REF!</definedName>
    <definedName name="ANGGARAN" localSheetId="25">#REF!</definedName>
    <definedName name="ANGGARAN">#REF!</definedName>
    <definedName name="ANGKA" localSheetId="9">#REF!</definedName>
    <definedName name="ANGKA" localSheetId="17">#REF!</definedName>
    <definedName name="ANGKA" localSheetId="24">#REF!</definedName>
    <definedName name="ANGKA" localSheetId="25">#REF!</definedName>
    <definedName name="ANGKA">#REF!</definedName>
    <definedName name="AREA" localSheetId="9">#REF!</definedName>
    <definedName name="AREA" localSheetId="17">#REF!</definedName>
    <definedName name="AREA" localSheetId="24">#REF!</definedName>
    <definedName name="AREA" localSheetId="25">#REF!</definedName>
    <definedName name="AREA">#REF!</definedName>
    <definedName name="ASET" localSheetId="9">#REF!</definedName>
    <definedName name="ASET" localSheetId="17">#REF!</definedName>
    <definedName name="ASET" localSheetId="24">#REF!</definedName>
    <definedName name="ASET" localSheetId="25">#REF!</definedName>
    <definedName name="ASET">#REF!</definedName>
    <definedName name="ASISTEN_BIDANG_PEMERINTAHAN" localSheetId="5">#REF!</definedName>
    <definedName name="ASISTEN_BIDANG_PEMERINTAHAN" localSheetId="1">#REF!</definedName>
    <definedName name="ASISTEN_BIDANG_PEMERINTAHAN" localSheetId="3">#REF!</definedName>
    <definedName name="ASISTEN_BIDANG_PEMERINTAHAN" localSheetId="9">#REF!</definedName>
    <definedName name="ASISTEN_BIDANG_PEMERINTAHAN" localSheetId="8">#REF!</definedName>
    <definedName name="ASISTEN_BIDANG_PEMERINTAHAN" localSheetId="17">#REF!</definedName>
    <definedName name="ASISTEN_BIDANG_PEMERINTAHAN" localSheetId="11">#REF!</definedName>
    <definedName name="ASISTEN_BIDANG_PEMERINTAHAN" localSheetId="19">#REF!</definedName>
    <definedName name="ASISTEN_BIDANG_PEMERINTAHAN" localSheetId="24">#REF!</definedName>
    <definedName name="ASISTEN_BIDANG_PEMERINTAHAN" localSheetId="15">#REF!</definedName>
    <definedName name="ASISTEN_BIDANG_PEMERINTAHAN" localSheetId="25">#REF!</definedName>
    <definedName name="ASISTEN_BIDANG_PEMERINTAHAN" localSheetId="0">#REF!</definedName>
    <definedName name="ASISTEN_BIDANG_PEMERINTAHAN">#REF!</definedName>
    <definedName name="assdfg" localSheetId="9">#REF!</definedName>
    <definedName name="assdfg" localSheetId="24">#REF!</definedName>
    <definedName name="assdfg">#REF!</definedName>
    <definedName name="b" localSheetId="9">#REF!</definedName>
    <definedName name="b" localSheetId="17">#REF!</definedName>
    <definedName name="b" localSheetId="24">#REF!</definedName>
    <definedName name="b" localSheetId="25">#REF!</definedName>
    <definedName name="b">#REF!</definedName>
    <definedName name="B_A_P_P_E_D_A" localSheetId="17">[3]BAPPEDA!$J$5</definedName>
    <definedName name="B_A_P_P_E_D_A" localSheetId="0">[4]BAPPEDA!$J$5</definedName>
    <definedName name="B_A_P_P_E_D_A">[5]BAPPEDA!$J$5</definedName>
    <definedName name="B_A_W_A_S_D_A" localSheetId="17">[3]BAWASDA!$J$5</definedName>
    <definedName name="B_A_W_A_S_D_A" localSheetId="0">[4]BAWASDA!$J$5</definedName>
    <definedName name="B_A_W_A_S_D_A">[5]BAWASDA!$J$5</definedName>
    <definedName name="BAB" localSheetId="9">#REF!</definedName>
    <definedName name="BAB" localSheetId="17">#REF!</definedName>
    <definedName name="BAB" localSheetId="24">#REF!</definedName>
    <definedName name="BAB" localSheetId="25">#REF!</definedName>
    <definedName name="BAB">#REF!</definedName>
    <definedName name="BABI" localSheetId="9">#REF!</definedName>
    <definedName name="BABI" localSheetId="17">#REF!</definedName>
    <definedName name="BABI" localSheetId="24">#REF!</definedName>
    <definedName name="BABI" localSheetId="25">#REF!</definedName>
    <definedName name="BABI">#REF!</definedName>
    <definedName name="BAGIAN_PEMBERDAYAAN_MASYARAKAT_DESA" localSheetId="17">[3]PMD!$J$5</definedName>
    <definedName name="BAGIAN_PEMBERDAYAAN_MASYARAKAT_DESA" localSheetId="0">[4]PMD!$J$5</definedName>
    <definedName name="BAGIAN_PEMBERDAYAAN_MASYARAKAT_DESA">[5]PMD!$J$5</definedName>
    <definedName name="Bajas" localSheetId="5">#REF!</definedName>
    <definedName name="Bajas" localSheetId="1">#REF!</definedName>
    <definedName name="Bajas" localSheetId="3">#REF!</definedName>
    <definedName name="Bajas" localSheetId="9">#REF!</definedName>
    <definedName name="Bajas" localSheetId="8">#REF!</definedName>
    <definedName name="Bajas" localSheetId="17">#REF!</definedName>
    <definedName name="Bajas" localSheetId="11">#REF!</definedName>
    <definedName name="Bajas" localSheetId="19">#REF!</definedName>
    <definedName name="Bajas" localSheetId="24">#REF!</definedName>
    <definedName name="Bajas" localSheetId="15">#REF!</definedName>
    <definedName name="Bajas" localSheetId="25">#REF!</definedName>
    <definedName name="Bajas" localSheetId="0">#REF!</definedName>
    <definedName name="Bajas">#REF!</definedName>
    <definedName name="BANGUNAN" localSheetId="9">#REF!</definedName>
    <definedName name="BANGUNAN" localSheetId="17">#REF!</definedName>
    <definedName name="BANGUNAN" localSheetId="24">#REF!</definedName>
    <definedName name="BANGUNAN" localSheetId="25">#REF!</definedName>
    <definedName name="BANGUNAN">#REF!</definedName>
    <definedName name="BARANG" localSheetId="9">'[1]A. TANAH'!#REF!</definedName>
    <definedName name="BARANG" localSheetId="17">'[1]A. TANAH'!#REF!</definedName>
    <definedName name="BARANG" localSheetId="24">'[1]A. TANAH'!#REF!</definedName>
    <definedName name="BARANG" localSheetId="25">'[2]A. TANAH'!#REF!</definedName>
    <definedName name="BARANG">'[1]A. TANAH'!#REF!</definedName>
    <definedName name="BARANGBARANG" localSheetId="9">#REF!</definedName>
    <definedName name="BARANGBARANG" localSheetId="17">#REF!</definedName>
    <definedName name="BARANGBARANG" localSheetId="24">#REF!</definedName>
    <definedName name="BARANGBARANG" localSheetId="25">#REF!</definedName>
    <definedName name="BARANGBARANG">#REF!</definedName>
    <definedName name="BARANGKODE" localSheetId="9">'[1]A. TANAH'!#REF!</definedName>
    <definedName name="BARANGKODE" localSheetId="17">'[1]A. TANAH'!#REF!</definedName>
    <definedName name="BARANGKODE" localSheetId="24">'[1]A. TANAH'!#REF!</definedName>
    <definedName name="BARANGKODE" localSheetId="25">'[2]A. TANAH'!#REF!</definedName>
    <definedName name="BARANGKODE">'[1]A. TANAH'!#REF!</definedName>
    <definedName name="BB" localSheetId="9">#REF!</definedName>
    <definedName name="BB" localSheetId="17">#REF!</definedName>
    <definedName name="BB" localSheetId="24">#REF!</definedName>
    <definedName name="BB" localSheetId="25">#REF!</definedName>
    <definedName name="BB">#REF!</definedName>
    <definedName name="BBBB" localSheetId="9">#REF!</definedName>
    <definedName name="BBBB" localSheetId="17">#REF!</definedName>
    <definedName name="BBBB" localSheetId="24">#REF!</definedName>
    <definedName name="BBBB" localSheetId="25">#REF!</definedName>
    <definedName name="BBBB">#REF!</definedName>
    <definedName name="BERLIAN" localSheetId="9">#REF!</definedName>
    <definedName name="BERLIAN" localSheetId="17">#REF!</definedName>
    <definedName name="BERLIAN" localSheetId="24">#REF!</definedName>
    <definedName name="BERLIAN" localSheetId="25">#REF!</definedName>
    <definedName name="BERLIAN">#REF!</definedName>
    <definedName name="BK" localSheetId="9">'[1]A. TANAH'!#REF!</definedName>
    <definedName name="BK" localSheetId="17">'[1]A. TANAH'!#REF!</definedName>
    <definedName name="BK" localSheetId="24">'[1]A. TANAH'!#REF!</definedName>
    <definedName name="BK" localSheetId="25">'[2]A. TANAH'!#REF!</definedName>
    <definedName name="BK">'[1]A. TANAH'!#REF!</definedName>
    <definedName name="BUDI" localSheetId="9">#REF!</definedName>
    <definedName name="BUDI" localSheetId="17">#REF!</definedName>
    <definedName name="BUDI" localSheetId="24">#REF!</definedName>
    <definedName name="BUDI" localSheetId="25">#REF!</definedName>
    <definedName name="BUDI">#REF!</definedName>
    <definedName name="BURHAN" localSheetId="9">#REF!</definedName>
    <definedName name="BURHAN" localSheetId="17">#REF!</definedName>
    <definedName name="BURHAN" localSheetId="24">#REF!</definedName>
    <definedName name="BURHAN" localSheetId="25">#REF!</definedName>
    <definedName name="BURHAN">#REF!</definedName>
    <definedName name="CARA" localSheetId="9">#REF!</definedName>
    <definedName name="CARA" localSheetId="17">#REF!</definedName>
    <definedName name="CARA" localSheetId="24">#REF!</definedName>
    <definedName name="CARA" localSheetId="25">#REF!</definedName>
    <definedName name="CARA">#REF!</definedName>
    <definedName name="CC" localSheetId="17">'KIB D '!$B$114:$C$115</definedName>
    <definedName name="CC">PENGELOMPOKAN!$B$120:$D$122</definedName>
    <definedName name="D" localSheetId="9">#REF!</definedName>
    <definedName name="D" localSheetId="17">#REF!</definedName>
    <definedName name="D" localSheetId="24">#REF!</definedName>
    <definedName name="D" localSheetId="25">#REF!</definedName>
    <definedName name="D">#REF!</definedName>
    <definedName name="da" localSheetId="9">#REF!</definedName>
    <definedName name="da" localSheetId="17">#REF!</definedName>
    <definedName name="da" localSheetId="24">#REF!</definedName>
    <definedName name="da" localSheetId="25">#REF!</definedName>
    <definedName name="da">#REF!</definedName>
    <definedName name="DAERAH" localSheetId="9">#REF!</definedName>
    <definedName name="DAERAH" localSheetId="17">#REF!</definedName>
    <definedName name="DAERAH" localSheetId="24">#REF!</definedName>
    <definedName name="DAERAH" localSheetId="25">#REF!</definedName>
    <definedName name="DAERAH">#REF!</definedName>
    <definedName name="data" localSheetId="9">'[1]A. TANAH'!#REF!</definedName>
    <definedName name="data" localSheetId="17">'[1]A. TANAH'!#REF!</definedName>
    <definedName name="data" localSheetId="24">'[1]A. TANAH'!#REF!</definedName>
    <definedName name="data" localSheetId="25">'[2]A. TANAH'!#REF!</definedName>
    <definedName name="data">'[1]A. TANAH'!#REF!</definedName>
    <definedName name="DATA2" localSheetId="17">'KIB D '!$B$13:$C$254</definedName>
    <definedName name="DATA2">PENGELOMPOKAN!$B$14:$D$266</definedName>
    <definedName name="_xlnm.Database" localSheetId="5">#REF!</definedName>
    <definedName name="_xlnm.Database" localSheetId="1">#REF!</definedName>
    <definedName name="_xlnm.Database" localSheetId="3">#REF!</definedName>
    <definedName name="_xlnm.Database" localSheetId="9">#REF!</definedName>
    <definedName name="_xlnm.Database" localSheetId="8">#REF!</definedName>
    <definedName name="_xlnm.Database" localSheetId="17">#REF!</definedName>
    <definedName name="_xlnm.Database" localSheetId="11">#REF!</definedName>
    <definedName name="_xlnm.Database" localSheetId="19">#REF!</definedName>
    <definedName name="_xlnm.Database" localSheetId="24">#REF!</definedName>
    <definedName name="_xlnm.Database" localSheetId="15">#REF!</definedName>
    <definedName name="_xlnm.Database" localSheetId="25">#REF!</definedName>
    <definedName name="_xlnm.Database">#REF!</definedName>
    <definedName name="DEA" localSheetId="9">#REF!</definedName>
    <definedName name="DEA" localSheetId="17">#REF!</definedName>
    <definedName name="DEA" localSheetId="24">#REF!</definedName>
    <definedName name="DEA" localSheetId="25">#REF!</definedName>
    <definedName name="DEA">#REF!</definedName>
    <definedName name="DEDE" localSheetId="9">#REF!</definedName>
    <definedName name="DEDE" localSheetId="17">#REF!</definedName>
    <definedName name="DEDE" localSheetId="24">#REF!</definedName>
    <definedName name="DEDE" localSheetId="25">#REF!</definedName>
    <definedName name="DEDE">#REF!</definedName>
    <definedName name="DEWA" localSheetId="9">#REF!</definedName>
    <definedName name="DEWA" localSheetId="17">#REF!</definedName>
    <definedName name="DEWA" localSheetId="24">#REF!</definedName>
    <definedName name="DEWA" localSheetId="25">#REF!</definedName>
    <definedName name="DEWA">#REF!</definedName>
    <definedName name="DEWI" localSheetId="9">#REF!</definedName>
    <definedName name="DEWI" localSheetId="17">#REF!</definedName>
    <definedName name="DEWI" localSheetId="24">#REF!</definedName>
    <definedName name="DEWI" localSheetId="25">#REF!</definedName>
    <definedName name="DEWI">#REF!</definedName>
    <definedName name="DIA" localSheetId="9">#REF!</definedName>
    <definedName name="DIA" localSheetId="17">#REF!</definedName>
    <definedName name="DIA" localSheetId="24">#REF!</definedName>
    <definedName name="DIA" localSheetId="25">#REF!</definedName>
    <definedName name="DIA">#REF!</definedName>
    <definedName name="DINAS_KEHUTANAN_PERKEBUNAN" localSheetId="17">[3]EKBANG!$J$4</definedName>
    <definedName name="DINAS_KEHUTANAN_PERKEBUNAN" localSheetId="0">[4]EKBANG!$J$4</definedName>
    <definedName name="DINAS_KEHUTANAN_PERKEBUNAN">[5]EKBANG!$J$4</definedName>
    <definedName name="DINAS_PENDAPATAN_DAERAH" localSheetId="17">[3]PMD!$J$5</definedName>
    <definedName name="DINAS_PENDAPATAN_DAERAH" localSheetId="0">[4]PMD!$J$5</definedName>
    <definedName name="DINAS_PENDAPATAN_DAERAH">[5]PMD!$J$5</definedName>
    <definedName name="DINAS_PERINDAGKOP_NAKERTRANS" localSheetId="17">[3]KESBANG!$J$5</definedName>
    <definedName name="DINAS_PERINDAGKOP_NAKERTRANS" localSheetId="0">[4]KESBANG!$J$5</definedName>
    <definedName name="DINAS_PERINDAGKOP_NAKERTRANS">[5]KESBANG!$J$5</definedName>
    <definedName name="DINAS_PERTAMBANGAN_DAN_LINGKUNGAN_HIDUP" localSheetId="17">[3]CAPIL!$J$5</definedName>
    <definedName name="DINAS_PERTAMBANGAN_DAN_LINGKUNGAN_HIDUP" localSheetId="0">[4]CAPIL!$J$5</definedName>
    <definedName name="DINAS_PERTAMBANGAN_DAN_LINGKUNGAN_HIDUP">[5]CAPIL!$J$5</definedName>
    <definedName name="DINAS_PU_DAN_PERHUBUNGAN" localSheetId="17">[3]TAPEM!$J$5</definedName>
    <definedName name="DINAS_PU_DAN_PERHUBUNGAN" localSheetId="0">[4]TAPEM!$J$5</definedName>
    <definedName name="DINAS_PU_DAN_PERHUBUNGAN">[5]TAPEM!$J$5</definedName>
    <definedName name="DOKUMEN" localSheetId="9">#REF!</definedName>
    <definedName name="DOKUMEN" localSheetId="17">#REF!</definedName>
    <definedName name="DOKUMEN" localSheetId="24">#REF!</definedName>
    <definedName name="DOKUMEN" localSheetId="25">#REF!</definedName>
    <definedName name="DOKUMEN">#REF!</definedName>
    <definedName name="DPRD_KOLAKA_UTARA" localSheetId="5">#REF!</definedName>
    <definedName name="DPRD_KOLAKA_UTARA" localSheetId="1">#REF!</definedName>
    <definedName name="DPRD_KOLAKA_UTARA" localSheetId="3">#REF!</definedName>
    <definedName name="DPRD_KOLAKA_UTARA" localSheetId="9">#REF!</definedName>
    <definedName name="DPRD_KOLAKA_UTARA" localSheetId="8">#REF!</definedName>
    <definedName name="DPRD_KOLAKA_UTARA" localSheetId="17">#REF!</definedName>
    <definedName name="DPRD_KOLAKA_UTARA" localSheetId="11">#REF!</definedName>
    <definedName name="DPRD_KOLAKA_UTARA" localSheetId="19">#REF!</definedName>
    <definedName name="DPRD_KOLAKA_UTARA" localSheetId="24">#REF!</definedName>
    <definedName name="DPRD_KOLAKA_UTARA" localSheetId="15">#REF!</definedName>
    <definedName name="DPRD_KOLAKA_UTARA" localSheetId="25">#REF!</definedName>
    <definedName name="DPRD_KOLAKA_UTARA" localSheetId="0">#REF!</definedName>
    <definedName name="DPRD_KOLAKA_UTARA">#REF!</definedName>
    <definedName name="dua" localSheetId="9">'[1]A. TANAH'!#REF!</definedName>
    <definedName name="dua" localSheetId="17">'[1]A. TANAH'!#REF!</definedName>
    <definedName name="dua" localSheetId="24">'[1]A. TANAH'!#REF!</definedName>
    <definedName name="dua" localSheetId="25">'[2]A. TANAH'!#REF!</definedName>
    <definedName name="dua">'[1]A. TANAH'!#REF!</definedName>
    <definedName name="DUNIA" localSheetId="9">#REF!</definedName>
    <definedName name="DUNIA" localSheetId="17">#REF!</definedName>
    <definedName name="DUNIA" localSheetId="24">#REF!</definedName>
    <definedName name="DUNIA" localSheetId="25">#REF!</definedName>
    <definedName name="DUNIA">#REF!</definedName>
    <definedName name="e" localSheetId="9">#REF!</definedName>
    <definedName name="e" localSheetId="17">#REF!</definedName>
    <definedName name="e" localSheetId="24">#REF!</definedName>
    <definedName name="e" localSheetId="25">#REF!</definedName>
    <definedName name="e">#REF!</definedName>
    <definedName name="ekspor" localSheetId="9">#REF!</definedName>
    <definedName name="ekspor" localSheetId="17">#REF!</definedName>
    <definedName name="ekspor" localSheetId="24">#REF!</definedName>
    <definedName name="ekspor" localSheetId="25">#REF!</definedName>
    <definedName name="ekspor">#REF!</definedName>
    <definedName name="Excel_BuiltIn_Print_Area_1" localSheetId="5">#REF!</definedName>
    <definedName name="Excel_BuiltIn_Print_Area_1" localSheetId="1">#REF!</definedName>
    <definedName name="Excel_BuiltIn_Print_Area_1" localSheetId="3">#REF!</definedName>
    <definedName name="Excel_BuiltIn_Print_Area_1" localSheetId="9">#REF!</definedName>
    <definedName name="Excel_BuiltIn_Print_Area_1" localSheetId="8">#REF!</definedName>
    <definedName name="Excel_BuiltIn_Print_Area_1" localSheetId="17">#REF!</definedName>
    <definedName name="Excel_BuiltIn_Print_Area_1" localSheetId="11">#REF!</definedName>
    <definedName name="Excel_BuiltIn_Print_Area_1" localSheetId="19">#REF!</definedName>
    <definedName name="Excel_BuiltIn_Print_Area_1" localSheetId="24">#REF!</definedName>
    <definedName name="Excel_BuiltIn_Print_Area_1" localSheetId="15">#REF!</definedName>
    <definedName name="Excel_BuiltIn_Print_Area_1" localSheetId="25">#REF!</definedName>
    <definedName name="Excel_BuiltIn_Print_Area_1" localSheetId="0">#REF!</definedName>
    <definedName name="Excel_BuiltIn_Print_Area_1">#REF!</definedName>
    <definedName name="Excel_BuiltIn_Print_Area_10" localSheetId="5">#REF!</definedName>
    <definedName name="Excel_BuiltIn_Print_Area_10" localSheetId="1">#REF!</definedName>
    <definedName name="Excel_BuiltIn_Print_Area_10" localSheetId="3">#REF!</definedName>
    <definedName name="Excel_BuiltIn_Print_Area_10" localSheetId="9">#REF!</definedName>
    <definedName name="Excel_BuiltIn_Print_Area_10" localSheetId="8">#REF!</definedName>
    <definedName name="Excel_BuiltIn_Print_Area_10" localSheetId="17">#REF!</definedName>
    <definedName name="Excel_BuiltIn_Print_Area_10" localSheetId="11">#REF!</definedName>
    <definedName name="Excel_BuiltIn_Print_Area_10" localSheetId="19">#REF!</definedName>
    <definedName name="Excel_BuiltIn_Print_Area_10" localSheetId="24">#REF!</definedName>
    <definedName name="Excel_BuiltIn_Print_Area_10" localSheetId="15">#REF!</definedName>
    <definedName name="Excel_BuiltIn_Print_Area_10" localSheetId="25">#REF!</definedName>
    <definedName name="Excel_BuiltIn_Print_Area_10" localSheetId="0">#REF!</definedName>
    <definedName name="Excel_BuiltIn_Print_Area_10">#REF!</definedName>
    <definedName name="Excel_BuiltIn_Print_Area_11" localSheetId="5">'[6]Bant _ Tdk Trsangka'!#REF!</definedName>
    <definedName name="Excel_BuiltIn_Print_Area_11" localSheetId="1">'[6]Bant _ Tdk Trsangka'!#REF!</definedName>
    <definedName name="Excel_BuiltIn_Print_Area_11" localSheetId="3">'[6]Bant _ Tdk Trsangka'!#REF!</definedName>
    <definedName name="Excel_BuiltIn_Print_Area_11" localSheetId="9">'[6]Bant _ Tdk Trsangka'!#REF!</definedName>
    <definedName name="Excel_BuiltIn_Print_Area_11" localSheetId="8">'[6]Bant _ Tdk Trsangka'!#REF!</definedName>
    <definedName name="Excel_BuiltIn_Print_Area_11" localSheetId="17">'[7]Bant _ Tdk Trsangka'!#REF!</definedName>
    <definedName name="Excel_BuiltIn_Print_Area_11" localSheetId="11">'[6]Bant _ Tdk Trsangka'!#REF!</definedName>
    <definedName name="Excel_BuiltIn_Print_Area_11" localSheetId="19">'[6]Bant _ Tdk Trsangka'!#REF!</definedName>
    <definedName name="Excel_BuiltIn_Print_Area_11" localSheetId="24">'[6]Bant _ Tdk Trsangka'!#REF!</definedName>
    <definedName name="Excel_BuiltIn_Print_Area_11" localSheetId="15">'[6]Bant _ Tdk Trsangka'!#REF!</definedName>
    <definedName name="Excel_BuiltIn_Print_Area_11" localSheetId="25">'[8]Bant _ Tdk Trsangka'!#REF!</definedName>
    <definedName name="Excel_BuiltIn_Print_Area_11" localSheetId="0">'[9]Bant _ Tdk Trsangka'!#REF!</definedName>
    <definedName name="Excel_BuiltIn_Print_Area_11">'[6]Bant _ Tdk Trsangka'!#REF!</definedName>
    <definedName name="Excel_BuiltIn_Print_Area_12" localSheetId="5">[6]Pembiayaan!#REF!</definedName>
    <definedName name="Excel_BuiltIn_Print_Area_12" localSheetId="1">[6]Pembiayaan!#REF!</definedName>
    <definedName name="Excel_BuiltIn_Print_Area_12" localSheetId="3">[6]Pembiayaan!#REF!</definedName>
    <definedName name="Excel_BuiltIn_Print_Area_12" localSheetId="9">[6]Pembiayaan!#REF!</definedName>
    <definedName name="Excel_BuiltIn_Print_Area_12" localSheetId="8">[6]Pembiayaan!#REF!</definedName>
    <definedName name="Excel_BuiltIn_Print_Area_12" localSheetId="17">[7]Pembiayaan!#REF!</definedName>
    <definedName name="Excel_BuiltIn_Print_Area_12" localSheetId="11">[6]Pembiayaan!#REF!</definedName>
    <definedName name="Excel_BuiltIn_Print_Area_12" localSheetId="19">[6]Pembiayaan!#REF!</definedName>
    <definedName name="Excel_BuiltIn_Print_Area_12" localSheetId="24">[6]Pembiayaan!#REF!</definedName>
    <definedName name="Excel_BuiltIn_Print_Area_12" localSheetId="15">[6]Pembiayaan!#REF!</definedName>
    <definedName name="Excel_BuiltIn_Print_Area_12" localSheetId="25">[8]Pembiayaan!#REF!</definedName>
    <definedName name="Excel_BuiltIn_Print_Area_12" localSheetId="0">[9]Pembiayaan!#REF!</definedName>
    <definedName name="Excel_BuiltIn_Print_Area_12">[6]Pembiayaan!#REF!</definedName>
    <definedName name="Excel_BuiltIn_Print_Area_6" localSheetId="5">'[6]Rekap Belanja'!#REF!</definedName>
    <definedName name="Excel_BuiltIn_Print_Area_6" localSheetId="1">'[6]Rekap Belanja'!#REF!</definedName>
    <definedName name="Excel_BuiltIn_Print_Area_6" localSheetId="3">'[6]Rekap Belanja'!#REF!</definedName>
    <definedName name="Excel_BuiltIn_Print_Area_6" localSheetId="9">'[6]Rekap Belanja'!#REF!</definedName>
    <definedName name="Excel_BuiltIn_Print_Area_6" localSheetId="8">'[6]Rekap Belanja'!#REF!</definedName>
    <definedName name="Excel_BuiltIn_Print_Area_6" localSheetId="17">'[7]Rekap Belanja'!#REF!</definedName>
    <definedName name="Excel_BuiltIn_Print_Area_6" localSheetId="11">'[6]Rekap Belanja'!#REF!</definedName>
    <definedName name="Excel_BuiltIn_Print_Area_6" localSheetId="19">'[6]Rekap Belanja'!#REF!</definedName>
    <definedName name="Excel_BuiltIn_Print_Area_6" localSheetId="24">'[6]Rekap Belanja'!#REF!</definedName>
    <definedName name="Excel_BuiltIn_Print_Area_6" localSheetId="15">'[6]Rekap Belanja'!#REF!</definedName>
    <definedName name="Excel_BuiltIn_Print_Area_6" localSheetId="25">'[8]Rekap Belanja'!#REF!</definedName>
    <definedName name="Excel_BuiltIn_Print_Area_6" localSheetId="0">'[9]Rekap Belanja'!#REF!</definedName>
    <definedName name="Excel_BuiltIn_Print_Area_6">'[6]Rekap Belanja'!#REF!</definedName>
    <definedName name="Excel_BuiltIn_Print_Titles_1" localSheetId="5">#REF!</definedName>
    <definedName name="Excel_BuiltIn_Print_Titles_1" localSheetId="1">#REF!</definedName>
    <definedName name="Excel_BuiltIn_Print_Titles_1" localSheetId="3">#REF!</definedName>
    <definedName name="Excel_BuiltIn_Print_Titles_1" localSheetId="9">#REF!</definedName>
    <definedName name="Excel_BuiltIn_Print_Titles_1" localSheetId="8">#REF!</definedName>
    <definedName name="Excel_BuiltIn_Print_Titles_1" localSheetId="17">#REF!</definedName>
    <definedName name="Excel_BuiltIn_Print_Titles_1" localSheetId="11">#REF!</definedName>
    <definedName name="Excel_BuiltIn_Print_Titles_1" localSheetId="19">#REF!</definedName>
    <definedName name="Excel_BuiltIn_Print_Titles_1" localSheetId="24">#REF!</definedName>
    <definedName name="Excel_BuiltIn_Print_Titles_1" localSheetId="15">#REF!</definedName>
    <definedName name="Excel_BuiltIn_Print_Titles_1" localSheetId="25">#REF!</definedName>
    <definedName name="Excel_BuiltIn_Print_Titles_1" localSheetId="0">#REF!</definedName>
    <definedName name="Excel_BuiltIn_Print_Titles_1">#REF!</definedName>
    <definedName name="Excel_BuiltIn_Print_Titles_10" localSheetId="5">#REF!</definedName>
    <definedName name="Excel_BuiltIn_Print_Titles_10" localSheetId="1">#REF!</definedName>
    <definedName name="Excel_BuiltIn_Print_Titles_10" localSheetId="3">#REF!</definedName>
    <definedName name="Excel_BuiltIn_Print_Titles_10" localSheetId="9">#REF!</definedName>
    <definedName name="Excel_BuiltIn_Print_Titles_10" localSheetId="8">#REF!</definedName>
    <definedName name="Excel_BuiltIn_Print_Titles_10" localSheetId="17">#REF!</definedName>
    <definedName name="Excel_BuiltIn_Print_Titles_10" localSheetId="11">#REF!</definedName>
    <definedName name="Excel_BuiltIn_Print_Titles_10" localSheetId="19">#REF!</definedName>
    <definedName name="Excel_BuiltIn_Print_Titles_10" localSheetId="24">#REF!</definedName>
    <definedName name="Excel_BuiltIn_Print_Titles_10" localSheetId="15">#REF!</definedName>
    <definedName name="Excel_BuiltIn_Print_Titles_10" localSheetId="25">#REF!</definedName>
    <definedName name="Excel_BuiltIn_Print_Titles_10" localSheetId="0">#REF!</definedName>
    <definedName name="Excel_BuiltIn_Print_Titles_10">#REF!</definedName>
    <definedName name="F" localSheetId="9">#REF!</definedName>
    <definedName name="F" localSheetId="17">#REF!</definedName>
    <definedName name="F" localSheetId="24">#REF!</definedName>
    <definedName name="F" localSheetId="25">#REF!</definedName>
    <definedName name="F">#REF!</definedName>
    <definedName name="fa" localSheetId="9">#REF!</definedName>
    <definedName name="fa" localSheetId="17">#REF!</definedName>
    <definedName name="fa" localSheetId="24">#REF!</definedName>
    <definedName name="fa" localSheetId="25">#REF!</definedName>
    <definedName name="fa">#REF!</definedName>
    <definedName name="FHFJFKJFKFKK" localSheetId="9">#REF!</definedName>
    <definedName name="FHFJFKJFKFKK" localSheetId="17">#REF!</definedName>
    <definedName name="FHFJFKJFKFKK" localSheetId="24">#REF!</definedName>
    <definedName name="FHFJFKJFKFKK">#REF!</definedName>
    <definedName name="filterdinamis">OFFSET('[10]Dinamic Filtering'!$H$2,,,COUNTIF('[10]Dinamic Filtering'!$H$2:$H$7951,"?*"))</definedName>
    <definedName name="g" localSheetId="9">#REF!</definedName>
    <definedName name="g" localSheetId="17">#REF!</definedName>
    <definedName name="g" localSheetId="24">#REF!</definedName>
    <definedName name="g" localSheetId="25">#REF!</definedName>
    <definedName name="g">#REF!</definedName>
    <definedName name="GEDUNG" localSheetId="9">#REF!</definedName>
    <definedName name="GEDUNG" localSheetId="17">#REF!</definedName>
    <definedName name="GEDUNG" localSheetId="24">#REF!</definedName>
    <definedName name="GEDUNG" localSheetId="25">#REF!</definedName>
    <definedName name="GEDUNG">#REF!</definedName>
    <definedName name="GILA" localSheetId="9">#REF!</definedName>
    <definedName name="GILA" localSheetId="17">#REF!</definedName>
    <definedName name="GILA" localSheetId="24">#REF!</definedName>
    <definedName name="GILA" localSheetId="25">#REF!</definedName>
    <definedName name="GILA">#REF!</definedName>
    <definedName name="gogon" localSheetId="9">'[11]A. TANAH'!#REF!</definedName>
    <definedName name="gogon" localSheetId="17">'[12]A. TANAH'!#REF!</definedName>
    <definedName name="gogon" localSheetId="24">'[11]A. TANAH'!#REF!</definedName>
    <definedName name="gogon" localSheetId="25">'[13]A. TANAH'!#REF!</definedName>
    <definedName name="gogon">'[11]A. TANAH'!#REF!</definedName>
    <definedName name="H" localSheetId="9">#REF!</definedName>
    <definedName name="H" localSheetId="17">#REF!</definedName>
    <definedName name="H" localSheetId="24">#REF!</definedName>
    <definedName name="H" localSheetId="25">#REF!</definedName>
    <definedName name="H">#REF!</definedName>
    <definedName name="HABU" localSheetId="9">#REF!</definedName>
    <definedName name="HABU" localSheetId="17">#REF!</definedName>
    <definedName name="HABU" localSheetId="24">#REF!</definedName>
    <definedName name="HABU" localSheetId="25">#REF!</definedName>
    <definedName name="HABU">#REF!</definedName>
    <definedName name="harga" localSheetId="9">#REF!</definedName>
    <definedName name="harga" localSheetId="17">#REF!</definedName>
    <definedName name="harga" localSheetId="24">#REF!</definedName>
    <definedName name="harga" localSheetId="25">#REF!</definedName>
    <definedName name="harga">#REF!</definedName>
    <definedName name="HATI" localSheetId="9">#REF!</definedName>
    <definedName name="HATI" localSheetId="17">#REF!</definedName>
    <definedName name="HATI" localSheetId="24">#REF!</definedName>
    <definedName name="HATI" localSheetId="25">#REF!</definedName>
    <definedName name="HATI">#REF!</definedName>
    <definedName name="impor" localSheetId="9">#REF!</definedName>
    <definedName name="impor" localSheetId="17">#REF!</definedName>
    <definedName name="impor" localSheetId="24">#REF!</definedName>
    <definedName name="impor" localSheetId="25">#REF!</definedName>
    <definedName name="impor">#REF!</definedName>
    <definedName name="INDEKS" localSheetId="9">'[1]A. TANAH'!#REF!</definedName>
    <definedName name="INDEKS" localSheetId="17">'[1]A. TANAH'!#REF!</definedName>
    <definedName name="INDEKS" localSheetId="24">'[1]A. TANAH'!#REF!</definedName>
    <definedName name="INDEKS" localSheetId="25">'[2]A. TANAH'!#REF!</definedName>
    <definedName name="INDEKS">'[1]A. TANAH'!#REF!</definedName>
    <definedName name="INISIAL" localSheetId="9">'[1]A. TANAH'!#REF!</definedName>
    <definedName name="INISIAL" localSheetId="17">'[1]A. TANAH'!#REF!</definedName>
    <definedName name="INISIAL" localSheetId="24">'[1]A. TANAH'!#REF!</definedName>
    <definedName name="INISIAL" localSheetId="25">'[2]A. TANAH'!#REF!</definedName>
    <definedName name="INISIAL">'[1]A. TANAH'!#REF!</definedName>
    <definedName name="INTAN" localSheetId="9">#REF!</definedName>
    <definedName name="INTAN" localSheetId="17">#REF!</definedName>
    <definedName name="INTAN" localSheetId="24">#REF!</definedName>
    <definedName name="INTAN" localSheetId="25">#REF!</definedName>
    <definedName name="INTAN">#REF!</definedName>
    <definedName name="ITU" localSheetId="9">#REF!</definedName>
    <definedName name="ITU" localSheetId="17">#REF!</definedName>
    <definedName name="ITU" localSheetId="24">#REF!</definedName>
    <definedName name="ITU" localSheetId="25">#REF!</definedName>
    <definedName name="ITU">#REF!</definedName>
    <definedName name="JABATAN" localSheetId="9">#REF!</definedName>
    <definedName name="JABATAN" localSheetId="17">#REF!</definedName>
    <definedName name="JABATAN" localSheetId="24">#REF!</definedName>
    <definedName name="JABATAN" localSheetId="25">#REF!</definedName>
    <definedName name="JABATAN">#REF!</definedName>
    <definedName name="JAJAN" localSheetId="9">#REF!</definedName>
    <definedName name="JAJAN" localSheetId="17">#REF!</definedName>
    <definedName name="JAJAN" localSheetId="24">#REF!</definedName>
    <definedName name="JAJAN" localSheetId="25">#REF!</definedName>
    <definedName name="JAJAN">#REF!</definedName>
    <definedName name="JALAN" localSheetId="9">#REF!</definedName>
    <definedName name="JALAN" localSheetId="17">#REF!</definedName>
    <definedName name="JALAN" localSheetId="24">#REF!</definedName>
    <definedName name="JALAN" localSheetId="25">#REF!</definedName>
    <definedName name="JALAN">#REF!</definedName>
    <definedName name="JASA" localSheetId="9">'[1]A. TANAH'!#REF!</definedName>
    <definedName name="JASA" localSheetId="17">'[1]A. TANAH'!#REF!</definedName>
    <definedName name="JASA" localSheetId="24">'[1]A. TANAH'!#REF!</definedName>
    <definedName name="JASA" localSheetId="25">'[2]A. TANAH'!#REF!</definedName>
    <definedName name="JASA">'[1]A. TANAH'!#REF!</definedName>
    <definedName name="jumlah" localSheetId="9">'[1]A. TANAH'!#REF!</definedName>
    <definedName name="jumlah" localSheetId="17">'[1]A. TANAH'!#REF!</definedName>
    <definedName name="jumlah" localSheetId="24">'[1]A. TANAH'!#REF!</definedName>
    <definedName name="jumlah" localSheetId="25">'[2]A. TANAH'!#REF!</definedName>
    <definedName name="jumlah">'[1]A. TANAH'!#REF!</definedName>
    <definedName name="KANTOR" localSheetId="9">#REF!</definedName>
    <definedName name="KANTOR" localSheetId="17">#REF!</definedName>
    <definedName name="KANTOR" localSheetId="24">#REF!</definedName>
    <definedName name="KANTOR" localSheetId="25">#REF!</definedName>
    <definedName name="KANTOR">#REF!</definedName>
    <definedName name="KB" localSheetId="9">'[1]A. TANAH'!#REF!</definedName>
    <definedName name="KB" localSheetId="17">'[1]A. TANAH'!#REF!</definedName>
    <definedName name="KB" localSheetId="24">'[1]A. TANAH'!#REF!</definedName>
    <definedName name="KB" localSheetId="25">'[2]A. TANAH'!#REF!</definedName>
    <definedName name="KB">'[1]A. TANAH'!#REF!</definedName>
    <definedName name="KECAMATAN_KODEOHA" localSheetId="5">#REF!</definedName>
    <definedName name="KECAMATAN_KODEOHA" localSheetId="1">#REF!</definedName>
    <definedName name="KECAMATAN_KODEOHA" localSheetId="3">#REF!</definedName>
    <definedName name="KECAMATAN_KODEOHA" localSheetId="9">#REF!</definedName>
    <definedName name="KECAMATAN_KODEOHA" localSheetId="8">#REF!</definedName>
    <definedName name="KECAMATAN_KODEOHA" localSheetId="17">#REF!</definedName>
    <definedName name="KECAMATAN_KODEOHA" localSheetId="11">#REF!</definedName>
    <definedName name="KECAMATAN_KODEOHA" localSheetId="19">#REF!</definedName>
    <definedName name="KECAMATAN_KODEOHA" localSheetId="24">#REF!</definedName>
    <definedName name="KECAMATAN_KODEOHA" localSheetId="15">#REF!</definedName>
    <definedName name="KECAMATAN_KODEOHA" localSheetId="25">#REF!</definedName>
    <definedName name="KECAMATAN_KODEOHA" localSheetId="0">#REF!</definedName>
    <definedName name="KECAMATAN_KODEOHA">#REF!</definedName>
    <definedName name="KECAMATAN_PAKUE" localSheetId="5">[14]PERTANIAN!#REF!</definedName>
    <definedName name="KECAMATAN_PAKUE" localSheetId="1">[14]PERTANIAN!#REF!</definedName>
    <definedName name="KECAMATAN_PAKUE" localSheetId="3">[14]PERTANIAN!#REF!</definedName>
    <definedName name="KECAMATAN_PAKUE" localSheetId="9">[14]PERTANIAN!#REF!</definedName>
    <definedName name="KECAMATAN_PAKUE" localSheetId="8">[14]PERTANIAN!#REF!</definedName>
    <definedName name="KECAMATAN_PAKUE" localSheetId="17">[15]PERTANIAN!#REF!</definedName>
    <definedName name="KECAMATAN_PAKUE" localSheetId="11">[14]PERTANIAN!#REF!</definedName>
    <definedName name="KECAMATAN_PAKUE" localSheetId="19">[14]PERTANIAN!#REF!</definedName>
    <definedName name="KECAMATAN_PAKUE" localSheetId="24">[14]PERTANIAN!#REF!</definedName>
    <definedName name="KECAMATAN_PAKUE" localSheetId="15">[14]PERTANIAN!#REF!</definedName>
    <definedName name="KECAMATAN_PAKUE" localSheetId="25">[16]PERTANIAN!#REF!</definedName>
    <definedName name="KECAMATAN_PAKUE" localSheetId="0">[17]PERTANIAN!#REF!</definedName>
    <definedName name="KECAMATAN_PAKUE">[14]PERTANIAN!#REF!</definedName>
    <definedName name="kelompok" localSheetId="17">'[18]KODE BARANG'!$B$2:$C$103</definedName>
    <definedName name="kelompok" localSheetId="28">'[10]kode barang'!$B$2:$C$99</definedName>
    <definedName name="kelompok" localSheetId="25">'[19]KODE BARANG'!$B$2:$C$103</definedName>
    <definedName name="kelompok" localSheetId="26">'[20]KODE BARANG MASTER DISDIK'!$B$2:$C$101</definedName>
    <definedName name="kelompok">'kode barang'!$B$2:$C$103</definedName>
    <definedName name="KIB" localSheetId="9">#REF!</definedName>
    <definedName name="KIB" localSheetId="17">#REF!</definedName>
    <definedName name="KIB" localSheetId="24">#REF!</definedName>
    <definedName name="KIB" localSheetId="25">#REF!</definedName>
    <definedName name="KIB">#REF!</definedName>
    <definedName name="KKK" localSheetId="9">'[1]A. TANAH'!#REF!</definedName>
    <definedName name="KKK" localSheetId="17">'[1]A. TANAH'!#REF!</definedName>
    <definedName name="KKK" localSheetId="24">'[1]A. TANAH'!#REF!</definedName>
    <definedName name="KKK" localSheetId="25">'[2]A. TANAH'!#REF!</definedName>
    <definedName name="KKK">'[1]A. TANAH'!#REF!</definedName>
    <definedName name="KODE" localSheetId="5">#REF!</definedName>
    <definedName name="KODE" localSheetId="1">#REF!</definedName>
    <definedName name="KODE" localSheetId="3">#REF!</definedName>
    <definedName name="KODE" localSheetId="9">#REF!</definedName>
    <definedName name="KODE" localSheetId="8">#REF!</definedName>
    <definedName name="KODE" localSheetId="17">#REF!</definedName>
    <definedName name="KODE" localSheetId="11">#REF!</definedName>
    <definedName name="KODE" localSheetId="19">#REF!</definedName>
    <definedName name="KODE" localSheetId="24">#REF!</definedName>
    <definedName name="KODE" localSheetId="15">#REF!</definedName>
    <definedName name="KODE" localSheetId="25">#REF!</definedName>
    <definedName name="KODE">#REF!</definedName>
    <definedName name="KODEBARANG" localSheetId="9">#REF!</definedName>
    <definedName name="KODEBARANG" localSheetId="17">#REF!</definedName>
    <definedName name="KODEBARANG" localSheetId="24">#REF!</definedName>
    <definedName name="KODEBARANG" localSheetId="25">#REF!</definedName>
    <definedName name="KODEBARANG">#REF!</definedName>
    <definedName name="KODEBARANG1" localSheetId="9">[21]GUDANG!#REF!</definedName>
    <definedName name="KODEBARANG1" localSheetId="17">[22]GUDANG!#REF!</definedName>
    <definedName name="KODEBARANG1" localSheetId="24">[21]GUDANG!#REF!</definedName>
    <definedName name="KODEBARANG1" localSheetId="25">[23]GUDANG!#REF!</definedName>
    <definedName name="KODEBARANG1">[21]GUDANG!#REF!</definedName>
    <definedName name="kodebarang2" localSheetId="9">#REF!</definedName>
    <definedName name="kodebarang2" localSheetId="17">#REF!</definedName>
    <definedName name="kodebarang2" localSheetId="24">#REF!</definedName>
    <definedName name="kodebarang2" localSheetId="25">#REF!</definedName>
    <definedName name="kodebarang2">#REF!</definedName>
    <definedName name="KODEBARANG3" localSheetId="9">'[1]A. TANAH'!#REF!</definedName>
    <definedName name="KODEBARANG3" localSheetId="17">'[1]A. TANAH'!#REF!</definedName>
    <definedName name="KODEBARANG3" localSheetId="24">'[1]A. TANAH'!#REF!</definedName>
    <definedName name="KODEBARANG3" localSheetId="25">'[2]A. TANAH'!#REF!</definedName>
    <definedName name="KODEBARANG3">'[1]A. TANAH'!#REF!</definedName>
    <definedName name="KODEBARANG4" localSheetId="9">'[1]A. TANAH'!#REF!</definedName>
    <definedName name="KODEBARANG4" localSheetId="17">'[1]A. TANAH'!#REF!</definedName>
    <definedName name="KODEBARANG4" localSheetId="24">'[1]A. TANAH'!#REF!</definedName>
    <definedName name="KODEBARANG4" localSheetId="25">'[2]A. TANAH'!#REF!</definedName>
    <definedName name="KODEBARANG4">'[1]A. TANAH'!#REF!</definedName>
    <definedName name="KODEBARANG5" localSheetId="9">'[1]A. TANAH'!#REF!</definedName>
    <definedName name="KODEBARANG5" localSheetId="17">'[1]A. TANAH'!#REF!</definedName>
    <definedName name="KODEBARANG5" localSheetId="24">'[1]A. TANAH'!#REF!</definedName>
    <definedName name="KODEBARANG5" localSheetId="25">'[2]A. TANAH'!#REF!</definedName>
    <definedName name="KODEBARANG5">'[1]A. TANAH'!#REF!</definedName>
    <definedName name="KODEBARANGA" localSheetId="9">#REF!</definedName>
    <definedName name="KODEBARANGA" localSheetId="17">#REF!</definedName>
    <definedName name="KODEBARANGA" localSheetId="24">#REF!</definedName>
    <definedName name="KODEBARANGA" localSheetId="25">#REF!</definedName>
    <definedName name="KODEBARANGA">#REF!</definedName>
    <definedName name="KODEBARANGB" localSheetId="9">#REF!</definedName>
    <definedName name="KODEBARANGB" localSheetId="17">#REF!</definedName>
    <definedName name="KODEBARANGB" localSheetId="24">#REF!</definedName>
    <definedName name="KODEBARANGB" localSheetId="25">#REF!</definedName>
    <definedName name="KODEBARANGB">#REF!</definedName>
    <definedName name="KODEJASA1" localSheetId="9">'[1]A. TANAH'!#REF!</definedName>
    <definedName name="KODEJASA1" localSheetId="17">'[1]A. TANAH'!#REF!</definedName>
    <definedName name="KODEJASA1" localSheetId="24">'[1]A. TANAH'!#REF!</definedName>
    <definedName name="KODEJASA1" localSheetId="25">'[2]A. TANAH'!#REF!</definedName>
    <definedName name="KODEJASA1">'[1]A. TANAH'!#REF!</definedName>
    <definedName name="KONDIDSI" localSheetId="9">#REF!</definedName>
    <definedName name="KONDIDSI" localSheetId="17">#REF!</definedName>
    <definedName name="KONDIDSI" localSheetId="24">#REF!</definedName>
    <definedName name="KONDIDSI" localSheetId="25">#REF!</definedName>
    <definedName name="KONDIDSI">#REF!</definedName>
    <definedName name="KURA" localSheetId="9">#REF!</definedName>
    <definedName name="KURA" localSheetId="17">#REF!</definedName>
    <definedName name="KURA" localSheetId="24">#REF!</definedName>
    <definedName name="KURA" localSheetId="25">#REF!</definedName>
    <definedName name="KURA">#REF!</definedName>
    <definedName name="KURANGBAIK" localSheetId="9">#REF!</definedName>
    <definedName name="KURANGBAIK" localSheetId="17">#REF!</definedName>
    <definedName name="KURANGBAIK" localSheetId="24">#REF!</definedName>
    <definedName name="KURANGBAIK" localSheetId="25">#REF!</definedName>
    <definedName name="KURANGBAIK">#REF!</definedName>
    <definedName name="l" localSheetId="5">#REF!</definedName>
    <definedName name="l" localSheetId="1">#REF!</definedName>
    <definedName name="l" localSheetId="3">#REF!</definedName>
    <definedName name="l" localSheetId="9">#REF!</definedName>
    <definedName name="l" localSheetId="8">#REF!</definedName>
    <definedName name="l" localSheetId="17">#REF!</definedName>
    <definedName name="l" localSheetId="11">#REF!</definedName>
    <definedName name="l" localSheetId="19">#REF!</definedName>
    <definedName name="l" localSheetId="24">#REF!</definedName>
    <definedName name="l" localSheetId="15">#REF!</definedName>
    <definedName name="l" localSheetId="25">#REF!</definedName>
    <definedName name="l">#REF!</definedName>
    <definedName name="LAMBANG" localSheetId="9">#REF!</definedName>
    <definedName name="LAMBANG" localSheetId="17">#REF!</definedName>
    <definedName name="LAMBANG" localSheetId="24">#REF!</definedName>
    <definedName name="LAMBANG" localSheetId="25">#REF!</definedName>
    <definedName name="LAMBANG">#REF!</definedName>
    <definedName name="Lamp" localSheetId="5">#REF!</definedName>
    <definedName name="Lamp" localSheetId="1">#REF!</definedName>
    <definedName name="Lamp" localSheetId="3">#REF!</definedName>
    <definedName name="Lamp" localSheetId="9">#REF!</definedName>
    <definedName name="Lamp" localSheetId="8">#REF!</definedName>
    <definedName name="Lamp" localSheetId="17">#REF!</definedName>
    <definedName name="Lamp" localSheetId="11">#REF!</definedName>
    <definedName name="Lamp" localSheetId="19">#REF!</definedName>
    <definedName name="Lamp" localSheetId="24">#REF!</definedName>
    <definedName name="Lamp" localSheetId="15">#REF!</definedName>
    <definedName name="Lamp" localSheetId="25">#REF!</definedName>
    <definedName name="Lamp">#REF!</definedName>
    <definedName name="Lamp1" localSheetId="5">#REF!</definedName>
    <definedName name="Lamp1" localSheetId="1">#REF!</definedName>
    <definedName name="Lamp1" localSheetId="3">#REF!</definedName>
    <definedName name="Lamp1" localSheetId="9">#REF!</definedName>
    <definedName name="Lamp1" localSheetId="8">#REF!</definedName>
    <definedName name="Lamp1" localSheetId="17">#REF!</definedName>
    <definedName name="Lamp1" localSheetId="11">#REF!</definedName>
    <definedName name="Lamp1" localSheetId="19">#REF!</definedName>
    <definedName name="Lamp1" localSheetId="24">#REF!</definedName>
    <definedName name="Lamp1" localSheetId="15">#REF!</definedName>
    <definedName name="Lamp1" localSheetId="25">#REF!</definedName>
    <definedName name="Lamp1">#REF!</definedName>
    <definedName name="lllllll" localSheetId="9">#REF!</definedName>
    <definedName name="lllllll" localSheetId="17">#REF!</definedName>
    <definedName name="lllllll" localSheetId="24">#REF!</definedName>
    <definedName name="lllllll" localSheetId="25">#REF!</definedName>
    <definedName name="lllllll">#REF!</definedName>
    <definedName name="LUAS" localSheetId="9">#REF!</definedName>
    <definedName name="LUAS" localSheetId="17">#REF!</definedName>
    <definedName name="LUAS" localSheetId="24">#REF!</definedName>
    <definedName name="LUAS" localSheetId="25">#REF!</definedName>
    <definedName name="LUAS">#REF!</definedName>
    <definedName name="M" localSheetId="9">#REF!</definedName>
    <definedName name="M" localSheetId="17">#REF!</definedName>
    <definedName name="M" localSheetId="24">#REF!</definedName>
    <definedName name="M" localSheetId="25">#REF!</definedName>
    <definedName name="M">#REF!</definedName>
    <definedName name="MASA" localSheetId="9">#REF!</definedName>
    <definedName name="MASA" localSheetId="17">#REF!</definedName>
    <definedName name="MASA" localSheetId="24">#REF!</definedName>
    <definedName name="MASA" localSheetId="25">#REF!</definedName>
    <definedName name="MASA">#REF!</definedName>
    <definedName name="MASAMANFAAT" localSheetId="17">'[18]KODE BARANG'!$B$4:$E$103</definedName>
    <definedName name="MASAMANFAAT" localSheetId="28">'[10]kode barang'!$B$4:$E$100</definedName>
    <definedName name="MASAMANFAAT" localSheetId="25">'[19]KODE BARANG'!$B$4:$E$103</definedName>
    <definedName name="MASAMANFAAT" localSheetId="26">'[20]KODE BARANG MASTER DISDIK'!$B$4:$E$102</definedName>
    <definedName name="MASAMANFAAT">'kode barang'!$B$4:$E$103</definedName>
    <definedName name="MATA" localSheetId="9">#REF!</definedName>
    <definedName name="MATA" localSheetId="17">#REF!</definedName>
    <definedName name="MATA" localSheetId="24">#REF!</definedName>
    <definedName name="MATA" localSheetId="25">#REF!</definedName>
    <definedName name="MATA">#REF!</definedName>
    <definedName name="mawar" localSheetId="9">'[24]B. PELTN MSIN '!#REF!</definedName>
    <definedName name="mawar" localSheetId="17">'[25]B. PELTN MSIN '!#REF!</definedName>
    <definedName name="mawar" localSheetId="24">'[24]B. PELTN MSIN '!#REF!</definedName>
    <definedName name="mawar" localSheetId="25">'[26]B. PELTN MSIN '!#REF!</definedName>
    <definedName name="mawar">'[24]B. PELTN MSIN '!#REF!</definedName>
    <definedName name="mesin" localSheetId="9">'[1]A. TANAH'!#REF!</definedName>
    <definedName name="mesin" localSheetId="17">'[1]A. TANAH'!#REF!</definedName>
    <definedName name="mesin" localSheetId="24">'[1]A. TANAH'!#REF!</definedName>
    <definedName name="mesin" localSheetId="25">'[2]A. TANAH'!#REF!</definedName>
    <definedName name="mesin">'[1]A. TANAH'!#REF!</definedName>
    <definedName name="METODE" localSheetId="9">#REF!</definedName>
    <definedName name="METODE" localSheetId="17">#REF!</definedName>
    <definedName name="METODE" localSheetId="24">#REF!</definedName>
    <definedName name="METODE" localSheetId="25">#REF!</definedName>
    <definedName name="METODE">#REF!</definedName>
    <definedName name="MM" localSheetId="9">#REF!</definedName>
    <definedName name="MM" localSheetId="17">#REF!</definedName>
    <definedName name="MM" localSheetId="24">#REF!</definedName>
    <definedName name="MM" localSheetId="25">#REF!</definedName>
    <definedName name="MM">#REF!</definedName>
    <definedName name="MMMMMMMMMMMM" localSheetId="9">#REF!</definedName>
    <definedName name="MMMMMMMMMMMM" localSheetId="17">#REF!</definedName>
    <definedName name="MMMMMMMMMMMM" localSheetId="24">#REF!</definedName>
    <definedName name="MMMMMMMMMMMM">#REF!</definedName>
    <definedName name="NAMA" localSheetId="9">#REF!</definedName>
    <definedName name="NAMA" localSheetId="17">#REF!</definedName>
    <definedName name="NAMA" localSheetId="24">#REF!</definedName>
    <definedName name="NAMA" localSheetId="25">#REF!</definedName>
    <definedName name="NAMA">#REF!</definedName>
    <definedName name="NILAI" localSheetId="9">'[1]A. TANAH'!#REF!</definedName>
    <definedName name="NILAI" localSheetId="17">'[1]A. TANAH'!#REF!</definedName>
    <definedName name="NILAI" localSheetId="24">'[1]A. TANAH'!#REF!</definedName>
    <definedName name="NILAI" localSheetId="25">'[2]A. TANAH'!#REF!</definedName>
    <definedName name="NILAI">'[1]A. TANAH'!#REF!</definedName>
    <definedName name="NINJA" localSheetId="9">#REF!</definedName>
    <definedName name="NINJA" localSheetId="17">#REF!</definedName>
    <definedName name="NINJA" localSheetId="24">#REF!</definedName>
    <definedName name="NINJA" localSheetId="25">#REF!</definedName>
    <definedName name="NINJA">#REF!</definedName>
    <definedName name="ol" localSheetId="9">'[11]A. TANAH'!#REF!</definedName>
    <definedName name="ol" localSheetId="17">'[12]A. TANAH'!#REF!</definedName>
    <definedName name="ol" localSheetId="24">'[11]A. TANAH'!#REF!</definedName>
    <definedName name="ol" localSheetId="25">'[13]A. TANAH'!#REF!</definedName>
    <definedName name="ol">'[11]A. TANAH'!#REF!</definedName>
    <definedName name="orang" localSheetId="9">#REF!</definedName>
    <definedName name="orang" localSheetId="17">#REF!</definedName>
    <definedName name="orang" localSheetId="24">#REF!</definedName>
    <definedName name="orang" localSheetId="25">#REF!</definedName>
    <definedName name="orang">#REF!</definedName>
    <definedName name="p" localSheetId="9">#REF!</definedName>
    <definedName name="p" localSheetId="17">#REF!</definedName>
    <definedName name="p" localSheetId="24">#REF!</definedName>
    <definedName name="p" localSheetId="25">#REF!</definedName>
    <definedName name="p">#REF!</definedName>
    <definedName name="PANGKAT" localSheetId="9">#REF!</definedName>
    <definedName name="PANGKAT" localSheetId="17">#REF!</definedName>
    <definedName name="PANGKAT" localSheetId="24">#REF!</definedName>
    <definedName name="PANGKAT" localSheetId="25">#REF!</definedName>
    <definedName name="PANGKAT">#REF!</definedName>
    <definedName name="PASAR" localSheetId="9">#REF!</definedName>
    <definedName name="PASAR" localSheetId="17">#REF!</definedName>
    <definedName name="PASAR" localSheetId="24">#REF!</definedName>
    <definedName name="PASAR" localSheetId="25">#REF!</definedName>
    <definedName name="PASAR">#REF!</definedName>
    <definedName name="PENYUSAN" localSheetId="9">#REF!</definedName>
    <definedName name="PENYUSAN" localSheetId="17">#REF!</definedName>
    <definedName name="PENYUSAN" localSheetId="24">#REF!</definedName>
    <definedName name="PENYUSAN" localSheetId="25">#REF!</definedName>
    <definedName name="PENYUSAN">#REF!</definedName>
    <definedName name="peranap" localSheetId="9">#REF!</definedName>
    <definedName name="peranap" localSheetId="17">#REF!</definedName>
    <definedName name="peranap" localSheetId="24">#REF!</definedName>
    <definedName name="peranap" localSheetId="25">#REF!</definedName>
    <definedName name="peranap">#REF!</definedName>
    <definedName name="PISAH" localSheetId="9">#REF!</definedName>
    <definedName name="PISAH" localSheetId="17">#REF!</definedName>
    <definedName name="PISAH" localSheetId="24">#REF!</definedName>
    <definedName name="PISAH" localSheetId="25">#REF!</definedName>
    <definedName name="PISAH">#REF!</definedName>
    <definedName name="PISTON" localSheetId="9">'[1]A. TANAH'!#REF!</definedName>
    <definedName name="PISTON" localSheetId="17">'[1]A. TANAH'!#REF!</definedName>
    <definedName name="PISTON" localSheetId="24">'[1]A. TANAH'!#REF!</definedName>
    <definedName name="PISTON" localSheetId="25">'[2]A. TANAH'!#REF!</definedName>
    <definedName name="PISTON">'[1]A. TANAH'!#REF!</definedName>
    <definedName name="POT" localSheetId="5">#REF!</definedName>
    <definedName name="POT" localSheetId="1">#REF!</definedName>
    <definedName name="POT" localSheetId="3">#REF!</definedName>
    <definedName name="POT" localSheetId="9">#REF!</definedName>
    <definedName name="POT" localSheetId="8">#REF!</definedName>
    <definedName name="POT" localSheetId="17">#REF!</definedName>
    <definedName name="POT" localSheetId="11">#REF!</definedName>
    <definedName name="POT" localSheetId="19">#REF!</definedName>
    <definedName name="POT" localSheetId="24">#REF!</definedName>
    <definedName name="POT" localSheetId="15">#REF!</definedName>
    <definedName name="POT" localSheetId="25">#REF!</definedName>
    <definedName name="POT">#REF!</definedName>
    <definedName name="PPPP" localSheetId="9">#REF!</definedName>
    <definedName name="PPPP" localSheetId="17">#REF!</definedName>
    <definedName name="PPPP" localSheetId="24">#REF!</definedName>
    <definedName name="PPPP" localSheetId="25">#REF!</definedName>
    <definedName name="PPPP">#REF!</definedName>
    <definedName name="PPPPP" localSheetId="9">#REF!</definedName>
    <definedName name="PPPPP" localSheetId="17">#REF!</definedName>
    <definedName name="PPPPP" localSheetId="24">#REF!</definedName>
    <definedName name="PPPPP" localSheetId="25">#REF!</definedName>
    <definedName name="PPPPP">#REF!</definedName>
    <definedName name="PRESTASI" localSheetId="9">'[1]A. TANAH'!#REF!</definedName>
    <definedName name="PRESTASI" localSheetId="17">'[1]A. TANAH'!#REF!</definedName>
    <definedName name="PRESTASI" localSheetId="24">'[1]A. TANAH'!#REF!</definedName>
    <definedName name="PRESTASI" localSheetId="25">'[2]A. TANAH'!#REF!</definedName>
    <definedName name="PRESTASI">'[1]A. TANAH'!#REF!</definedName>
    <definedName name="_xlnm.Print_Area" localSheetId="2">' KIB A'!$A$1:$N$220</definedName>
    <definedName name="_xlnm.Print_Area" localSheetId="23">'BA MUTASI ASET'!$A$1:$J$52</definedName>
    <definedName name="_xlnm.Print_Area" localSheetId="5">'BA MUTASI ASET (2)'!$A$1:$J$53</definedName>
    <definedName name="_xlnm.Print_Area" localSheetId="3">'KIB B MASTER'!$A$1:$AG$186</definedName>
    <definedName name="_xlnm.Print_Area" localSheetId="6">'KIB B OK'!$A$1:$P$186</definedName>
    <definedName name="_xlnm.Print_Area" localSheetId="17">'KIB D '!$A$1:$R$402</definedName>
    <definedName name="_xlnm.Print_Area" localSheetId="11">'KIB D MASTER'!$A$1:$Q$364</definedName>
    <definedName name="_xlnm.Print_Area" localSheetId="19">'KIB F '!$A$1:$O$50</definedName>
    <definedName name="_xlnm.Print_Area" localSheetId="24">'KIB F  (2)'!$A$1:$O$58</definedName>
    <definedName name="_xlnm.Print_Area" localSheetId="20">'KIR 2016'!$A$1:$Q$135</definedName>
    <definedName name="_xlnm.Print_Area" localSheetId="15">'KIR 2016 (2)'!$A$1:$Q$249</definedName>
    <definedName name="_xlnm.Print_Area" localSheetId="0">X!$A$1:$R$300</definedName>
    <definedName name="_xlnm.Print_Titles" localSheetId="3">'KIB B MASTER'!$6:$10</definedName>
    <definedName name="_xlnm.Print_Titles" localSheetId="6">'KIB B OK'!$6:$10</definedName>
    <definedName name="_xlnm.Print_Titles" localSheetId="17">'KIB D '!$5:$9</definedName>
    <definedName name="_xlnm.Print_Titles" localSheetId="11">'KIB D MASTER'!$5:$9</definedName>
    <definedName name="_xlnm.Print_Titles" localSheetId="19">'KIB F '!$6:$10</definedName>
    <definedName name="_xlnm.Print_Titles" localSheetId="24">'KIB F  (2)'!$6:$10</definedName>
    <definedName name="_xlnm.Print_Titles" localSheetId="0">X!$4:$5</definedName>
    <definedName name="q" localSheetId="5">#REF!</definedName>
    <definedName name="q" localSheetId="1">#REF!</definedName>
    <definedName name="q" localSheetId="3">#REF!</definedName>
    <definedName name="q" localSheetId="9">#REF!</definedName>
    <definedName name="q" localSheetId="8">#REF!</definedName>
    <definedName name="q" localSheetId="17">#REF!</definedName>
    <definedName name="q" localSheetId="11">#REF!</definedName>
    <definedName name="q" localSheetId="19">#REF!</definedName>
    <definedName name="q" localSheetId="24">#REF!</definedName>
    <definedName name="q" localSheetId="15">#REF!</definedName>
    <definedName name="q" localSheetId="25">#REF!</definedName>
    <definedName name="q">#REF!</definedName>
    <definedName name="qnqnqhqnqhnqhqnqhn" localSheetId="9">#REF!</definedName>
    <definedName name="qnqnqhqnqhnqhqnqhn" localSheetId="17">#REF!</definedName>
    <definedName name="qnqnqhqnqhnqhqnqhn" localSheetId="24">#REF!</definedName>
    <definedName name="qnqnqhqnqhnqhqnqhn">#REF!</definedName>
    <definedName name="RAHARJA" localSheetId="9">'[1]A. TANAH'!#REF!</definedName>
    <definedName name="RAHARJA" localSheetId="17">'[1]A. TANAH'!#REF!</definedName>
    <definedName name="RAHARJA" localSheetId="24">'[1]A. TANAH'!#REF!</definedName>
    <definedName name="RAHARJA" localSheetId="25">'[2]A. TANAH'!#REF!</definedName>
    <definedName name="RAHARJA">'[1]A. TANAH'!#REF!</definedName>
    <definedName name="RANGKA" localSheetId="9">'[1]A. TANAH'!#REF!</definedName>
    <definedName name="RANGKA" localSheetId="17">'[1]A. TANAH'!#REF!</definedName>
    <definedName name="RANGKA" localSheetId="24">'[1]A. TANAH'!#REF!</definedName>
    <definedName name="RANGKA" localSheetId="25">'[2]A. TANAH'!#REF!</definedName>
    <definedName name="RANGKA">'[1]A. TANAH'!#REF!</definedName>
    <definedName name="register" localSheetId="9">#REF!</definedName>
    <definedName name="register" localSheetId="17">#REF!</definedName>
    <definedName name="register" localSheetId="24">#REF!</definedName>
    <definedName name="register" localSheetId="25">#REF!</definedName>
    <definedName name="register">#REF!</definedName>
    <definedName name="rekap" localSheetId="9">#REF!</definedName>
    <definedName name="rekap" localSheetId="17">#REF!</definedName>
    <definedName name="rekap" localSheetId="24">#REF!</definedName>
    <definedName name="rekap" localSheetId="25">#REF!</definedName>
    <definedName name="rekap">#REF!</definedName>
    <definedName name="REKAPITULASI" localSheetId="9">#REF!</definedName>
    <definedName name="REKAPITULASI" localSheetId="17">#REF!</definedName>
    <definedName name="REKAPITULASI" localSheetId="24">#REF!</definedName>
    <definedName name="REKAPITULASI" localSheetId="25">#REF!</definedName>
    <definedName name="REKAPITULASI">#REF!</definedName>
    <definedName name="rinal" localSheetId="9">#REF!</definedName>
    <definedName name="rinal" localSheetId="17">#REF!</definedName>
    <definedName name="rinal" localSheetId="24">#REF!</definedName>
    <definedName name="rinal" localSheetId="25">#REF!</definedName>
    <definedName name="rinal">#REF!</definedName>
    <definedName name="rrrrrrrrrr" localSheetId="9">#REF!</definedName>
    <definedName name="rrrrrrrrrr" localSheetId="17">#REF!</definedName>
    <definedName name="rrrrrrrrrr" localSheetId="24">#REF!</definedName>
    <definedName name="rrrrrrrrrr" localSheetId="25">#REF!</definedName>
    <definedName name="rrrrrrrrrr">#REF!</definedName>
    <definedName name="RUANG" localSheetId="9">#REF!</definedName>
    <definedName name="RUANG" localSheetId="17">#REF!</definedName>
    <definedName name="RUANG" localSheetId="24">#REF!</definedName>
    <definedName name="RUANG" localSheetId="25">#REF!</definedName>
    <definedName name="RUANG">#REF!</definedName>
    <definedName name="RUSAK" localSheetId="9">#REF!</definedName>
    <definedName name="RUSAK" localSheetId="17">#REF!</definedName>
    <definedName name="RUSAK" localSheetId="24">#REF!</definedName>
    <definedName name="RUSAK" localSheetId="25">#REF!</definedName>
    <definedName name="RUSAK">#REF!</definedName>
    <definedName name="s" localSheetId="5">#REF!</definedName>
    <definedName name="s" localSheetId="1">#REF!</definedName>
    <definedName name="s" localSheetId="3">#REF!</definedName>
    <definedName name="s" localSheetId="9">#REF!</definedName>
    <definedName name="s" localSheetId="8">#REF!</definedName>
    <definedName name="s" localSheetId="17">#REF!</definedName>
    <definedName name="s" localSheetId="11">#REF!</definedName>
    <definedName name="s" localSheetId="19">#REF!</definedName>
    <definedName name="s" localSheetId="24">#REF!</definedName>
    <definedName name="s" localSheetId="15">#REF!</definedName>
    <definedName name="s" localSheetId="25">#REF!</definedName>
    <definedName name="s">#REF!</definedName>
    <definedName name="SARI" localSheetId="9">#REF!</definedName>
    <definedName name="SARI" localSheetId="17">#REF!</definedName>
    <definedName name="SARI" localSheetId="24">#REF!</definedName>
    <definedName name="SARI" localSheetId="25">#REF!</definedName>
    <definedName name="SARI">#REF!</definedName>
    <definedName name="SEKRETARIAT_DPRD" localSheetId="5">#REF!</definedName>
    <definedName name="SEKRETARIAT_DPRD" localSheetId="1">#REF!</definedName>
    <definedName name="SEKRETARIAT_DPRD" localSheetId="3">#REF!</definedName>
    <definedName name="SEKRETARIAT_DPRD" localSheetId="9">#REF!</definedName>
    <definedName name="SEKRETARIAT_DPRD" localSheetId="8">#REF!</definedName>
    <definedName name="SEKRETARIAT_DPRD" localSheetId="17">#REF!</definedName>
    <definedName name="SEKRETARIAT_DPRD" localSheetId="11">#REF!</definedName>
    <definedName name="SEKRETARIAT_DPRD" localSheetId="19">#REF!</definedName>
    <definedName name="SEKRETARIAT_DPRD" localSheetId="24">#REF!</definedName>
    <definedName name="SEKRETARIAT_DPRD" localSheetId="15">#REF!</definedName>
    <definedName name="SEKRETARIAT_DPRD" localSheetId="25">#REF!</definedName>
    <definedName name="SEKRETARIAT_DPRD" localSheetId="0">#REF!</definedName>
    <definedName name="SEKRETARIAT_DPRD">#REF!</definedName>
    <definedName name="sfsfSFS" localSheetId="5">#REF!</definedName>
    <definedName name="sfsfSFS" localSheetId="1">#REF!</definedName>
    <definedName name="sfsfSFS" localSheetId="3">#REF!</definedName>
    <definedName name="sfsfSFS" localSheetId="9">#REF!</definedName>
    <definedName name="sfsfSFS" localSheetId="8">#REF!</definedName>
    <definedName name="sfsfSFS" localSheetId="17">#REF!</definedName>
    <definedName name="sfsfSFS" localSheetId="11">#REF!</definedName>
    <definedName name="sfsfSFS" localSheetId="19">#REF!</definedName>
    <definedName name="sfsfSFS" localSheetId="24">#REF!</definedName>
    <definedName name="sfsfSFS" localSheetId="15">#REF!</definedName>
    <definedName name="sfsfSFS" localSheetId="25">#REF!</definedName>
    <definedName name="sfsfSFS">#REF!</definedName>
    <definedName name="SIMBOL" localSheetId="9">#REF!</definedName>
    <definedName name="SIMBOL" localSheetId="17">#REF!</definedName>
    <definedName name="SIMBOL" localSheetId="24">#REF!</definedName>
    <definedName name="SIMBOL" localSheetId="25">#REF!</definedName>
    <definedName name="SIMBOL">#REF!</definedName>
    <definedName name="sssss" localSheetId="17">[27]DIKBUDPAR!$J$5</definedName>
    <definedName name="sssss" localSheetId="0">[28]DIKBUDPAR!$J$5</definedName>
    <definedName name="sssss">[29]DIKBUDPAR!$J$5</definedName>
    <definedName name="STRATEGI" localSheetId="9">#REF!</definedName>
    <definedName name="STRATEGI" localSheetId="17">#REF!</definedName>
    <definedName name="STRATEGI" localSheetId="24">#REF!</definedName>
    <definedName name="STRATEGI" localSheetId="25">#REF!</definedName>
    <definedName name="STRATEGI">#REF!</definedName>
    <definedName name="TAHUN">[30]Sheet4!$D$4:$E$591</definedName>
    <definedName name="TANDA" localSheetId="9">#REF!</definedName>
    <definedName name="TANDA" localSheetId="17">#REF!</definedName>
    <definedName name="TANDA" localSheetId="24">#REF!</definedName>
    <definedName name="TANDA" localSheetId="25">#REF!</definedName>
    <definedName name="TANDA">#REF!</definedName>
    <definedName name="TANDATANDA" localSheetId="9">'[1]A. TANAH'!#REF!</definedName>
    <definedName name="TANDATANDA" localSheetId="17">'[1]A. TANAH'!#REF!</definedName>
    <definedName name="TANDATANDA" localSheetId="24">'[1]A. TANAH'!#REF!</definedName>
    <definedName name="TANDATANDA" localSheetId="25">'[2]A. TANAH'!#REF!</definedName>
    <definedName name="TANDATANDA">'[1]A. TANAH'!#REF!</definedName>
    <definedName name="TERMINATOR" localSheetId="9">'[1]A. TANAH'!#REF!</definedName>
    <definedName name="TERMINATOR" localSheetId="17">'[1]A. TANAH'!#REF!</definedName>
    <definedName name="TERMINATOR" localSheetId="24">'[1]A. TANAH'!#REF!</definedName>
    <definedName name="TERMINATOR" localSheetId="25">'[2]A. TANAH'!#REF!</definedName>
    <definedName name="TERMINATOR">'[1]A. TANAH'!#REF!</definedName>
    <definedName name="TIDAK" localSheetId="9">#REF!</definedName>
    <definedName name="TIDAK" localSheetId="17">#REF!</definedName>
    <definedName name="TIDAK" localSheetId="24">#REF!</definedName>
    <definedName name="TIDAK" localSheetId="25">#REF!</definedName>
    <definedName name="TIDAK">#REF!</definedName>
    <definedName name="TINGKAT" localSheetId="9">#REF!</definedName>
    <definedName name="TINGKAT" localSheetId="17">#REF!</definedName>
    <definedName name="TINGKAT" localSheetId="24">#REF!</definedName>
    <definedName name="TINGKAT" localSheetId="25">#REF!</definedName>
    <definedName name="TINGKAT">#REF!</definedName>
    <definedName name="tm_2415921492" localSheetId="5">#REF!</definedName>
    <definedName name="tm_2415921492" localSheetId="1">#REF!</definedName>
    <definedName name="tm_2415921492" localSheetId="3">#REF!</definedName>
    <definedName name="tm_2415921492" localSheetId="9">#REF!</definedName>
    <definedName name="tm_2415921492" localSheetId="8">#REF!</definedName>
    <definedName name="tm_2415921492" localSheetId="17">#REF!</definedName>
    <definedName name="tm_2415921492" localSheetId="11">#REF!</definedName>
    <definedName name="tm_2415921492" localSheetId="19">#REF!</definedName>
    <definedName name="tm_2415921492" localSheetId="24">#REF!</definedName>
    <definedName name="tm_2415921492" localSheetId="15">#REF!</definedName>
    <definedName name="tm_2415921492" localSheetId="25">#REF!</definedName>
    <definedName name="tm_2415921492" localSheetId="0">#REF!</definedName>
    <definedName name="tm_2415921492">#REF!</definedName>
    <definedName name="u" localSheetId="5">#REF!</definedName>
    <definedName name="u" localSheetId="1">#REF!</definedName>
    <definedName name="u" localSheetId="3">#REF!</definedName>
    <definedName name="u" localSheetId="9">#REF!</definedName>
    <definedName name="u" localSheetId="8">#REF!</definedName>
    <definedName name="u" localSheetId="17">#REF!</definedName>
    <definedName name="u" localSheetId="11">#REF!</definedName>
    <definedName name="u" localSheetId="19">#REF!</definedName>
    <definedName name="u" localSheetId="24">#REF!</definedName>
    <definedName name="u" localSheetId="15">#REF!</definedName>
    <definedName name="u" localSheetId="25">#REF!</definedName>
    <definedName name="u" localSheetId="0">#REF!</definedName>
    <definedName name="u">#REF!</definedName>
    <definedName name="UBAH" localSheetId="9">#REF!</definedName>
    <definedName name="UBAH" localSheetId="17">#REF!</definedName>
    <definedName name="UBAH" localSheetId="24">#REF!</definedName>
    <definedName name="UBAH" localSheetId="25">#REF!</definedName>
    <definedName name="UBAH">#REF!</definedName>
    <definedName name="UJANG" localSheetId="9">#REF!</definedName>
    <definedName name="UJANG" localSheetId="17">#REF!</definedName>
    <definedName name="UJANG" localSheetId="24">#REF!</definedName>
    <definedName name="UJANG" localSheetId="25">#REF!</definedName>
    <definedName name="UJANG">#REF!</definedName>
    <definedName name="UNIT" localSheetId="9">#REF!</definedName>
    <definedName name="UNIT" localSheetId="17">#REF!</definedName>
    <definedName name="UNIT" localSheetId="24">#REF!</definedName>
    <definedName name="UNIT" localSheetId="25">#REF!</definedName>
    <definedName name="UNIT">#REF!</definedName>
    <definedName name="VALUE" localSheetId="9">'[1]A. TANAH'!#REF!</definedName>
    <definedName name="VALUE" localSheetId="17">'[1]A. TANAH'!#REF!</definedName>
    <definedName name="VALUE" localSheetId="24">'[1]A. TANAH'!#REF!</definedName>
    <definedName name="VALUE" localSheetId="25">'[2]A. TANAH'!#REF!</definedName>
    <definedName name="VALUE">'[1]A. TANAH'!#REF!</definedName>
    <definedName name="VAlue_1" localSheetId="9">'[11]A. TANAH'!#REF!</definedName>
    <definedName name="VAlue_1" localSheetId="17">'[12]A. TANAH'!#REF!</definedName>
    <definedName name="VAlue_1" localSheetId="24">'[11]A. TANAH'!#REF!</definedName>
    <definedName name="VAlue_1" localSheetId="25">'[13]A. TANAH'!#REF!</definedName>
    <definedName name="VAlue_1">'[11]A. TANAH'!#REF!</definedName>
    <definedName name="WAKTU" localSheetId="9">#REF!</definedName>
    <definedName name="WAKTU" localSheetId="17">#REF!</definedName>
    <definedName name="WAKTU" localSheetId="24">#REF!</definedName>
    <definedName name="WAKTU" localSheetId="25">#REF!</definedName>
    <definedName name="WAKTU">#REF!</definedName>
    <definedName name="WATI" localSheetId="9">#REF!</definedName>
    <definedName name="WATI" localSheetId="17">#REF!</definedName>
    <definedName name="WATI" localSheetId="24">#REF!</definedName>
    <definedName name="WATI" localSheetId="25">#REF!</definedName>
    <definedName name="WATI">#REF!</definedName>
    <definedName name="WWE" localSheetId="9">#REF!</definedName>
    <definedName name="WWE" localSheetId="17">#REF!</definedName>
    <definedName name="WWE" localSheetId="24">#REF!</definedName>
    <definedName name="WWE">#REF!</definedName>
    <definedName name="x" localSheetId="5">#REF!</definedName>
    <definedName name="x" localSheetId="1">#REF!</definedName>
    <definedName name="x" localSheetId="3">#REF!</definedName>
    <definedName name="x" localSheetId="9">#REF!</definedName>
    <definedName name="x" localSheetId="8">#REF!</definedName>
    <definedName name="x" localSheetId="17">#REF!</definedName>
    <definedName name="x" localSheetId="11">#REF!</definedName>
    <definedName name="x" localSheetId="19">#REF!</definedName>
    <definedName name="x" localSheetId="24">#REF!</definedName>
    <definedName name="x" localSheetId="15">#REF!</definedName>
    <definedName name="x" localSheetId="25">#REF!</definedName>
    <definedName name="x">#REF!</definedName>
    <definedName name="xccxc" localSheetId="9">#REF!</definedName>
    <definedName name="xccxc" localSheetId="17">#REF!</definedName>
    <definedName name="xccxc" localSheetId="24">#REF!</definedName>
    <definedName name="xccxc" localSheetId="25">#REF!</definedName>
    <definedName name="xccxc">#REF!</definedName>
    <definedName name="xx" localSheetId="5">#REF!</definedName>
    <definedName name="xx" localSheetId="1">#REF!</definedName>
    <definedName name="xx" localSheetId="3">#REF!</definedName>
    <definedName name="xx" localSheetId="9">#REF!</definedName>
    <definedName name="xx" localSheetId="8">#REF!</definedName>
    <definedName name="xx" localSheetId="17">#REF!</definedName>
    <definedName name="xx" localSheetId="11">#REF!</definedName>
    <definedName name="xx" localSheetId="19">#REF!</definedName>
    <definedName name="xx" localSheetId="24">#REF!</definedName>
    <definedName name="xx" localSheetId="15">#REF!</definedName>
    <definedName name="xx" localSheetId="25">#REF!</definedName>
    <definedName name="xx">#REF!</definedName>
    <definedName name="XXX" localSheetId="9">#REF!</definedName>
    <definedName name="XXX" localSheetId="17">#REF!</definedName>
    <definedName name="XXX" localSheetId="24">#REF!</definedName>
    <definedName name="XXX" localSheetId="25">#REF!</definedName>
    <definedName name="XXX">#REF!</definedName>
    <definedName name="xxxxx" localSheetId="5">#REF!</definedName>
    <definedName name="xxxxx" localSheetId="1">#REF!</definedName>
    <definedName name="xxxxx" localSheetId="3">#REF!</definedName>
    <definedName name="xxxxx" localSheetId="9">#REF!</definedName>
    <definedName name="xxxxx" localSheetId="8">#REF!</definedName>
    <definedName name="xxxxx" localSheetId="17">#REF!</definedName>
    <definedName name="xxxxx" localSheetId="11">#REF!</definedName>
    <definedName name="xxxxx" localSheetId="19">#REF!</definedName>
    <definedName name="xxxxx" localSheetId="24">#REF!</definedName>
    <definedName name="xxxxx" localSheetId="15">#REF!</definedName>
    <definedName name="xxxxx" localSheetId="25">#REF!</definedName>
    <definedName name="xxxxx">#REF!</definedName>
    <definedName name="YUDI" localSheetId="9">#REF!</definedName>
    <definedName name="YUDI" localSheetId="17">#REF!</definedName>
    <definedName name="YUDI" localSheetId="24">#REF!</definedName>
    <definedName name="YUDI" localSheetId="25">#REF!</definedName>
    <definedName name="YUDI">#REF!</definedName>
    <definedName name="YYY" localSheetId="9">#REF!</definedName>
    <definedName name="YYY" localSheetId="17">#REF!</definedName>
    <definedName name="YYY" localSheetId="24">#REF!</definedName>
    <definedName name="YYY" localSheetId="25">#REF!</definedName>
    <definedName name="YYY">#REF!</definedName>
    <definedName name="Z" localSheetId="9">#REF!</definedName>
    <definedName name="Z" localSheetId="17">#REF!</definedName>
    <definedName name="Z" localSheetId="24">#REF!</definedName>
    <definedName name="Z" localSheetId="25">#REF!</definedName>
    <definedName name="Z">#REF!</definedName>
    <definedName name="zzz" localSheetId="5">#REF!</definedName>
    <definedName name="zzz" localSheetId="1">#REF!</definedName>
    <definedName name="zzz" localSheetId="3">#REF!</definedName>
    <definedName name="zzz" localSheetId="9">#REF!</definedName>
    <definedName name="zzz" localSheetId="8">#REF!</definedName>
    <definedName name="zzz" localSheetId="17">#REF!</definedName>
    <definedName name="zzz" localSheetId="11">#REF!</definedName>
    <definedName name="zzz" localSheetId="19">#REF!</definedName>
    <definedName name="zzz" localSheetId="24">#REF!</definedName>
    <definedName name="zzz" localSheetId="15">#REF!</definedName>
    <definedName name="zzz" localSheetId="25">#REF!</definedName>
    <definedName name="zzz">#REF!</definedName>
    <definedName name="zzzzzzzzzzzzzzzzzz" localSheetId="9">#REF!</definedName>
    <definedName name="zzzzzzzzzzzzzzzzzz" localSheetId="17">#REF!</definedName>
    <definedName name="zzzzzzzzzzzzzzzzzz" localSheetId="24">#REF!</definedName>
    <definedName name="zzzzzzzzzzzzzzzzzz" localSheetId="25">#REF!</definedName>
    <definedName name="zzzzzzzzzzzzzzzzzz">#REF!</definedName>
    <definedName name="ZZZZZZZZZZZZZZZZZZZZZZZ" localSheetId="9">#REF!</definedName>
    <definedName name="ZZZZZZZZZZZZZZZZZZZZZZZ" localSheetId="17">#REF!</definedName>
    <definedName name="ZZZZZZZZZZZZZZZZZZZZZZZ" localSheetId="24">#REF!</definedName>
    <definedName name="ZZZZZZZZZZZZZZZZZZZZZZZ">#REF!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66" i="53" l="1"/>
  <c r="S12" i="53" l="1"/>
  <c r="P13" i="54" l="1"/>
  <c r="O15" i="49" l="1"/>
  <c r="N13" i="35" l="1"/>
  <c r="T260" i="53"/>
  <c r="O196" i="28"/>
  <c r="M11" i="28" l="1"/>
  <c r="W160" i="57" l="1"/>
  <c r="V160" i="57"/>
  <c r="U160" i="57"/>
  <c r="T160" i="57"/>
  <c r="R160" i="57"/>
  <c r="Q160" i="57"/>
  <c r="P160" i="57"/>
  <c r="O160" i="57"/>
  <c r="N160" i="57"/>
  <c r="M160" i="57"/>
  <c r="L160" i="57"/>
  <c r="K160" i="57"/>
  <c r="I160" i="57"/>
  <c r="H160" i="57"/>
  <c r="G160" i="57"/>
  <c r="J156" i="57"/>
  <c r="K156" i="57" s="1"/>
  <c r="F156" i="57"/>
  <c r="B156" i="57"/>
  <c r="U155" i="57"/>
  <c r="R155" i="57"/>
  <c r="G155" i="57"/>
  <c r="L155" i="57" s="1"/>
  <c r="M155" i="57" s="1"/>
  <c r="F155" i="57"/>
  <c r="F161" i="57" s="1"/>
  <c r="AC156" i="57" s="1"/>
  <c r="E155" i="57"/>
  <c r="E156" i="57" s="1"/>
  <c r="B155" i="57"/>
  <c r="F147" i="57"/>
  <c r="AC139" i="57" s="1"/>
  <c r="W146" i="57"/>
  <c r="V146" i="57"/>
  <c r="U146" i="57"/>
  <c r="T146" i="57"/>
  <c r="R146" i="57"/>
  <c r="Q146" i="57"/>
  <c r="P146" i="57"/>
  <c r="O146" i="57"/>
  <c r="N146" i="57"/>
  <c r="M146" i="57"/>
  <c r="L146" i="57"/>
  <c r="K146" i="57"/>
  <c r="I146" i="57"/>
  <c r="H146" i="57"/>
  <c r="G146" i="57"/>
  <c r="F139" i="57"/>
  <c r="J139" i="57" s="1"/>
  <c r="K139" i="57" s="1"/>
  <c r="B139" i="57"/>
  <c r="G138" i="57"/>
  <c r="F138" i="57"/>
  <c r="O138" i="57" s="1"/>
  <c r="E138" i="57"/>
  <c r="B138" i="57"/>
  <c r="F129" i="57"/>
  <c r="AC121" i="57" s="1"/>
  <c r="W128" i="57"/>
  <c r="V128" i="57"/>
  <c r="U128" i="57"/>
  <c r="T128" i="57"/>
  <c r="R128" i="57"/>
  <c r="Q128" i="57"/>
  <c r="P128" i="57"/>
  <c r="O128" i="57"/>
  <c r="N128" i="57"/>
  <c r="M128" i="57"/>
  <c r="L128" i="57"/>
  <c r="K128" i="57"/>
  <c r="I128" i="57"/>
  <c r="H128" i="57"/>
  <c r="G128" i="57"/>
  <c r="F121" i="57"/>
  <c r="J121" i="57" s="1"/>
  <c r="K121" i="57" s="1"/>
  <c r="E121" i="57"/>
  <c r="U121" i="57" s="1"/>
  <c r="B121" i="57"/>
  <c r="O120" i="57"/>
  <c r="L120" i="57"/>
  <c r="G120" i="57"/>
  <c r="M120" i="57" s="1"/>
  <c r="I120" i="57" s="1"/>
  <c r="F120" i="57"/>
  <c r="E120" i="57"/>
  <c r="U120" i="57" s="1"/>
  <c r="B120" i="57"/>
  <c r="W111" i="57"/>
  <c r="V111" i="57"/>
  <c r="U111" i="57"/>
  <c r="T111" i="57"/>
  <c r="R111" i="57"/>
  <c r="Q111" i="57"/>
  <c r="P111" i="57"/>
  <c r="O111" i="57"/>
  <c r="N111" i="57"/>
  <c r="M111" i="57"/>
  <c r="L111" i="57"/>
  <c r="K111" i="57"/>
  <c r="I111" i="57"/>
  <c r="H111" i="57"/>
  <c r="G111" i="57"/>
  <c r="J104" i="57"/>
  <c r="K104" i="57" s="1"/>
  <c r="F104" i="57"/>
  <c r="B104" i="57"/>
  <c r="U103" i="57"/>
  <c r="R103" i="57"/>
  <c r="G103" i="57"/>
  <c r="L103" i="57" s="1"/>
  <c r="F103" i="57"/>
  <c r="O103" i="57" s="1"/>
  <c r="E103" i="57"/>
  <c r="E104" i="57" s="1"/>
  <c r="R104" i="57" s="1"/>
  <c r="S104" i="57" s="1"/>
  <c r="B103" i="57"/>
  <c r="W94" i="57"/>
  <c r="V94" i="57"/>
  <c r="U94" i="57"/>
  <c r="T94" i="57"/>
  <c r="R94" i="57"/>
  <c r="Q94" i="57"/>
  <c r="P94" i="57"/>
  <c r="O94" i="57"/>
  <c r="N94" i="57"/>
  <c r="M94" i="57"/>
  <c r="L94" i="57"/>
  <c r="K94" i="57"/>
  <c r="I94" i="57"/>
  <c r="H94" i="57"/>
  <c r="G94" i="57"/>
  <c r="F87" i="57"/>
  <c r="B87" i="57"/>
  <c r="G86" i="57"/>
  <c r="F86" i="57"/>
  <c r="O86" i="57" s="1"/>
  <c r="E86" i="57"/>
  <c r="B86" i="57"/>
  <c r="W78" i="57"/>
  <c r="V78" i="57"/>
  <c r="U78" i="57"/>
  <c r="T78" i="57"/>
  <c r="R78" i="57"/>
  <c r="Q78" i="57"/>
  <c r="P78" i="57"/>
  <c r="O78" i="57"/>
  <c r="N78" i="57"/>
  <c r="M78" i="57"/>
  <c r="L78" i="57"/>
  <c r="K78" i="57"/>
  <c r="I78" i="57"/>
  <c r="H78" i="57"/>
  <c r="G78" i="57"/>
  <c r="F72" i="57"/>
  <c r="B72" i="57"/>
  <c r="F71" i="57"/>
  <c r="J71" i="57" s="1"/>
  <c r="K71" i="57" s="1"/>
  <c r="B71" i="57"/>
  <c r="G70" i="57"/>
  <c r="F70" i="57"/>
  <c r="O70" i="57" s="1"/>
  <c r="E70" i="57"/>
  <c r="U70" i="57" s="1"/>
  <c r="B70" i="57"/>
  <c r="W62" i="57"/>
  <c r="V62" i="57"/>
  <c r="U62" i="57"/>
  <c r="T62" i="57"/>
  <c r="R62" i="57"/>
  <c r="Q62" i="57"/>
  <c r="P62" i="57"/>
  <c r="O62" i="57"/>
  <c r="N62" i="57"/>
  <c r="M62" i="57"/>
  <c r="L62" i="57"/>
  <c r="K62" i="57"/>
  <c r="I62" i="57"/>
  <c r="H62" i="57"/>
  <c r="G62" i="57"/>
  <c r="J57" i="57"/>
  <c r="K57" i="57" s="1"/>
  <c r="F56" i="57"/>
  <c r="J56" i="57" s="1"/>
  <c r="K56" i="57" s="1"/>
  <c r="E56" i="57"/>
  <c r="B56" i="57"/>
  <c r="O55" i="57"/>
  <c r="L55" i="57"/>
  <c r="G55" i="57"/>
  <c r="F55" i="57"/>
  <c r="E55" i="57"/>
  <c r="R55" i="57" s="1"/>
  <c r="B55" i="57"/>
  <c r="W48" i="57"/>
  <c r="V48" i="57"/>
  <c r="U48" i="57"/>
  <c r="T48" i="57"/>
  <c r="R48" i="57"/>
  <c r="Q48" i="57"/>
  <c r="P48" i="57"/>
  <c r="O48" i="57"/>
  <c r="N48" i="57"/>
  <c r="M48" i="57"/>
  <c r="L48" i="57"/>
  <c r="K48" i="57"/>
  <c r="I48" i="57"/>
  <c r="H48" i="57"/>
  <c r="G48" i="57"/>
  <c r="U47" i="57"/>
  <c r="R47" i="57"/>
  <c r="U46" i="57"/>
  <c r="R46" i="57"/>
  <c r="S47" i="57" s="1"/>
  <c r="U45" i="57"/>
  <c r="R45" i="57"/>
  <c r="S45" i="57" s="1"/>
  <c r="U44" i="57"/>
  <c r="R44" i="57"/>
  <c r="U43" i="57"/>
  <c r="R43" i="57"/>
  <c r="U42" i="57"/>
  <c r="S42" i="57"/>
  <c r="R42" i="57"/>
  <c r="F42" i="57"/>
  <c r="B42" i="57"/>
  <c r="U41" i="57"/>
  <c r="R41" i="57"/>
  <c r="G41" i="57"/>
  <c r="L41" i="57" s="1"/>
  <c r="F41" i="57"/>
  <c r="J46" i="57" s="1"/>
  <c r="K46" i="57" s="1"/>
  <c r="B41" i="57"/>
  <c r="W19" i="57"/>
  <c r="V19" i="57"/>
  <c r="U19" i="57"/>
  <c r="T19" i="57"/>
  <c r="R19" i="57"/>
  <c r="Q19" i="57"/>
  <c r="P19" i="57"/>
  <c r="O19" i="57"/>
  <c r="N19" i="57"/>
  <c r="M19" i="57"/>
  <c r="L19" i="57"/>
  <c r="K19" i="57"/>
  <c r="I19" i="57"/>
  <c r="H19" i="57"/>
  <c r="G19" i="57"/>
  <c r="U18" i="57"/>
  <c r="R18" i="57"/>
  <c r="U17" i="57"/>
  <c r="R17" i="57"/>
  <c r="J17" i="57"/>
  <c r="K17" i="57" s="1"/>
  <c r="U16" i="57"/>
  <c r="R16" i="57"/>
  <c r="S16" i="57" s="1"/>
  <c r="U15" i="57"/>
  <c r="R15" i="57"/>
  <c r="U14" i="57"/>
  <c r="R14" i="57"/>
  <c r="S15" i="57" s="1"/>
  <c r="F14" i="57"/>
  <c r="B14" i="57"/>
  <c r="U13" i="57"/>
  <c r="R13" i="57"/>
  <c r="S13" i="57" s="1"/>
  <c r="J13" i="57"/>
  <c r="K13" i="57" s="1"/>
  <c r="U12" i="57"/>
  <c r="R12" i="57"/>
  <c r="S12" i="57" s="1"/>
  <c r="U11" i="57"/>
  <c r="R11" i="57"/>
  <c r="O11" i="57"/>
  <c r="G11" i="57"/>
  <c r="L11" i="57" s="1"/>
  <c r="F11" i="57"/>
  <c r="J159" i="57" s="1"/>
  <c r="K159" i="57" s="1"/>
  <c r="B11" i="57"/>
  <c r="AF353" i="56"/>
  <c r="T353" i="56"/>
  <c r="V353" i="56" s="1"/>
  <c r="AF352" i="56"/>
  <c r="T352" i="56"/>
  <c r="U352" i="56" s="1"/>
  <c r="AF351" i="56"/>
  <c r="T351" i="56"/>
  <c r="V351" i="56" s="1"/>
  <c r="W351" i="56" s="1"/>
  <c r="AF350" i="56"/>
  <c r="T350" i="56"/>
  <c r="U350" i="56" s="1"/>
  <c r="AF349" i="56"/>
  <c r="T349" i="56"/>
  <c r="AF348" i="56"/>
  <c r="V348" i="56"/>
  <c r="T348" i="56"/>
  <c r="U348" i="56" s="1"/>
  <c r="AF347" i="56"/>
  <c r="V347" i="56"/>
  <c r="U347" i="56"/>
  <c r="T347" i="56"/>
  <c r="AF346" i="56"/>
  <c r="T346" i="56"/>
  <c r="AF345" i="56"/>
  <c r="T345" i="56"/>
  <c r="V345" i="56" s="1"/>
  <c r="W345" i="56" s="1"/>
  <c r="AF344" i="56"/>
  <c r="T344" i="56"/>
  <c r="AF343" i="56"/>
  <c r="T343" i="56"/>
  <c r="U343" i="56" s="1"/>
  <c r="AF342" i="56"/>
  <c r="V342" i="56"/>
  <c r="T342" i="56"/>
  <c r="U342" i="56" s="1"/>
  <c r="AF341" i="56"/>
  <c r="T341" i="56"/>
  <c r="AF340" i="56"/>
  <c r="T340" i="56"/>
  <c r="V340" i="56" s="1"/>
  <c r="AF339" i="56"/>
  <c r="T339" i="56"/>
  <c r="U339" i="56" s="1"/>
  <c r="AF338" i="56"/>
  <c r="T338" i="56"/>
  <c r="U338" i="56" s="1"/>
  <c r="Q338" i="56"/>
  <c r="AF337" i="56"/>
  <c r="Y337" i="56"/>
  <c r="AA337" i="56" s="1"/>
  <c r="U337" i="56"/>
  <c r="T337" i="56"/>
  <c r="V337" i="56" s="1"/>
  <c r="W337" i="56" s="1"/>
  <c r="AF336" i="56"/>
  <c r="V336" i="56"/>
  <c r="W336" i="56" s="1"/>
  <c r="U336" i="56"/>
  <c r="T336" i="56"/>
  <c r="AF335" i="56"/>
  <c r="T335" i="56"/>
  <c r="AF334" i="56"/>
  <c r="T334" i="56"/>
  <c r="AF333" i="56"/>
  <c r="V333" i="56"/>
  <c r="T333" i="56"/>
  <c r="U333" i="56" s="1"/>
  <c r="AF332" i="56"/>
  <c r="V332" i="56"/>
  <c r="W332" i="56" s="1"/>
  <c r="U332" i="56"/>
  <c r="T332" i="56"/>
  <c r="AF331" i="56"/>
  <c r="T331" i="56"/>
  <c r="AF330" i="56"/>
  <c r="T330" i="56"/>
  <c r="AF329" i="56"/>
  <c r="V329" i="56"/>
  <c r="U329" i="56"/>
  <c r="T329" i="56"/>
  <c r="AF328" i="56"/>
  <c r="W328" i="56"/>
  <c r="V328" i="56"/>
  <c r="T328" i="56"/>
  <c r="U328" i="56" s="1"/>
  <c r="AF327" i="56"/>
  <c r="V327" i="56"/>
  <c r="T327" i="56"/>
  <c r="U327" i="56" s="1"/>
  <c r="AF326" i="56"/>
  <c r="T326" i="56"/>
  <c r="AF325" i="56"/>
  <c r="T325" i="56"/>
  <c r="U325" i="56" s="1"/>
  <c r="AF324" i="56"/>
  <c r="V324" i="56"/>
  <c r="T324" i="56"/>
  <c r="U324" i="56" s="1"/>
  <c r="AF323" i="56"/>
  <c r="T323" i="56"/>
  <c r="AF322" i="56"/>
  <c r="W322" i="56"/>
  <c r="Y322" i="56" s="1"/>
  <c r="U322" i="56"/>
  <c r="T322" i="56"/>
  <c r="V322" i="56" s="1"/>
  <c r="AF321" i="56"/>
  <c r="T321" i="56"/>
  <c r="AF320" i="56"/>
  <c r="T320" i="56"/>
  <c r="V320" i="56" s="1"/>
  <c r="W320" i="56" s="1"/>
  <c r="AF319" i="56"/>
  <c r="T319" i="56"/>
  <c r="AF318" i="56"/>
  <c r="T318" i="56"/>
  <c r="AF317" i="56"/>
  <c r="T317" i="56"/>
  <c r="AF316" i="56"/>
  <c r="T316" i="56"/>
  <c r="V316" i="56" s="1"/>
  <c r="W316" i="56" s="1"/>
  <c r="AF315" i="56"/>
  <c r="T315" i="56"/>
  <c r="AF314" i="56"/>
  <c r="T314" i="56"/>
  <c r="V314" i="56" s="1"/>
  <c r="W314" i="56" s="1"/>
  <c r="AF313" i="56"/>
  <c r="V313" i="56"/>
  <c r="W313" i="56" s="1"/>
  <c r="U313" i="56"/>
  <c r="T313" i="56"/>
  <c r="AF312" i="56"/>
  <c r="V312" i="56"/>
  <c r="W312" i="56" s="1"/>
  <c r="T312" i="56"/>
  <c r="U312" i="56" s="1"/>
  <c r="AF311" i="56"/>
  <c r="T311" i="56"/>
  <c r="U311" i="56" s="1"/>
  <c r="AF310" i="56"/>
  <c r="T310" i="56"/>
  <c r="AF309" i="56"/>
  <c r="T309" i="56"/>
  <c r="AF308" i="56"/>
  <c r="T308" i="56"/>
  <c r="AF307" i="56"/>
  <c r="T307" i="56"/>
  <c r="AF306" i="56"/>
  <c r="Y306" i="56"/>
  <c r="W306" i="56"/>
  <c r="T306" i="56"/>
  <c r="V306" i="56" s="1"/>
  <c r="AF305" i="56"/>
  <c r="T305" i="56"/>
  <c r="AF304" i="56"/>
  <c r="U304" i="56"/>
  <c r="T304" i="56"/>
  <c r="V304" i="56" s="1"/>
  <c r="AF303" i="56"/>
  <c r="T303" i="56"/>
  <c r="AF302" i="56"/>
  <c r="T302" i="56"/>
  <c r="AF301" i="56"/>
  <c r="T301" i="56"/>
  <c r="AF300" i="56"/>
  <c r="V300" i="56"/>
  <c r="T300" i="56"/>
  <c r="U300" i="56" s="1"/>
  <c r="AF299" i="56"/>
  <c r="T299" i="56"/>
  <c r="U299" i="56" s="1"/>
  <c r="AF298" i="56"/>
  <c r="T298" i="56"/>
  <c r="AF297" i="56"/>
  <c r="U297" i="56"/>
  <c r="T297" i="56"/>
  <c r="V297" i="56" s="1"/>
  <c r="AF296" i="56"/>
  <c r="T296" i="56"/>
  <c r="V296" i="56" s="1"/>
  <c r="AF295" i="56"/>
  <c r="T295" i="56"/>
  <c r="AF294" i="56"/>
  <c r="W294" i="56"/>
  <c r="Y294" i="56" s="1"/>
  <c r="T294" i="56"/>
  <c r="V294" i="56" s="1"/>
  <c r="AF293" i="56"/>
  <c r="Y293" i="56"/>
  <c r="T293" i="56"/>
  <c r="V293" i="56" s="1"/>
  <c r="W293" i="56" s="1"/>
  <c r="AF292" i="56"/>
  <c r="V292" i="56"/>
  <c r="T292" i="56"/>
  <c r="U292" i="56" s="1"/>
  <c r="AF291" i="56"/>
  <c r="V291" i="56"/>
  <c r="T291" i="56"/>
  <c r="U291" i="56" s="1"/>
  <c r="AF290" i="56"/>
  <c r="T290" i="56"/>
  <c r="AF289" i="56"/>
  <c r="T289" i="56"/>
  <c r="AF288" i="56"/>
  <c r="T288" i="56"/>
  <c r="AF287" i="56"/>
  <c r="T287" i="56"/>
  <c r="AF286" i="56"/>
  <c r="T286" i="56"/>
  <c r="AF285" i="56"/>
  <c r="U285" i="56"/>
  <c r="T285" i="56"/>
  <c r="V285" i="56" s="1"/>
  <c r="AF284" i="56"/>
  <c r="V284" i="56"/>
  <c r="W284" i="56" s="1"/>
  <c r="U284" i="56"/>
  <c r="T284" i="56"/>
  <c r="AF283" i="56"/>
  <c r="T283" i="56"/>
  <c r="U283" i="56" s="1"/>
  <c r="AF282" i="56"/>
  <c r="U282" i="56"/>
  <c r="T282" i="56"/>
  <c r="V282" i="56" s="1"/>
  <c r="W282" i="56" s="1"/>
  <c r="Q281" i="56"/>
  <c r="AH277" i="56"/>
  <c r="AG277" i="56"/>
  <c r="AF277" i="56"/>
  <c r="AH276" i="56"/>
  <c r="AG276" i="56"/>
  <c r="AF276" i="56"/>
  <c r="AH275" i="56"/>
  <c r="AG275" i="56"/>
  <c r="AF275" i="56"/>
  <c r="AH274" i="56"/>
  <c r="AG274" i="56"/>
  <c r="AF274" i="56"/>
  <c r="AH273" i="56"/>
  <c r="AG273" i="56"/>
  <c r="AF273" i="56"/>
  <c r="AF272" i="56"/>
  <c r="V272" i="56"/>
  <c r="W272" i="56" s="1"/>
  <c r="U272" i="56"/>
  <c r="T272" i="56"/>
  <c r="AF271" i="56"/>
  <c r="T271" i="56"/>
  <c r="Q271" i="56"/>
  <c r="Q268" i="56" s="1"/>
  <c r="AF270" i="56"/>
  <c r="T270" i="56"/>
  <c r="AF269" i="56"/>
  <c r="V269" i="56"/>
  <c r="T269" i="56"/>
  <c r="U269" i="56" s="1"/>
  <c r="AH266" i="56"/>
  <c r="AG266" i="56"/>
  <c r="AF266" i="56"/>
  <c r="AH265" i="56"/>
  <c r="AG265" i="56"/>
  <c r="AF265" i="56"/>
  <c r="AH264" i="56"/>
  <c r="AG264" i="56"/>
  <c r="AF264" i="56"/>
  <c r="AF263" i="56"/>
  <c r="T263" i="56"/>
  <c r="V263" i="56" s="1"/>
  <c r="W263" i="56" s="1"/>
  <c r="AA263" i="56" s="1"/>
  <c r="AF262" i="56"/>
  <c r="T262" i="56"/>
  <c r="AF261" i="56"/>
  <c r="T261" i="56"/>
  <c r="V261" i="56" s="1"/>
  <c r="W261" i="56" s="1"/>
  <c r="AA261" i="56" s="1"/>
  <c r="AF260" i="56"/>
  <c r="AA260" i="56"/>
  <c r="AB260" i="56" s="1"/>
  <c r="V260" i="56"/>
  <c r="W260" i="56" s="1"/>
  <c r="T260" i="56"/>
  <c r="U260" i="56" s="1"/>
  <c r="AF259" i="56"/>
  <c r="T259" i="56"/>
  <c r="AF258" i="56"/>
  <c r="T258" i="56"/>
  <c r="U258" i="56" s="1"/>
  <c r="AF257" i="56"/>
  <c r="T257" i="56"/>
  <c r="AF256" i="56"/>
  <c r="T256" i="56"/>
  <c r="AF255" i="56"/>
  <c r="AA255" i="56"/>
  <c r="U255" i="56"/>
  <c r="T255" i="56"/>
  <c r="V255" i="56" s="1"/>
  <c r="W255" i="56" s="1"/>
  <c r="AF254" i="56"/>
  <c r="V254" i="56"/>
  <c r="W254" i="56" s="1"/>
  <c r="AA254" i="56" s="1"/>
  <c r="U254" i="56"/>
  <c r="T254" i="56"/>
  <c r="AF253" i="56"/>
  <c r="V253" i="56"/>
  <c r="W253" i="56" s="1"/>
  <c r="AA253" i="56" s="1"/>
  <c r="U253" i="56"/>
  <c r="T253" i="56"/>
  <c r="AF251" i="56"/>
  <c r="T251" i="56"/>
  <c r="U251" i="56" s="1"/>
  <c r="AF250" i="56"/>
  <c r="T250" i="56"/>
  <c r="AF249" i="56"/>
  <c r="V249" i="56"/>
  <c r="W249" i="56" s="1"/>
  <c r="AA249" i="56" s="1"/>
  <c r="T249" i="56"/>
  <c r="U249" i="56" s="1"/>
  <c r="AF248" i="56"/>
  <c r="V248" i="56"/>
  <c r="W248" i="56" s="1"/>
  <c r="AA248" i="56" s="1"/>
  <c r="U248" i="56"/>
  <c r="T248" i="56"/>
  <c r="AF247" i="56"/>
  <c r="T247" i="56"/>
  <c r="U247" i="56" s="1"/>
  <c r="AF246" i="56"/>
  <c r="T246" i="56"/>
  <c r="V246" i="56" s="1"/>
  <c r="W246" i="56" s="1"/>
  <c r="AA246" i="56" s="1"/>
  <c r="AB246" i="56" s="1"/>
  <c r="AF245" i="56"/>
  <c r="T245" i="56"/>
  <c r="AF244" i="56"/>
  <c r="U244" i="56"/>
  <c r="T244" i="56"/>
  <c r="V244" i="56" s="1"/>
  <c r="W244" i="56" s="1"/>
  <c r="AA244" i="56" s="1"/>
  <c r="AF243" i="56"/>
  <c r="V243" i="56"/>
  <c r="W243" i="56" s="1"/>
  <c r="AA243" i="56" s="1"/>
  <c r="AB243" i="56" s="1"/>
  <c r="T243" i="56"/>
  <c r="U243" i="56" s="1"/>
  <c r="AF242" i="56"/>
  <c r="U242" i="56"/>
  <c r="T242" i="56"/>
  <c r="V242" i="56" s="1"/>
  <c r="W242" i="56" s="1"/>
  <c r="AA242" i="56" s="1"/>
  <c r="AF241" i="56"/>
  <c r="T241" i="56"/>
  <c r="V241" i="56" s="1"/>
  <c r="W241" i="56" s="1"/>
  <c r="AA241" i="56" s="1"/>
  <c r="AF240" i="56"/>
  <c r="V240" i="56"/>
  <c r="W240" i="56" s="1"/>
  <c r="AA240" i="56" s="1"/>
  <c r="T240" i="56"/>
  <c r="U240" i="56" s="1"/>
  <c r="AF239" i="56"/>
  <c r="T239" i="56"/>
  <c r="AF238" i="56"/>
  <c r="T238" i="56"/>
  <c r="AF237" i="56"/>
  <c r="Z237" i="56" s="1"/>
  <c r="T237" i="56"/>
  <c r="V237" i="56" s="1"/>
  <c r="W237" i="56" s="1"/>
  <c r="AA237" i="56" s="1"/>
  <c r="AB237" i="56" s="1"/>
  <c r="AF236" i="56"/>
  <c r="Z236" i="56"/>
  <c r="T236" i="56"/>
  <c r="AF235" i="56"/>
  <c r="Z235" i="56" s="1"/>
  <c r="T235" i="56"/>
  <c r="AF234" i="56"/>
  <c r="Z234" i="56" s="1"/>
  <c r="T234" i="56"/>
  <c r="V234" i="56" s="1"/>
  <c r="W234" i="56" s="1"/>
  <c r="AA234" i="56" s="1"/>
  <c r="AB234" i="56" s="1"/>
  <c r="AF233" i="56"/>
  <c r="Z233" i="56" s="1"/>
  <c r="T233" i="56"/>
  <c r="V233" i="56" s="1"/>
  <c r="W233" i="56" s="1"/>
  <c r="AA233" i="56" s="1"/>
  <c r="AF232" i="56"/>
  <c r="Z232" i="56" s="1"/>
  <c r="V232" i="56"/>
  <c r="W232" i="56" s="1"/>
  <c r="AA232" i="56" s="1"/>
  <c r="T232" i="56"/>
  <c r="U232" i="56" s="1"/>
  <c r="AF231" i="56"/>
  <c r="Z231" i="56" s="1"/>
  <c r="U231" i="56"/>
  <c r="T231" i="56"/>
  <c r="V231" i="56" s="1"/>
  <c r="W231" i="56" s="1"/>
  <c r="AA231" i="56" s="1"/>
  <c r="AF230" i="56"/>
  <c r="Z230" i="56"/>
  <c r="T230" i="56"/>
  <c r="U230" i="56" s="1"/>
  <c r="AF229" i="56"/>
  <c r="Z229" i="56" s="1"/>
  <c r="V229" i="56"/>
  <c r="W229" i="56" s="1"/>
  <c r="AA229" i="56" s="1"/>
  <c r="AB229" i="56" s="1"/>
  <c r="U229" i="56"/>
  <c r="T229" i="56"/>
  <c r="AF228" i="56"/>
  <c r="Z228" i="56"/>
  <c r="V228" i="56"/>
  <c r="W228" i="56" s="1"/>
  <c r="AA228" i="56" s="1"/>
  <c r="T228" i="56"/>
  <c r="U228" i="56" s="1"/>
  <c r="AF227" i="56"/>
  <c r="Z227" i="56"/>
  <c r="T227" i="56"/>
  <c r="AF226" i="56"/>
  <c r="Z226" i="56"/>
  <c r="T226" i="56"/>
  <c r="AF225" i="56"/>
  <c r="Z225" i="56" s="1"/>
  <c r="V225" i="56"/>
  <c r="W225" i="56" s="1"/>
  <c r="AA225" i="56" s="1"/>
  <c r="AB225" i="56" s="1"/>
  <c r="T225" i="56"/>
  <c r="U225" i="56" s="1"/>
  <c r="AF224" i="56"/>
  <c r="Z224" i="56" s="1"/>
  <c r="T224" i="56"/>
  <c r="AF223" i="56"/>
  <c r="Z223" i="56"/>
  <c r="T223" i="56"/>
  <c r="V223" i="56" s="1"/>
  <c r="W223" i="56" s="1"/>
  <c r="AA223" i="56" s="1"/>
  <c r="AF222" i="56"/>
  <c r="Z222" i="56" s="1"/>
  <c r="U222" i="56"/>
  <c r="T222" i="56"/>
  <c r="V222" i="56" s="1"/>
  <c r="W222" i="56" s="1"/>
  <c r="AA222" i="56" s="1"/>
  <c r="AF221" i="56"/>
  <c r="Z221" i="56" s="1"/>
  <c r="U221" i="56"/>
  <c r="T221" i="56"/>
  <c r="V221" i="56" s="1"/>
  <c r="W221" i="56" s="1"/>
  <c r="AA221" i="56" s="1"/>
  <c r="AF220" i="56"/>
  <c r="Z220" i="56"/>
  <c r="T220" i="56"/>
  <c r="AF219" i="56"/>
  <c r="Z219" i="56" s="1"/>
  <c r="T219" i="56"/>
  <c r="AF218" i="56"/>
  <c r="Z218" i="56" s="1"/>
  <c r="T218" i="56"/>
  <c r="U218" i="56" s="1"/>
  <c r="AF217" i="56"/>
  <c r="Z217" i="56" s="1"/>
  <c r="V217" i="56"/>
  <c r="W217" i="56" s="1"/>
  <c r="AA217" i="56" s="1"/>
  <c r="T217" i="56"/>
  <c r="U217" i="56" s="1"/>
  <c r="AF216" i="56"/>
  <c r="Z216" i="56"/>
  <c r="T216" i="56"/>
  <c r="AF215" i="56"/>
  <c r="Z215" i="56" s="1"/>
  <c r="T215" i="56"/>
  <c r="V215" i="56" s="1"/>
  <c r="W215" i="56" s="1"/>
  <c r="AA215" i="56" s="1"/>
  <c r="AF214" i="56"/>
  <c r="Z214" i="56" s="1"/>
  <c r="T214" i="56"/>
  <c r="V214" i="56" s="1"/>
  <c r="W214" i="56" s="1"/>
  <c r="AA214" i="56" s="1"/>
  <c r="AF213" i="56"/>
  <c r="Z213" i="56" s="1"/>
  <c r="V213" i="56"/>
  <c r="W213" i="56" s="1"/>
  <c r="AA213" i="56" s="1"/>
  <c r="T213" i="56"/>
  <c r="U213" i="56" s="1"/>
  <c r="AF212" i="56"/>
  <c r="Z212" i="56" s="1"/>
  <c r="V212" i="56"/>
  <c r="W212" i="56" s="1"/>
  <c r="AA212" i="56" s="1"/>
  <c r="T212" i="56"/>
  <c r="U212" i="56" s="1"/>
  <c r="AF211" i="56"/>
  <c r="Z211" i="56" s="1"/>
  <c r="W211" i="56"/>
  <c r="AA211" i="56" s="1"/>
  <c r="U211" i="56"/>
  <c r="T211" i="56"/>
  <c r="V211" i="56" s="1"/>
  <c r="AF210" i="56"/>
  <c r="Z210" i="56"/>
  <c r="T210" i="56"/>
  <c r="U210" i="56" s="1"/>
  <c r="AF209" i="56"/>
  <c r="Z209" i="56" s="1"/>
  <c r="AA209" i="56"/>
  <c r="AB209" i="56" s="1"/>
  <c r="AC209" i="56" s="1"/>
  <c r="V209" i="56"/>
  <c r="W209" i="56" s="1"/>
  <c r="U209" i="56"/>
  <c r="T209" i="56"/>
  <c r="AF208" i="56"/>
  <c r="Z208" i="56" s="1"/>
  <c r="T208" i="56"/>
  <c r="AF207" i="56"/>
  <c r="Z207" i="56"/>
  <c r="T207" i="56"/>
  <c r="V207" i="56" s="1"/>
  <c r="W207" i="56" s="1"/>
  <c r="AA207" i="56" s="1"/>
  <c r="AB207" i="56" s="1"/>
  <c r="AF206" i="56"/>
  <c r="Z206" i="56"/>
  <c r="T206" i="56"/>
  <c r="V206" i="56" s="1"/>
  <c r="W206" i="56" s="1"/>
  <c r="AA206" i="56" s="1"/>
  <c r="AB206" i="56" s="1"/>
  <c r="AF205" i="56"/>
  <c r="Z205" i="56" s="1"/>
  <c r="V205" i="56"/>
  <c r="W205" i="56" s="1"/>
  <c r="AA205" i="56" s="1"/>
  <c r="U205" i="56"/>
  <c r="T205" i="56"/>
  <c r="AF204" i="56"/>
  <c r="Z204" i="56" s="1"/>
  <c r="T204" i="56"/>
  <c r="U204" i="56" s="1"/>
  <c r="AF203" i="56"/>
  <c r="Z203" i="56"/>
  <c r="T203" i="56"/>
  <c r="AF202" i="56"/>
  <c r="Z202" i="56" s="1"/>
  <c r="U202" i="56"/>
  <c r="T202" i="56"/>
  <c r="V202" i="56" s="1"/>
  <c r="W202" i="56" s="1"/>
  <c r="AA202" i="56" s="1"/>
  <c r="AF201" i="56"/>
  <c r="Z201" i="56" s="1"/>
  <c r="U201" i="56"/>
  <c r="T201" i="56"/>
  <c r="V201" i="56" s="1"/>
  <c r="W201" i="56" s="1"/>
  <c r="AA201" i="56" s="1"/>
  <c r="AF200" i="56"/>
  <c r="Z200" i="56" s="1"/>
  <c r="V200" i="56"/>
  <c r="W200" i="56" s="1"/>
  <c r="AA200" i="56" s="1"/>
  <c r="T200" i="56"/>
  <c r="U200" i="56" s="1"/>
  <c r="AF199" i="56"/>
  <c r="Z199" i="56" s="1"/>
  <c r="T199" i="56"/>
  <c r="V199" i="56" s="1"/>
  <c r="W199" i="56" s="1"/>
  <c r="AA199" i="56" s="1"/>
  <c r="AF198" i="56"/>
  <c r="Z198" i="56"/>
  <c r="V198" i="56"/>
  <c r="W198" i="56" s="1"/>
  <c r="AA198" i="56" s="1"/>
  <c r="U198" i="56"/>
  <c r="T198" i="56"/>
  <c r="AF197" i="56"/>
  <c r="Z197" i="56" s="1"/>
  <c r="V197" i="56"/>
  <c r="W197" i="56" s="1"/>
  <c r="AA197" i="56" s="1"/>
  <c r="T197" i="56"/>
  <c r="U197" i="56" s="1"/>
  <c r="AF196" i="56"/>
  <c r="Z196" i="56" s="1"/>
  <c r="V196" i="56"/>
  <c r="W196" i="56" s="1"/>
  <c r="AA196" i="56" s="1"/>
  <c r="T196" i="56"/>
  <c r="U196" i="56" s="1"/>
  <c r="AF195" i="56"/>
  <c r="Z195" i="56" s="1"/>
  <c r="T195" i="56"/>
  <c r="V195" i="56" s="1"/>
  <c r="W195" i="56" s="1"/>
  <c r="AA195" i="56" s="1"/>
  <c r="AF194" i="56"/>
  <c r="Z194" i="56"/>
  <c r="T194" i="56"/>
  <c r="D194" i="56"/>
  <c r="AF193" i="56"/>
  <c r="Z193" i="56"/>
  <c r="T193" i="56"/>
  <c r="U193" i="56" s="1"/>
  <c r="AF192" i="56"/>
  <c r="Z192" i="56"/>
  <c r="W192" i="56"/>
  <c r="AA192" i="56" s="1"/>
  <c r="U192" i="56"/>
  <c r="T192" i="56"/>
  <c r="V192" i="56" s="1"/>
  <c r="AF191" i="56"/>
  <c r="Z191" i="56" s="1"/>
  <c r="T191" i="56"/>
  <c r="AF190" i="56"/>
  <c r="T190" i="56"/>
  <c r="V190" i="56" s="1"/>
  <c r="W190" i="56" s="1"/>
  <c r="AA190" i="56" s="1"/>
  <c r="AF189" i="56"/>
  <c r="Z189" i="56" s="1"/>
  <c r="V189" i="56"/>
  <c r="W189" i="56" s="1"/>
  <c r="AA189" i="56" s="1"/>
  <c r="T189" i="56"/>
  <c r="U189" i="56" s="1"/>
  <c r="AF188" i="56"/>
  <c r="Z188" i="56"/>
  <c r="T188" i="56"/>
  <c r="U188" i="56" s="1"/>
  <c r="AF187" i="56"/>
  <c r="Z187" i="56" s="1"/>
  <c r="T187" i="56"/>
  <c r="AF186" i="56"/>
  <c r="Z186" i="56" s="1"/>
  <c r="X186" i="56"/>
  <c r="T186" i="56"/>
  <c r="U186" i="56" s="1"/>
  <c r="AF185" i="56"/>
  <c r="Z185" i="56"/>
  <c r="X185" i="56"/>
  <c r="U185" i="56"/>
  <c r="T185" i="56"/>
  <c r="V185" i="56" s="1"/>
  <c r="W185" i="56" s="1"/>
  <c r="Y185" i="56" s="1"/>
  <c r="AF184" i="56"/>
  <c r="T184" i="56"/>
  <c r="V184" i="56" s="1"/>
  <c r="W184" i="56" s="1"/>
  <c r="AF183" i="56"/>
  <c r="Z183" i="56" s="1"/>
  <c r="X183" i="56"/>
  <c r="T183" i="56"/>
  <c r="AF182" i="56"/>
  <c r="Z182" i="56" s="1"/>
  <c r="T182" i="56"/>
  <c r="U182" i="56" s="1"/>
  <c r="AF181" i="56"/>
  <c r="Z181" i="56"/>
  <c r="X181" i="56"/>
  <c r="U181" i="56"/>
  <c r="T181" i="56"/>
  <c r="V181" i="56" s="1"/>
  <c r="W181" i="56" s="1"/>
  <c r="Y181" i="56" s="1"/>
  <c r="AF180" i="56"/>
  <c r="X180" i="56" s="1"/>
  <c r="Y180" i="56" s="1"/>
  <c r="T180" i="56"/>
  <c r="V180" i="56" s="1"/>
  <c r="W180" i="56" s="1"/>
  <c r="AF179" i="56"/>
  <c r="Z179" i="56" s="1"/>
  <c r="T179" i="56"/>
  <c r="AF178" i="56"/>
  <c r="V178" i="56"/>
  <c r="W178" i="56" s="1"/>
  <c r="T178" i="56"/>
  <c r="U178" i="56" s="1"/>
  <c r="AF177" i="56"/>
  <c r="X177" i="56" s="1"/>
  <c r="Z177" i="56"/>
  <c r="W177" i="56"/>
  <c r="V177" i="56"/>
  <c r="U177" i="56"/>
  <c r="T177" i="56"/>
  <c r="AF176" i="56"/>
  <c r="X176" i="56" s="1"/>
  <c r="T176" i="56"/>
  <c r="Q176" i="56"/>
  <c r="AF175" i="56"/>
  <c r="V175" i="56"/>
  <c r="U175" i="56"/>
  <c r="T175" i="56"/>
  <c r="Q175" i="56"/>
  <c r="AF174" i="56"/>
  <c r="X174" i="56" s="1"/>
  <c r="Z174" i="56"/>
  <c r="T174" i="56"/>
  <c r="AF173" i="56"/>
  <c r="T173" i="56"/>
  <c r="AF172" i="56"/>
  <c r="Z172" i="56" s="1"/>
  <c r="X172" i="56"/>
  <c r="T172" i="56"/>
  <c r="AF171" i="56"/>
  <c r="Z171" i="56"/>
  <c r="X171" i="56"/>
  <c r="T171" i="56"/>
  <c r="AF170" i="56"/>
  <c r="X170" i="56" s="1"/>
  <c r="Z170" i="56"/>
  <c r="V170" i="56"/>
  <c r="W170" i="56" s="1"/>
  <c r="U170" i="56"/>
  <c r="T170" i="56"/>
  <c r="AF169" i="56"/>
  <c r="T169" i="56"/>
  <c r="Q169" i="56"/>
  <c r="AF168" i="56"/>
  <c r="T168" i="56"/>
  <c r="Q168" i="56"/>
  <c r="AF167" i="56"/>
  <c r="T167" i="56"/>
  <c r="AF166" i="56"/>
  <c r="Z166" i="56"/>
  <c r="X166" i="56"/>
  <c r="V166" i="56"/>
  <c r="W166" i="56" s="1"/>
  <c r="T166" i="56"/>
  <c r="U166" i="56" s="1"/>
  <c r="AF165" i="56"/>
  <c r="Z165" i="56" s="1"/>
  <c r="X165" i="56"/>
  <c r="U165" i="56"/>
  <c r="T165" i="56"/>
  <c r="V165" i="56" s="1"/>
  <c r="Q165" i="56"/>
  <c r="AF164" i="56"/>
  <c r="Z164" i="56"/>
  <c r="X164" i="56"/>
  <c r="V164" i="56"/>
  <c r="T164" i="56"/>
  <c r="U164" i="56" s="1"/>
  <c r="AF163" i="56"/>
  <c r="V163" i="56"/>
  <c r="T163" i="56"/>
  <c r="U163" i="56" s="1"/>
  <c r="Q163" i="56"/>
  <c r="AF162" i="56"/>
  <c r="V162" i="56"/>
  <c r="W162" i="56" s="1"/>
  <c r="T162" i="56"/>
  <c r="U162" i="56" s="1"/>
  <c r="AF161" i="56"/>
  <c r="T161" i="56"/>
  <c r="AF160" i="56"/>
  <c r="Z160" i="56"/>
  <c r="X160" i="56"/>
  <c r="T160" i="56"/>
  <c r="AF159" i="56"/>
  <c r="Z159" i="56"/>
  <c r="X159" i="56"/>
  <c r="V159" i="56"/>
  <c r="T159" i="56"/>
  <c r="U159" i="56" s="1"/>
  <c r="AF158" i="56"/>
  <c r="X158" i="56" s="1"/>
  <c r="Z158" i="56"/>
  <c r="T158" i="56"/>
  <c r="AF157" i="56"/>
  <c r="T157" i="56"/>
  <c r="Q157" i="56"/>
  <c r="AF156" i="56"/>
  <c r="T156" i="56"/>
  <c r="AF155" i="56"/>
  <c r="X155" i="56" s="1"/>
  <c r="T155" i="56"/>
  <c r="AF154" i="56"/>
  <c r="X154" i="56" s="1"/>
  <c r="Z154" i="56"/>
  <c r="T154" i="56"/>
  <c r="Q154" i="56"/>
  <c r="AF153" i="56"/>
  <c r="Z153" i="56" s="1"/>
  <c r="X153" i="56"/>
  <c r="U153" i="56"/>
  <c r="T153" i="56"/>
  <c r="V153" i="56" s="1"/>
  <c r="AF152" i="56"/>
  <c r="U152" i="56"/>
  <c r="T152" i="56"/>
  <c r="V152" i="56" s="1"/>
  <c r="Q152" i="56"/>
  <c r="AF151" i="56"/>
  <c r="Z151" i="56"/>
  <c r="X151" i="56"/>
  <c r="V151" i="56"/>
  <c r="W151" i="56" s="1"/>
  <c r="T151" i="56"/>
  <c r="U151" i="56" s="1"/>
  <c r="AF150" i="56"/>
  <c r="W150" i="56"/>
  <c r="T150" i="56"/>
  <c r="V150" i="56" s="1"/>
  <c r="AF149" i="56"/>
  <c r="X149" i="56" s="1"/>
  <c r="Y149" i="56" s="1"/>
  <c r="Z149" i="56"/>
  <c r="V149" i="56"/>
  <c r="W149" i="56" s="1"/>
  <c r="T149" i="56"/>
  <c r="U149" i="56" s="1"/>
  <c r="AF148" i="56"/>
  <c r="V148" i="56"/>
  <c r="W148" i="56" s="1"/>
  <c r="U148" i="56"/>
  <c r="T148" i="56"/>
  <c r="AF147" i="56"/>
  <c r="Z147" i="56" s="1"/>
  <c r="V147" i="56"/>
  <c r="W147" i="56" s="1"/>
  <c r="U147" i="56"/>
  <c r="T147" i="56"/>
  <c r="AF146" i="56"/>
  <c r="T146" i="56"/>
  <c r="V146" i="56" s="1"/>
  <c r="W146" i="56" s="1"/>
  <c r="AF145" i="56"/>
  <c r="Z145" i="56"/>
  <c r="X145" i="56"/>
  <c r="T145" i="56"/>
  <c r="U145" i="56" s="1"/>
  <c r="Q145" i="56"/>
  <c r="AF144" i="56"/>
  <c r="Z144" i="56" s="1"/>
  <c r="T144" i="56"/>
  <c r="AF143" i="56"/>
  <c r="Z143" i="56"/>
  <c r="X143" i="56"/>
  <c r="V143" i="56"/>
  <c r="T143" i="56"/>
  <c r="U143" i="56" s="1"/>
  <c r="Q143" i="56"/>
  <c r="AF142" i="56"/>
  <c r="V142" i="56"/>
  <c r="U142" i="56"/>
  <c r="T142" i="56"/>
  <c r="AF141" i="56"/>
  <c r="T141" i="56"/>
  <c r="AF140" i="56"/>
  <c r="T140" i="56"/>
  <c r="AF139" i="56"/>
  <c r="X139" i="56" s="1"/>
  <c r="Z139" i="56"/>
  <c r="T139" i="56"/>
  <c r="AF138" i="56"/>
  <c r="X138" i="56" s="1"/>
  <c r="Z138" i="56"/>
  <c r="T138" i="56"/>
  <c r="AF137" i="56"/>
  <c r="T137" i="56"/>
  <c r="AF136" i="56"/>
  <c r="Z136" i="56" s="1"/>
  <c r="X136" i="56"/>
  <c r="T136" i="56"/>
  <c r="AF135" i="56"/>
  <c r="Z135" i="56"/>
  <c r="X135" i="56"/>
  <c r="T135" i="56"/>
  <c r="AF134" i="56"/>
  <c r="Z134" i="56"/>
  <c r="X134" i="56"/>
  <c r="U134" i="56"/>
  <c r="T134" i="56"/>
  <c r="V134" i="56" s="1"/>
  <c r="W134" i="56" s="1"/>
  <c r="AF133" i="56"/>
  <c r="T133" i="56"/>
  <c r="V133" i="56" s="1"/>
  <c r="W133" i="56" s="1"/>
  <c r="AF132" i="56"/>
  <c r="T132" i="56"/>
  <c r="V132" i="56" s="1"/>
  <c r="W132" i="56" s="1"/>
  <c r="AF131" i="56"/>
  <c r="Z131" i="56" s="1"/>
  <c r="X131" i="56"/>
  <c r="T131" i="56"/>
  <c r="U131" i="56" s="1"/>
  <c r="AF130" i="56"/>
  <c r="Z130" i="56" s="1"/>
  <c r="W130" i="56"/>
  <c r="T130" i="56"/>
  <c r="V130" i="56" s="1"/>
  <c r="AF129" i="56"/>
  <c r="X129" i="56" s="1"/>
  <c r="Z129" i="56"/>
  <c r="T129" i="56"/>
  <c r="U129" i="56" s="1"/>
  <c r="AF128" i="56"/>
  <c r="X128" i="56" s="1"/>
  <c r="Z128" i="56"/>
  <c r="W128" i="56"/>
  <c r="V128" i="56"/>
  <c r="U128" i="56"/>
  <c r="T128" i="56"/>
  <c r="AF127" i="56"/>
  <c r="Z127" i="56" s="1"/>
  <c r="X127" i="56"/>
  <c r="T127" i="56"/>
  <c r="U127" i="56" s="1"/>
  <c r="AF126" i="56"/>
  <c r="Z126" i="56" s="1"/>
  <c r="W126" i="56"/>
  <c r="U126" i="56"/>
  <c r="T126" i="56"/>
  <c r="V126" i="56" s="1"/>
  <c r="AF125" i="56"/>
  <c r="X125" i="56" s="1"/>
  <c r="T125" i="56"/>
  <c r="U125" i="56" s="1"/>
  <c r="AF124" i="56"/>
  <c r="Z124" i="56"/>
  <c r="X124" i="56"/>
  <c r="W124" i="56"/>
  <c r="U124" i="56"/>
  <c r="T124" i="56"/>
  <c r="V124" i="56" s="1"/>
  <c r="AF123" i="56"/>
  <c r="T123" i="56"/>
  <c r="U123" i="56" s="1"/>
  <c r="AF122" i="56"/>
  <c r="Z122" i="56" s="1"/>
  <c r="U122" i="56"/>
  <c r="T122" i="56"/>
  <c r="V122" i="56" s="1"/>
  <c r="W122" i="56" s="1"/>
  <c r="AF121" i="56"/>
  <c r="T121" i="56"/>
  <c r="AF120" i="56"/>
  <c r="X120" i="56" s="1"/>
  <c r="Z120" i="56"/>
  <c r="V120" i="56"/>
  <c r="W120" i="56" s="1"/>
  <c r="U120" i="56"/>
  <c r="T120" i="56"/>
  <c r="AF119" i="56"/>
  <c r="T119" i="56"/>
  <c r="AF118" i="56"/>
  <c r="Z118" i="56"/>
  <c r="X118" i="56"/>
  <c r="T118" i="56"/>
  <c r="AF117" i="56"/>
  <c r="Z117" i="56"/>
  <c r="X117" i="56"/>
  <c r="V117" i="56"/>
  <c r="W117" i="56" s="1"/>
  <c r="T117" i="56"/>
  <c r="U117" i="56" s="1"/>
  <c r="AF116" i="56"/>
  <c r="X116" i="56" s="1"/>
  <c r="V116" i="56"/>
  <c r="W116" i="56" s="1"/>
  <c r="T116" i="56"/>
  <c r="U116" i="56" s="1"/>
  <c r="AF115" i="56"/>
  <c r="T115" i="56"/>
  <c r="V115" i="56" s="1"/>
  <c r="W115" i="56" s="1"/>
  <c r="Q115" i="56"/>
  <c r="AF114" i="56"/>
  <c r="T114" i="56"/>
  <c r="AF113" i="56"/>
  <c r="Z113" i="56"/>
  <c r="X113" i="56"/>
  <c r="T113" i="56"/>
  <c r="AF112" i="56"/>
  <c r="Z112" i="56"/>
  <c r="X112" i="56"/>
  <c r="V112" i="56"/>
  <c r="W112" i="56" s="1"/>
  <c r="T112" i="56"/>
  <c r="U112" i="56" s="1"/>
  <c r="AF111" i="56"/>
  <c r="X111" i="56" s="1"/>
  <c r="V111" i="56"/>
  <c r="W111" i="56" s="1"/>
  <c r="T111" i="56"/>
  <c r="U111" i="56" s="1"/>
  <c r="AF110" i="56"/>
  <c r="T110" i="56"/>
  <c r="V110" i="56" s="1"/>
  <c r="W110" i="56" s="1"/>
  <c r="AF109" i="56"/>
  <c r="Z109" i="56"/>
  <c r="X109" i="56"/>
  <c r="T109" i="56"/>
  <c r="AF108" i="56"/>
  <c r="Z108" i="56"/>
  <c r="X108" i="56"/>
  <c r="V108" i="56"/>
  <c r="W108" i="56" s="1"/>
  <c r="T108" i="56"/>
  <c r="U108" i="56" s="1"/>
  <c r="AF107" i="56"/>
  <c r="X107" i="56" s="1"/>
  <c r="T107" i="56"/>
  <c r="U107" i="56" s="1"/>
  <c r="AF106" i="56"/>
  <c r="T106" i="56"/>
  <c r="V106" i="56" s="1"/>
  <c r="W106" i="56" s="1"/>
  <c r="AF105" i="56"/>
  <c r="Z105" i="56"/>
  <c r="X105" i="56"/>
  <c r="T105" i="56"/>
  <c r="AF104" i="56"/>
  <c r="Z104" i="56"/>
  <c r="X104" i="56"/>
  <c r="Y104" i="56" s="1"/>
  <c r="U104" i="56"/>
  <c r="T104" i="56"/>
  <c r="V104" i="56" s="1"/>
  <c r="W104" i="56" s="1"/>
  <c r="AF103" i="56"/>
  <c r="Z103" i="56" s="1"/>
  <c r="X103" i="56"/>
  <c r="Y103" i="56" s="1"/>
  <c r="T103" i="56"/>
  <c r="V103" i="56" s="1"/>
  <c r="W103" i="56" s="1"/>
  <c r="AF102" i="56"/>
  <c r="T102" i="56"/>
  <c r="AF101" i="56"/>
  <c r="X101" i="56" s="1"/>
  <c r="Z101" i="56"/>
  <c r="V101" i="56"/>
  <c r="W101" i="56" s="1"/>
  <c r="T101" i="56"/>
  <c r="U101" i="56" s="1"/>
  <c r="AF100" i="56"/>
  <c r="T100" i="56"/>
  <c r="U100" i="56" s="1"/>
  <c r="AF99" i="56"/>
  <c r="Z99" i="56" s="1"/>
  <c r="T99" i="56"/>
  <c r="V99" i="56" s="1"/>
  <c r="W99" i="56" s="1"/>
  <c r="AF98" i="56"/>
  <c r="Z98" i="56" s="1"/>
  <c r="X98" i="56"/>
  <c r="T98" i="56"/>
  <c r="AF97" i="56"/>
  <c r="Z97" i="56" s="1"/>
  <c r="X97" i="56"/>
  <c r="T97" i="56"/>
  <c r="AF96" i="56"/>
  <c r="Z96" i="56"/>
  <c r="X96" i="56"/>
  <c r="Y96" i="56" s="1"/>
  <c r="V96" i="56"/>
  <c r="W96" i="56" s="1"/>
  <c r="U96" i="56"/>
  <c r="T96" i="56"/>
  <c r="AF95" i="56"/>
  <c r="Z95" i="56" s="1"/>
  <c r="X95" i="56"/>
  <c r="Y95" i="56" s="1"/>
  <c r="T95" i="56"/>
  <c r="V95" i="56" s="1"/>
  <c r="W95" i="56" s="1"/>
  <c r="AF94" i="56"/>
  <c r="T94" i="56"/>
  <c r="AF93" i="56"/>
  <c r="Z93" i="56"/>
  <c r="X93" i="56"/>
  <c r="V93" i="56"/>
  <c r="W93" i="56" s="1"/>
  <c r="T93" i="56"/>
  <c r="U93" i="56" s="1"/>
  <c r="AF92" i="56"/>
  <c r="T92" i="56"/>
  <c r="U92" i="56" s="1"/>
  <c r="AF91" i="56"/>
  <c r="Z91" i="56" s="1"/>
  <c r="X91" i="56"/>
  <c r="T91" i="56"/>
  <c r="V91" i="56" s="1"/>
  <c r="W91" i="56" s="1"/>
  <c r="AF90" i="56"/>
  <c r="Z90" i="56" s="1"/>
  <c r="X90" i="56"/>
  <c r="T90" i="56"/>
  <c r="AF89" i="56"/>
  <c r="Z89" i="56" s="1"/>
  <c r="T89" i="56"/>
  <c r="AF88" i="56"/>
  <c r="Z88" i="56"/>
  <c r="X88" i="56"/>
  <c r="U88" i="56"/>
  <c r="T88" i="56"/>
  <c r="V88" i="56" s="1"/>
  <c r="W88" i="56" s="1"/>
  <c r="AF87" i="56"/>
  <c r="Z87" i="56" s="1"/>
  <c r="T87" i="56"/>
  <c r="V87" i="56" s="1"/>
  <c r="W87" i="56" s="1"/>
  <c r="AF86" i="56"/>
  <c r="T86" i="56"/>
  <c r="AF85" i="56"/>
  <c r="X85" i="56" s="1"/>
  <c r="Z85" i="56"/>
  <c r="V85" i="56"/>
  <c r="W85" i="56" s="1"/>
  <c r="T85" i="56"/>
  <c r="U85" i="56" s="1"/>
  <c r="AF84" i="56"/>
  <c r="T84" i="56"/>
  <c r="U84" i="56" s="1"/>
  <c r="AF83" i="56"/>
  <c r="Z83" i="56" s="1"/>
  <c r="T83" i="56"/>
  <c r="V83" i="56" s="1"/>
  <c r="W83" i="56" s="1"/>
  <c r="AF82" i="56"/>
  <c r="Z82" i="56" s="1"/>
  <c r="X82" i="56"/>
  <c r="T82" i="56"/>
  <c r="AF81" i="56"/>
  <c r="Z81" i="56" s="1"/>
  <c r="X81" i="56"/>
  <c r="T81" i="56"/>
  <c r="AF80" i="56"/>
  <c r="Z80" i="56"/>
  <c r="X80" i="56"/>
  <c r="Y80" i="56" s="1"/>
  <c r="V80" i="56"/>
  <c r="W80" i="56" s="1"/>
  <c r="U80" i="56"/>
  <c r="T80" i="56"/>
  <c r="AF79" i="56"/>
  <c r="Z79" i="56" s="1"/>
  <c r="T79" i="56"/>
  <c r="V79" i="56" s="1"/>
  <c r="W79" i="56" s="1"/>
  <c r="AF78" i="56"/>
  <c r="T78" i="56"/>
  <c r="AF77" i="56"/>
  <c r="Z77" i="56"/>
  <c r="X77" i="56"/>
  <c r="V77" i="56"/>
  <c r="W77" i="56" s="1"/>
  <c r="T77" i="56"/>
  <c r="U77" i="56" s="1"/>
  <c r="AF76" i="56"/>
  <c r="V76" i="56"/>
  <c r="W76" i="56" s="1"/>
  <c r="T76" i="56"/>
  <c r="U76" i="56" s="1"/>
  <c r="AF75" i="56"/>
  <c r="Z75" i="56" s="1"/>
  <c r="T75" i="56"/>
  <c r="AF74" i="56"/>
  <c r="Z74" i="56"/>
  <c r="X74" i="56"/>
  <c r="V74" i="56"/>
  <c r="W74" i="56" s="1"/>
  <c r="T74" i="56"/>
  <c r="U74" i="56" s="1"/>
  <c r="AF73" i="56"/>
  <c r="Z73" i="56" s="1"/>
  <c r="X73" i="56"/>
  <c r="T73" i="56"/>
  <c r="AF72" i="56"/>
  <c r="Z72" i="56" s="1"/>
  <c r="X72" i="56"/>
  <c r="T72" i="56"/>
  <c r="AF71" i="56"/>
  <c r="Z71" i="56" s="1"/>
  <c r="V71" i="56"/>
  <c r="W71" i="56" s="1"/>
  <c r="T71" i="56"/>
  <c r="U71" i="56" s="1"/>
  <c r="AF70" i="56"/>
  <c r="Z70" i="56" s="1"/>
  <c r="V70" i="56"/>
  <c r="W70" i="56" s="1"/>
  <c r="U70" i="56"/>
  <c r="T70" i="56"/>
  <c r="AF69" i="56"/>
  <c r="U69" i="56"/>
  <c r="T69" i="56"/>
  <c r="V69" i="56" s="1"/>
  <c r="W69" i="56" s="1"/>
  <c r="AF68" i="56"/>
  <c r="T68" i="56"/>
  <c r="AF67" i="56"/>
  <c r="Z67" i="56"/>
  <c r="X67" i="56"/>
  <c r="T67" i="56"/>
  <c r="AF66" i="56"/>
  <c r="X66" i="56" s="1"/>
  <c r="Z66" i="56"/>
  <c r="T66" i="56"/>
  <c r="U66" i="56" s="1"/>
  <c r="AF65" i="56"/>
  <c r="Z65" i="56" s="1"/>
  <c r="X65" i="56"/>
  <c r="T65" i="56"/>
  <c r="AF64" i="56"/>
  <c r="Z64" i="56" s="1"/>
  <c r="X64" i="56"/>
  <c r="T64" i="56"/>
  <c r="AF63" i="56"/>
  <c r="Z63" i="56" s="1"/>
  <c r="X63" i="56"/>
  <c r="V63" i="56"/>
  <c r="W63" i="56" s="1"/>
  <c r="T63" i="56"/>
  <c r="U63" i="56" s="1"/>
  <c r="AF62" i="56"/>
  <c r="Z62" i="56" s="1"/>
  <c r="X62" i="56"/>
  <c r="U62" i="56"/>
  <c r="T62" i="56"/>
  <c r="V62" i="56" s="1"/>
  <c r="W62" i="56" s="1"/>
  <c r="AF61" i="56"/>
  <c r="U61" i="56"/>
  <c r="T61" i="56"/>
  <c r="V61" i="56" s="1"/>
  <c r="W61" i="56" s="1"/>
  <c r="AF60" i="56"/>
  <c r="T60" i="56"/>
  <c r="AF59" i="56"/>
  <c r="X59" i="56" s="1"/>
  <c r="Z59" i="56"/>
  <c r="T59" i="56"/>
  <c r="AF58" i="56"/>
  <c r="Z58" i="56"/>
  <c r="X58" i="56"/>
  <c r="T58" i="56"/>
  <c r="U58" i="56" s="1"/>
  <c r="AF57" i="56"/>
  <c r="Z57" i="56" s="1"/>
  <c r="X57" i="56"/>
  <c r="T57" i="56"/>
  <c r="AF56" i="56"/>
  <c r="Z56" i="56" s="1"/>
  <c r="X56" i="56"/>
  <c r="T56" i="56"/>
  <c r="AF55" i="56"/>
  <c r="Z55" i="56" s="1"/>
  <c r="X55" i="56"/>
  <c r="T55" i="56"/>
  <c r="U55" i="56" s="1"/>
  <c r="AF54" i="56"/>
  <c r="Z54" i="56" s="1"/>
  <c r="X54" i="56"/>
  <c r="V54" i="56"/>
  <c r="W54" i="56" s="1"/>
  <c r="U54" i="56"/>
  <c r="T54" i="56"/>
  <c r="AF53" i="56"/>
  <c r="Z53" i="56" s="1"/>
  <c r="X53" i="56"/>
  <c r="Y53" i="56" s="1"/>
  <c r="U53" i="56"/>
  <c r="T53" i="56"/>
  <c r="V53" i="56" s="1"/>
  <c r="W53" i="56" s="1"/>
  <c r="AF52" i="56"/>
  <c r="Z52" i="56" s="1"/>
  <c r="X52" i="56"/>
  <c r="T52" i="56"/>
  <c r="AF51" i="56"/>
  <c r="Z51" i="56"/>
  <c r="X51" i="56"/>
  <c r="T51" i="56"/>
  <c r="AF50" i="56"/>
  <c r="X50" i="56" s="1"/>
  <c r="Z50" i="56"/>
  <c r="V50" i="56"/>
  <c r="W50" i="56" s="1"/>
  <c r="T50" i="56"/>
  <c r="U50" i="56" s="1"/>
  <c r="AF49" i="56"/>
  <c r="Z49" i="56" s="1"/>
  <c r="X49" i="56"/>
  <c r="Y49" i="56" s="1"/>
  <c r="T49" i="56"/>
  <c r="V49" i="56" s="1"/>
  <c r="W49" i="56" s="1"/>
  <c r="AF48" i="56"/>
  <c r="Z48" i="56" s="1"/>
  <c r="X48" i="56"/>
  <c r="T48" i="56"/>
  <c r="AF47" i="56"/>
  <c r="Z47" i="56" s="1"/>
  <c r="X47" i="56"/>
  <c r="W47" i="56"/>
  <c r="V47" i="56"/>
  <c r="T47" i="56"/>
  <c r="U47" i="56" s="1"/>
  <c r="AF46" i="56"/>
  <c r="X46" i="56" s="1"/>
  <c r="Z46" i="56"/>
  <c r="T46" i="56"/>
  <c r="V46" i="56" s="1"/>
  <c r="W46" i="56" s="1"/>
  <c r="AF45" i="56"/>
  <c r="T45" i="56"/>
  <c r="V45" i="56" s="1"/>
  <c r="W45" i="56" s="1"/>
  <c r="AF44" i="56"/>
  <c r="T44" i="56"/>
  <c r="AF43" i="56"/>
  <c r="X43" i="56" s="1"/>
  <c r="Z43" i="56"/>
  <c r="V43" i="56"/>
  <c r="W43" i="56" s="1"/>
  <c r="T43" i="56"/>
  <c r="U43" i="56" s="1"/>
  <c r="AF42" i="56"/>
  <c r="Z42" i="56"/>
  <c r="X42" i="56"/>
  <c r="T42" i="56"/>
  <c r="U42" i="56" s="1"/>
  <c r="AF41" i="56"/>
  <c r="Z41" i="56" s="1"/>
  <c r="X41" i="56"/>
  <c r="T41" i="56"/>
  <c r="AF40" i="56"/>
  <c r="Z40" i="56" s="1"/>
  <c r="X40" i="56"/>
  <c r="T40" i="56"/>
  <c r="AF39" i="56"/>
  <c r="Z39" i="56"/>
  <c r="X39" i="56"/>
  <c r="V39" i="56"/>
  <c r="W39" i="56" s="1"/>
  <c r="T39" i="56"/>
  <c r="U39" i="56" s="1"/>
  <c r="AF38" i="56"/>
  <c r="Z38" i="56" s="1"/>
  <c r="X38" i="56"/>
  <c r="V38" i="56"/>
  <c r="W38" i="56" s="1"/>
  <c r="U38" i="56"/>
  <c r="T38" i="56"/>
  <c r="AF37" i="56"/>
  <c r="Z37" i="56" s="1"/>
  <c r="X37" i="56"/>
  <c r="Y37" i="56" s="1"/>
  <c r="U37" i="56"/>
  <c r="T37" i="56"/>
  <c r="V37" i="56" s="1"/>
  <c r="W37" i="56" s="1"/>
  <c r="AF36" i="56"/>
  <c r="Z36" i="56" s="1"/>
  <c r="X36" i="56"/>
  <c r="T36" i="56"/>
  <c r="AF35" i="56"/>
  <c r="Z35" i="56"/>
  <c r="X35" i="56"/>
  <c r="T35" i="56"/>
  <c r="AF34" i="56"/>
  <c r="X34" i="56" s="1"/>
  <c r="Z34" i="56"/>
  <c r="T34" i="56"/>
  <c r="V34" i="56" s="1"/>
  <c r="W34" i="56" s="1"/>
  <c r="AF33" i="56"/>
  <c r="Z33" i="56" s="1"/>
  <c r="X33" i="56"/>
  <c r="T33" i="56"/>
  <c r="V33" i="56" s="1"/>
  <c r="W33" i="56" s="1"/>
  <c r="AF32" i="56"/>
  <c r="Z32" i="56" s="1"/>
  <c r="X32" i="56"/>
  <c r="T32" i="56"/>
  <c r="AF31" i="56"/>
  <c r="Z31" i="56" s="1"/>
  <c r="X31" i="56"/>
  <c r="V31" i="56"/>
  <c r="W31" i="56" s="1"/>
  <c r="T31" i="56"/>
  <c r="U31" i="56" s="1"/>
  <c r="AF30" i="56"/>
  <c r="Z30" i="56" s="1"/>
  <c r="T30" i="56"/>
  <c r="V30" i="56" s="1"/>
  <c r="W30" i="56" s="1"/>
  <c r="AF29" i="56"/>
  <c r="T29" i="56"/>
  <c r="V29" i="56" s="1"/>
  <c r="W29" i="56" s="1"/>
  <c r="AF28" i="56"/>
  <c r="T28" i="56"/>
  <c r="AF27" i="56"/>
  <c r="X27" i="56" s="1"/>
  <c r="Z27" i="56"/>
  <c r="T27" i="56"/>
  <c r="U27" i="56" s="1"/>
  <c r="AF26" i="56"/>
  <c r="Z26" i="56"/>
  <c r="X26" i="56"/>
  <c r="T26" i="56"/>
  <c r="U26" i="56" s="1"/>
  <c r="AF25" i="56"/>
  <c r="Z25" i="56" s="1"/>
  <c r="T25" i="56"/>
  <c r="AF24" i="56"/>
  <c r="Z24" i="56" s="1"/>
  <c r="X24" i="56"/>
  <c r="T24" i="56"/>
  <c r="AF23" i="56"/>
  <c r="Z23" i="56"/>
  <c r="X23" i="56"/>
  <c r="T23" i="56"/>
  <c r="U23" i="56" s="1"/>
  <c r="AF22" i="56"/>
  <c r="Z22" i="56" s="1"/>
  <c r="X22" i="56"/>
  <c r="V22" i="56"/>
  <c r="W22" i="56" s="1"/>
  <c r="U22" i="56"/>
  <c r="T22" i="56"/>
  <c r="AF21" i="56"/>
  <c r="Z21" i="56" s="1"/>
  <c r="U21" i="56"/>
  <c r="T21" i="56"/>
  <c r="V21" i="56" s="1"/>
  <c r="W21" i="56" s="1"/>
  <c r="AF20" i="56"/>
  <c r="Z20" i="56" s="1"/>
  <c r="T20" i="56"/>
  <c r="AF19" i="56"/>
  <c r="Z19" i="56"/>
  <c r="X19" i="56"/>
  <c r="T19" i="56"/>
  <c r="AF18" i="56"/>
  <c r="X18" i="56" s="1"/>
  <c r="T18" i="56"/>
  <c r="V18" i="56" s="1"/>
  <c r="W18" i="56" s="1"/>
  <c r="AF17" i="56"/>
  <c r="Z17" i="56" s="1"/>
  <c r="X17" i="56"/>
  <c r="T17" i="56"/>
  <c r="V17" i="56" s="1"/>
  <c r="W17" i="56" s="1"/>
  <c r="AF16" i="56"/>
  <c r="Z16" i="56" s="1"/>
  <c r="X16" i="56"/>
  <c r="T16" i="56"/>
  <c r="AF15" i="56"/>
  <c r="Z15" i="56" s="1"/>
  <c r="V15" i="56"/>
  <c r="W15" i="56" s="1"/>
  <c r="T15" i="56"/>
  <c r="U15" i="56" s="1"/>
  <c r="AF14" i="56"/>
  <c r="Z14" i="56"/>
  <c r="X14" i="56"/>
  <c r="U14" i="56"/>
  <c r="T14" i="56"/>
  <c r="V14" i="56" s="1"/>
  <c r="W14" i="56" s="1"/>
  <c r="Z28" i="56" l="1"/>
  <c r="X28" i="56"/>
  <c r="Z45" i="56"/>
  <c r="X45" i="56"/>
  <c r="Y45" i="56" s="1"/>
  <c r="Z60" i="56"/>
  <c r="X60" i="56"/>
  <c r="V119" i="56"/>
  <c r="W119" i="56" s="1"/>
  <c r="U119" i="56"/>
  <c r="X121" i="56"/>
  <c r="Z121" i="56"/>
  <c r="V137" i="56"/>
  <c r="W137" i="56" s="1"/>
  <c r="U137" i="56"/>
  <c r="V154" i="56"/>
  <c r="U154" i="56"/>
  <c r="V157" i="56"/>
  <c r="W157" i="56" s="1"/>
  <c r="U157" i="56"/>
  <c r="V169" i="56"/>
  <c r="W169" i="56" s="1"/>
  <c r="U169" i="56"/>
  <c r="V174" i="56"/>
  <c r="W174" i="56" s="1"/>
  <c r="U174" i="56"/>
  <c r="U97" i="56"/>
  <c r="V97" i="56"/>
  <c r="W97" i="56" s="1"/>
  <c r="Z100" i="56"/>
  <c r="X100" i="56"/>
  <c r="U30" i="56"/>
  <c r="Z44" i="56"/>
  <c r="X44" i="56"/>
  <c r="V55" i="56"/>
  <c r="W55" i="56" s="1"/>
  <c r="Z78" i="56"/>
  <c r="X78" i="56"/>
  <c r="V84" i="56"/>
  <c r="W84" i="56" s="1"/>
  <c r="Z86" i="56"/>
  <c r="X86" i="56"/>
  <c r="V92" i="56"/>
  <c r="W92" i="56" s="1"/>
  <c r="Z123" i="56"/>
  <c r="X123" i="56"/>
  <c r="V136" i="56"/>
  <c r="W136" i="56" s="1"/>
  <c r="U136" i="56"/>
  <c r="V156" i="56"/>
  <c r="W156" i="56" s="1"/>
  <c r="U156" i="56"/>
  <c r="U75" i="56"/>
  <c r="V75" i="56"/>
  <c r="W75" i="56" s="1"/>
  <c r="AA75" i="56" s="1"/>
  <c r="U17" i="56"/>
  <c r="U18" i="56"/>
  <c r="U19" i="56"/>
  <c r="V19" i="56"/>
  <c r="W19" i="56" s="1"/>
  <c r="V25" i="56"/>
  <c r="W25" i="56" s="1"/>
  <c r="U25" i="56"/>
  <c r="V26" i="56"/>
  <c r="W26" i="56" s="1"/>
  <c r="U33" i="56"/>
  <c r="U34" i="56"/>
  <c r="U35" i="56"/>
  <c r="V35" i="56"/>
  <c r="W35" i="56" s="1"/>
  <c r="U46" i="56"/>
  <c r="U67" i="56"/>
  <c r="V67" i="56"/>
  <c r="W67" i="56" s="1"/>
  <c r="X76" i="56"/>
  <c r="Y76" i="56" s="1"/>
  <c r="Z76" i="56"/>
  <c r="U89" i="56"/>
  <c r="V89" i="56"/>
  <c r="W89" i="56" s="1"/>
  <c r="Y91" i="56"/>
  <c r="Z94" i="56"/>
  <c r="X94" i="56"/>
  <c r="V100" i="56"/>
  <c r="W100" i="56" s="1"/>
  <c r="Z102" i="56"/>
  <c r="X102" i="56"/>
  <c r="V107" i="56"/>
  <c r="W107" i="56" s="1"/>
  <c r="Y134" i="56"/>
  <c r="V138" i="56"/>
  <c r="U138" i="56"/>
  <c r="V141" i="56"/>
  <c r="W141" i="56" s="1"/>
  <c r="U141" i="56"/>
  <c r="U144" i="56"/>
  <c r="V144" i="56"/>
  <c r="W144" i="56" s="1"/>
  <c r="Z148" i="56"/>
  <c r="X148" i="56"/>
  <c r="V158" i="56"/>
  <c r="W158" i="56" s="1"/>
  <c r="U158" i="56"/>
  <c r="V167" i="56"/>
  <c r="W167" i="56" s="1"/>
  <c r="U167" i="56"/>
  <c r="V173" i="56"/>
  <c r="W173" i="56" s="1"/>
  <c r="U173" i="56"/>
  <c r="Z68" i="56"/>
  <c r="X68" i="56"/>
  <c r="V73" i="56"/>
  <c r="W73" i="56" s="1"/>
  <c r="U73" i="56"/>
  <c r="Y17" i="56"/>
  <c r="U29" i="56"/>
  <c r="X30" i="56"/>
  <c r="X15" i="56"/>
  <c r="Z18" i="56"/>
  <c r="X20" i="56"/>
  <c r="X21" i="56"/>
  <c r="Y21" i="56" s="1"/>
  <c r="V23" i="56"/>
  <c r="W23" i="56" s="1"/>
  <c r="X25" i="56"/>
  <c r="Y25" i="56" s="1"/>
  <c r="V27" i="56"/>
  <c r="W27" i="56" s="1"/>
  <c r="Z29" i="56"/>
  <c r="X29" i="56"/>
  <c r="Y29" i="56" s="1"/>
  <c r="Y33" i="56"/>
  <c r="V41" i="56"/>
  <c r="W41" i="56" s="1"/>
  <c r="U41" i="56"/>
  <c r="V42" i="56"/>
  <c r="W42" i="56" s="1"/>
  <c r="U45" i="56"/>
  <c r="U49" i="56"/>
  <c r="U51" i="56"/>
  <c r="V51" i="56"/>
  <c r="W51" i="56" s="1"/>
  <c r="V57" i="56"/>
  <c r="W57" i="56" s="1"/>
  <c r="U57" i="56"/>
  <c r="V58" i="56"/>
  <c r="W58" i="56" s="1"/>
  <c r="U59" i="56"/>
  <c r="V59" i="56"/>
  <c r="W59" i="56" s="1"/>
  <c r="Z61" i="56"/>
  <c r="X61" i="56"/>
  <c r="Y61" i="56" s="1"/>
  <c r="V65" i="56"/>
  <c r="W65" i="56" s="1"/>
  <c r="U65" i="56"/>
  <c r="V66" i="56"/>
  <c r="W66" i="56" s="1"/>
  <c r="Z69" i="56"/>
  <c r="X69" i="56"/>
  <c r="Y69" i="56" s="1"/>
  <c r="X70" i="56"/>
  <c r="X71" i="56"/>
  <c r="X79" i="56"/>
  <c r="Y79" i="56" s="1"/>
  <c r="U81" i="56"/>
  <c r="V81" i="56"/>
  <c r="W81" i="56" s="1"/>
  <c r="Z84" i="56"/>
  <c r="X84" i="56"/>
  <c r="Y84" i="56" s="1"/>
  <c r="X87" i="56"/>
  <c r="Y87" i="56" s="1"/>
  <c r="Y88" i="56"/>
  <c r="X89" i="56"/>
  <c r="X92" i="56"/>
  <c r="Y92" i="56" s="1"/>
  <c r="Z92" i="56"/>
  <c r="V114" i="56"/>
  <c r="W114" i="56" s="1"/>
  <c r="U114" i="56"/>
  <c r="V121" i="56"/>
  <c r="W121" i="56" s="1"/>
  <c r="U121" i="56"/>
  <c r="X133" i="56"/>
  <c r="Y133" i="56" s="1"/>
  <c r="Z133" i="56"/>
  <c r="Z142" i="56"/>
  <c r="X142" i="56"/>
  <c r="V171" i="56"/>
  <c r="W171" i="56" s="1"/>
  <c r="Y171" i="56" s="1"/>
  <c r="AA171" i="56" s="1"/>
  <c r="U171" i="56"/>
  <c r="U172" i="56"/>
  <c r="V172" i="56"/>
  <c r="W172" i="56" s="1"/>
  <c r="V289" i="56"/>
  <c r="U289" i="56"/>
  <c r="V298" i="56"/>
  <c r="U298" i="56"/>
  <c r="Y107" i="56"/>
  <c r="Y111" i="56"/>
  <c r="Y116" i="56"/>
  <c r="Z125" i="56"/>
  <c r="X130" i="56"/>
  <c r="Y130" i="56" s="1"/>
  <c r="Z176" i="56"/>
  <c r="V182" i="56"/>
  <c r="W182" i="56" s="1"/>
  <c r="V186" i="56"/>
  <c r="W186" i="56" s="1"/>
  <c r="V193" i="56"/>
  <c r="W193" i="56" s="1"/>
  <c r="AA193" i="56" s="1"/>
  <c r="U199" i="56"/>
  <c r="V204" i="56"/>
  <c r="W204" i="56" s="1"/>
  <c r="AA204" i="56" s="1"/>
  <c r="AC207" i="56"/>
  <c r="U214" i="56"/>
  <c r="U215" i="56"/>
  <c r="U223" i="56"/>
  <c r="AC225" i="56"/>
  <c r="V230" i="56"/>
  <c r="W230" i="56" s="1"/>
  <c r="AA230" i="56" s="1"/>
  <c r="AB230" i="56" s="1"/>
  <c r="U233" i="56"/>
  <c r="U237" i="56"/>
  <c r="V238" i="56"/>
  <c r="W238" i="56" s="1"/>
  <c r="AA238" i="56" s="1"/>
  <c r="U238" i="56"/>
  <c r="V251" i="56"/>
  <c r="W251" i="56" s="1"/>
  <c r="AA251" i="56" s="1"/>
  <c r="V257" i="56"/>
  <c r="W257" i="56" s="1"/>
  <c r="AA257" i="56" s="1"/>
  <c r="U257" i="56"/>
  <c r="U261" i="56"/>
  <c r="V283" i="56"/>
  <c r="W297" i="56"/>
  <c r="Y297" i="56"/>
  <c r="U156" i="57"/>
  <c r="R156" i="57"/>
  <c r="S156" i="57" s="1"/>
  <c r="E157" i="57"/>
  <c r="E158" i="57" s="1"/>
  <c r="Y136" i="56"/>
  <c r="Y177" i="56"/>
  <c r="AA177" i="56" s="1"/>
  <c r="AD207" i="56"/>
  <c r="V227" i="56"/>
  <c r="W227" i="56" s="1"/>
  <c r="AA227" i="56" s="1"/>
  <c r="U227" i="56"/>
  <c r="V288" i="56"/>
  <c r="U288" i="56"/>
  <c r="V308" i="56"/>
  <c r="U308" i="56"/>
  <c r="X83" i="56"/>
  <c r="Y83" i="56" s="1"/>
  <c r="X99" i="56"/>
  <c r="Y99" i="56" s="1"/>
  <c r="Y120" i="56"/>
  <c r="V129" i="56"/>
  <c r="W129" i="56" s="1"/>
  <c r="U130" i="56"/>
  <c r="U150" i="56"/>
  <c r="Y170" i="56"/>
  <c r="X179" i="56"/>
  <c r="Z180" i="56"/>
  <c r="U184" i="56"/>
  <c r="U190" i="56"/>
  <c r="U207" i="56"/>
  <c r="U226" i="56"/>
  <c r="V226" i="56"/>
  <c r="W226" i="56" s="1"/>
  <c r="AA226" i="56" s="1"/>
  <c r="U241" i="56"/>
  <c r="W285" i="56"/>
  <c r="Y285" i="56" s="1"/>
  <c r="U296" i="56"/>
  <c r="I155" i="57"/>
  <c r="G156" i="57"/>
  <c r="V339" i="56"/>
  <c r="W339" i="56" s="1"/>
  <c r="V343" i="56"/>
  <c r="W343" i="56" s="1"/>
  <c r="Y345" i="56"/>
  <c r="V352" i="56"/>
  <c r="J12" i="57"/>
  <c r="K12" i="57" s="1"/>
  <c r="J18" i="57"/>
  <c r="K18" i="57" s="1"/>
  <c r="S43" i="57"/>
  <c r="J45" i="57"/>
  <c r="K45" i="57" s="1"/>
  <c r="J61" i="57"/>
  <c r="K61" i="57" s="1"/>
  <c r="E71" i="57"/>
  <c r="E72" i="57" s="1"/>
  <c r="J91" i="57"/>
  <c r="K91" i="57" s="1"/>
  <c r="J107" i="57"/>
  <c r="K107" i="57" s="1"/>
  <c r="N120" i="57"/>
  <c r="J141" i="57"/>
  <c r="K141" i="57" s="1"/>
  <c r="U314" i="56"/>
  <c r="U320" i="56"/>
  <c r="S46" i="57"/>
  <c r="R70" i="57"/>
  <c r="J92" i="57"/>
  <c r="K92" i="57" s="1"/>
  <c r="J110" i="57"/>
  <c r="K110" i="57" s="1"/>
  <c r="Q120" i="57"/>
  <c r="T120" i="57" s="1"/>
  <c r="J126" i="57"/>
  <c r="K126" i="57" s="1"/>
  <c r="J142" i="57"/>
  <c r="K142" i="57" s="1"/>
  <c r="V311" i="56"/>
  <c r="Y313" i="56"/>
  <c r="U316" i="56"/>
  <c r="U345" i="56"/>
  <c r="V350" i="56"/>
  <c r="U351" i="56"/>
  <c r="S17" i="57"/>
  <c r="F20" i="57"/>
  <c r="AC12" i="57" s="1"/>
  <c r="M41" i="57"/>
  <c r="N41" i="57" s="1"/>
  <c r="J58" i="57"/>
  <c r="K58" i="57" s="1"/>
  <c r="J73" i="57"/>
  <c r="K73" i="57" s="1"/>
  <c r="J88" i="57"/>
  <c r="K88" i="57" s="1"/>
  <c r="J93" i="57"/>
  <c r="K93" i="57" s="1"/>
  <c r="M103" i="57"/>
  <c r="R120" i="57"/>
  <c r="J122" i="57"/>
  <c r="K122" i="57" s="1"/>
  <c r="L138" i="57"/>
  <c r="M138" i="57" s="1"/>
  <c r="J158" i="57"/>
  <c r="K158" i="57" s="1"/>
  <c r="V258" i="56"/>
  <c r="W258" i="56" s="1"/>
  <c r="AA258" i="56" s="1"/>
  <c r="U293" i="56"/>
  <c r="U294" i="56"/>
  <c r="V299" i="56"/>
  <c r="W299" i="56" s="1"/>
  <c r="U306" i="56"/>
  <c r="V325" i="56"/>
  <c r="W325" i="56" s="1"/>
  <c r="V338" i="56"/>
  <c r="W338" i="56" s="1"/>
  <c r="Y338" i="56" s="1"/>
  <c r="AA338" i="56" s="1"/>
  <c r="U353" i="56"/>
  <c r="S14" i="57"/>
  <c r="J14" i="57"/>
  <c r="K14" i="57" s="1"/>
  <c r="J43" i="57"/>
  <c r="K43" i="57" s="1"/>
  <c r="F63" i="57"/>
  <c r="AC56" i="57" s="1"/>
  <c r="U55" i="57"/>
  <c r="J60" i="57"/>
  <c r="K60" i="57" s="1"/>
  <c r="J74" i="57"/>
  <c r="K74" i="57" s="1"/>
  <c r="J89" i="57"/>
  <c r="K89" i="57" s="1"/>
  <c r="J105" i="57"/>
  <c r="K105" i="57" s="1"/>
  <c r="J125" i="57"/>
  <c r="K125" i="57" s="1"/>
  <c r="O155" i="57"/>
  <c r="AA29" i="56"/>
  <c r="AB29" i="56" s="1"/>
  <c r="AA45" i="56"/>
  <c r="AA61" i="56"/>
  <c r="AB61" i="56"/>
  <c r="AC61" i="56" s="1"/>
  <c r="AA21" i="56"/>
  <c r="AB21" i="56" s="1"/>
  <c r="AA37" i="56"/>
  <c r="AB37" i="56" s="1"/>
  <c r="AA53" i="56"/>
  <c r="AA69" i="56"/>
  <c r="AB69" i="56" s="1"/>
  <c r="AA17" i="56"/>
  <c r="AB17" i="56"/>
  <c r="AA33" i="56"/>
  <c r="AB33" i="56" s="1"/>
  <c r="AA49" i="56"/>
  <c r="AC202" i="56"/>
  <c r="AD202" i="56" s="1"/>
  <c r="AB202" i="56"/>
  <c r="AA25" i="56"/>
  <c r="AB232" i="56"/>
  <c r="V20" i="56"/>
  <c r="W20" i="56" s="1"/>
  <c r="U20" i="56"/>
  <c r="V28" i="56"/>
  <c r="W28" i="56" s="1"/>
  <c r="U28" i="56"/>
  <c r="V32" i="56"/>
  <c r="W32" i="56" s="1"/>
  <c r="U32" i="56"/>
  <c r="V36" i="56"/>
  <c r="W36" i="56" s="1"/>
  <c r="U36" i="56"/>
  <c r="V60" i="56"/>
  <c r="W60" i="56" s="1"/>
  <c r="U60" i="56"/>
  <c r="V64" i="56"/>
  <c r="W64" i="56" s="1"/>
  <c r="U64" i="56"/>
  <c r="V68" i="56"/>
  <c r="W68" i="56" s="1"/>
  <c r="U68" i="56"/>
  <c r="V72" i="56"/>
  <c r="W72" i="56" s="1"/>
  <c r="U72" i="56"/>
  <c r="AA79" i="56"/>
  <c r="AA87" i="56"/>
  <c r="AA103" i="56"/>
  <c r="Z119" i="56"/>
  <c r="X119" i="56"/>
  <c r="Y119" i="56" s="1"/>
  <c r="U139" i="56"/>
  <c r="V139" i="56"/>
  <c r="W139" i="56" s="1"/>
  <c r="AB192" i="56"/>
  <c r="AC192" i="56"/>
  <c r="AB211" i="56"/>
  <c r="AB213" i="56"/>
  <c r="AC213" i="56" s="1"/>
  <c r="AB244" i="56"/>
  <c r="AC244" i="56"/>
  <c r="AB253" i="56"/>
  <c r="AC255" i="56"/>
  <c r="AB255" i="56"/>
  <c r="AB257" i="56"/>
  <c r="W269" i="56"/>
  <c r="Y269" i="56" s="1"/>
  <c r="W292" i="56"/>
  <c r="Y292" i="56" s="1"/>
  <c r="V16" i="56"/>
  <c r="W16" i="56" s="1"/>
  <c r="U16" i="56"/>
  <c r="V24" i="56"/>
  <c r="W24" i="56" s="1"/>
  <c r="U24" i="56"/>
  <c r="V40" i="56"/>
  <c r="W40" i="56" s="1"/>
  <c r="U40" i="56"/>
  <c r="V44" i="56"/>
  <c r="W44" i="56" s="1"/>
  <c r="U44" i="56"/>
  <c r="V48" i="56"/>
  <c r="W48" i="56" s="1"/>
  <c r="U48" i="56"/>
  <c r="V52" i="56"/>
  <c r="W52" i="56" s="1"/>
  <c r="U52" i="56"/>
  <c r="V56" i="56"/>
  <c r="W56" i="56" s="1"/>
  <c r="U56" i="56"/>
  <c r="AA83" i="56"/>
  <c r="AB83" i="56" s="1"/>
  <c r="AC83" i="56" s="1"/>
  <c r="AA91" i="56"/>
  <c r="AA107" i="56"/>
  <c r="AA149" i="56"/>
  <c r="Z161" i="56"/>
  <c r="X161" i="56"/>
  <c r="AB196" i="56"/>
  <c r="AC196" i="56" s="1"/>
  <c r="AB205" i="56"/>
  <c r="AC205" i="56" s="1"/>
  <c r="V219" i="56"/>
  <c r="W219" i="56" s="1"/>
  <c r="AA219" i="56" s="1"/>
  <c r="U219" i="56"/>
  <c r="Y15" i="56"/>
  <c r="Y23" i="56"/>
  <c r="Y35" i="56"/>
  <c r="Y43" i="56"/>
  <c r="Y47" i="56"/>
  <c r="AA95" i="56"/>
  <c r="AA99" i="56"/>
  <c r="U109" i="56"/>
  <c r="V109" i="56"/>
  <c r="W109" i="56" s="1"/>
  <c r="Z114" i="56"/>
  <c r="X114" i="56"/>
  <c r="Y114" i="56" s="1"/>
  <c r="V140" i="56"/>
  <c r="W140" i="56" s="1"/>
  <c r="U140" i="56"/>
  <c r="W154" i="56"/>
  <c r="Y154" i="56" s="1"/>
  <c r="V187" i="56"/>
  <c r="W187" i="56" s="1"/>
  <c r="AA187" i="56" s="1"/>
  <c r="U187" i="56"/>
  <c r="AB201" i="56"/>
  <c r="AC201" i="56" s="1"/>
  <c r="Y19" i="56"/>
  <c r="Y27" i="56"/>
  <c r="Y31" i="56"/>
  <c r="Y39" i="56"/>
  <c r="Y51" i="56"/>
  <c r="Y55" i="56"/>
  <c r="Y59" i="56"/>
  <c r="Y63" i="56"/>
  <c r="Y67" i="56"/>
  <c r="Y71" i="56"/>
  <c r="AB75" i="56"/>
  <c r="AC75" i="56" s="1"/>
  <c r="AA76" i="56"/>
  <c r="AB76" i="56" s="1"/>
  <c r="AC76" i="56" s="1"/>
  <c r="AB80" i="56"/>
  <c r="AA80" i="56"/>
  <c r="AA84" i="56"/>
  <c r="AB84" i="56" s="1"/>
  <c r="AC84" i="56" s="1"/>
  <c r="AB87" i="56"/>
  <c r="AB88" i="56"/>
  <c r="AA88" i="56"/>
  <c r="AB91" i="56"/>
  <c r="AC91" i="56" s="1"/>
  <c r="AA92" i="56"/>
  <c r="AB92" i="56" s="1"/>
  <c r="AC92" i="56" s="1"/>
  <c r="AB95" i="56"/>
  <c r="AB96" i="56"/>
  <c r="AA96" i="56"/>
  <c r="AB99" i="56"/>
  <c r="AB103" i="56"/>
  <c r="AB104" i="56"/>
  <c r="AC104" i="56" s="1"/>
  <c r="AD104" i="56" s="1"/>
  <c r="AA104" i="56"/>
  <c r="Y109" i="56"/>
  <c r="AA111" i="56"/>
  <c r="U113" i="56"/>
  <c r="V113" i="56"/>
  <c r="W113" i="56" s="1"/>
  <c r="AA116" i="56"/>
  <c r="U118" i="56"/>
  <c r="V118" i="56"/>
  <c r="W118" i="56" s="1"/>
  <c r="V125" i="56"/>
  <c r="W125" i="56" s="1"/>
  <c r="U132" i="56"/>
  <c r="AA133" i="56"/>
  <c r="AA134" i="56"/>
  <c r="Z157" i="56"/>
  <c r="X157" i="56"/>
  <c r="Y157" i="56" s="1"/>
  <c r="V161" i="56"/>
  <c r="W161" i="56" s="1"/>
  <c r="U161" i="56"/>
  <c r="Z162" i="56"/>
  <c r="X162" i="56"/>
  <c r="Y162" i="56" s="1"/>
  <c r="W164" i="56"/>
  <c r="Y164" i="56" s="1"/>
  <c r="Z168" i="56"/>
  <c r="X168" i="56"/>
  <c r="AA170" i="56"/>
  <c r="AA181" i="56"/>
  <c r="AB181" i="56" s="1"/>
  <c r="Y186" i="56"/>
  <c r="AB193" i="56"/>
  <c r="V210" i="56"/>
  <c r="W210" i="56" s="1"/>
  <c r="AA210" i="56" s="1"/>
  <c r="AD217" i="56"/>
  <c r="AB217" i="56"/>
  <c r="AC217" i="56"/>
  <c r="U224" i="56"/>
  <c r="V224" i="56"/>
  <c r="W224" i="56" s="1"/>
  <c r="AA224" i="56" s="1"/>
  <c r="V235" i="56"/>
  <c r="W235" i="56" s="1"/>
  <c r="AA235" i="56" s="1"/>
  <c r="U235" i="56"/>
  <c r="AB240" i="56"/>
  <c r="AC240" i="56"/>
  <c r="AD240" i="56" s="1"/>
  <c r="V259" i="56"/>
  <c r="W259" i="56" s="1"/>
  <c r="AA259" i="56" s="1"/>
  <c r="U259" i="56"/>
  <c r="Q13" i="56"/>
  <c r="Q12" i="56" s="1"/>
  <c r="Y16" i="56"/>
  <c r="Y20" i="56"/>
  <c r="Y24" i="56"/>
  <c r="Y28" i="56"/>
  <c r="Y32" i="56"/>
  <c r="Y36" i="56"/>
  <c r="Y40" i="56"/>
  <c r="Y44" i="56"/>
  <c r="Y48" i="56"/>
  <c r="Y56" i="56"/>
  <c r="Y60" i="56"/>
  <c r="Y64" i="56"/>
  <c r="Y68" i="56"/>
  <c r="Y72" i="56"/>
  <c r="V78" i="56"/>
  <c r="W78" i="56" s="1"/>
  <c r="U78" i="56"/>
  <c r="U79" i="56"/>
  <c r="V82" i="56"/>
  <c r="W82" i="56" s="1"/>
  <c r="U82" i="56"/>
  <c r="U83" i="56"/>
  <c r="V86" i="56"/>
  <c r="W86" i="56" s="1"/>
  <c r="U86" i="56"/>
  <c r="U87" i="56"/>
  <c r="AC87" i="56"/>
  <c r="V90" i="56"/>
  <c r="W90" i="56" s="1"/>
  <c r="U90" i="56"/>
  <c r="U91" i="56"/>
  <c r="V94" i="56"/>
  <c r="W94" i="56" s="1"/>
  <c r="U94" i="56"/>
  <c r="U95" i="56"/>
  <c r="AC95" i="56"/>
  <c r="V98" i="56"/>
  <c r="W98" i="56" s="1"/>
  <c r="U98" i="56"/>
  <c r="U99" i="56"/>
  <c r="AC99" i="56"/>
  <c r="V102" i="56"/>
  <c r="W102" i="56" s="1"/>
  <c r="U102" i="56"/>
  <c r="U103" i="56"/>
  <c r="AC103" i="56"/>
  <c r="U106" i="56"/>
  <c r="Z106" i="56"/>
  <c r="X106" i="56"/>
  <c r="Y106" i="56" s="1"/>
  <c r="Z107" i="56"/>
  <c r="Y108" i="56"/>
  <c r="Y113" i="56"/>
  <c r="Y118" i="56"/>
  <c r="AA120" i="56"/>
  <c r="X126" i="56"/>
  <c r="Y126" i="56" s="1"/>
  <c r="AA130" i="56"/>
  <c r="AB130" i="56" s="1"/>
  <c r="W138" i="56"/>
  <c r="Y138" i="56" s="1"/>
  <c r="X144" i="56"/>
  <c r="Y144" i="56" s="1"/>
  <c r="Y148" i="56"/>
  <c r="W153" i="56"/>
  <c r="Y153" i="56" s="1"/>
  <c r="Z156" i="56"/>
  <c r="X156" i="56"/>
  <c r="Y156" i="56" s="1"/>
  <c r="X163" i="56"/>
  <c r="Z163" i="56"/>
  <c r="V168" i="56"/>
  <c r="W168" i="56" s="1"/>
  <c r="U168" i="56"/>
  <c r="AB171" i="56"/>
  <c r="Z173" i="56"/>
  <c r="X173" i="56"/>
  <c r="Y173" i="56" s="1"/>
  <c r="V176" i="56"/>
  <c r="U176" i="56"/>
  <c r="AA180" i="56"/>
  <c r="U191" i="56"/>
  <c r="V191" i="56"/>
  <c r="W191" i="56" s="1"/>
  <c r="AA191" i="56" s="1"/>
  <c r="AD192" i="56"/>
  <c r="AB195" i="56"/>
  <c r="AC195" i="56" s="1"/>
  <c r="AB200" i="56"/>
  <c r="AC211" i="56"/>
  <c r="U216" i="56"/>
  <c r="V216" i="56"/>
  <c r="W216" i="56" s="1"/>
  <c r="AA216" i="56" s="1"/>
  <c r="AE217" i="56"/>
  <c r="AB221" i="56"/>
  <c r="V245" i="56"/>
  <c r="W245" i="56" s="1"/>
  <c r="AA245" i="56" s="1"/>
  <c r="U245" i="56"/>
  <c r="AB249" i="56"/>
  <c r="AC249" i="56" s="1"/>
  <c r="AD249" i="56" s="1"/>
  <c r="U256" i="56"/>
  <c r="V256" i="56"/>
  <c r="W256" i="56" s="1"/>
  <c r="AA256" i="56" s="1"/>
  <c r="V270" i="56"/>
  <c r="U270" i="56"/>
  <c r="Y14" i="56"/>
  <c r="Y18" i="56"/>
  <c r="Y22" i="56"/>
  <c r="Y26" i="56"/>
  <c r="Y30" i="56"/>
  <c r="Y34" i="56"/>
  <c r="Y38" i="56"/>
  <c r="Y42" i="56"/>
  <c r="Y46" i="56"/>
  <c r="Y50" i="56"/>
  <c r="Y54" i="56"/>
  <c r="Y58" i="56"/>
  <c r="Y62" i="56"/>
  <c r="Y66" i="56"/>
  <c r="Y70" i="56"/>
  <c r="Y74" i="56"/>
  <c r="Y77" i="56"/>
  <c r="AC80" i="56"/>
  <c r="Y81" i="56"/>
  <c r="Y85" i="56"/>
  <c r="AC88" i="56"/>
  <c r="Y89" i="56"/>
  <c r="Y93" i="56"/>
  <c r="AC96" i="56"/>
  <c r="Y97" i="56"/>
  <c r="Y101" i="56"/>
  <c r="U105" i="56"/>
  <c r="V105" i="56"/>
  <c r="W105" i="56" s="1"/>
  <c r="AB107" i="56"/>
  <c r="U110" i="56"/>
  <c r="Z110" i="56"/>
  <c r="X110" i="56"/>
  <c r="Y110" i="56" s="1"/>
  <c r="Z111" i="56"/>
  <c r="Y112" i="56"/>
  <c r="U115" i="56"/>
  <c r="Z115" i="56"/>
  <c r="X115" i="56"/>
  <c r="Y115" i="56" s="1"/>
  <c r="Z116" i="56"/>
  <c r="Y117" i="56"/>
  <c r="X122" i="56"/>
  <c r="Y122" i="56" s="1"/>
  <c r="Z132" i="56"/>
  <c r="X132" i="56"/>
  <c r="Y132" i="56" s="1"/>
  <c r="U135" i="56"/>
  <c r="V135" i="56"/>
  <c r="W135" i="56" s="1"/>
  <c r="AB136" i="56"/>
  <c r="AA136" i="56"/>
  <c r="X137" i="56"/>
  <c r="Y137" i="56" s="1"/>
  <c r="Z137" i="56"/>
  <c r="X141" i="56"/>
  <c r="Y141" i="56" s="1"/>
  <c r="Z141" i="56"/>
  <c r="W142" i="56"/>
  <c r="Y142" i="56" s="1"/>
  <c r="X147" i="56"/>
  <c r="Y147" i="56" s="1"/>
  <c r="X152" i="56"/>
  <c r="Z152" i="56"/>
  <c r="AA154" i="56"/>
  <c r="U155" i="56"/>
  <c r="V155" i="56"/>
  <c r="W155" i="56" s="1"/>
  <c r="Y166" i="56"/>
  <c r="Z178" i="56"/>
  <c r="X178" i="56"/>
  <c r="Y178" i="56" s="1"/>
  <c r="X184" i="56"/>
  <c r="Y184" i="56" s="1"/>
  <c r="Z184" i="56"/>
  <c r="AA185" i="56"/>
  <c r="AC190" i="56"/>
  <c r="AB190" i="56"/>
  <c r="U195" i="56"/>
  <c r="AB198" i="56"/>
  <c r="AC198" i="56" s="1"/>
  <c r="AB204" i="56"/>
  <c r="AD211" i="56"/>
  <c r="AB222" i="56"/>
  <c r="AB226" i="56"/>
  <c r="AC226" i="56" s="1"/>
  <c r="AC229" i="56"/>
  <c r="AD229" i="56" s="1"/>
  <c r="AB233" i="56"/>
  <c r="U239" i="56"/>
  <c r="V239" i="56"/>
  <c r="W239" i="56" s="1"/>
  <c r="AA239" i="56" s="1"/>
  <c r="AB248" i="56"/>
  <c r="AC248" i="56" s="1"/>
  <c r="AB258" i="56"/>
  <c r="AB261" i="56"/>
  <c r="AC261" i="56"/>
  <c r="AD261" i="56" s="1"/>
  <c r="AC234" i="56"/>
  <c r="AD237" i="56"/>
  <c r="AC237" i="56"/>
  <c r="AB241" i="56"/>
  <c r="AC243" i="56"/>
  <c r="AD243" i="56" s="1"/>
  <c r="AB251" i="56"/>
  <c r="AC260" i="56"/>
  <c r="V262" i="56"/>
  <c r="W262" i="56" s="1"/>
  <c r="AA262" i="56" s="1"/>
  <c r="U262" i="56"/>
  <c r="U271" i="56"/>
  <c r="V271" i="56"/>
  <c r="Y272" i="56"/>
  <c r="W289" i="56"/>
  <c r="Y289" i="56"/>
  <c r="U301" i="56"/>
  <c r="V301" i="56"/>
  <c r="AA313" i="56"/>
  <c r="AB313" i="56"/>
  <c r="U315" i="56"/>
  <c r="V315" i="56"/>
  <c r="U319" i="56"/>
  <c r="V319" i="56"/>
  <c r="AA322" i="56"/>
  <c r="AB322" i="56" s="1"/>
  <c r="U323" i="56"/>
  <c r="V323" i="56"/>
  <c r="W327" i="56"/>
  <c r="Y327" i="56" s="1"/>
  <c r="U331" i="56"/>
  <c r="V331" i="56"/>
  <c r="W333" i="56"/>
  <c r="Y333" i="56" s="1"/>
  <c r="W342" i="56"/>
  <c r="Y342" i="56"/>
  <c r="AA345" i="56"/>
  <c r="AB345" i="56" s="1"/>
  <c r="AC345" i="56" s="1"/>
  <c r="U138" i="57"/>
  <c r="E139" i="57"/>
  <c r="R138" i="57"/>
  <c r="L156" i="57"/>
  <c r="M156" i="57" s="1"/>
  <c r="Y300" i="56"/>
  <c r="W300" i="56"/>
  <c r="V321" i="56"/>
  <c r="U321" i="56"/>
  <c r="V344" i="56"/>
  <c r="U344" i="56"/>
  <c r="Y135" i="56"/>
  <c r="Y139" i="56"/>
  <c r="Z140" i="56"/>
  <c r="X140" i="56"/>
  <c r="Y140" i="56" s="1"/>
  <c r="W143" i="56"/>
  <c r="Y143" i="56" s="1"/>
  <c r="U160" i="56"/>
  <c r="V160" i="56"/>
  <c r="W160" i="56" s="1"/>
  <c r="Y172" i="56"/>
  <c r="AB199" i="56"/>
  <c r="AC199" i="56" s="1"/>
  <c r="AD199" i="56" s="1"/>
  <c r="AC206" i="56"/>
  <c r="AE206" i="56" s="1"/>
  <c r="AD206" i="56"/>
  <c r="AE207" i="56"/>
  <c r="AH207" i="56" s="1"/>
  <c r="U208" i="56"/>
  <c r="V208" i="56"/>
  <c r="W208" i="56" s="1"/>
  <c r="AA208" i="56" s="1"/>
  <c r="U220" i="56"/>
  <c r="V220" i="56"/>
  <c r="W220" i="56" s="1"/>
  <c r="AA220" i="56" s="1"/>
  <c r="AB223" i="56"/>
  <c r="AC223" i="56"/>
  <c r="AB228" i="56"/>
  <c r="AC230" i="56"/>
  <c r="AD230" i="56" s="1"/>
  <c r="AD234" i="56"/>
  <c r="AC241" i="56"/>
  <c r="AD241" i="56" s="1"/>
  <c r="W288" i="56"/>
  <c r="Y288" i="56" s="1"/>
  <c r="V305" i="56"/>
  <c r="U305" i="56"/>
  <c r="Y314" i="56"/>
  <c r="W340" i="56"/>
  <c r="Y340" i="56" s="1"/>
  <c r="V341" i="56"/>
  <c r="U341" i="56"/>
  <c r="U303" i="56"/>
  <c r="V303" i="56"/>
  <c r="Y155" i="56"/>
  <c r="V179" i="56"/>
  <c r="W179" i="56" s="1"/>
  <c r="U179" i="56"/>
  <c r="AB214" i="56"/>
  <c r="AD246" i="56"/>
  <c r="AC246" i="56"/>
  <c r="AD263" i="56"/>
  <c r="AB263" i="56"/>
  <c r="AC263" i="56" s="1"/>
  <c r="V326" i="56"/>
  <c r="U326" i="56"/>
  <c r="V349" i="56"/>
  <c r="U349" i="56"/>
  <c r="Y121" i="56"/>
  <c r="V123" i="56"/>
  <c r="W123" i="56" s="1"/>
  <c r="Y124" i="56"/>
  <c r="Y125" i="56"/>
  <c r="V127" i="56"/>
  <c r="Y128" i="56"/>
  <c r="Y129" i="56"/>
  <c r="V131" i="56"/>
  <c r="W131" i="56" s="1"/>
  <c r="U133" i="56"/>
  <c r="V145" i="56"/>
  <c r="U146" i="56"/>
  <c r="Z150" i="56"/>
  <c r="X150" i="56"/>
  <c r="Y150" i="56" s="1"/>
  <c r="Z155" i="56"/>
  <c r="W159" i="56"/>
  <c r="Y159" i="56" s="1"/>
  <c r="X175" i="56"/>
  <c r="Z175" i="56"/>
  <c r="AB177" i="56"/>
  <c r="AC177" i="56" s="1"/>
  <c r="AD177" i="56" s="1"/>
  <c r="U180" i="56"/>
  <c r="X182" i="56"/>
  <c r="Y182" i="56" s="1"/>
  <c r="V183" i="56"/>
  <c r="W183" i="56" s="1"/>
  <c r="U183" i="56"/>
  <c r="V188" i="56"/>
  <c r="W188" i="56" s="1"/>
  <c r="AA188" i="56" s="1"/>
  <c r="AB189" i="56"/>
  <c r="U194" i="56"/>
  <c r="V194" i="56"/>
  <c r="W194" i="56" s="1"/>
  <c r="AA194" i="56" s="1"/>
  <c r="AB197" i="56"/>
  <c r="U206" i="56"/>
  <c r="AD209" i="56"/>
  <c r="AE209" i="56"/>
  <c r="AG209" i="56" s="1"/>
  <c r="AB212" i="56"/>
  <c r="AC212" i="56" s="1"/>
  <c r="AB215" i="56"/>
  <c r="AC215" i="56" s="1"/>
  <c r="V218" i="56"/>
  <c r="W218" i="56" s="1"/>
  <c r="AA218" i="56" s="1"/>
  <c r="AD225" i="56"/>
  <c r="AE225" i="56" s="1"/>
  <c r="AG225" i="56" s="1"/>
  <c r="AB227" i="56"/>
  <c r="AB231" i="56"/>
  <c r="AC231" i="56" s="1"/>
  <c r="AD231" i="56" s="1"/>
  <c r="U234" i="56"/>
  <c r="AB238" i="56"/>
  <c r="AC238" i="56" s="1"/>
  <c r="AB242" i="56"/>
  <c r="U246" i="56"/>
  <c r="V247" i="56"/>
  <c r="W247" i="56" s="1"/>
  <c r="AA247" i="56" s="1"/>
  <c r="AB254" i="56"/>
  <c r="U263" i="56"/>
  <c r="W283" i="56"/>
  <c r="Y283" i="56" s="1"/>
  <c r="U287" i="56"/>
  <c r="V287" i="56"/>
  <c r="W291" i="56"/>
  <c r="Y291" i="56" s="1"/>
  <c r="AA293" i="56"/>
  <c r="U295" i="56"/>
  <c r="V295" i="56"/>
  <c r="W304" i="56"/>
  <c r="Y304" i="56" s="1"/>
  <c r="W308" i="56"/>
  <c r="Y308" i="56" s="1"/>
  <c r="V317" i="56"/>
  <c r="U317" i="56"/>
  <c r="Y325" i="56"/>
  <c r="V330" i="56"/>
  <c r="U330" i="56"/>
  <c r="V334" i="56"/>
  <c r="U334" i="56"/>
  <c r="U335" i="56"/>
  <c r="V335" i="56"/>
  <c r="Y336" i="56"/>
  <c r="U340" i="56"/>
  <c r="W348" i="56"/>
  <c r="Y348" i="56" s="1"/>
  <c r="W352" i="56"/>
  <c r="Y352" i="56" s="1"/>
  <c r="I41" i="57"/>
  <c r="G42" i="57"/>
  <c r="Z146" i="56"/>
  <c r="X146" i="56"/>
  <c r="Y146" i="56" s="1"/>
  <c r="Y151" i="56"/>
  <c r="Y158" i="56"/>
  <c r="W165" i="56"/>
  <c r="Y165" i="56" s="1"/>
  <c r="Z167" i="56"/>
  <c r="X167" i="56"/>
  <c r="Y167" i="56" s="1"/>
  <c r="Z169" i="56"/>
  <c r="X169" i="56"/>
  <c r="Y169" i="56" s="1"/>
  <c r="Y174" i="56"/>
  <c r="V203" i="56"/>
  <c r="W203" i="56" s="1"/>
  <c r="AA203" i="56" s="1"/>
  <c r="U203" i="56"/>
  <c r="U236" i="56"/>
  <c r="V236" i="56"/>
  <c r="W236" i="56" s="1"/>
  <c r="AA236" i="56" s="1"/>
  <c r="V250" i="56"/>
  <c r="W250" i="56" s="1"/>
  <c r="AA250" i="56" s="1"/>
  <c r="U250" i="56"/>
  <c r="V286" i="56"/>
  <c r="U286" i="56"/>
  <c r="AB294" i="56"/>
  <c r="AA294" i="56"/>
  <c r="AA297" i="56"/>
  <c r="Y299" i="56"/>
  <c r="V302" i="56"/>
  <c r="U302" i="56"/>
  <c r="AA306" i="56"/>
  <c r="U309" i="56"/>
  <c r="V309" i="56"/>
  <c r="V310" i="56"/>
  <c r="U310" i="56"/>
  <c r="W324" i="56"/>
  <c r="Y324" i="56" s="1"/>
  <c r="W329" i="56"/>
  <c r="Y329" i="56" s="1"/>
  <c r="AB337" i="56"/>
  <c r="U72" i="57"/>
  <c r="E73" i="57"/>
  <c r="R72" i="57"/>
  <c r="L70" i="57"/>
  <c r="M70" i="57" s="1"/>
  <c r="G104" i="57"/>
  <c r="N103" i="57"/>
  <c r="I103" i="57"/>
  <c r="Y282" i="56"/>
  <c r="V290" i="56"/>
  <c r="U290" i="56"/>
  <c r="W296" i="56"/>
  <c r="Y296" i="56" s="1"/>
  <c r="V318" i="56"/>
  <c r="U318" i="56"/>
  <c r="Y332" i="56"/>
  <c r="U346" i="56"/>
  <c r="V346" i="56"/>
  <c r="Y347" i="56"/>
  <c r="W347" i="56"/>
  <c r="W353" i="56"/>
  <c r="Y353" i="56" s="1"/>
  <c r="S18" i="57"/>
  <c r="F49" i="57"/>
  <c r="AC42" i="57" s="1"/>
  <c r="J47" i="57"/>
  <c r="K47" i="57" s="1"/>
  <c r="V41" i="57"/>
  <c r="O42" i="57" s="1"/>
  <c r="P42" i="57" s="1"/>
  <c r="J44" i="57"/>
  <c r="K44" i="57" s="1"/>
  <c r="J42" i="57"/>
  <c r="K42" i="57" s="1"/>
  <c r="L42" i="57" s="1"/>
  <c r="M42" i="57" s="1"/>
  <c r="O41" i="57"/>
  <c r="Q41" i="57" s="1"/>
  <c r="T41" i="57" s="1"/>
  <c r="S44" i="57"/>
  <c r="U56" i="57"/>
  <c r="E57" i="57"/>
  <c r="R56" i="57"/>
  <c r="S56" i="57" s="1"/>
  <c r="U71" i="57"/>
  <c r="R71" i="57"/>
  <c r="S71" i="57" s="1"/>
  <c r="M86" i="57"/>
  <c r="I86" i="57" s="1"/>
  <c r="L86" i="57"/>
  <c r="L104" i="57"/>
  <c r="M104" i="57" s="1"/>
  <c r="U158" i="57"/>
  <c r="E159" i="57"/>
  <c r="R158" i="57"/>
  <c r="Y284" i="56"/>
  <c r="U307" i="56"/>
  <c r="V307" i="56"/>
  <c r="Y316" i="56"/>
  <c r="Y320" i="56"/>
  <c r="Y339" i="56"/>
  <c r="Y343" i="56"/>
  <c r="M11" i="57"/>
  <c r="Q11" i="57" s="1"/>
  <c r="R86" i="57"/>
  <c r="U86" i="57"/>
  <c r="E87" i="57"/>
  <c r="Q103" i="57"/>
  <c r="T103" i="57" s="1"/>
  <c r="E122" i="57"/>
  <c r="R121" i="57"/>
  <c r="S121" i="57" s="1"/>
  <c r="Q155" i="57"/>
  <c r="W152" i="56"/>
  <c r="W163" i="56"/>
  <c r="W175" i="56"/>
  <c r="W176" i="56"/>
  <c r="Y312" i="56"/>
  <c r="Y328" i="56"/>
  <c r="Y351" i="56"/>
  <c r="M55" i="57"/>
  <c r="J72" i="57"/>
  <c r="K72" i="57" s="1"/>
  <c r="F95" i="57"/>
  <c r="AC87" i="57" s="1"/>
  <c r="J87" i="57"/>
  <c r="K87" i="57" s="1"/>
  <c r="E105" i="57"/>
  <c r="U104" i="57"/>
  <c r="J157" i="57"/>
  <c r="K157" i="57" s="1"/>
  <c r="J140" i="57"/>
  <c r="K140" i="57" s="1"/>
  <c r="J123" i="57"/>
  <c r="K123" i="57" s="1"/>
  <c r="J145" i="57"/>
  <c r="K145" i="57" s="1"/>
  <c r="J144" i="57"/>
  <c r="K144" i="57" s="1"/>
  <c r="J143" i="57"/>
  <c r="K143" i="57" s="1"/>
  <c r="J124" i="57"/>
  <c r="K124" i="57" s="1"/>
  <c r="J106" i="57"/>
  <c r="K106" i="57" s="1"/>
  <c r="J90" i="57"/>
  <c r="K90" i="57" s="1"/>
  <c r="J77" i="57"/>
  <c r="K77" i="57" s="1"/>
  <c r="J76" i="57"/>
  <c r="K76" i="57" s="1"/>
  <c r="J75" i="57"/>
  <c r="K75" i="57" s="1"/>
  <c r="J59" i="57"/>
  <c r="K59" i="57" s="1"/>
  <c r="J15" i="57"/>
  <c r="K15" i="57" s="1"/>
  <c r="J16" i="57"/>
  <c r="K16" i="57" s="1"/>
  <c r="F79" i="57"/>
  <c r="AC71" i="57" s="1"/>
  <c r="F112" i="57"/>
  <c r="AC104" i="57" s="1"/>
  <c r="V103" i="57"/>
  <c r="O104" i="57" s="1"/>
  <c r="P104" i="57" s="1"/>
  <c r="J108" i="57"/>
  <c r="K108" i="57" s="1"/>
  <c r="J109" i="57"/>
  <c r="K109" i="57" s="1"/>
  <c r="J127" i="57"/>
  <c r="K127" i="57" s="1"/>
  <c r="R157" i="57"/>
  <c r="S157" i="57" s="1"/>
  <c r="U157" i="57"/>
  <c r="V120" i="57"/>
  <c r="O121" i="57" s="1"/>
  <c r="P121" i="57" s="1"/>
  <c r="G121" i="57"/>
  <c r="L121" i="57" s="1"/>
  <c r="AA285" i="56" l="1"/>
  <c r="AB285" i="56" s="1"/>
  <c r="AE260" i="56"/>
  <c r="AG260" i="56" s="1"/>
  <c r="I138" i="57"/>
  <c r="Q138" i="57"/>
  <c r="N138" i="57"/>
  <c r="AG206" i="56"/>
  <c r="AG217" i="56"/>
  <c r="AC107" i="56"/>
  <c r="AD213" i="56"/>
  <c r="AE213" i="56" s="1"/>
  <c r="AG213" i="56" s="1"/>
  <c r="AC69" i="56"/>
  <c r="W350" i="56"/>
  <c r="Y350" i="56" s="1"/>
  <c r="W311" i="56"/>
  <c r="Y311" i="56" s="1"/>
  <c r="Y41" i="56"/>
  <c r="Y65" i="56"/>
  <c r="Y160" i="56"/>
  <c r="AD260" i="56"/>
  <c r="AE237" i="56"/>
  <c r="AG237" i="56" s="1"/>
  <c r="AD190" i="56"/>
  <c r="Y52" i="56"/>
  <c r="AA52" i="56" s="1"/>
  <c r="AD196" i="56"/>
  <c r="AD103" i="56"/>
  <c r="AD91" i="56"/>
  <c r="AE211" i="56"/>
  <c r="AD87" i="56"/>
  <c r="Y73" i="56"/>
  <c r="AA73" i="56" s="1"/>
  <c r="AB73" i="56" s="1"/>
  <c r="AD107" i="56"/>
  <c r="AD83" i="56"/>
  <c r="AE83" i="56" s="1"/>
  <c r="AG83" i="56" s="1"/>
  <c r="Y100" i="56"/>
  <c r="AG211" i="56"/>
  <c r="Y176" i="56"/>
  <c r="AB79" i="56"/>
  <c r="AC79" i="56" s="1"/>
  <c r="AE192" i="56"/>
  <c r="AG192" i="56" s="1"/>
  <c r="W298" i="56"/>
  <c r="Y298" i="56" s="1"/>
  <c r="Y57" i="56"/>
  <c r="G105" i="57"/>
  <c r="N104" i="57"/>
  <c r="I104" i="57"/>
  <c r="AA353" i="56"/>
  <c r="AB353" i="56" s="1"/>
  <c r="AA308" i="56"/>
  <c r="AE241" i="56"/>
  <c r="AH241" i="56" s="1"/>
  <c r="AA138" i="56"/>
  <c r="AH202" i="56"/>
  <c r="AE202" i="56"/>
  <c r="I42" i="57"/>
  <c r="G43" i="57"/>
  <c r="N42" i="57"/>
  <c r="V11" i="57"/>
  <c r="O12" i="57" s="1"/>
  <c r="T11" i="57"/>
  <c r="AB324" i="56"/>
  <c r="AA324" i="56"/>
  <c r="AA304" i="56"/>
  <c r="AA283" i="56"/>
  <c r="AB283" i="56" s="1"/>
  <c r="AC283" i="56" s="1"/>
  <c r="AD283" i="56"/>
  <c r="AE177" i="56"/>
  <c r="AE190" i="56"/>
  <c r="AA153" i="56"/>
  <c r="AA164" i="56"/>
  <c r="AD154" i="56"/>
  <c r="AA292" i="56"/>
  <c r="AB292" i="56" s="1"/>
  <c r="G71" i="57"/>
  <c r="N70" i="57"/>
  <c r="I70" i="57"/>
  <c r="Q70" i="57"/>
  <c r="AB165" i="56"/>
  <c r="AA165" i="56"/>
  <c r="AB159" i="56"/>
  <c r="AC159" i="56" s="1"/>
  <c r="AA159" i="56"/>
  <c r="AH229" i="56"/>
  <c r="AE229" i="56"/>
  <c r="AG229" i="56" s="1"/>
  <c r="AD171" i="56"/>
  <c r="AE171" i="56" s="1"/>
  <c r="AH199" i="56"/>
  <c r="AA340" i="56"/>
  <c r="AB340" i="56"/>
  <c r="AA288" i="56"/>
  <c r="AA327" i="56"/>
  <c r="AE261" i="56"/>
  <c r="AH261" i="56" s="1"/>
  <c r="AC176" i="56"/>
  <c r="AD176" i="56" s="1"/>
  <c r="AA176" i="56"/>
  <c r="AB176" i="56" s="1"/>
  <c r="AE240" i="56"/>
  <c r="AG202" i="56"/>
  <c r="Q104" i="57"/>
  <c r="T104" i="57" s="1"/>
  <c r="E106" i="57"/>
  <c r="R105" i="57"/>
  <c r="S105" i="57" s="1"/>
  <c r="U105" i="57"/>
  <c r="AA328" i="56"/>
  <c r="AA343" i="56"/>
  <c r="AB343" i="56" s="1"/>
  <c r="Y307" i="56"/>
  <c r="W307" i="56"/>
  <c r="R159" i="57"/>
  <c r="S159" i="57" s="1"/>
  <c r="U159" i="57"/>
  <c r="AB332" i="56"/>
  <c r="AC332" i="56" s="1"/>
  <c r="AA332" i="56"/>
  <c r="S72" i="57"/>
  <c r="AC337" i="56"/>
  <c r="AB306" i="56"/>
  <c r="AE306" i="56" s="1"/>
  <c r="AD294" i="56"/>
  <c r="AC294" i="56"/>
  <c r="AA158" i="56"/>
  <c r="W145" i="56"/>
  <c r="Y145" i="56" s="1"/>
  <c r="AA325" i="56"/>
  <c r="AB325" i="56" s="1"/>
  <c r="AC254" i="56"/>
  <c r="AD254" i="56" s="1"/>
  <c r="AH225" i="56"/>
  <c r="AD215" i="56"/>
  <c r="AH209" i="56"/>
  <c r="AB194" i="56"/>
  <c r="AC194" i="56" s="1"/>
  <c r="AB188" i="56"/>
  <c r="AC188" i="56" s="1"/>
  <c r="AA125" i="56"/>
  <c r="AE263" i="56"/>
  <c r="AE246" i="56"/>
  <c r="W303" i="56"/>
  <c r="Y303" i="56"/>
  <c r="AB220" i="56"/>
  <c r="AC220" i="56" s="1"/>
  <c r="AA172" i="56"/>
  <c r="AB172" i="56" s="1"/>
  <c r="AA143" i="56"/>
  <c r="AC143" i="56" s="1"/>
  <c r="AA139" i="56"/>
  <c r="AB139" i="56" s="1"/>
  <c r="AC139" i="56" s="1"/>
  <c r="AD139" i="56" s="1"/>
  <c r="W344" i="56"/>
  <c r="Y344" i="56" s="1"/>
  <c r="AA300" i="56"/>
  <c r="AB300" i="56" s="1"/>
  <c r="V138" i="57"/>
  <c r="O139" i="57" s="1"/>
  <c r="P139" i="57" s="1"/>
  <c r="T138" i="57"/>
  <c r="AB338" i="56"/>
  <c r="AD338" i="56"/>
  <c r="AC338" i="56"/>
  <c r="W301" i="56"/>
  <c r="Y301" i="56" s="1"/>
  <c r="AE272" i="56"/>
  <c r="AG272" i="56" s="1"/>
  <c r="AB262" i="56"/>
  <c r="AD248" i="56"/>
  <c r="AD226" i="56"/>
  <c r="AA147" i="56"/>
  <c r="AC136" i="56"/>
  <c r="AA122" i="56"/>
  <c r="AB122" i="56" s="1"/>
  <c r="AC122" i="56" s="1"/>
  <c r="AB110" i="56"/>
  <c r="AA110" i="56"/>
  <c r="AC110" i="56" s="1"/>
  <c r="AB62" i="56"/>
  <c r="AC62" i="56" s="1"/>
  <c r="AA62" i="56"/>
  <c r="AB46" i="56"/>
  <c r="AC46" i="56" s="1"/>
  <c r="AD46" i="56" s="1"/>
  <c r="AA46" i="56"/>
  <c r="AA30" i="56"/>
  <c r="AA14" i="56"/>
  <c r="AE249" i="56"/>
  <c r="AA173" i="56"/>
  <c r="AB173" i="56"/>
  <c r="AC171" i="56"/>
  <c r="AA118" i="56"/>
  <c r="AA106" i="56"/>
  <c r="AA72" i="56"/>
  <c r="AB72" i="56"/>
  <c r="AC72" i="56" s="1"/>
  <c r="AA56" i="56"/>
  <c r="AA40" i="56"/>
  <c r="AC24" i="56"/>
  <c r="AA24" i="56"/>
  <c r="AD24" i="56" s="1"/>
  <c r="AB24" i="56"/>
  <c r="AB235" i="56"/>
  <c r="AC221" i="56"/>
  <c r="AD221" i="56" s="1"/>
  <c r="AA186" i="56"/>
  <c r="AB170" i="56"/>
  <c r="AB111" i="56"/>
  <c r="AD88" i="56"/>
  <c r="AB67" i="56"/>
  <c r="AA67" i="56"/>
  <c r="AC67" i="56" s="1"/>
  <c r="AA51" i="56"/>
  <c r="AA19" i="56"/>
  <c r="AD201" i="56"/>
  <c r="AB154" i="56"/>
  <c r="AC154" i="56" s="1"/>
  <c r="AB35" i="56"/>
  <c r="AC35" i="56" s="1"/>
  <c r="AD35" i="56" s="1"/>
  <c r="AA35" i="56"/>
  <c r="AB219" i="56"/>
  <c r="AD205" i="56"/>
  <c r="AE196" i="56"/>
  <c r="AG196" i="56" s="1"/>
  <c r="AC257" i="56"/>
  <c r="AD257" i="56" s="1"/>
  <c r="AD255" i="56"/>
  <c r="AE255" i="56" s="1"/>
  <c r="AG255" i="56" s="1"/>
  <c r="AA119" i="56"/>
  <c r="AC232" i="56"/>
  <c r="AE230" i="56"/>
  <c r="Y123" i="56"/>
  <c r="AC17" i="56"/>
  <c r="AD17" i="56" s="1"/>
  <c r="AC21" i="56"/>
  <c r="AD21" i="56" s="1"/>
  <c r="AE21" i="56" s="1"/>
  <c r="AG21" i="56" s="1"/>
  <c r="G56" i="57"/>
  <c r="N55" i="57"/>
  <c r="Q55" i="57"/>
  <c r="I55" i="57"/>
  <c r="AA351" i="56"/>
  <c r="AB312" i="56"/>
  <c r="AC312" i="56" s="1"/>
  <c r="AA312" i="56"/>
  <c r="U122" i="57"/>
  <c r="E123" i="57"/>
  <c r="R122" i="57"/>
  <c r="S122" i="57" s="1"/>
  <c r="U87" i="57"/>
  <c r="R87" i="57"/>
  <c r="S87" i="57" s="1"/>
  <c r="E88" i="57"/>
  <c r="AB339" i="56"/>
  <c r="AC339" i="56" s="1"/>
  <c r="AA339" i="56"/>
  <c r="G87" i="57"/>
  <c r="N86" i="57"/>
  <c r="E58" i="57"/>
  <c r="R57" i="57"/>
  <c r="S57" i="57" s="1"/>
  <c r="U57" i="57"/>
  <c r="Q42" i="57"/>
  <c r="T42" i="57" s="1"/>
  <c r="AA347" i="56"/>
  <c r="W290" i="56"/>
  <c r="Y290" i="56" s="1"/>
  <c r="E74" i="57"/>
  <c r="R73" i="57"/>
  <c r="S73" i="57" s="1"/>
  <c r="U73" i="57"/>
  <c r="AA329" i="56"/>
  <c r="AB329" i="56" s="1"/>
  <c r="AC329" i="56" s="1"/>
  <c r="AD329" i="56" s="1"/>
  <c r="AC306" i="56"/>
  <c r="AB250" i="56"/>
  <c r="AB203" i="56"/>
  <c r="AA167" i="56"/>
  <c r="AA151" i="56"/>
  <c r="AB151" i="56" s="1"/>
  <c r="AC151" i="56" s="1"/>
  <c r="AA348" i="56"/>
  <c r="AA336" i="56"/>
  <c r="W334" i="56"/>
  <c r="Y334" i="56" s="1"/>
  <c r="AA291" i="56"/>
  <c r="AC242" i="56"/>
  <c r="AD242" i="56" s="1"/>
  <c r="AC227" i="56"/>
  <c r="AC218" i="56"/>
  <c r="AB218" i="56"/>
  <c r="AB129" i="56"/>
  <c r="AA129" i="56"/>
  <c r="AA124" i="56"/>
  <c r="W326" i="56"/>
  <c r="Y326" i="56" s="1"/>
  <c r="W305" i="56"/>
  <c r="Y305" i="56"/>
  <c r="AD238" i="56"/>
  <c r="AE238" i="56" s="1"/>
  <c r="AG238" i="56" s="1"/>
  <c r="AC197" i="56"/>
  <c r="AB143" i="56"/>
  <c r="AA135" i="56"/>
  <c r="AD135" i="56" s="1"/>
  <c r="AB135" i="56"/>
  <c r="AC135" i="56" s="1"/>
  <c r="G157" i="57"/>
  <c r="N156" i="57"/>
  <c r="I156" i="57"/>
  <c r="AB333" i="56"/>
  <c r="AA333" i="56"/>
  <c r="W319" i="56"/>
  <c r="Y319" i="56" s="1"/>
  <c r="Y271" i="56"/>
  <c r="W271" i="56"/>
  <c r="AE243" i="56"/>
  <c r="AG243" i="56" s="1"/>
  <c r="AG241" i="56"/>
  <c r="AH237" i="56"/>
  <c r="AB239" i="56"/>
  <c r="AH211" i="56"/>
  <c r="AB166" i="56"/>
  <c r="AC166" i="56" s="1"/>
  <c r="AD166" i="56" s="1"/>
  <c r="AA166" i="56"/>
  <c r="AA141" i="56"/>
  <c r="AB141" i="56"/>
  <c r="AA117" i="56"/>
  <c r="AB97" i="56"/>
  <c r="AA97" i="56"/>
  <c r="AB89" i="56"/>
  <c r="AA89" i="56"/>
  <c r="AA81" i="56"/>
  <c r="AA74" i="56"/>
  <c r="AA58" i="56"/>
  <c r="AA42" i="56"/>
  <c r="AB26" i="56"/>
  <c r="AA26" i="56"/>
  <c r="AC26" i="56"/>
  <c r="AG207" i="56"/>
  <c r="Y163" i="56"/>
  <c r="AA113" i="56"/>
  <c r="AA68" i="56"/>
  <c r="AA36" i="56"/>
  <c r="AB36" i="56"/>
  <c r="AA20" i="56"/>
  <c r="AB20" i="56"/>
  <c r="AB259" i="56"/>
  <c r="AC259" i="56"/>
  <c r="AB224" i="56"/>
  <c r="AC224" i="56" s="1"/>
  <c r="AH217" i="56"/>
  <c r="Y183" i="56"/>
  <c r="AA63" i="56"/>
  <c r="AA39" i="56"/>
  <c r="AA23" i="56"/>
  <c r="Y161" i="56"/>
  <c r="AC253" i="56"/>
  <c r="AE103" i="56"/>
  <c r="AH103" i="56" s="1"/>
  <c r="AD75" i="56"/>
  <c r="AE75" i="56" s="1"/>
  <c r="V42" i="57"/>
  <c r="O43" i="57" s="1"/>
  <c r="P43" i="57" s="1"/>
  <c r="T155" i="57"/>
  <c r="V155" i="57"/>
  <c r="O156" i="57" s="1"/>
  <c r="P156" i="57" s="1"/>
  <c r="Q86" i="57"/>
  <c r="AA320" i="56"/>
  <c r="AA284" i="56"/>
  <c r="S158" i="57"/>
  <c r="W346" i="56"/>
  <c r="Y346" i="56" s="1"/>
  <c r="W318" i="56"/>
  <c r="Y318" i="56" s="1"/>
  <c r="AA282" i="56"/>
  <c r="W310" i="56"/>
  <c r="Y310" i="56" s="1"/>
  <c r="W302" i="56"/>
  <c r="Y302" i="56" s="1"/>
  <c r="AB297" i="56"/>
  <c r="AB236" i="56"/>
  <c r="AA174" i="56"/>
  <c r="AA146" i="56"/>
  <c r="AB146" i="56" s="1"/>
  <c r="W335" i="56"/>
  <c r="Y335" i="56"/>
  <c r="W317" i="56"/>
  <c r="Y317" i="56" s="1"/>
  <c r="AB293" i="56"/>
  <c r="AC247" i="56"/>
  <c r="AB247" i="56"/>
  <c r="AD247" i="56" s="1"/>
  <c r="AE242" i="56"/>
  <c r="AG242" i="56" s="1"/>
  <c r="AE231" i="56"/>
  <c r="AH231" i="56" s="1"/>
  <c r="AE215" i="56"/>
  <c r="AD212" i="56"/>
  <c r="AE212" i="56" s="1"/>
  <c r="Y175" i="56"/>
  <c r="AA150" i="56"/>
  <c r="AA128" i="56"/>
  <c r="AB314" i="56"/>
  <c r="AA314" i="56"/>
  <c r="AC228" i="56"/>
  <c r="AB208" i="56"/>
  <c r="AH206" i="56"/>
  <c r="AA140" i="56"/>
  <c r="W321" i="56"/>
  <c r="Y321" i="56" s="1"/>
  <c r="E140" i="57"/>
  <c r="R139" i="57"/>
  <c r="S139" i="57" s="1"/>
  <c r="U139" i="57"/>
  <c r="AA342" i="56"/>
  <c r="AA289" i="56"/>
  <c r="AE234" i="56"/>
  <c r="AA184" i="56"/>
  <c r="AB184" i="56" s="1"/>
  <c r="AC184" i="56" s="1"/>
  <c r="AA142" i="56"/>
  <c r="AA132" i="56"/>
  <c r="AB132" i="56" s="1"/>
  <c r="AB112" i="56"/>
  <c r="AA112" i="56"/>
  <c r="AA70" i="56"/>
  <c r="AA54" i="56"/>
  <c r="AB38" i="56"/>
  <c r="AC38" i="56" s="1"/>
  <c r="AA38" i="56"/>
  <c r="AA22" i="56"/>
  <c r="W270" i="56"/>
  <c r="Y270" i="56" s="1"/>
  <c r="AB216" i="56"/>
  <c r="AH192" i="56"/>
  <c r="AA156" i="56"/>
  <c r="AB156" i="56" s="1"/>
  <c r="AA148" i="56"/>
  <c r="AB120" i="56"/>
  <c r="AC120" i="56" s="1"/>
  <c r="AA108" i="56"/>
  <c r="AA64" i="56"/>
  <c r="AA48" i="56"/>
  <c r="AB48" i="56"/>
  <c r="AA32" i="56"/>
  <c r="AB32" i="56"/>
  <c r="AA16" i="56"/>
  <c r="AC181" i="56"/>
  <c r="Y179" i="56"/>
  <c r="Y168" i="56"/>
  <c r="AA162" i="56"/>
  <c r="AB162" i="56" s="1"/>
  <c r="AC162" i="56" s="1"/>
  <c r="AA157" i="56"/>
  <c r="AB157" i="56" s="1"/>
  <c r="AB134" i="56"/>
  <c r="AC130" i="56"/>
  <c r="AD130" i="56" s="1"/>
  <c r="AB116" i="56"/>
  <c r="AA109" i="56"/>
  <c r="AB59" i="56"/>
  <c r="AA59" i="56"/>
  <c r="AB31" i="56"/>
  <c r="AA31" i="56"/>
  <c r="AB187" i="56"/>
  <c r="AB185" i="56"/>
  <c r="AD185" i="56" s="1"/>
  <c r="Y98" i="56"/>
  <c r="AA47" i="56"/>
  <c r="AA15" i="56"/>
  <c r="AB149" i="56"/>
  <c r="AE91" i="56"/>
  <c r="AA269" i="56"/>
  <c r="AD244" i="56"/>
  <c r="Y105" i="56"/>
  <c r="Y102" i="56"/>
  <c r="AE87" i="56"/>
  <c r="AG87" i="56" s="1"/>
  <c r="Y131" i="56"/>
  <c r="M121" i="57"/>
  <c r="G12" i="57"/>
  <c r="I11" i="57"/>
  <c r="N11" i="57"/>
  <c r="AA316" i="56"/>
  <c r="AB316" i="56" s="1"/>
  <c r="AA296" i="56"/>
  <c r="W309" i="56"/>
  <c r="Y309" i="56"/>
  <c r="AD306" i="56"/>
  <c r="AA299" i="56"/>
  <c r="W286" i="56"/>
  <c r="Y286" i="56" s="1"/>
  <c r="AA169" i="56"/>
  <c r="AB169" i="56" s="1"/>
  <c r="AC169" i="56" s="1"/>
  <c r="AA352" i="56"/>
  <c r="AB352" i="56" s="1"/>
  <c r="W330" i="56"/>
  <c r="Y330" i="56" s="1"/>
  <c r="W295" i="56"/>
  <c r="Y295" i="56" s="1"/>
  <c r="Y287" i="56"/>
  <c r="W287" i="56"/>
  <c r="AG254" i="56"/>
  <c r="AE254" i="56"/>
  <c r="AC189" i="56"/>
  <c r="AA182" i="56"/>
  <c r="AB182" i="56"/>
  <c r="AA160" i="56"/>
  <c r="AB160" i="56" s="1"/>
  <c r="W127" i="56"/>
  <c r="Y127" i="56" s="1"/>
  <c r="AA121" i="56"/>
  <c r="W349" i="56"/>
  <c r="Y349" i="56" s="1"/>
  <c r="AC214" i="56"/>
  <c r="AA155" i="56"/>
  <c r="AB155" i="56" s="1"/>
  <c r="W341" i="56"/>
  <c r="Y341" i="56" s="1"/>
  <c r="AD223" i="56"/>
  <c r="AE223" i="56" s="1"/>
  <c r="AE199" i="56"/>
  <c r="AG199" i="56" s="1"/>
  <c r="G139" i="57"/>
  <c r="AD345" i="56"/>
  <c r="W331" i="56"/>
  <c r="Y331" i="56" s="1"/>
  <c r="W323" i="56"/>
  <c r="Y323" i="56" s="1"/>
  <c r="AC322" i="56"/>
  <c r="Y315" i="56"/>
  <c r="W315" i="56"/>
  <c r="AC313" i="56"/>
  <c r="AC251" i="56"/>
  <c r="AC258" i="56"/>
  <c r="AD258" i="56" s="1"/>
  <c r="AC233" i="56"/>
  <c r="AC222" i="56"/>
  <c r="AC204" i="56"/>
  <c r="AD198" i="56"/>
  <c r="AE198" i="56" s="1"/>
  <c r="AG198" i="56" s="1"/>
  <c r="AA178" i="56"/>
  <c r="Y152" i="56"/>
  <c r="AA137" i="56"/>
  <c r="AB137" i="56" s="1"/>
  <c r="AA115" i="56"/>
  <c r="AA101" i="56"/>
  <c r="AA93" i="56"/>
  <c r="AB93" i="56" s="1"/>
  <c r="AA85" i="56"/>
  <c r="AB85" i="56" s="1"/>
  <c r="AA77" i="56"/>
  <c r="AB66" i="56"/>
  <c r="AA66" i="56"/>
  <c r="AC66" i="56"/>
  <c r="AA50" i="56"/>
  <c r="AA34" i="56"/>
  <c r="AA18" i="56"/>
  <c r="AD256" i="56"/>
  <c r="AB256" i="56"/>
  <c r="AC256" i="56" s="1"/>
  <c r="AB245" i="56"/>
  <c r="AC245" i="56" s="1"/>
  <c r="AC200" i="56"/>
  <c r="AD195" i="56"/>
  <c r="AB191" i="56"/>
  <c r="AC191" i="56" s="1"/>
  <c r="AD191" i="56" s="1"/>
  <c r="AE191" i="56" s="1"/>
  <c r="AB180" i="56"/>
  <c r="AB144" i="56"/>
  <c r="AA144" i="56"/>
  <c r="AA126" i="56"/>
  <c r="AA60" i="56"/>
  <c r="AA44" i="56"/>
  <c r="AC28" i="56"/>
  <c r="AA28" i="56"/>
  <c r="AB28" i="56"/>
  <c r="AD28" i="56" s="1"/>
  <c r="AB210" i="56"/>
  <c r="AC193" i="56"/>
  <c r="AD193" i="56" s="1"/>
  <c r="AE193" i="56" s="1"/>
  <c r="AG193" i="56" s="1"/>
  <c r="AD181" i="56"/>
  <c r="AB133" i="56"/>
  <c r="AC133" i="56" s="1"/>
  <c r="AE104" i="56"/>
  <c r="AD96" i="56"/>
  <c r="AD92" i="56"/>
  <c r="AE92" i="56" s="1"/>
  <c r="AE88" i="56"/>
  <c r="AD84" i="56"/>
  <c r="AE84" i="56" s="1"/>
  <c r="AG84" i="56" s="1"/>
  <c r="AD80" i="56"/>
  <c r="AD76" i="56"/>
  <c r="AA71" i="56"/>
  <c r="AA55" i="56"/>
  <c r="AB27" i="56"/>
  <c r="AA27" i="56"/>
  <c r="AC185" i="56"/>
  <c r="AB114" i="56"/>
  <c r="AA114" i="56"/>
  <c r="AD99" i="56"/>
  <c r="AD95" i="56"/>
  <c r="AA43" i="56"/>
  <c r="AC149" i="56"/>
  <c r="AD149" i="56" s="1"/>
  <c r="AE107" i="56"/>
  <c r="AG107" i="56" s="1"/>
  <c r="Y90" i="56"/>
  <c r="Y82" i="56"/>
  <c r="Y94" i="56"/>
  <c r="Y86" i="56"/>
  <c r="Y78" i="56"/>
  <c r="AD232" i="56"/>
  <c r="AC73" i="56"/>
  <c r="AB25" i="56"/>
  <c r="AB49" i="56"/>
  <c r="AC49" i="56" s="1"/>
  <c r="AC33" i="56"/>
  <c r="AD33" i="56" s="1"/>
  <c r="AB53" i="56"/>
  <c r="AC37" i="56"/>
  <c r="AD37" i="56" s="1"/>
  <c r="AD61" i="56"/>
  <c r="AB45" i="56"/>
  <c r="AC29" i="56"/>
  <c r="AD29" i="56" s="1"/>
  <c r="O11" i="28"/>
  <c r="P272" i="53"/>
  <c r="P269" i="53" s="1"/>
  <c r="P111" i="53"/>
  <c r="P133" i="53"/>
  <c r="P135" i="53"/>
  <c r="P142" i="53"/>
  <c r="P144" i="53"/>
  <c r="P147" i="53"/>
  <c r="P153" i="53"/>
  <c r="P155" i="53"/>
  <c r="P158" i="53"/>
  <c r="P159" i="53"/>
  <c r="P165" i="53"/>
  <c r="P166" i="53"/>
  <c r="P19" i="55"/>
  <c r="N13" i="55"/>
  <c r="P14" i="55"/>
  <c r="P12" i="54"/>
  <c r="O46" i="49"/>
  <c r="O86" i="49"/>
  <c r="P371" i="53"/>
  <c r="P314" i="53" s="1"/>
  <c r="O159" i="49"/>
  <c r="O146" i="43"/>
  <c r="O11" i="52"/>
  <c r="O336" i="51"/>
  <c r="O279" i="51" s="1"/>
  <c r="O269" i="51"/>
  <c r="O266" i="51" s="1"/>
  <c r="O174" i="51"/>
  <c r="O173" i="51"/>
  <c r="O165" i="51"/>
  <c r="O164" i="51"/>
  <c r="O161" i="51"/>
  <c r="O159" i="51"/>
  <c r="O153" i="51"/>
  <c r="O149" i="51"/>
  <c r="O147" i="51"/>
  <c r="O140" i="51"/>
  <c r="O138" i="51"/>
  <c r="O111" i="51"/>
  <c r="O12" i="51"/>
  <c r="P13" i="25"/>
  <c r="P12" i="25" s="1"/>
  <c r="O21" i="50"/>
  <c r="Q37" i="49"/>
  <c r="Q34" i="49"/>
  <c r="Q36" i="49"/>
  <c r="O12" i="50"/>
  <c r="O146" i="49"/>
  <c r="O20" i="49"/>
  <c r="AE157" i="43"/>
  <c r="O269" i="39"/>
  <c r="O266" i="39" s="1"/>
  <c r="AC271" i="39"/>
  <c r="O111" i="39"/>
  <c r="O138" i="39"/>
  <c r="O140" i="39"/>
  <c r="O147" i="39"/>
  <c r="O149" i="39"/>
  <c r="O153" i="39"/>
  <c r="O159" i="39"/>
  <c r="O161" i="39"/>
  <c r="O164" i="39"/>
  <c r="O165" i="39"/>
  <c r="O173" i="39"/>
  <c r="O174" i="39"/>
  <c r="AC264" i="39"/>
  <c r="AC263" i="39"/>
  <c r="AC262" i="39"/>
  <c r="P13" i="34"/>
  <c r="O48" i="43"/>
  <c r="O88" i="43"/>
  <c r="O23" i="43" s="1"/>
  <c r="AE137" i="43"/>
  <c r="AE136" i="43"/>
  <c r="AE135" i="43"/>
  <c r="AE134" i="43"/>
  <c r="AE133" i="43"/>
  <c r="AG161" i="39"/>
  <c r="AE164" i="43"/>
  <c r="Z164" i="43" s="1"/>
  <c r="Q164" i="43"/>
  <c r="O159" i="43"/>
  <c r="AE167" i="43"/>
  <c r="Z167" i="43" s="1"/>
  <c r="Q167" i="43"/>
  <c r="AE166" i="43"/>
  <c r="Z166" i="43"/>
  <c r="Q166" i="43"/>
  <c r="AE165" i="43"/>
  <c r="Z165" i="43" s="1"/>
  <c r="Q165" i="43"/>
  <c r="R352" i="39"/>
  <c r="AC352" i="39"/>
  <c r="R351" i="39"/>
  <c r="AC351" i="39"/>
  <c r="R350" i="39"/>
  <c r="AC350" i="39"/>
  <c r="R349" i="39"/>
  <c r="AC349" i="39"/>
  <c r="R348" i="39"/>
  <c r="AC348" i="39"/>
  <c r="R347" i="39"/>
  <c r="AC347" i="39"/>
  <c r="R346" i="39"/>
  <c r="AC346" i="39"/>
  <c r="R345" i="39"/>
  <c r="AC345" i="39"/>
  <c r="R344" i="39"/>
  <c r="AC344" i="39"/>
  <c r="R343" i="39"/>
  <c r="AC343" i="39"/>
  <c r="R342" i="39"/>
  <c r="AC342" i="39"/>
  <c r="R341" i="39"/>
  <c r="AC341" i="39"/>
  <c r="R340" i="39"/>
  <c r="AC340" i="39"/>
  <c r="R339" i="39"/>
  <c r="AC339" i="39"/>
  <c r="R338" i="39"/>
  <c r="AC338" i="39"/>
  <c r="R337" i="39"/>
  <c r="AC337" i="39"/>
  <c r="R336" i="39"/>
  <c r="AC336" i="39"/>
  <c r="R335" i="39"/>
  <c r="AC335" i="39"/>
  <c r="R334" i="39"/>
  <c r="AC334" i="39"/>
  <c r="R333" i="39"/>
  <c r="AC333" i="39"/>
  <c r="R332" i="39"/>
  <c r="AC332" i="39"/>
  <c r="R331" i="39"/>
  <c r="AC331" i="39"/>
  <c r="R330" i="39"/>
  <c r="AC330" i="39"/>
  <c r="R329" i="39"/>
  <c r="AC329" i="39"/>
  <c r="R328" i="39"/>
  <c r="AC328" i="39"/>
  <c r="R327" i="39"/>
  <c r="AC327" i="39"/>
  <c r="R326" i="39"/>
  <c r="AC326" i="39"/>
  <c r="R325" i="39"/>
  <c r="AC325" i="39"/>
  <c r="R324" i="39"/>
  <c r="AC324" i="39"/>
  <c r="R323" i="39"/>
  <c r="AC323" i="39"/>
  <c r="R322" i="39"/>
  <c r="AC322" i="39"/>
  <c r="R321" i="39"/>
  <c r="AC321" i="39"/>
  <c r="R320" i="39"/>
  <c r="AC320" i="39"/>
  <c r="R319" i="39"/>
  <c r="AC319" i="39"/>
  <c r="R318" i="39"/>
  <c r="AC318" i="39"/>
  <c r="R317" i="39"/>
  <c r="AC317" i="39"/>
  <c r="R316" i="39"/>
  <c r="AC316" i="39"/>
  <c r="R315" i="39"/>
  <c r="AC315" i="39"/>
  <c r="R314" i="39"/>
  <c r="AC314" i="39"/>
  <c r="R313" i="39"/>
  <c r="AC313" i="39"/>
  <c r="R312" i="39"/>
  <c r="AC312" i="39"/>
  <c r="R311" i="39"/>
  <c r="AC311" i="39"/>
  <c r="R310" i="39"/>
  <c r="AC310" i="39"/>
  <c r="R309" i="39"/>
  <c r="AC309" i="39"/>
  <c r="R308" i="39"/>
  <c r="AC308" i="39"/>
  <c r="R307" i="39"/>
  <c r="AC307" i="39"/>
  <c r="R306" i="39"/>
  <c r="AC306" i="39"/>
  <c r="R305" i="39"/>
  <c r="AC305" i="39"/>
  <c r="R304" i="39"/>
  <c r="AC304" i="39"/>
  <c r="R303" i="39"/>
  <c r="AC303" i="39"/>
  <c r="R302" i="39"/>
  <c r="AC302" i="39"/>
  <c r="R301" i="39"/>
  <c r="AC301" i="39"/>
  <c r="R300" i="39"/>
  <c r="AC300" i="39"/>
  <c r="R299" i="39"/>
  <c r="AC299" i="39"/>
  <c r="R298" i="39"/>
  <c r="AC298" i="39"/>
  <c r="R297" i="39"/>
  <c r="AC297" i="39"/>
  <c r="R296" i="39"/>
  <c r="AC296" i="39"/>
  <c r="R295" i="39"/>
  <c r="AC295" i="39"/>
  <c r="R294" i="39"/>
  <c r="AC294" i="39"/>
  <c r="R293" i="39"/>
  <c r="AC293" i="39"/>
  <c r="R292" i="39"/>
  <c r="AC292" i="39"/>
  <c r="R291" i="39"/>
  <c r="AC291" i="39"/>
  <c r="R290" i="39"/>
  <c r="AC290" i="39"/>
  <c r="R289" i="39"/>
  <c r="AC289" i="39"/>
  <c r="R288" i="39"/>
  <c r="AC288" i="39"/>
  <c r="R287" i="39"/>
  <c r="AC287" i="39"/>
  <c r="R286" i="39"/>
  <c r="AC286" i="39"/>
  <c r="R285" i="39"/>
  <c r="AC285" i="39"/>
  <c r="R284" i="39"/>
  <c r="AC284" i="39"/>
  <c r="R283" i="39"/>
  <c r="AC283" i="39"/>
  <c r="R282" i="39"/>
  <c r="AC282" i="39"/>
  <c r="R281" i="39"/>
  <c r="AC281" i="39"/>
  <c r="R270" i="39"/>
  <c r="AC270" i="39"/>
  <c r="R269" i="39"/>
  <c r="AC269" i="39"/>
  <c r="R268" i="39"/>
  <c r="AC268" i="39"/>
  <c r="R267" i="39"/>
  <c r="AC267" i="39"/>
  <c r="R261" i="39"/>
  <c r="R260" i="39"/>
  <c r="R259" i="39"/>
  <c r="R258" i="39"/>
  <c r="R257" i="39"/>
  <c r="R256" i="39"/>
  <c r="R255" i="39"/>
  <c r="R254" i="39"/>
  <c r="R253" i="39"/>
  <c r="R252" i="39"/>
  <c r="R251" i="39"/>
  <c r="R250" i="39"/>
  <c r="R249" i="39"/>
  <c r="R248" i="39"/>
  <c r="R247" i="39"/>
  <c r="R246" i="39"/>
  <c r="R245" i="39"/>
  <c r="R244" i="39"/>
  <c r="R243" i="39"/>
  <c r="R242" i="39"/>
  <c r="R241" i="39"/>
  <c r="R240" i="39"/>
  <c r="R239" i="39"/>
  <c r="R238" i="39"/>
  <c r="R237" i="39"/>
  <c r="R236" i="39"/>
  <c r="R235" i="39"/>
  <c r="R234" i="39"/>
  <c r="R233" i="39"/>
  <c r="R232" i="39"/>
  <c r="R231" i="39"/>
  <c r="R230" i="39"/>
  <c r="R229" i="39"/>
  <c r="R228" i="39"/>
  <c r="R227" i="39"/>
  <c r="R226" i="39"/>
  <c r="R225" i="39"/>
  <c r="R224" i="39"/>
  <c r="R223" i="39"/>
  <c r="R222" i="39"/>
  <c r="R221" i="39"/>
  <c r="R220" i="39"/>
  <c r="R219" i="39"/>
  <c r="R218" i="39"/>
  <c r="R217" i="39"/>
  <c r="R216" i="39"/>
  <c r="R215" i="39"/>
  <c r="R214" i="39"/>
  <c r="R213" i="39"/>
  <c r="R212" i="39"/>
  <c r="R211" i="39"/>
  <c r="R210" i="39"/>
  <c r="R209" i="39"/>
  <c r="R208" i="39"/>
  <c r="R207" i="39"/>
  <c r="R206" i="39"/>
  <c r="R205" i="39"/>
  <c r="R204" i="39"/>
  <c r="R203" i="39"/>
  <c r="R202" i="39"/>
  <c r="R201" i="39"/>
  <c r="R200" i="39"/>
  <c r="R199" i="39"/>
  <c r="R198" i="39"/>
  <c r="R197" i="39"/>
  <c r="R196" i="39"/>
  <c r="R195" i="39"/>
  <c r="R194" i="39"/>
  <c r="R193" i="39"/>
  <c r="R192" i="39"/>
  <c r="R191" i="39"/>
  <c r="R190" i="39"/>
  <c r="R189" i="39"/>
  <c r="R188" i="39"/>
  <c r="R187" i="39"/>
  <c r="R186" i="39"/>
  <c r="R185" i="39"/>
  <c r="AC184" i="39"/>
  <c r="X184" i="39" s="1"/>
  <c r="R184" i="39"/>
  <c r="AC183" i="39"/>
  <c r="R183" i="39"/>
  <c r="AC182" i="39"/>
  <c r="V182" i="39"/>
  <c r="R182" i="39"/>
  <c r="AC181" i="39"/>
  <c r="V181" i="39" s="1"/>
  <c r="R181" i="39"/>
  <c r="AC180" i="39"/>
  <c r="V180" i="39"/>
  <c r="R180" i="39"/>
  <c r="AC179" i="39"/>
  <c r="R179" i="39"/>
  <c r="AC178" i="39"/>
  <c r="X178" i="39" s="1"/>
  <c r="R178" i="39"/>
  <c r="AC177" i="39"/>
  <c r="X177" i="39"/>
  <c r="R177" i="39"/>
  <c r="AC176" i="39"/>
  <c r="V176" i="39" s="1"/>
  <c r="W176" i="39" s="1"/>
  <c r="R176" i="39"/>
  <c r="AC175" i="39"/>
  <c r="X175" i="39"/>
  <c r="R175" i="39"/>
  <c r="AC174" i="39"/>
  <c r="V174" i="39" s="1"/>
  <c r="R174" i="39"/>
  <c r="AC173" i="39"/>
  <c r="X173" i="39"/>
  <c r="R173" i="39"/>
  <c r="AC172" i="39"/>
  <c r="V172" i="39" s="1"/>
  <c r="R172" i="39"/>
  <c r="AC171" i="39"/>
  <c r="X171" i="39"/>
  <c r="R171" i="39"/>
  <c r="AC170" i="39"/>
  <c r="X170" i="39" s="1"/>
  <c r="R170" i="39"/>
  <c r="AC169" i="39"/>
  <c r="V169" i="39"/>
  <c r="R169" i="39"/>
  <c r="AC168" i="39"/>
  <c r="V168" i="39" s="1"/>
  <c r="R168" i="39"/>
  <c r="AC167" i="39"/>
  <c r="R167" i="39"/>
  <c r="AC166" i="39"/>
  <c r="X166" i="39"/>
  <c r="R166" i="39"/>
  <c r="AC165" i="39"/>
  <c r="R165" i="39"/>
  <c r="AC164" i="39"/>
  <c r="X164" i="39" s="1"/>
  <c r="R164" i="39"/>
  <c r="AC163" i="39"/>
  <c r="X163" i="39"/>
  <c r="R163" i="39"/>
  <c r="AC162" i="39"/>
  <c r="R162" i="39"/>
  <c r="AC161" i="39"/>
  <c r="R161" i="39"/>
  <c r="AC160" i="39"/>
  <c r="V160" i="39" s="1"/>
  <c r="R160" i="39"/>
  <c r="AC159" i="39"/>
  <c r="V159" i="39"/>
  <c r="R159" i="39"/>
  <c r="AC158" i="39"/>
  <c r="V158" i="39" s="1"/>
  <c r="R158" i="39"/>
  <c r="AC157" i="39"/>
  <c r="V157" i="39"/>
  <c r="R157" i="39"/>
  <c r="AC156" i="39"/>
  <c r="V156" i="39" s="1"/>
  <c r="R156" i="39"/>
  <c r="AC155" i="39"/>
  <c r="R155" i="39"/>
  <c r="AC154" i="39"/>
  <c r="V154" i="39"/>
  <c r="R154" i="39"/>
  <c r="AC153" i="39"/>
  <c r="X153" i="39" s="1"/>
  <c r="R153" i="39"/>
  <c r="AC152" i="39"/>
  <c r="R152" i="39"/>
  <c r="AC151" i="39"/>
  <c r="R151" i="39"/>
  <c r="AC150" i="39"/>
  <c r="V150" i="39"/>
  <c r="R150" i="39"/>
  <c r="AC149" i="39"/>
  <c r="V149" i="39" s="1"/>
  <c r="R149" i="39"/>
  <c r="AC148" i="39"/>
  <c r="V148" i="39"/>
  <c r="R148" i="39"/>
  <c r="AC147" i="39"/>
  <c r="X147" i="39" s="1"/>
  <c r="R147" i="39"/>
  <c r="AC146" i="39"/>
  <c r="X146" i="39"/>
  <c r="R146" i="39"/>
  <c r="AC145" i="39"/>
  <c r="X145" i="39" s="1"/>
  <c r="R145" i="39"/>
  <c r="AC144" i="39"/>
  <c r="V144" i="39"/>
  <c r="R144" i="39"/>
  <c r="AC143" i="39"/>
  <c r="R143" i="39"/>
  <c r="AC142" i="39"/>
  <c r="R142" i="39"/>
  <c r="AC141" i="39"/>
  <c r="V141" i="39" s="1"/>
  <c r="R141" i="39"/>
  <c r="AC140" i="39"/>
  <c r="R140" i="39"/>
  <c r="AC139" i="39"/>
  <c r="V139" i="39"/>
  <c r="R139" i="39"/>
  <c r="AC138" i="39"/>
  <c r="X138" i="39" s="1"/>
  <c r="R138" i="39"/>
  <c r="AC137" i="39"/>
  <c r="X137" i="39"/>
  <c r="R137" i="39"/>
  <c r="AC136" i="39"/>
  <c r="X136" i="39" s="1"/>
  <c r="R136" i="39"/>
  <c r="AC135" i="39"/>
  <c r="X135" i="39"/>
  <c r="R135" i="39"/>
  <c r="AC134" i="39"/>
  <c r="V134" i="39" s="1"/>
  <c r="R134" i="39"/>
  <c r="AC133" i="39"/>
  <c r="X133" i="39"/>
  <c r="R133" i="39"/>
  <c r="AC132" i="39"/>
  <c r="X132" i="39" s="1"/>
  <c r="R132" i="39"/>
  <c r="AC131" i="39"/>
  <c r="V131" i="39"/>
  <c r="R131" i="39"/>
  <c r="AC130" i="39"/>
  <c r="X130" i="39" s="1"/>
  <c r="R130" i="39"/>
  <c r="AC129" i="39"/>
  <c r="R129" i="39"/>
  <c r="AC128" i="39"/>
  <c r="V128" i="39" s="1"/>
  <c r="R128" i="39"/>
  <c r="AC127" i="39"/>
  <c r="R127" i="39"/>
  <c r="AC126" i="39"/>
  <c r="V126" i="39"/>
  <c r="R126" i="39"/>
  <c r="AC125" i="39"/>
  <c r="V125" i="39" s="1"/>
  <c r="R125" i="39"/>
  <c r="AC124" i="39"/>
  <c r="X124" i="39" s="1"/>
  <c r="R124" i="39"/>
  <c r="AC123" i="39"/>
  <c r="X123" i="39"/>
  <c r="R123" i="39"/>
  <c r="AC122" i="39"/>
  <c r="X122" i="39"/>
  <c r="R122" i="39"/>
  <c r="AC121" i="39"/>
  <c r="X121" i="39" s="1"/>
  <c r="R121" i="39"/>
  <c r="AC120" i="39"/>
  <c r="V120" i="39" s="1"/>
  <c r="R120" i="39"/>
  <c r="AC119" i="39"/>
  <c r="X119" i="39"/>
  <c r="R119" i="39"/>
  <c r="AC118" i="39"/>
  <c r="V118" i="39"/>
  <c r="R118" i="39"/>
  <c r="AC117" i="39"/>
  <c r="X117" i="39" s="1"/>
  <c r="R117" i="39"/>
  <c r="AC116" i="39"/>
  <c r="V116" i="39" s="1"/>
  <c r="R116" i="39"/>
  <c r="AC115" i="39"/>
  <c r="X115" i="39"/>
  <c r="R115" i="39"/>
  <c r="AC114" i="39"/>
  <c r="V114" i="39"/>
  <c r="R114" i="39"/>
  <c r="AC113" i="39"/>
  <c r="X113" i="39" s="1"/>
  <c r="R113" i="39"/>
  <c r="AC112" i="39"/>
  <c r="R112" i="39"/>
  <c r="AC111" i="39"/>
  <c r="V111" i="39"/>
  <c r="R111" i="39"/>
  <c r="AC110" i="39"/>
  <c r="V110" i="39" s="1"/>
  <c r="R110" i="39"/>
  <c r="AC109" i="39"/>
  <c r="V109" i="39" s="1"/>
  <c r="R109" i="39"/>
  <c r="AC108" i="39"/>
  <c r="V108" i="39"/>
  <c r="R108" i="39"/>
  <c r="AC107" i="39"/>
  <c r="R107" i="39"/>
  <c r="AC106" i="39"/>
  <c r="R106" i="39"/>
  <c r="AC105" i="39"/>
  <c r="V105" i="39"/>
  <c r="R105" i="39"/>
  <c r="AC104" i="39"/>
  <c r="V104" i="39" s="1"/>
  <c r="R104" i="39"/>
  <c r="AC103" i="39"/>
  <c r="V103" i="39" s="1"/>
  <c r="R103" i="39"/>
  <c r="AC102" i="39"/>
  <c r="V102" i="39"/>
  <c r="R102" i="39"/>
  <c r="AC101" i="39"/>
  <c r="V101" i="39"/>
  <c r="R101" i="39"/>
  <c r="AC100" i="39"/>
  <c r="V100" i="39" s="1"/>
  <c r="R100" i="39"/>
  <c r="AC99" i="39"/>
  <c r="R99" i="39"/>
  <c r="AC98" i="39"/>
  <c r="R98" i="39"/>
  <c r="AC97" i="39"/>
  <c r="V97" i="39" s="1"/>
  <c r="R97" i="39"/>
  <c r="AC96" i="39"/>
  <c r="V96" i="39"/>
  <c r="R96" i="39"/>
  <c r="AC95" i="39"/>
  <c r="V95" i="39"/>
  <c r="R95" i="39"/>
  <c r="AC94" i="39"/>
  <c r="V94" i="39" s="1"/>
  <c r="R94" i="39"/>
  <c r="AC93" i="39"/>
  <c r="V93" i="39" s="1"/>
  <c r="R93" i="39"/>
  <c r="AC92" i="39"/>
  <c r="V92" i="39"/>
  <c r="R92" i="39"/>
  <c r="AC91" i="39"/>
  <c r="R91" i="39"/>
  <c r="AC90" i="39"/>
  <c r="R90" i="39"/>
  <c r="AC89" i="39"/>
  <c r="V89" i="39"/>
  <c r="R89" i="39"/>
  <c r="AC88" i="39"/>
  <c r="V88" i="39" s="1"/>
  <c r="R88" i="39"/>
  <c r="AC87" i="39"/>
  <c r="V87" i="39" s="1"/>
  <c r="R87" i="39"/>
  <c r="AC86" i="39"/>
  <c r="V86" i="39"/>
  <c r="R86" i="39"/>
  <c r="AC85" i="39"/>
  <c r="V85" i="39"/>
  <c r="R85" i="39"/>
  <c r="AC84" i="39"/>
  <c r="V84" i="39" s="1"/>
  <c r="R84" i="39"/>
  <c r="AC83" i="39"/>
  <c r="V83" i="39" s="1"/>
  <c r="R83" i="39"/>
  <c r="AC82" i="39"/>
  <c r="V82" i="39"/>
  <c r="R82" i="39"/>
  <c r="AC81" i="39"/>
  <c r="R81" i="39"/>
  <c r="AC80" i="39"/>
  <c r="V80" i="39" s="1"/>
  <c r="W80" i="39" s="1"/>
  <c r="Y80" i="39" s="1"/>
  <c r="R80" i="39"/>
  <c r="AC79" i="39"/>
  <c r="V79" i="39"/>
  <c r="R79" i="39"/>
  <c r="AC78" i="39"/>
  <c r="V78" i="39"/>
  <c r="R78" i="39"/>
  <c r="AC77" i="39"/>
  <c r="V77" i="39" s="1"/>
  <c r="R77" i="39"/>
  <c r="AC76" i="39"/>
  <c r="V76" i="39" s="1"/>
  <c r="R76" i="39"/>
  <c r="AC75" i="39"/>
  <c r="V75" i="39"/>
  <c r="R75" i="39"/>
  <c r="AC74" i="39"/>
  <c r="V74" i="39"/>
  <c r="R74" i="39"/>
  <c r="AC73" i="39"/>
  <c r="R73" i="39"/>
  <c r="AC72" i="39"/>
  <c r="V72" i="39"/>
  <c r="R72" i="39"/>
  <c r="AC71" i="39"/>
  <c r="V71" i="39"/>
  <c r="R71" i="39"/>
  <c r="AC70" i="39"/>
  <c r="V70" i="39" s="1"/>
  <c r="R70" i="39"/>
  <c r="AC69" i="39"/>
  <c r="V69" i="39" s="1"/>
  <c r="R69" i="39"/>
  <c r="AC68" i="39"/>
  <c r="V68" i="39"/>
  <c r="R68" i="39"/>
  <c r="AC67" i="39"/>
  <c r="R67" i="39"/>
  <c r="AC66" i="39"/>
  <c r="V66" i="39" s="1"/>
  <c r="R66" i="39"/>
  <c r="AC65" i="39"/>
  <c r="R65" i="39"/>
  <c r="AC64" i="39"/>
  <c r="R64" i="39"/>
  <c r="AC63" i="39"/>
  <c r="R63" i="39"/>
  <c r="AC62" i="39"/>
  <c r="V62" i="39" s="1"/>
  <c r="R62" i="39"/>
  <c r="AC61" i="39"/>
  <c r="R61" i="39"/>
  <c r="AC60" i="39"/>
  <c r="V60" i="39"/>
  <c r="R60" i="39"/>
  <c r="AC59" i="39"/>
  <c r="R59" i="39"/>
  <c r="AC58" i="39"/>
  <c r="R58" i="39"/>
  <c r="AC57" i="39"/>
  <c r="R57" i="39"/>
  <c r="AC56" i="39"/>
  <c r="V56" i="39"/>
  <c r="R56" i="39"/>
  <c r="AC55" i="39"/>
  <c r="V55" i="39"/>
  <c r="R55" i="39"/>
  <c r="AC54" i="39"/>
  <c r="V54" i="39" s="1"/>
  <c r="R54" i="39"/>
  <c r="AC53" i="39"/>
  <c r="V53" i="39" s="1"/>
  <c r="R53" i="39"/>
  <c r="AC52" i="39"/>
  <c r="V52" i="39"/>
  <c r="R52" i="39"/>
  <c r="AC51" i="39"/>
  <c r="V51" i="39"/>
  <c r="R51" i="39"/>
  <c r="AC50" i="39"/>
  <c r="R50" i="39"/>
  <c r="AC49" i="39"/>
  <c r="R49" i="39"/>
  <c r="AC48" i="39"/>
  <c r="V48" i="39" s="1"/>
  <c r="R48" i="39"/>
  <c r="AC47" i="39"/>
  <c r="V47" i="39" s="1"/>
  <c r="R47" i="39"/>
  <c r="AC46" i="39"/>
  <c r="V46" i="39"/>
  <c r="R46" i="39"/>
  <c r="AC45" i="39"/>
  <c r="R45" i="39"/>
  <c r="AC44" i="39"/>
  <c r="V44" i="39" s="1"/>
  <c r="R44" i="39"/>
  <c r="AC43" i="39"/>
  <c r="V43" i="39"/>
  <c r="R43" i="39"/>
  <c r="AC42" i="39"/>
  <c r="V42" i="39"/>
  <c r="R42" i="39"/>
  <c r="AC41" i="39"/>
  <c r="R41" i="39"/>
  <c r="AC40" i="39"/>
  <c r="V40" i="39"/>
  <c r="R40" i="39"/>
  <c r="AC39" i="39"/>
  <c r="R39" i="39"/>
  <c r="AC38" i="39"/>
  <c r="V38" i="39" s="1"/>
  <c r="R38" i="39"/>
  <c r="AC37" i="39"/>
  <c r="R37" i="39"/>
  <c r="AC36" i="39"/>
  <c r="V36" i="39" s="1"/>
  <c r="R36" i="39"/>
  <c r="AC35" i="39"/>
  <c r="V35" i="39" s="1"/>
  <c r="R35" i="39"/>
  <c r="AC34" i="39"/>
  <c r="V34" i="39"/>
  <c r="R34" i="39"/>
  <c r="AC33" i="39"/>
  <c r="R33" i="39"/>
  <c r="AC32" i="39"/>
  <c r="V32" i="39" s="1"/>
  <c r="R32" i="39"/>
  <c r="AC31" i="39"/>
  <c r="R31" i="39"/>
  <c r="AC30" i="39"/>
  <c r="V30" i="39" s="1"/>
  <c r="R30" i="39"/>
  <c r="AC29" i="39"/>
  <c r="V29" i="39" s="1"/>
  <c r="R29" i="39"/>
  <c r="AC28" i="39"/>
  <c r="V28" i="39"/>
  <c r="R28" i="39"/>
  <c r="AC27" i="39"/>
  <c r="R27" i="39"/>
  <c r="AC26" i="39"/>
  <c r="V26" i="39" s="1"/>
  <c r="R26" i="39"/>
  <c r="AC25" i="39"/>
  <c r="V25" i="39"/>
  <c r="R25" i="39"/>
  <c r="AC24" i="39"/>
  <c r="R24" i="39"/>
  <c r="AC23" i="39"/>
  <c r="R23" i="39"/>
  <c r="AC22" i="39"/>
  <c r="V22" i="39"/>
  <c r="R22" i="39"/>
  <c r="AC21" i="39"/>
  <c r="V21" i="39" s="1"/>
  <c r="R21" i="39"/>
  <c r="AC20" i="39"/>
  <c r="V20" i="39" s="1"/>
  <c r="R20" i="39"/>
  <c r="AC19" i="39"/>
  <c r="R19" i="39"/>
  <c r="AC18" i="39"/>
  <c r="V18" i="39" s="1"/>
  <c r="R18" i="39"/>
  <c r="AC17" i="39"/>
  <c r="V17" i="39" s="1"/>
  <c r="R17" i="39"/>
  <c r="AC16" i="39"/>
  <c r="R16" i="39"/>
  <c r="AC15" i="39"/>
  <c r="R15" i="39"/>
  <c r="AC14" i="39"/>
  <c r="R14" i="39"/>
  <c r="AC13" i="39"/>
  <c r="V13" i="39" s="1"/>
  <c r="R13" i="39"/>
  <c r="X20" i="39"/>
  <c r="X79" i="39"/>
  <c r="X125" i="39"/>
  <c r="X128" i="39"/>
  <c r="X131" i="39"/>
  <c r="X139" i="39"/>
  <c r="X150" i="39"/>
  <c r="X172" i="39"/>
  <c r="X174" i="39"/>
  <c r="X181" i="39"/>
  <c r="X182" i="39"/>
  <c r="AC185" i="39"/>
  <c r="X185" i="39" s="1"/>
  <c r="AC186" i="39"/>
  <c r="X186" i="39"/>
  <c r="AC187" i="39"/>
  <c r="X187" i="39"/>
  <c r="AC188" i="39"/>
  <c r="X188" i="39"/>
  <c r="AC189" i="39"/>
  <c r="X189" i="39"/>
  <c r="AC190" i="39"/>
  <c r="X190" i="39"/>
  <c r="AC191" i="39"/>
  <c r="X191" i="39"/>
  <c r="AC192" i="39"/>
  <c r="X192" i="39"/>
  <c r="AC193" i="39"/>
  <c r="X193" i="39"/>
  <c r="AC194" i="39"/>
  <c r="X194" i="39"/>
  <c r="AC195" i="39"/>
  <c r="X195" i="39" s="1"/>
  <c r="AC196" i="39"/>
  <c r="X196" i="39"/>
  <c r="AC197" i="39"/>
  <c r="X197" i="39" s="1"/>
  <c r="AC198" i="39"/>
  <c r="X198" i="39"/>
  <c r="AC199" i="39"/>
  <c r="X199" i="39"/>
  <c r="AC200" i="39"/>
  <c r="X200" i="39"/>
  <c r="AC201" i="39"/>
  <c r="X201" i="39"/>
  <c r="AC202" i="39"/>
  <c r="X202" i="39"/>
  <c r="AC203" i="39"/>
  <c r="X203" i="39"/>
  <c r="AC204" i="39"/>
  <c r="X204" i="39"/>
  <c r="AC205" i="39"/>
  <c r="X205" i="39"/>
  <c r="AC206" i="39"/>
  <c r="X206" i="39"/>
  <c r="AC207" i="39"/>
  <c r="X207" i="39"/>
  <c r="AC208" i="39"/>
  <c r="X208" i="39"/>
  <c r="AC209" i="39"/>
  <c r="X209" i="39"/>
  <c r="AC210" i="39"/>
  <c r="X210" i="39"/>
  <c r="AC211" i="39"/>
  <c r="X211" i="39"/>
  <c r="AC212" i="39"/>
  <c r="X212" i="39"/>
  <c r="AC213" i="39"/>
  <c r="X213" i="39"/>
  <c r="AC214" i="39"/>
  <c r="X214" i="39"/>
  <c r="AC215" i="39"/>
  <c r="X215" i="39"/>
  <c r="AC216" i="39"/>
  <c r="X216" i="39"/>
  <c r="AC217" i="39"/>
  <c r="X217" i="39"/>
  <c r="AC218" i="39"/>
  <c r="X218" i="39"/>
  <c r="AC219" i="39"/>
  <c r="X219" i="39"/>
  <c r="AC220" i="39"/>
  <c r="X220" i="39"/>
  <c r="AC221" i="39"/>
  <c r="X221" i="39"/>
  <c r="AC222" i="39"/>
  <c r="X222" i="39"/>
  <c r="AC223" i="39"/>
  <c r="X223" i="39"/>
  <c r="AC224" i="39"/>
  <c r="X224" i="39"/>
  <c r="AC225" i="39"/>
  <c r="X225" i="39"/>
  <c r="AC226" i="39"/>
  <c r="X226" i="39"/>
  <c r="AC227" i="39"/>
  <c r="X227" i="39"/>
  <c r="AC228" i="39"/>
  <c r="X228" i="39"/>
  <c r="AC229" i="39"/>
  <c r="X229" i="39"/>
  <c r="AC230" i="39"/>
  <c r="X230" i="39"/>
  <c r="AC231" i="39"/>
  <c r="X231" i="39"/>
  <c r="AC232" i="39"/>
  <c r="X232" i="39"/>
  <c r="AC233" i="39"/>
  <c r="X233" i="39"/>
  <c r="AC234" i="39"/>
  <c r="X234" i="39"/>
  <c r="AC235" i="39"/>
  <c r="X235" i="39"/>
  <c r="AC236" i="39"/>
  <c r="AC237" i="39"/>
  <c r="AC238" i="39"/>
  <c r="AC239" i="39"/>
  <c r="AC240" i="39"/>
  <c r="AC241" i="39"/>
  <c r="AC242" i="39"/>
  <c r="AC243" i="39"/>
  <c r="AC244" i="39"/>
  <c r="AC245" i="39"/>
  <c r="AC246" i="39"/>
  <c r="AC247" i="39"/>
  <c r="AC248" i="39"/>
  <c r="AC249" i="39"/>
  <c r="AC250" i="39"/>
  <c r="AC251" i="39"/>
  <c r="AC252" i="39"/>
  <c r="AC253" i="39"/>
  <c r="AC254" i="39"/>
  <c r="AC255" i="39"/>
  <c r="AC256" i="39"/>
  <c r="AC257" i="39"/>
  <c r="AC258" i="39"/>
  <c r="AC259" i="39"/>
  <c r="AC260" i="39"/>
  <c r="AC261" i="39"/>
  <c r="AC14" i="34"/>
  <c r="V14" i="34"/>
  <c r="AE125" i="43"/>
  <c r="AE126" i="43"/>
  <c r="AE127" i="43"/>
  <c r="AE128" i="43"/>
  <c r="AE129" i="43"/>
  <c r="AE130" i="43"/>
  <c r="AE131" i="43"/>
  <c r="AE132" i="43"/>
  <c r="AG158" i="43"/>
  <c r="AG145" i="43"/>
  <c r="R14" i="34"/>
  <c r="AE160" i="43"/>
  <c r="U160" i="43" s="1"/>
  <c r="Q160" i="43"/>
  <c r="AE161" i="43"/>
  <c r="Q161" i="43"/>
  <c r="AE162" i="43"/>
  <c r="Z162" i="43"/>
  <c r="Q162" i="43"/>
  <c r="R162" i="43"/>
  <c r="AE163" i="43"/>
  <c r="U163" i="43"/>
  <c r="Q163" i="43"/>
  <c r="Q147" i="43"/>
  <c r="Q148" i="43"/>
  <c r="Q149" i="43"/>
  <c r="S149" i="43" s="1"/>
  <c r="T149" i="43" s="1"/>
  <c r="Q150" i="43"/>
  <c r="S150" i="43"/>
  <c r="T150" i="43" s="1"/>
  <c r="Q151" i="43"/>
  <c r="Q152" i="43"/>
  <c r="Q153" i="43"/>
  <c r="R153" i="43"/>
  <c r="Q154" i="43"/>
  <c r="AE154" i="43"/>
  <c r="Z154" i="43" s="1"/>
  <c r="AE153" i="43"/>
  <c r="Z153" i="43" s="1"/>
  <c r="Q132" i="43"/>
  <c r="Q131" i="43"/>
  <c r="Q130" i="43"/>
  <c r="R130" i="43" s="1"/>
  <c r="Q129" i="43"/>
  <c r="Q128" i="43"/>
  <c r="Q127" i="43"/>
  <c r="Q126" i="43"/>
  <c r="Q125" i="43"/>
  <c r="S125" i="43" s="1"/>
  <c r="T125" i="43" s="1"/>
  <c r="AE124" i="43"/>
  <c r="Q124" i="43"/>
  <c r="AE123" i="43"/>
  <c r="U123" i="43"/>
  <c r="Q123" i="43"/>
  <c r="AE122" i="43"/>
  <c r="U122" i="43" s="1"/>
  <c r="Q122" i="43"/>
  <c r="S122" i="43" s="1"/>
  <c r="AE121" i="43"/>
  <c r="Q121" i="43"/>
  <c r="R121" i="43"/>
  <c r="AE120" i="43"/>
  <c r="U120" i="43"/>
  <c r="Q120" i="43"/>
  <c r="AE119" i="43"/>
  <c r="Q119" i="43"/>
  <c r="AE118" i="43"/>
  <c r="U118" i="43" s="1"/>
  <c r="Q118" i="43"/>
  <c r="AE117" i="43"/>
  <c r="U117" i="43"/>
  <c r="Q117" i="43"/>
  <c r="Q116" i="43"/>
  <c r="AE115" i="43"/>
  <c r="Z115" i="43"/>
  <c r="Q115" i="43"/>
  <c r="AE114" i="43"/>
  <c r="Q114" i="43"/>
  <c r="R114" i="43"/>
  <c r="AE113" i="43"/>
  <c r="Z113" i="43"/>
  <c r="Q113" i="43"/>
  <c r="Q112" i="43"/>
  <c r="Q111" i="43"/>
  <c r="Q110" i="43"/>
  <c r="R110" i="43" s="1"/>
  <c r="Q109" i="43"/>
  <c r="R109" i="43" s="1"/>
  <c r="Q108" i="43"/>
  <c r="Q107" i="43"/>
  <c r="AE106" i="43"/>
  <c r="Q106" i="43"/>
  <c r="Q105" i="43"/>
  <c r="S105" i="43" s="1"/>
  <c r="Q104" i="43"/>
  <c r="S104" i="43" s="1"/>
  <c r="Q103" i="43"/>
  <c r="S103" i="43"/>
  <c r="Y103" i="43" s="1"/>
  <c r="AA103" i="43" s="1"/>
  <c r="Q102" i="43"/>
  <c r="R102" i="43"/>
  <c r="Q101" i="43"/>
  <c r="Q100" i="43"/>
  <c r="R100" i="43" s="1"/>
  <c r="AE99" i="43"/>
  <c r="U99" i="43" s="1"/>
  <c r="Q99" i="43"/>
  <c r="AE98" i="43"/>
  <c r="Q98" i="43"/>
  <c r="R98" i="43" s="1"/>
  <c r="AE97" i="43"/>
  <c r="Z97" i="43" s="1"/>
  <c r="Q97" i="43"/>
  <c r="R97" i="43" s="1"/>
  <c r="AE96" i="43"/>
  <c r="Q96" i="43"/>
  <c r="AE95" i="43"/>
  <c r="Q95" i="43"/>
  <c r="R95" i="43"/>
  <c r="AE94" i="43"/>
  <c r="U94" i="43"/>
  <c r="Q94" i="43"/>
  <c r="S94" i="43"/>
  <c r="T94" i="43" s="1"/>
  <c r="R94" i="43"/>
  <c r="AE93" i="43"/>
  <c r="U93" i="43" s="1"/>
  <c r="Q93" i="43"/>
  <c r="AE92" i="43"/>
  <c r="Q92" i="43"/>
  <c r="AE91" i="43"/>
  <c r="Q91" i="43"/>
  <c r="AE90" i="43"/>
  <c r="Q90" i="43"/>
  <c r="S90" i="43" s="1"/>
  <c r="AE89" i="43"/>
  <c r="Q89" i="43"/>
  <c r="R89" i="43" s="1"/>
  <c r="AE88" i="43"/>
  <c r="U88" i="43" s="1"/>
  <c r="Q88" i="43"/>
  <c r="AE87" i="43"/>
  <c r="Q87" i="43"/>
  <c r="AE86" i="43"/>
  <c r="U86" i="43"/>
  <c r="Q86" i="43"/>
  <c r="AE85" i="43"/>
  <c r="Q85" i="43"/>
  <c r="AE84" i="43"/>
  <c r="Q84" i="43"/>
  <c r="S84" i="43"/>
  <c r="T84" i="43" s="1"/>
  <c r="AE83" i="43"/>
  <c r="U83" i="43"/>
  <c r="Q83" i="43"/>
  <c r="AE82" i="43"/>
  <c r="U82" i="43" s="1"/>
  <c r="Q82" i="43"/>
  <c r="AE81" i="43"/>
  <c r="Q81" i="43"/>
  <c r="AE80" i="43"/>
  <c r="U80" i="43"/>
  <c r="Q80" i="43"/>
  <c r="S80" i="43"/>
  <c r="AE79" i="43"/>
  <c r="U79" i="43" s="1"/>
  <c r="Q79" i="43"/>
  <c r="S79" i="43" s="1"/>
  <c r="T79" i="43" s="1"/>
  <c r="R79" i="43"/>
  <c r="AE78" i="43"/>
  <c r="Q78" i="43"/>
  <c r="AE77" i="43"/>
  <c r="Z77" i="43"/>
  <c r="Q77" i="43"/>
  <c r="S77" i="43"/>
  <c r="AE76" i="43"/>
  <c r="U76" i="43"/>
  <c r="Q76" i="43"/>
  <c r="S76" i="43"/>
  <c r="T76" i="43" s="1"/>
  <c r="AE75" i="43"/>
  <c r="U75" i="43" s="1"/>
  <c r="Q75" i="43"/>
  <c r="R75" i="43" s="1"/>
  <c r="AE74" i="43"/>
  <c r="Q74" i="43"/>
  <c r="S74" i="43"/>
  <c r="T74" i="43" s="1"/>
  <c r="AE73" i="43"/>
  <c r="U73" i="43" s="1"/>
  <c r="Q73" i="43"/>
  <c r="AE72" i="43"/>
  <c r="Q72" i="43"/>
  <c r="AE71" i="43"/>
  <c r="U71" i="43"/>
  <c r="Q71" i="43"/>
  <c r="AE70" i="43"/>
  <c r="Z70" i="43" s="1"/>
  <c r="Q70" i="43"/>
  <c r="R70" i="43" s="1"/>
  <c r="AE69" i="43"/>
  <c r="Q69" i="43"/>
  <c r="AE68" i="43"/>
  <c r="Z68" i="43" s="1"/>
  <c r="Q68" i="43"/>
  <c r="AE67" i="43"/>
  <c r="Z67" i="43"/>
  <c r="Q67" i="43"/>
  <c r="AE66" i="43"/>
  <c r="Q66" i="43"/>
  <c r="AE65" i="43"/>
  <c r="U65" i="43" s="1"/>
  <c r="Q65" i="43"/>
  <c r="S65" i="43" s="1"/>
  <c r="AE64" i="43"/>
  <c r="Z64" i="43" s="1"/>
  <c r="Q64" i="43"/>
  <c r="AE63" i="43"/>
  <c r="U63" i="43"/>
  <c r="Q63" i="43"/>
  <c r="S63" i="43"/>
  <c r="T63" i="43" s="1"/>
  <c r="AE62" i="43"/>
  <c r="U62" i="43"/>
  <c r="Z62" i="43"/>
  <c r="Q62" i="43"/>
  <c r="AE61" i="43"/>
  <c r="U61" i="43"/>
  <c r="Q61" i="43"/>
  <c r="AE60" i="43"/>
  <c r="U60" i="43" s="1"/>
  <c r="Q60" i="43"/>
  <c r="AE59" i="43"/>
  <c r="Q59" i="43"/>
  <c r="R59" i="43" s="1"/>
  <c r="AE58" i="43"/>
  <c r="U58" i="43" s="1"/>
  <c r="Q58" i="43"/>
  <c r="S58" i="43" s="1"/>
  <c r="T58" i="43" s="1"/>
  <c r="AE57" i="43"/>
  <c r="Z57" i="43" s="1"/>
  <c r="Q57" i="43"/>
  <c r="AE56" i="43"/>
  <c r="Q56" i="43"/>
  <c r="AE55" i="43"/>
  <c r="U55" i="43"/>
  <c r="Y55" i="43" s="1"/>
  <c r="Q55" i="43"/>
  <c r="S55" i="43"/>
  <c r="T55" i="43" s="1"/>
  <c r="AE54" i="43"/>
  <c r="Q54" i="43"/>
  <c r="AE53" i="43"/>
  <c r="Q53" i="43"/>
  <c r="AE52" i="43"/>
  <c r="Q52" i="43"/>
  <c r="AE51" i="43"/>
  <c r="Q51" i="43"/>
  <c r="AE50" i="43"/>
  <c r="Q50" i="43"/>
  <c r="AE49" i="43"/>
  <c r="U49" i="43" s="1"/>
  <c r="Q49" i="43"/>
  <c r="AE48" i="43"/>
  <c r="Z48" i="43"/>
  <c r="Q48" i="43"/>
  <c r="AE47" i="43"/>
  <c r="Q47" i="43"/>
  <c r="AE46" i="43"/>
  <c r="Q46" i="43"/>
  <c r="AE45" i="43"/>
  <c r="U45" i="43" s="1"/>
  <c r="Q45" i="43"/>
  <c r="S45" i="43" s="1"/>
  <c r="T45" i="43" s="1"/>
  <c r="AE44" i="43"/>
  <c r="U44" i="43" s="1"/>
  <c r="Q44" i="43"/>
  <c r="AE43" i="43"/>
  <c r="U43" i="43" s="1"/>
  <c r="Q43" i="43"/>
  <c r="AE42" i="43"/>
  <c r="U42" i="43"/>
  <c r="Q42" i="43"/>
  <c r="AE41" i="43"/>
  <c r="Z41" i="43" s="1"/>
  <c r="Q41" i="43"/>
  <c r="S41" i="43" s="1"/>
  <c r="T41" i="43" s="1"/>
  <c r="AE40" i="43"/>
  <c r="U40" i="43" s="1"/>
  <c r="Q40" i="43"/>
  <c r="R40" i="43" s="1"/>
  <c r="AE39" i="43"/>
  <c r="U39" i="43" s="1"/>
  <c r="Y39" i="43" s="1"/>
  <c r="AA39" i="43" s="1"/>
  <c r="Q39" i="43"/>
  <c r="S39" i="43"/>
  <c r="T39" i="43" s="1"/>
  <c r="AE38" i="43"/>
  <c r="U38" i="43" s="1"/>
  <c r="Q38" i="43"/>
  <c r="AE37" i="43"/>
  <c r="Q37" i="43"/>
  <c r="AE36" i="43"/>
  <c r="Z36" i="43"/>
  <c r="Q36" i="43"/>
  <c r="AE35" i="43"/>
  <c r="Z35" i="43" s="1"/>
  <c r="Q35" i="43"/>
  <c r="R35" i="43" s="1"/>
  <c r="AE34" i="43"/>
  <c r="Q34" i="43"/>
  <c r="AE33" i="43"/>
  <c r="Q33" i="43"/>
  <c r="R33" i="43"/>
  <c r="AE32" i="43"/>
  <c r="Q32" i="43"/>
  <c r="R32" i="43" s="1"/>
  <c r="AE31" i="43"/>
  <c r="Q31" i="43"/>
  <c r="AE30" i="43"/>
  <c r="Z30" i="43" s="1"/>
  <c r="Q30" i="43"/>
  <c r="AE29" i="43"/>
  <c r="Q29" i="43"/>
  <c r="AE28" i="43"/>
  <c r="U28" i="43"/>
  <c r="Q28" i="43"/>
  <c r="R28" i="43"/>
  <c r="AE27" i="43"/>
  <c r="U27" i="43"/>
  <c r="Q27" i="43"/>
  <c r="AE26" i="43"/>
  <c r="Z26" i="43" s="1"/>
  <c r="Q26" i="43"/>
  <c r="AE25" i="43"/>
  <c r="U25" i="43"/>
  <c r="Q25" i="43"/>
  <c r="S25" i="43"/>
  <c r="AE24" i="43"/>
  <c r="Z24" i="43"/>
  <c r="Q24" i="43"/>
  <c r="Z55" i="43"/>
  <c r="Z86" i="43"/>
  <c r="AE100" i="43"/>
  <c r="Z100" i="43"/>
  <c r="AE101" i="43"/>
  <c r="Z101" i="43"/>
  <c r="AE102" i="43"/>
  <c r="Z102" i="43"/>
  <c r="AE103" i="43"/>
  <c r="Z103" i="43"/>
  <c r="AE104" i="43"/>
  <c r="Z104" i="43"/>
  <c r="AE105" i="43"/>
  <c r="Z105" i="43"/>
  <c r="AE107" i="43"/>
  <c r="Z107" i="43"/>
  <c r="AE108" i="43"/>
  <c r="Z108" i="43"/>
  <c r="AE109" i="43"/>
  <c r="Z109" i="43"/>
  <c r="AE110" i="43"/>
  <c r="Z110" i="43"/>
  <c r="AE111" i="43"/>
  <c r="Z111" i="43"/>
  <c r="AE112" i="43"/>
  <c r="Z112" i="43"/>
  <c r="AE116" i="43"/>
  <c r="Z116" i="43"/>
  <c r="AE19" i="43"/>
  <c r="U19" i="43"/>
  <c r="Q19" i="43"/>
  <c r="Z43" i="43"/>
  <c r="Q146" i="43"/>
  <c r="Q22" i="43"/>
  <c r="AE152" i="43"/>
  <c r="U152" i="43"/>
  <c r="AE151" i="43"/>
  <c r="U151" i="43"/>
  <c r="AE150" i="43"/>
  <c r="AE149" i="43"/>
  <c r="U149" i="43" s="1"/>
  <c r="AE148" i="43"/>
  <c r="U148" i="43" s="1"/>
  <c r="AE147" i="43"/>
  <c r="Z147" i="43" s="1"/>
  <c r="B103" i="47"/>
  <c r="B102" i="47"/>
  <c r="B101" i="47"/>
  <c r="B100" i="47"/>
  <c r="B99" i="47"/>
  <c r="B98" i="47"/>
  <c r="B97" i="47"/>
  <c r="B96" i="47"/>
  <c r="B95" i="47"/>
  <c r="B94" i="47"/>
  <c r="B93" i="47"/>
  <c r="B92" i="47"/>
  <c r="B91" i="47"/>
  <c r="B90" i="47"/>
  <c r="B89" i="47"/>
  <c r="B88" i="47"/>
  <c r="B87" i="47"/>
  <c r="B86" i="47"/>
  <c r="B85" i="47"/>
  <c r="B84" i="47"/>
  <c r="B83" i="47"/>
  <c r="B82" i="47"/>
  <c r="B81" i="47"/>
  <c r="B80" i="47"/>
  <c r="B79" i="47"/>
  <c r="B78" i="47"/>
  <c r="B77" i="47"/>
  <c r="B76" i="47"/>
  <c r="B75" i="47"/>
  <c r="B74" i="47"/>
  <c r="B73" i="47"/>
  <c r="B72" i="47"/>
  <c r="B71" i="47"/>
  <c r="B70" i="47"/>
  <c r="B69" i="47"/>
  <c r="B68" i="47"/>
  <c r="B67" i="47"/>
  <c r="B66" i="47"/>
  <c r="B65" i="47"/>
  <c r="B64" i="47"/>
  <c r="B63" i="47"/>
  <c r="B62" i="47"/>
  <c r="B61" i="47"/>
  <c r="B60" i="47"/>
  <c r="B59" i="47"/>
  <c r="B58" i="47"/>
  <c r="B57" i="47"/>
  <c r="B56" i="47"/>
  <c r="B55" i="47"/>
  <c r="B54" i="47"/>
  <c r="B53" i="47"/>
  <c r="B52" i="47"/>
  <c r="B51" i="47"/>
  <c r="B50" i="47"/>
  <c r="B49" i="47"/>
  <c r="B48" i="47"/>
  <c r="B47" i="47"/>
  <c r="B46" i="47"/>
  <c r="B45" i="47"/>
  <c r="B44" i="47"/>
  <c r="B43" i="47"/>
  <c r="B42" i="47"/>
  <c r="B41" i="47"/>
  <c r="B40" i="47"/>
  <c r="B39" i="47"/>
  <c r="B38" i="47"/>
  <c r="B37" i="47"/>
  <c r="B36" i="47"/>
  <c r="B35" i="47"/>
  <c r="B34" i="47"/>
  <c r="B33" i="47"/>
  <c r="B32" i="47"/>
  <c r="B31" i="47"/>
  <c r="B30" i="47"/>
  <c r="B29" i="47"/>
  <c r="B28" i="47"/>
  <c r="B27" i="47"/>
  <c r="B26" i="47"/>
  <c r="B25" i="47"/>
  <c r="B24" i="47"/>
  <c r="B23" i="47"/>
  <c r="B22" i="47"/>
  <c r="B21" i="47"/>
  <c r="B20" i="47"/>
  <c r="B19" i="47"/>
  <c r="B18" i="47"/>
  <c r="B17" i="47"/>
  <c r="B16" i="47"/>
  <c r="B15" i="47"/>
  <c r="B14" i="47"/>
  <c r="B13" i="47"/>
  <c r="B12" i="47"/>
  <c r="B11" i="47"/>
  <c r="B10" i="47"/>
  <c r="S118" i="43"/>
  <c r="B9" i="47"/>
  <c r="B8" i="47"/>
  <c r="B7" i="47"/>
  <c r="B6" i="47"/>
  <c r="B5" i="47"/>
  <c r="B4" i="47"/>
  <c r="B3" i="47"/>
  <c r="B2" i="47"/>
  <c r="P12" i="34"/>
  <c r="O337" i="39"/>
  <c r="O280" i="39" s="1"/>
  <c r="R181" i="45"/>
  <c r="R180" i="45"/>
  <c r="R179" i="45"/>
  <c r="R178" i="45"/>
  <c r="R177" i="45"/>
  <c r="R176" i="45"/>
  <c r="R175" i="45"/>
  <c r="R174" i="45"/>
  <c r="R173" i="45"/>
  <c r="R172" i="45"/>
  <c r="R171" i="45"/>
  <c r="R170" i="45"/>
  <c r="R169" i="45"/>
  <c r="R168" i="45"/>
  <c r="R167" i="45"/>
  <c r="O166" i="45"/>
  <c r="R166" i="45" s="1"/>
  <c r="R165" i="45"/>
  <c r="R164" i="45"/>
  <c r="R163" i="45"/>
  <c r="R162" i="45"/>
  <c r="R161" i="45"/>
  <c r="R160" i="45"/>
  <c r="R159" i="45"/>
  <c r="R158" i="45"/>
  <c r="R157" i="45"/>
  <c r="R156" i="45"/>
  <c r="R155" i="45"/>
  <c r="R154" i="45"/>
  <c r="R153" i="45"/>
  <c r="R152" i="45"/>
  <c r="R151" i="45"/>
  <c r="O150" i="45"/>
  <c r="R150" i="45" s="1"/>
  <c r="R149" i="45"/>
  <c r="R148" i="45"/>
  <c r="R147" i="45"/>
  <c r="R146" i="45"/>
  <c r="R145" i="45"/>
  <c r="R144" i="45"/>
  <c r="R143" i="45"/>
  <c r="R142" i="45"/>
  <c r="R141" i="45"/>
  <c r="R140" i="45"/>
  <c r="R139" i="45"/>
  <c r="R138" i="45"/>
  <c r="R137" i="45"/>
  <c r="R136" i="45"/>
  <c r="R135" i="45"/>
  <c r="R134" i="45"/>
  <c r="R133" i="45"/>
  <c r="R132" i="45"/>
  <c r="R131" i="45"/>
  <c r="R130" i="45"/>
  <c r="R129" i="45"/>
  <c r="R128" i="45"/>
  <c r="R127" i="45"/>
  <c r="R126" i="45"/>
  <c r="R125" i="45"/>
  <c r="R124" i="45"/>
  <c r="R123" i="45"/>
  <c r="R122" i="45"/>
  <c r="R121" i="45"/>
  <c r="R120" i="45"/>
  <c r="R119" i="45"/>
  <c r="R118" i="45"/>
  <c r="R117" i="45"/>
  <c r="R116" i="45"/>
  <c r="R115" i="45"/>
  <c r="R114" i="45"/>
  <c r="R113" i="45"/>
  <c r="R112" i="45"/>
  <c r="R111" i="45"/>
  <c r="R110" i="45"/>
  <c r="R109" i="45"/>
  <c r="R108" i="45"/>
  <c r="R107" i="45"/>
  <c r="R106" i="45"/>
  <c r="R105" i="45"/>
  <c r="R104" i="45"/>
  <c r="R103" i="45"/>
  <c r="R102" i="45"/>
  <c r="R101" i="45"/>
  <c r="R100" i="45"/>
  <c r="R99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R64" i="45"/>
  <c r="R63" i="45"/>
  <c r="R62" i="45"/>
  <c r="R61" i="45"/>
  <c r="R60" i="45"/>
  <c r="R59" i="45"/>
  <c r="R58" i="45"/>
  <c r="R57" i="45"/>
  <c r="R56" i="45"/>
  <c r="R55" i="45"/>
  <c r="R54" i="45"/>
  <c r="O53" i="45"/>
  <c r="R53" i="45" s="1"/>
  <c r="R52" i="45"/>
  <c r="R51" i="45"/>
  <c r="R50" i="45"/>
  <c r="R49" i="45"/>
  <c r="R48" i="45"/>
  <c r="R47" i="45"/>
  <c r="R46" i="45"/>
  <c r="R45" i="45"/>
  <c r="R44" i="45"/>
  <c r="R43" i="45"/>
  <c r="R42" i="45"/>
  <c r="R41" i="45"/>
  <c r="R40" i="45"/>
  <c r="R39" i="45"/>
  <c r="R38" i="45"/>
  <c r="R37" i="45"/>
  <c r="R36" i="45"/>
  <c r="R35" i="45"/>
  <c r="O34" i="45"/>
  <c r="R34" i="45" s="1"/>
  <c r="R33" i="45"/>
  <c r="R32" i="45"/>
  <c r="R31" i="45"/>
  <c r="R30" i="45"/>
  <c r="R29" i="45"/>
  <c r="O28" i="45"/>
  <c r="R28" i="45"/>
  <c r="R27" i="45"/>
  <c r="R26" i="45"/>
  <c r="R25" i="45"/>
  <c r="R24" i="45"/>
  <c r="R23" i="45"/>
  <c r="R22" i="45"/>
  <c r="R21" i="45"/>
  <c r="R20" i="45"/>
  <c r="R19" i="45"/>
  <c r="R18" i="45"/>
  <c r="R17" i="45"/>
  <c r="R16" i="45"/>
  <c r="R15" i="45"/>
  <c r="R14" i="45"/>
  <c r="O13" i="45"/>
  <c r="R13" i="45"/>
  <c r="R15" i="44"/>
  <c r="O12" i="44"/>
  <c r="R14" i="42"/>
  <c r="R16" i="42"/>
  <c r="R17" i="42"/>
  <c r="R18" i="42"/>
  <c r="O18" i="43"/>
  <c r="O85" i="42"/>
  <c r="R85" i="42" s="1"/>
  <c r="O77" i="42"/>
  <c r="R77" i="42"/>
  <c r="O13" i="42"/>
  <c r="R13" i="42" s="1"/>
  <c r="O103" i="41"/>
  <c r="O54" i="42"/>
  <c r="O57" i="41"/>
  <c r="R57" i="41" s="1"/>
  <c r="S72" i="42"/>
  <c r="O73" i="42"/>
  <c r="S73" i="42"/>
  <c r="O66" i="42"/>
  <c r="R66" i="42" s="1"/>
  <c r="O70" i="42"/>
  <c r="R70" i="42"/>
  <c r="R49" i="42"/>
  <c r="O52" i="42"/>
  <c r="R52" i="42"/>
  <c r="R96" i="42"/>
  <c r="R95" i="42"/>
  <c r="R94" i="42"/>
  <c r="R93" i="42"/>
  <c r="R92" i="42"/>
  <c r="R91" i="42"/>
  <c r="R90" i="42"/>
  <c r="R89" i="42"/>
  <c r="R88" i="42"/>
  <c r="R87" i="42"/>
  <c r="R86" i="42"/>
  <c r="R82" i="42"/>
  <c r="R80" i="42"/>
  <c r="R79" i="42"/>
  <c r="R78" i="42"/>
  <c r="R76" i="42"/>
  <c r="R75" i="42"/>
  <c r="R74" i="42"/>
  <c r="R73" i="42"/>
  <c r="R72" i="42"/>
  <c r="R71" i="42"/>
  <c r="R69" i="42"/>
  <c r="R68" i="42"/>
  <c r="R67" i="42"/>
  <c r="R65" i="42"/>
  <c r="R64" i="42"/>
  <c r="R63" i="42"/>
  <c r="R62" i="42"/>
  <c r="R61" i="42"/>
  <c r="R60" i="42"/>
  <c r="R59" i="42"/>
  <c r="R58" i="42"/>
  <c r="R57" i="42"/>
  <c r="R56" i="42"/>
  <c r="R55" i="42"/>
  <c r="R54" i="42"/>
  <c r="R53" i="42"/>
  <c r="R51" i="42"/>
  <c r="R50" i="42"/>
  <c r="R48" i="42"/>
  <c r="R47" i="42"/>
  <c r="R46" i="42"/>
  <c r="R45" i="42"/>
  <c r="R44" i="42"/>
  <c r="R43" i="42"/>
  <c r="R42" i="42"/>
  <c r="R41" i="42"/>
  <c r="R40" i="42"/>
  <c r="R39" i="42"/>
  <c r="R36" i="42"/>
  <c r="R35" i="42"/>
  <c r="R34" i="42"/>
  <c r="R33" i="42"/>
  <c r="R31" i="42"/>
  <c r="R30" i="42"/>
  <c r="R29" i="42"/>
  <c r="R28" i="42"/>
  <c r="R27" i="42"/>
  <c r="O26" i="42"/>
  <c r="R26" i="42" s="1"/>
  <c r="R25" i="42"/>
  <c r="R24" i="42"/>
  <c r="R23" i="42"/>
  <c r="R22" i="42"/>
  <c r="R21" i="42"/>
  <c r="R20" i="42"/>
  <c r="R19" i="42"/>
  <c r="R15" i="42"/>
  <c r="R140" i="41"/>
  <c r="R139" i="41"/>
  <c r="R138" i="41"/>
  <c r="R137" i="41"/>
  <c r="R136" i="41"/>
  <c r="R135" i="41"/>
  <c r="R134" i="41"/>
  <c r="R133" i="41"/>
  <c r="R132" i="41"/>
  <c r="R131" i="41"/>
  <c r="R130" i="41"/>
  <c r="R129" i="41"/>
  <c r="R128" i="41"/>
  <c r="O127" i="41"/>
  <c r="R127" i="41" s="1"/>
  <c r="R124" i="41"/>
  <c r="R122" i="41"/>
  <c r="R121" i="41"/>
  <c r="R120" i="41"/>
  <c r="R119" i="41"/>
  <c r="R118" i="41"/>
  <c r="R117" i="41"/>
  <c r="R116" i="41"/>
  <c r="R115" i="41"/>
  <c r="O114" i="41"/>
  <c r="R114" i="41" s="1"/>
  <c r="R113" i="41"/>
  <c r="R112" i="41"/>
  <c r="R111" i="41"/>
  <c r="R110" i="41"/>
  <c r="R109" i="41"/>
  <c r="R108" i="41"/>
  <c r="R107" i="41"/>
  <c r="R106" i="41"/>
  <c r="R105" i="41"/>
  <c r="R104" i="41"/>
  <c r="R103" i="41"/>
  <c r="R102" i="41"/>
  <c r="R101" i="41"/>
  <c r="R100" i="41"/>
  <c r="R99" i="41"/>
  <c r="R98" i="41"/>
  <c r="R97" i="41"/>
  <c r="R96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6" i="41"/>
  <c r="R55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O31" i="41"/>
  <c r="R30" i="41"/>
  <c r="R29" i="41"/>
  <c r="R28" i="41"/>
  <c r="R27" i="41"/>
  <c r="R26" i="41"/>
  <c r="R25" i="41"/>
  <c r="R23" i="41"/>
  <c r="R22" i="41"/>
  <c r="R21" i="41"/>
  <c r="R20" i="41"/>
  <c r="R19" i="41"/>
  <c r="O18" i="41"/>
  <c r="R17" i="41"/>
  <c r="R16" i="41"/>
  <c r="R15" i="41"/>
  <c r="R14" i="41"/>
  <c r="R13" i="41"/>
  <c r="S13" i="37"/>
  <c r="S16" i="30"/>
  <c r="H49" i="40"/>
  <c r="O23" i="37"/>
  <c r="S23" i="37" s="1"/>
  <c r="O15" i="37"/>
  <c r="O60" i="37"/>
  <c r="O59" i="37"/>
  <c r="O33" i="37"/>
  <c r="S33" i="37" s="1"/>
  <c r="M214" i="36"/>
  <c r="M213" i="36"/>
  <c r="M189" i="36"/>
  <c r="M184" i="36"/>
  <c r="M175" i="36"/>
  <c r="M171" i="36"/>
  <c r="A157" i="36"/>
  <c r="A158" i="36" s="1"/>
  <c r="A159" i="36" s="1"/>
  <c r="A160" i="36" s="1"/>
  <c r="A161" i="36" s="1"/>
  <c r="M155" i="36"/>
  <c r="A154" i="36"/>
  <c r="A155" i="36" s="1"/>
  <c r="M153" i="36"/>
  <c r="M106" i="36"/>
  <c r="M105" i="36"/>
  <c r="M102" i="36"/>
  <c r="M67" i="36"/>
  <c r="M66" i="36"/>
  <c r="M65" i="36"/>
  <c r="M14" i="36"/>
  <c r="M13" i="36"/>
  <c r="M17" i="33"/>
  <c r="M18" i="33"/>
  <c r="M57" i="33"/>
  <c r="A58" i="33"/>
  <c r="A59" i="33" s="1"/>
  <c r="M59" i="33"/>
  <c r="A61" i="33"/>
  <c r="A62" i="33"/>
  <c r="A63" i="33" s="1"/>
  <c r="A64" i="33" s="1"/>
  <c r="A65" i="33" s="1"/>
  <c r="M73" i="33"/>
  <c r="M76" i="33"/>
  <c r="M82" i="33"/>
  <c r="M99" i="33"/>
  <c r="M100" i="33"/>
  <c r="P355" i="29"/>
  <c r="P253" i="29"/>
  <c r="P252" i="29"/>
  <c r="P250" i="29"/>
  <c r="P240" i="29"/>
  <c r="P214" i="29"/>
  <c r="P213" i="29"/>
  <c r="P212" i="29"/>
  <c r="P194" i="29"/>
  <c r="P193" i="29"/>
  <c r="P192" i="29"/>
  <c r="P176" i="29"/>
  <c r="P133" i="29"/>
  <c r="P174" i="29"/>
  <c r="P175" i="29"/>
  <c r="P14" i="29"/>
  <c r="H48" i="27"/>
  <c r="F74" i="5"/>
  <c r="F297" i="5"/>
  <c r="Z80" i="43"/>
  <c r="Z122" i="43"/>
  <c r="Z19" i="43"/>
  <c r="Z63" i="43"/>
  <c r="Z42" i="43"/>
  <c r="Z83" i="43"/>
  <c r="Z39" i="43"/>
  <c r="Z73" i="43"/>
  <c r="U33" i="43"/>
  <c r="S33" i="43"/>
  <c r="Y33" i="43" s="1"/>
  <c r="Z33" i="43"/>
  <c r="R148" i="43"/>
  <c r="Z40" i="43"/>
  <c r="Z58" i="43"/>
  <c r="S59" i="43"/>
  <c r="Z148" i="43"/>
  <c r="R76" i="43"/>
  <c r="Z120" i="43"/>
  <c r="R87" i="43"/>
  <c r="R62" i="43"/>
  <c r="S70" i="43"/>
  <c r="U34" i="43"/>
  <c r="Z34" i="43"/>
  <c r="Z117" i="43"/>
  <c r="R96" i="43"/>
  <c r="X108" i="39"/>
  <c r="V184" i="39"/>
  <c r="X103" i="39"/>
  <c r="X71" i="39"/>
  <c r="X120" i="39"/>
  <c r="X95" i="39"/>
  <c r="X38" i="39"/>
  <c r="X93" i="39"/>
  <c r="X109" i="39"/>
  <c r="X96" i="39"/>
  <c r="X84" i="39"/>
  <c r="X46" i="39"/>
  <c r="X105" i="39"/>
  <c r="X94" i="39"/>
  <c r="X76" i="39"/>
  <c r="X30" i="39"/>
  <c r="V115" i="39"/>
  <c r="V119" i="39"/>
  <c r="V173" i="39"/>
  <c r="X54" i="39"/>
  <c r="X34" i="39"/>
  <c r="V147" i="39"/>
  <c r="V124" i="39"/>
  <c r="X44" i="39"/>
  <c r="X28" i="39"/>
  <c r="V121" i="39"/>
  <c r="V130" i="39"/>
  <c r="V136" i="39"/>
  <c r="V178" i="39"/>
  <c r="V163" i="39"/>
  <c r="V171" i="39"/>
  <c r="X85" i="39"/>
  <c r="X77" i="39"/>
  <c r="X69" i="39"/>
  <c r="V117" i="39"/>
  <c r="V122" i="39"/>
  <c r="V137" i="39"/>
  <c r="V146" i="39"/>
  <c r="V153" i="39"/>
  <c r="V177" i="39"/>
  <c r="X83" i="39"/>
  <c r="X72" i="39"/>
  <c r="V113" i="39"/>
  <c r="V133" i="39"/>
  <c r="V164" i="39"/>
  <c r="V170" i="39"/>
  <c r="V175" i="39"/>
  <c r="U57" i="43"/>
  <c r="U64" i="43"/>
  <c r="Z163" i="43"/>
  <c r="U35" i="43"/>
  <c r="U68" i="43"/>
  <c r="U113" i="43"/>
  <c r="S113" i="43"/>
  <c r="U164" i="43"/>
  <c r="X169" i="39"/>
  <c r="X180" i="39"/>
  <c r="X104" i="39"/>
  <c r="X78" i="39"/>
  <c r="X157" i="39"/>
  <c r="X144" i="39"/>
  <c r="X114" i="39"/>
  <c r="X97" i="39"/>
  <c r="X86" i="39"/>
  <c r="X75" i="39"/>
  <c r="X51" i="39"/>
  <c r="X32" i="39"/>
  <c r="V123" i="39"/>
  <c r="V138" i="39"/>
  <c r="V166" i="39"/>
  <c r="X70" i="39"/>
  <c r="X18" i="39"/>
  <c r="X149" i="39"/>
  <c r="X148" i="39"/>
  <c r="X101" i="39"/>
  <c r="X89" i="39"/>
  <c r="X53" i="39"/>
  <c r="X36" i="39"/>
  <c r="X60" i="39"/>
  <c r="X126" i="39"/>
  <c r="X43" i="39"/>
  <c r="X40" i="39"/>
  <c r="X92" i="39"/>
  <c r="X17" i="39"/>
  <c r="X158" i="39"/>
  <c r="X100" i="39"/>
  <c r="X87" i="39"/>
  <c r="X52" i="39"/>
  <c r="X66" i="39"/>
  <c r="Z28" i="43"/>
  <c r="R90" i="43"/>
  <c r="Z88" i="43"/>
  <c r="S114" i="43"/>
  <c r="T114" i="43" s="1"/>
  <c r="Z38" i="43"/>
  <c r="Z61" i="43"/>
  <c r="U36" i="43"/>
  <c r="S36" i="43"/>
  <c r="U67" i="43"/>
  <c r="U70" i="43"/>
  <c r="U115" i="43"/>
  <c r="Z60" i="43"/>
  <c r="Z94" i="43"/>
  <c r="Z160" i="43"/>
  <c r="Z45" i="43"/>
  <c r="Z99" i="43"/>
  <c r="U24" i="43"/>
  <c r="Y24" i="43" s="1"/>
  <c r="AA24" i="43" s="1"/>
  <c r="S24" i="43"/>
  <c r="U147" i="43"/>
  <c r="Z49" i="43"/>
  <c r="U32" i="43"/>
  <c r="Z32" i="43"/>
  <c r="U154" i="43"/>
  <c r="U97" i="43"/>
  <c r="Z74" i="43"/>
  <c r="U74" i="43"/>
  <c r="Y74" i="43"/>
  <c r="R78" i="43"/>
  <c r="S78" i="43"/>
  <c r="V112" i="39"/>
  <c r="X112" i="39"/>
  <c r="R18" i="41"/>
  <c r="U78" i="43"/>
  <c r="Z78" i="43"/>
  <c r="X159" i="39"/>
  <c r="X118" i="39"/>
  <c r="V183" i="39"/>
  <c r="X183" i="39"/>
  <c r="V27" i="39"/>
  <c r="X27" i="39"/>
  <c r="V41" i="39"/>
  <c r="X41" i="39"/>
  <c r="V162" i="39"/>
  <c r="X162" i="39"/>
  <c r="R41" i="43"/>
  <c r="R48" i="43"/>
  <c r="R27" i="43"/>
  <c r="R85" i="43"/>
  <c r="S256" i="39"/>
  <c r="R88" i="43"/>
  <c r="R113" i="43"/>
  <c r="R107" i="43"/>
  <c r="R118" i="43"/>
  <c r="S66" i="39"/>
  <c r="R127" i="43"/>
  <c r="R77" i="43"/>
  <c r="R66" i="43"/>
  <c r="R82" i="43"/>
  <c r="U48" i="43"/>
  <c r="S48" i="43"/>
  <c r="R122" i="43"/>
  <c r="S240" i="39"/>
  <c r="S248" i="39"/>
  <c r="R116" i="43"/>
  <c r="S44" i="43"/>
  <c r="T44" i="43"/>
  <c r="Z91" i="43"/>
  <c r="U91" i="43"/>
  <c r="X143" i="39"/>
  <c r="V143" i="39"/>
  <c r="U114" i="43"/>
  <c r="Z114" i="43"/>
  <c r="V19" i="39"/>
  <c r="X19" i="39"/>
  <c r="V23" i="39"/>
  <c r="X23" i="39"/>
  <c r="V33" i="39"/>
  <c r="X33" i="39"/>
  <c r="V37" i="39"/>
  <c r="X37" i="39"/>
  <c r="V45" i="39"/>
  <c r="X45" i="39"/>
  <c r="V49" i="39"/>
  <c r="X49" i="39"/>
  <c r="V57" i="39"/>
  <c r="X57" i="39"/>
  <c r="V167" i="39"/>
  <c r="X167" i="39"/>
  <c r="U90" i="43"/>
  <c r="Z90" i="43"/>
  <c r="S92" i="43"/>
  <c r="S53" i="43"/>
  <c r="T53" i="43" s="1"/>
  <c r="S28" i="43"/>
  <c r="S27" i="43"/>
  <c r="T27" i="43" s="1"/>
  <c r="S62" i="43"/>
  <c r="Y62" i="43" s="1"/>
  <c r="AA62" i="43" s="1"/>
  <c r="R125" i="43"/>
  <c r="V152" i="39"/>
  <c r="X152" i="39"/>
  <c r="V155" i="39"/>
  <c r="X155" i="39"/>
  <c r="V165" i="39"/>
  <c r="X165" i="39"/>
  <c r="R58" i="43"/>
  <c r="S66" i="43"/>
  <c r="Z152" i="43"/>
  <c r="R152" i="43"/>
  <c r="Z25" i="43"/>
  <c r="S81" i="43"/>
  <c r="T81" i="43" s="1"/>
  <c r="R81" i="43"/>
  <c r="R84" i="43"/>
  <c r="X29" i="39"/>
  <c r="X129" i="39"/>
  <c r="V129" i="39"/>
  <c r="V132" i="39"/>
  <c r="V135" i="39"/>
  <c r="R51" i="43"/>
  <c r="R74" i="43"/>
  <c r="Z123" i="43"/>
  <c r="X110" i="39"/>
  <c r="X88" i="39"/>
  <c r="V31" i="39"/>
  <c r="X31" i="39"/>
  <c r="V39" i="39"/>
  <c r="X39" i="39"/>
  <c r="V161" i="39"/>
  <c r="X161" i="39"/>
  <c r="S88" i="43"/>
  <c r="S83" i="43"/>
  <c r="U150" i="43"/>
  <c r="Z150" i="43"/>
  <c r="R161" i="43"/>
  <c r="X55" i="39"/>
  <c r="T33" i="43"/>
  <c r="S16" i="39"/>
  <c r="V98" i="39"/>
  <c r="X98" i="39"/>
  <c r="V106" i="39"/>
  <c r="X106" i="39"/>
  <c r="S85" i="43"/>
  <c r="S116" i="43"/>
  <c r="S99" i="43"/>
  <c r="T99" i="43" s="1"/>
  <c r="S97" i="43"/>
  <c r="T97" i="43" s="1"/>
  <c r="Z27" i="43"/>
  <c r="R42" i="43"/>
  <c r="U56" i="43"/>
  <c r="Z56" i="43"/>
  <c r="Z82" i="43"/>
  <c r="R86" i="43"/>
  <c r="U153" i="43"/>
  <c r="X14" i="34"/>
  <c r="X13" i="39"/>
  <c r="X134" i="39"/>
  <c r="X102" i="39"/>
  <c r="X80" i="39"/>
  <c r="X47" i="39"/>
  <c r="X25" i="39"/>
  <c r="X68" i="39"/>
  <c r="V24" i="39"/>
  <c r="X24" i="39"/>
  <c r="V50" i="39"/>
  <c r="X50" i="39"/>
  <c r="V58" i="39"/>
  <c r="X58" i="39"/>
  <c r="T36" i="43"/>
  <c r="V64" i="39"/>
  <c r="X64" i="39"/>
  <c r="V90" i="39"/>
  <c r="X90" i="39"/>
  <c r="U162" i="43"/>
  <c r="X111" i="39"/>
  <c r="X35" i="39"/>
  <c r="X21" i="39"/>
  <c r="S25" i="39"/>
  <c r="V73" i="39"/>
  <c r="X73" i="39"/>
  <c r="V81" i="39"/>
  <c r="X81" i="39"/>
  <c r="V91" i="39"/>
  <c r="X91" i="39"/>
  <c r="V99" i="39"/>
  <c r="X99" i="39"/>
  <c r="V107" i="39"/>
  <c r="X107" i="39"/>
  <c r="V145" i="39"/>
  <c r="U26" i="43"/>
  <c r="Z71" i="43"/>
  <c r="X82" i="39"/>
  <c r="X74" i="39"/>
  <c r="T14" i="29"/>
  <c r="X56" i="39"/>
  <c r="X48" i="39"/>
  <c r="X22" i="39"/>
  <c r="X62" i="39"/>
  <c r="S164" i="43"/>
  <c r="T164" i="43" s="1"/>
  <c r="T310" i="39"/>
  <c r="T267" i="39"/>
  <c r="T260" i="39"/>
  <c r="U260" i="39" s="1"/>
  <c r="Y260" i="39" s="1"/>
  <c r="T256" i="39"/>
  <c r="U256" i="39" s="1"/>
  <c r="Y256" i="39"/>
  <c r="T252" i="39"/>
  <c r="U252" i="39" s="1"/>
  <c r="Y252" i="39" s="1"/>
  <c r="T245" i="39"/>
  <c r="U245" i="39" s="1"/>
  <c r="Y245" i="39" s="1"/>
  <c r="Z245" i="39" s="1"/>
  <c r="T281" i="39"/>
  <c r="W281" i="39" s="1"/>
  <c r="Y281" i="39" s="1"/>
  <c r="Y280" i="39" s="1"/>
  <c r="T247" i="39"/>
  <c r="U247" i="39"/>
  <c r="Y247" i="39" s="1"/>
  <c r="Z247" i="39" s="1"/>
  <c r="AA247" i="39" s="1"/>
  <c r="T212" i="39"/>
  <c r="U212" i="39" s="1"/>
  <c r="Y212" i="39" s="1"/>
  <c r="T208" i="39"/>
  <c r="U208" i="39" s="1"/>
  <c r="Y208" i="39" s="1"/>
  <c r="T204" i="39"/>
  <c r="U204" i="39" s="1"/>
  <c r="Y204" i="39" s="1"/>
  <c r="T200" i="39"/>
  <c r="U200" i="39"/>
  <c r="Y200" i="39"/>
  <c r="Z200" i="39" s="1"/>
  <c r="T196" i="39"/>
  <c r="U196" i="39" s="1"/>
  <c r="Y196" i="39" s="1"/>
  <c r="T192" i="39"/>
  <c r="U192" i="39" s="1"/>
  <c r="Y192" i="39" s="1"/>
  <c r="T188" i="39"/>
  <c r="U188" i="39" s="1"/>
  <c r="Y188" i="39" s="1"/>
  <c r="Z188" i="39" s="1"/>
  <c r="T183" i="39"/>
  <c r="U183" i="39" s="1"/>
  <c r="T181" i="39"/>
  <c r="T179" i="39"/>
  <c r="U179" i="39" s="1"/>
  <c r="T177" i="39"/>
  <c r="T175" i="39"/>
  <c r="T172" i="39"/>
  <c r="T170" i="39"/>
  <c r="U170" i="39" s="1"/>
  <c r="T168" i="39"/>
  <c r="T166" i="39"/>
  <c r="T163" i="39"/>
  <c r="T152" i="39"/>
  <c r="U152" i="39" s="1"/>
  <c r="T258" i="39"/>
  <c r="U258" i="39" s="1"/>
  <c r="Y258" i="39" s="1"/>
  <c r="Z258" i="39" s="1"/>
  <c r="T250" i="39"/>
  <c r="U250" i="39"/>
  <c r="Y250" i="39"/>
  <c r="T270" i="39"/>
  <c r="T254" i="39"/>
  <c r="U254" i="39" s="1"/>
  <c r="Y254" i="39"/>
  <c r="Z254" i="39" s="1"/>
  <c r="T243" i="39"/>
  <c r="U243" i="39" s="1"/>
  <c r="Y243" i="39" s="1"/>
  <c r="T241" i="39"/>
  <c r="U241" i="39" s="1"/>
  <c r="Y241" i="39" s="1"/>
  <c r="T239" i="39"/>
  <c r="U239" i="39"/>
  <c r="Y239" i="39" s="1"/>
  <c r="T237" i="39"/>
  <c r="U237" i="39" s="1"/>
  <c r="Y237" i="39" s="1"/>
  <c r="T235" i="39"/>
  <c r="U235" i="39" s="1"/>
  <c r="Y235" i="39" s="1"/>
  <c r="T233" i="39"/>
  <c r="U233" i="39" s="1"/>
  <c r="Y233" i="39" s="1"/>
  <c r="T231" i="39"/>
  <c r="U231" i="39" s="1"/>
  <c r="Y231" i="39" s="1"/>
  <c r="T229" i="39"/>
  <c r="U229" i="39"/>
  <c r="Y229" i="39" s="1"/>
  <c r="T227" i="39"/>
  <c r="U227" i="39" s="1"/>
  <c r="Y227" i="39" s="1"/>
  <c r="T225" i="39"/>
  <c r="U225" i="39" s="1"/>
  <c r="Y225" i="39" s="1"/>
  <c r="T223" i="39"/>
  <c r="U223" i="39"/>
  <c r="Y223" i="39" s="1"/>
  <c r="T221" i="39"/>
  <c r="U221" i="39" s="1"/>
  <c r="Y221" i="39" s="1"/>
  <c r="T219" i="39"/>
  <c r="U219" i="39" s="1"/>
  <c r="Y219" i="39" s="1"/>
  <c r="T217" i="39"/>
  <c r="U217" i="39" s="1"/>
  <c r="Y217" i="39" s="1"/>
  <c r="T215" i="39"/>
  <c r="U215" i="39" s="1"/>
  <c r="Y215" i="39" s="1"/>
  <c r="T214" i="39"/>
  <c r="U214" i="39" s="1"/>
  <c r="Y214" i="39" s="1"/>
  <c r="T206" i="39"/>
  <c r="U206" i="39" s="1"/>
  <c r="Y206" i="39" s="1"/>
  <c r="T198" i="39"/>
  <c r="U198" i="39"/>
  <c r="Y198" i="39" s="1"/>
  <c r="T190" i="39"/>
  <c r="U190" i="39" s="1"/>
  <c r="Y190" i="39" s="1"/>
  <c r="T182" i="39"/>
  <c r="U182" i="39" s="1"/>
  <c r="T178" i="39"/>
  <c r="T162" i="39"/>
  <c r="T147" i="39"/>
  <c r="U147" i="39" s="1"/>
  <c r="T141" i="39"/>
  <c r="T135" i="39"/>
  <c r="U135" i="39"/>
  <c r="T131" i="39"/>
  <c r="U131" i="39" s="1"/>
  <c r="T127" i="39"/>
  <c r="U127" i="39" s="1"/>
  <c r="T123" i="39"/>
  <c r="W123" i="39" s="1"/>
  <c r="T119" i="39"/>
  <c r="U119" i="39"/>
  <c r="T117" i="39"/>
  <c r="U117" i="39" s="1"/>
  <c r="T113" i="39"/>
  <c r="T173" i="39"/>
  <c r="U173" i="39"/>
  <c r="T169" i="39"/>
  <c r="U169" i="39"/>
  <c r="T150" i="39"/>
  <c r="T142" i="39"/>
  <c r="U142" i="39" s="1"/>
  <c r="T136" i="39"/>
  <c r="T132" i="39"/>
  <c r="U132" i="39"/>
  <c r="T128" i="39"/>
  <c r="U128" i="39" s="1"/>
  <c r="T124" i="39"/>
  <c r="T120" i="39"/>
  <c r="T114" i="39"/>
  <c r="U114" i="39"/>
  <c r="T171" i="39"/>
  <c r="T167" i="39"/>
  <c r="T153" i="39"/>
  <c r="U153" i="39"/>
  <c r="T146" i="39"/>
  <c r="U146" i="39" s="1"/>
  <c r="T144" i="39"/>
  <c r="U144" i="39" s="1"/>
  <c r="T138" i="39"/>
  <c r="T134" i="39"/>
  <c r="T130" i="39"/>
  <c r="U130" i="39"/>
  <c r="T126" i="39"/>
  <c r="W126" i="39" s="1"/>
  <c r="T122" i="39"/>
  <c r="T118" i="39"/>
  <c r="T116" i="39"/>
  <c r="U116" i="39" s="1"/>
  <c r="T112" i="39"/>
  <c r="T210" i="39"/>
  <c r="U210" i="39"/>
  <c r="Y210" i="39" s="1"/>
  <c r="T202" i="39"/>
  <c r="U202" i="39" s="1"/>
  <c r="Y202" i="39" s="1"/>
  <c r="T194" i="39"/>
  <c r="U194" i="39"/>
  <c r="Y194" i="39" s="1"/>
  <c r="Z194" i="39" s="1"/>
  <c r="T186" i="39"/>
  <c r="U186" i="39" s="1"/>
  <c r="Y186" i="39" s="1"/>
  <c r="T180" i="39"/>
  <c r="T137" i="39"/>
  <c r="T133" i="39"/>
  <c r="U133" i="39"/>
  <c r="T129" i="39"/>
  <c r="U129" i="39" s="1"/>
  <c r="T125" i="39"/>
  <c r="U125" i="39" s="1"/>
  <c r="T121" i="39"/>
  <c r="S126" i="43"/>
  <c r="T126" i="43" s="1"/>
  <c r="S109" i="43"/>
  <c r="Y109" i="43" s="1"/>
  <c r="S101" i="43"/>
  <c r="S96" i="43"/>
  <c r="S89" i="43"/>
  <c r="T89" i="43" s="1"/>
  <c r="S86" i="43"/>
  <c r="S72" i="43"/>
  <c r="S60" i="43"/>
  <c r="T60" i="43" s="1"/>
  <c r="S50" i="43"/>
  <c r="T50" i="43" s="1"/>
  <c r="S47" i="43"/>
  <c r="S30" i="43"/>
  <c r="R24" i="43"/>
  <c r="T269" i="39"/>
  <c r="W269" i="39" s="1"/>
  <c r="T164" i="39"/>
  <c r="T143" i="39"/>
  <c r="T14" i="34"/>
  <c r="U14" i="34" s="1"/>
  <c r="S160" i="43"/>
  <c r="S153" i="43"/>
  <c r="S129" i="43"/>
  <c r="T129" i="43" s="1"/>
  <c r="S127" i="43"/>
  <c r="T127" i="43" s="1"/>
  <c r="S123" i="43"/>
  <c r="S121" i="43"/>
  <c r="T121" i="43" s="1"/>
  <c r="S107" i="43"/>
  <c r="S102" i="43"/>
  <c r="S95" i="43"/>
  <c r="T95" i="43" s="1"/>
  <c r="S82" i="43"/>
  <c r="S75" i="43"/>
  <c r="S71" i="43"/>
  <c r="Y71" i="43" s="1"/>
  <c r="AA71" i="43" s="1"/>
  <c r="S69" i="43"/>
  <c r="S56" i="43"/>
  <c r="T56" i="43"/>
  <c r="S42" i="43"/>
  <c r="Y42" i="43" s="1"/>
  <c r="S37" i="43"/>
  <c r="T37" i="43" s="1"/>
  <c r="S29" i="43"/>
  <c r="T29" i="43" s="1"/>
  <c r="T25" i="43"/>
  <c r="R39" i="43"/>
  <c r="T184" i="39"/>
  <c r="T176" i="39"/>
  <c r="T115" i="39"/>
  <c r="T151" i="39"/>
  <c r="U151" i="39" s="1"/>
  <c r="T145" i="39"/>
  <c r="U145" i="39" s="1"/>
  <c r="R65" i="43"/>
  <c r="S34" i="43"/>
  <c r="R34" i="43"/>
  <c r="S40" i="43"/>
  <c r="R44" i="43"/>
  <c r="R45" i="43"/>
  <c r="S98" i="43"/>
  <c r="T98" i="43" s="1"/>
  <c r="R105" i="43"/>
  <c r="S110" i="43"/>
  <c r="S152" i="43"/>
  <c r="T152" i="43" s="1"/>
  <c r="S162" i="43"/>
  <c r="S254" i="39"/>
  <c r="S246" i="39"/>
  <c r="S238" i="39"/>
  <c r="V14" i="39"/>
  <c r="X14" i="39"/>
  <c r="T19" i="39"/>
  <c r="U19" i="39"/>
  <c r="S19" i="39"/>
  <c r="S29" i="39"/>
  <c r="T35" i="39"/>
  <c r="U35" i="39"/>
  <c r="S35" i="39"/>
  <c r="T51" i="39"/>
  <c r="S51" i="39"/>
  <c r="S72" i="39"/>
  <c r="S76" i="39"/>
  <c r="S80" i="39"/>
  <c r="S88" i="39"/>
  <c r="S96" i="39"/>
  <c r="S104" i="39"/>
  <c r="R55" i="43"/>
  <c r="T15" i="39"/>
  <c r="U15" i="39"/>
  <c r="S15" i="39"/>
  <c r="S268" i="39"/>
  <c r="R68" i="43"/>
  <c r="Z75" i="43"/>
  <c r="R56" i="43"/>
  <c r="S35" i="43"/>
  <c r="T35" i="43" s="1"/>
  <c r="R36" i="43"/>
  <c r="U46" i="43"/>
  <c r="Z46" i="43"/>
  <c r="S51" i="43"/>
  <c r="T51" i="43"/>
  <c r="R63" i="43"/>
  <c r="R80" i="43"/>
  <c r="S100" i="43"/>
  <c r="Y100" i="43" s="1"/>
  <c r="T100" i="43"/>
  <c r="R119" i="43"/>
  <c r="S119" i="43"/>
  <c r="S130" i="43"/>
  <c r="T130" i="43"/>
  <c r="S148" i="43"/>
  <c r="T148" i="43" s="1"/>
  <c r="S258" i="39"/>
  <c r="S250" i="39"/>
  <c r="S242" i="39"/>
  <c r="S62" i="39"/>
  <c r="S21" i="39"/>
  <c r="T27" i="39"/>
  <c r="U27" i="39" s="1"/>
  <c r="S27" i="39"/>
  <c r="S37" i="39"/>
  <c r="T43" i="39"/>
  <c r="S43" i="39"/>
  <c r="T31" i="39"/>
  <c r="U31" i="39" s="1"/>
  <c r="S31" i="39"/>
  <c r="T47" i="39"/>
  <c r="U47" i="39"/>
  <c r="S47" i="39"/>
  <c r="Z76" i="43"/>
  <c r="O32" i="42"/>
  <c r="R32" i="42" s="1"/>
  <c r="R149" i="43"/>
  <c r="S32" i="43"/>
  <c r="T32" i="43" s="1"/>
  <c r="U52" i="43"/>
  <c r="Z52" i="43"/>
  <c r="S68" i="43"/>
  <c r="Y68" i="43" s="1"/>
  <c r="U85" i="43"/>
  <c r="Z85" i="43"/>
  <c r="S87" i="43"/>
  <c r="T87" i="43" s="1"/>
  <c r="R99" i="43"/>
  <c r="Z106" i="43"/>
  <c r="U106" i="43"/>
  <c r="S161" i="43"/>
  <c r="T161" i="43" s="1"/>
  <c r="S14" i="34"/>
  <c r="S260" i="39"/>
  <c r="S252" i="39"/>
  <c r="S244" i="39"/>
  <c r="S236" i="39"/>
  <c r="S232" i="39"/>
  <c r="S228" i="39"/>
  <c r="S224" i="39"/>
  <c r="S220" i="39"/>
  <c r="S216" i="39"/>
  <c r="S212" i="39"/>
  <c r="S208" i="39"/>
  <c r="S204" i="39"/>
  <c r="S200" i="39"/>
  <c r="S196" i="39"/>
  <c r="S192" i="39"/>
  <c r="S188" i="39"/>
  <c r="X42" i="39"/>
  <c r="X26" i="39"/>
  <c r="S17" i="39"/>
  <c r="T23" i="39"/>
  <c r="S23" i="39"/>
  <c r="S33" i="39"/>
  <c r="T39" i="39"/>
  <c r="S39" i="39"/>
  <c r="S55" i="39"/>
  <c r="S59" i="39"/>
  <c r="R72" i="43"/>
  <c r="R150" i="43"/>
  <c r="R126" i="43"/>
  <c r="S13" i="39"/>
  <c r="S235" i="39"/>
  <c r="S231" i="39"/>
  <c r="S227" i="39"/>
  <c r="S223" i="39"/>
  <c r="S219" i="39"/>
  <c r="S215" i="39"/>
  <c r="S211" i="39"/>
  <c r="S207" i="39"/>
  <c r="S203" i="39"/>
  <c r="S199" i="39"/>
  <c r="S195" i="39"/>
  <c r="S191" i="39"/>
  <c r="S187" i="39"/>
  <c r="S184" i="39"/>
  <c r="S182" i="39"/>
  <c r="S180" i="39"/>
  <c r="S178" i="39"/>
  <c r="S176" i="39"/>
  <c r="S174" i="39"/>
  <c r="S172" i="39"/>
  <c r="S170" i="39"/>
  <c r="S168" i="39"/>
  <c r="S166" i="39"/>
  <c r="S164" i="39"/>
  <c r="S162" i="39"/>
  <c r="S160" i="39"/>
  <c r="S158" i="39"/>
  <c r="S156" i="39"/>
  <c r="S154" i="39"/>
  <c r="S152" i="39"/>
  <c r="S150" i="39"/>
  <c r="S148" i="39"/>
  <c r="S146" i="39"/>
  <c r="S144" i="39"/>
  <c r="S142" i="39"/>
  <c r="S140" i="39"/>
  <c r="S138" i="39"/>
  <c r="S136" i="39"/>
  <c r="S134" i="39"/>
  <c r="S132" i="39"/>
  <c r="S130" i="39"/>
  <c r="S128" i="39"/>
  <c r="S126" i="39"/>
  <c r="S124" i="39"/>
  <c r="S122" i="39"/>
  <c r="S120" i="39"/>
  <c r="S118" i="39"/>
  <c r="S116" i="39"/>
  <c r="S114" i="39"/>
  <c r="S112" i="39"/>
  <c r="S110" i="39"/>
  <c r="S108" i="39"/>
  <c r="S106" i="39"/>
  <c r="S102" i="39"/>
  <c r="S100" i="39"/>
  <c r="S98" i="39"/>
  <c r="S94" i="39"/>
  <c r="S92" i="39"/>
  <c r="S90" i="39"/>
  <c r="S86" i="39"/>
  <c r="S84" i="39"/>
  <c r="S82" i="39"/>
  <c r="S78" i="39"/>
  <c r="S74" i="39"/>
  <c r="S70" i="39"/>
  <c r="S67" i="39"/>
  <c r="S63" i="39"/>
  <c r="S57" i="39"/>
  <c r="S53" i="39"/>
  <c r="S49" i="39"/>
  <c r="S45" i="39"/>
  <c r="S41" i="39"/>
  <c r="T14" i="39"/>
  <c r="U14" i="39" s="1"/>
  <c r="T18" i="39"/>
  <c r="U18" i="39" s="1"/>
  <c r="T22" i="39"/>
  <c r="U22" i="39" s="1"/>
  <c r="T26" i="39"/>
  <c r="T30" i="39"/>
  <c r="U30" i="39" s="1"/>
  <c r="T34" i="39"/>
  <c r="W34" i="39" s="1"/>
  <c r="T38" i="39"/>
  <c r="U38" i="39" s="1"/>
  <c r="T42" i="39"/>
  <c r="U42" i="39" s="1"/>
  <c r="T46" i="39"/>
  <c r="U46" i="39" s="1"/>
  <c r="T50" i="39"/>
  <c r="W50" i="39" s="1"/>
  <c r="Y50" i="39" s="1"/>
  <c r="T54" i="39"/>
  <c r="U54" i="39" s="1"/>
  <c r="T58" i="39"/>
  <c r="T63" i="39"/>
  <c r="U63" i="39" s="1"/>
  <c r="T67" i="39"/>
  <c r="U67" i="39"/>
  <c r="T71" i="39"/>
  <c r="U71" i="39" s="1"/>
  <c r="T75" i="39"/>
  <c r="U75" i="39" s="1"/>
  <c r="T79" i="39"/>
  <c r="U79" i="39" s="1"/>
  <c r="T82" i="39"/>
  <c r="W82" i="39" s="1"/>
  <c r="T83" i="39"/>
  <c r="T90" i="39"/>
  <c r="U90" i="39"/>
  <c r="T91" i="39"/>
  <c r="T98" i="39"/>
  <c r="U98" i="39" s="1"/>
  <c r="T99" i="39"/>
  <c r="T106" i="39"/>
  <c r="U106" i="39" s="1"/>
  <c r="T107" i="39"/>
  <c r="U107" i="39" s="1"/>
  <c r="T157" i="39"/>
  <c r="U157" i="39" s="1"/>
  <c r="T189" i="39"/>
  <c r="U189" i="39" s="1"/>
  <c r="Y189" i="39" s="1"/>
  <c r="Z189" i="39" s="1"/>
  <c r="T197" i="39"/>
  <c r="U197" i="39" s="1"/>
  <c r="Y197" i="39" s="1"/>
  <c r="T205" i="39"/>
  <c r="U205" i="39"/>
  <c r="Y205" i="39" s="1"/>
  <c r="T213" i="39"/>
  <c r="U213" i="39" s="1"/>
  <c r="Y213" i="39" s="1"/>
  <c r="T55" i="39"/>
  <c r="U55" i="39" s="1"/>
  <c r="T59" i="39"/>
  <c r="U59" i="39" s="1"/>
  <c r="V63" i="39"/>
  <c r="X63" i="39"/>
  <c r="T64" i="39"/>
  <c r="U64" i="39" s="1"/>
  <c r="X67" i="39"/>
  <c r="V67" i="39"/>
  <c r="T68" i="39"/>
  <c r="U68" i="39" s="1"/>
  <c r="T72" i="39"/>
  <c r="U72" i="39" s="1"/>
  <c r="T76" i="39"/>
  <c r="T80" i="39"/>
  <c r="U80" i="39" s="1"/>
  <c r="T81" i="39"/>
  <c r="U81" i="39" s="1"/>
  <c r="T88" i="39"/>
  <c r="U88" i="39" s="1"/>
  <c r="T89" i="39"/>
  <c r="T96" i="39"/>
  <c r="U96" i="39"/>
  <c r="T97" i="39"/>
  <c r="T104" i="39"/>
  <c r="U104" i="39" s="1"/>
  <c r="T105" i="39"/>
  <c r="U105" i="39" s="1"/>
  <c r="W119" i="39"/>
  <c r="W133" i="39"/>
  <c r="Y133" i="39" s="1"/>
  <c r="R47" i="43"/>
  <c r="R69" i="43"/>
  <c r="R160" i="43"/>
  <c r="R29" i="43"/>
  <c r="R129" i="43"/>
  <c r="R123" i="43"/>
  <c r="R101" i="43"/>
  <c r="R53" i="43"/>
  <c r="R104" i="43"/>
  <c r="S233" i="39"/>
  <c r="S229" i="39"/>
  <c r="S225" i="39"/>
  <c r="S221" i="39"/>
  <c r="S217" i="39"/>
  <c r="S213" i="39"/>
  <c r="S209" i="39"/>
  <c r="S205" i="39"/>
  <c r="S201" i="39"/>
  <c r="S197" i="39"/>
  <c r="S193" i="39"/>
  <c r="S189" i="39"/>
  <c r="S185" i="39"/>
  <c r="S183" i="39"/>
  <c r="S181" i="39"/>
  <c r="S179" i="39"/>
  <c r="S177" i="39"/>
  <c r="S175" i="39"/>
  <c r="S173" i="39"/>
  <c r="S171" i="39"/>
  <c r="S169" i="39"/>
  <c r="S167" i="39"/>
  <c r="S165" i="39"/>
  <c r="S163" i="39"/>
  <c r="S161" i="39"/>
  <c r="S159" i="39"/>
  <c r="S157" i="39"/>
  <c r="S155" i="39"/>
  <c r="S153" i="39"/>
  <c r="S151" i="39"/>
  <c r="S149" i="39"/>
  <c r="S147" i="39"/>
  <c r="S145" i="39"/>
  <c r="S143" i="39"/>
  <c r="S141" i="39"/>
  <c r="S139" i="39"/>
  <c r="S137" i="39"/>
  <c r="S135" i="39"/>
  <c r="S133" i="39"/>
  <c r="S131" i="39"/>
  <c r="S129" i="39"/>
  <c r="S127" i="39"/>
  <c r="S125" i="39"/>
  <c r="S123" i="39"/>
  <c r="S121" i="39"/>
  <c r="S119" i="39"/>
  <c r="S117" i="39"/>
  <c r="S115" i="39"/>
  <c r="S113" i="39"/>
  <c r="S111" i="39"/>
  <c r="S109" i="39"/>
  <c r="S107" i="39"/>
  <c r="S105" i="39"/>
  <c r="S103" i="39"/>
  <c r="S101" i="39"/>
  <c r="S99" i="39"/>
  <c r="S97" i="39"/>
  <c r="S95" i="39"/>
  <c r="S93" i="39"/>
  <c r="S91" i="39"/>
  <c r="S89" i="39"/>
  <c r="S87" i="39"/>
  <c r="S85" i="39"/>
  <c r="S83" i="39"/>
  <c r="S81" i="39"/>
  <c r="S79" i="39"/>
  <c r="S77" i="39"/>
  <c r="S75" i="39"/>
  <c r="S73" i="39"/>
  <c r="S71" i="39"/>
  <c r="S69" i="39"/>
  <c r="S65" i="39"/>
  <c r="S61" i="39"/>
  <c r="S58" i="39"/>
  <c r="S56" i="39"/>
  <c r="S54" i="39"/>
  <c r="S52" i="39"/>
  <c r="S50" i="39"/>
  <c r="S48" i="39"/>
  <c r="S46" i="39"/>
  <c r="S44" i="39"/>
  <c r="S42" i="39"/>
  <c r="S40" i="39"/>
  <c r="S38" i="39"/>
  <c r="S36" i="39"/>
  <c r="S34" i="39"/>
  <c r="S32" i="39"/>
  <c r="S30" i="39"/>
  <c r="S28" i="39"/>
  <c r="S26" i="39"/>
  <c r="S24" i="39"/>
  <c r="S22" i="39"/>
  <c r="S20" i="39"/>
  <c r="S18" i="39"/>
  <c r="V15" i="39"/>
  <c r="X15" i="39"/>
  <c r="T16" i="39"/>
  <c r="U16" i="39" s="1"/>
  <c r="T20" i="39"/>
  <c r="T24" i="39"/>
  <c r="U24" i="39"/>
  <c r="W27" i="39"/>
  <c r="T28" i="39"/>
  <c r="U28" i="39" s="1"/>
  <c r="T32" i="39"/>
  <c r="T36" i="39"/>
  <c r="U36" i="39" s="1"/>
  <c r="T40" i="39"/>
  <c r="U40" i="39" s="1"/>
  <c r="T44" i="39"/>
  <c r="T48" i="39"/>
  <c r="T52" i="39"/>
  <c r="U52" i="39" s="1"/>
  <c r="T56" i="39"/>
  <c r="U56" i="39" s="1"/>
  <c r="V59" i="39"/>
  <c r="X59" i="39"/>
  <c r="T60" i="39"/>
  <c r="T61" i="39"/>
  <c r="T65" i="39"/>
  <c r="T69" i="39"/>
  <c r="T73" i="39"/>
  <c r="T77" i="39"/>
  <c r="U77" i="39"/>
  <c r="T86" i="39"/>
  <c r="U86" i="39" s="1"/>
  <c r="T87" i="39"/>
  <c r="T94" i="39"/>
  <c r="T95" i="39"/>
  <c r="U95" i="39" s="1"/>
  <c r="T102" i="39"/>
  <c r="U102" i="39" s="1"/>
  <c r="T103" i="39"/>
  <c r="U103" i="39"/>
  <c r="W104" i="39"/>
  <c r="T110" i="39"/>
  <c r="T156" i="39"/>
  <c r="T218" i="39"/>
  <c r="U218" i="39" s="1"/>
  <c r="Y218" i="39" s="1"/>
  <c r="Z218" i="39" s="1"/>
  <c r="T222" i="39"/>
  <c r="U222" i="39" s="1"/>
  <c r="Y222" i="39" s="1"/>
  <c r="T226" i="39"/>
  <c r="U226" i="39" s="1"/>
  <c r="Y226" i="39" s="1"/>
  <c r="T230" i="39"/>
  <c r="U230" i="39" s="1"/>
  <c r="Y230" i="39" s="1"/>
  <c r="T234" i="39"/>
  <c r="U234" i="39" s="1"/>
  <c r="Y234" i="39" s="1"/>
  <c r="T238" i="39"/>
  <c r="U238" i="39"/>
  <c r="Y238" i="39" s="1"/>
  <c r="Z238" i="39" s="1"/>
  <c r="T242" i="39"/>
  <c r="U242" i="39"/>
  <c r="Y242" i="39" s="1"/>
  <c r="R165" i="43"/>
  <c r="R167" i="43"/>
  <c r="S281" i="39"/>
  <c r="S310" i="39"/>
  <c r="S270" i="39"/>
  <c r="S269" i="39"/>
  <c r="S267" i="39"/>
  <c r="R37" i="43"/>
  <c r="R50" i="43"/>
  <c r="R71" i="43"/>
  <c r="R146" i="43"/>
  <c r="R30" i="43"/>
  <c r="R92" i="43"/>
  <c r="R60" i="43"/>
  <c r="R83" i="43"/>
  <c r="S261" i="39"/>
  <c r="S259" i="39"/>
  <c r="S257" i="39"/>
  <c r="S255" i="39"/>
  <c r="S253" i="39"/>
  <c r="S251" i="39"/>
  <c r="S249" i="39"/>
  <c r="S247" i="39"/>
  <c r="S245" i="39"/>
  <c r="S243" i="39"/>
  <c r="S241" i="39"/>
  <c r="S239" i="39"/>
  <c r="S237" i="39"/>
  <c r="S234" i="39"/>
  <c r="S230" i="39"/>
  <c r="S226" i="39"/>
  <c r="S222" i="39"/>
  <c r="S218" i="39"/>
  <c r="S214" i="39"/>
  <c r="S210" i="39"/>
  <c r="S206" i="39"/>
  <c r="S202" i="39"/>
  <c r="S198" i="39"/>
  <c r="S194" i="39"/>
  <c r="S190" i="39"/>
  <c r="S186" i="39"/>
  <c r="S68" i="39"/>
  <c r="S64" i="39"/>
  <c r="S60" i="39"/>
  <c r="S14" i="39"/>
  <c r="T13" i="39"/>
  <c r="U13" i="39" s="1"/>
  <c r="V16" i="39"/>
  <c r="X16" i="39"/>
  <c r="T17" i="39"/>
  <c r="U17" i="39" s="1"/>
  <c r="T21" i="39"/>
  <c r="W24" i="39"/>
  <c r="T25" i="39"/>
  <c r="U25" i="39" s="1"/>
  <c r="T29" i="39"/>
  <c r="U29" i="39" s="1"/>
  <c r="T33" i="39"/>
  <c r="T37" i="39"/>
  <c r="T41" i="39"/>
  <c r="U41" i="39" s="1"/>
  <c r="T45" i="39"/>
  <c r="U45" i="39" s="1"/>
  <c r="T49" i="39"/>
  <c r="T53" i="39"/>
  <c r="U53" i="39" s="1"/>
  <c r="T57" i="39"/>
  <c r="X61" i="39"/>
  <c r="V61" i="39"/>
  <c r="T62" i="39"/>
  <c r="X65" i="39"/>
  <c r="V65" i="39"/>
  <c r="T66" i="39"/>
  <c r="U66" i="39" s="1"/>
  <c r="T70" i="39"/>
  <c r="U70" i="39" s="1"/>
  <c r="T74" i="39"/>
  <c r="U74" i="39"/>
  <c r="T78" i="39"/>
  <c r="T84" i="39"/>
  <c r="U84" i="39" s="1"/>
  <c r="T85" i="39"/>
  <c r="T92" i="39"/>
  <c r="U92" i="39"/>
  <c r="T93" i="39"/>
  <c r="T100" i="39"/>
  <c r="T101" i="39"/>
  <c r="U101" i="39"/>
  <c r="W102" i="39"/>
  <c r="T108" i="39"/>
  <c r="T109" i="39"/>
  <c r="U109" i="39"/>
  <c r="T140" i="39"/>
  <c r="T251" i="39"/>
  <c r="U251" i="39" s="1"/>
  <c r="Y251" i="39" s="1"/>
  <c r="T111" i="39"/>
  <c r="T139" i="39"/>
  <c r="U139" i="39" s="1"/>
  <c r="T149" i="39"/>
  <c r="U149" i="39" s="1"/>
  <c r="T158" i="39"/>
  <c r="T159" i="39"/>
  <c r="W159" i="39" s="1"/>
  <c r="Y159" i="39" s="1"/>
  <c r="T174" i="39"/>
  <c r="U174" i="39"/>
  <c r="T187" i="39"/>
  <c r="U187" i="39" s="1"/>
  <c r="Y187" i="39" s="1"/>
  <c r="T195" i="39"/>
  <c r="U195" i="39" s="1"/>
  <c r="Y195" i="39" s="1"/>
  <c r="T203" i="39"/>
  <c r="U203" i="39" s="1"/>
  <c r="Y203" i="39" s="1"/>
  <c r="Z203" i="39" s="1"/>
  <c r="AA203" i="39" s="1"/>
  <c r="T211" i="39"/>
  <c r="U211" i="39"/>
  <c r="Y211" i="39" s="1"/>
  <c r="T154" i="39"/>
  <c r="T155" i="39"/>
  <c r="U155" i="39"/>
  <c r="T191" i="39"/>
  <c r="U191" i="39" s="1"/>
  <c r="Y191" i="39" s="1"/>
  <c r="T199" i="39"/>
  <c r="U199" i="39" s="1"/>
  <c r="Y199" i="39" s="1"/>
  <c r="Z199" i="39" s="1"/>
  <c r="T207" i="39"/>
  <c r="U207" i="39"/>
  <c r="Y207" i="39" s="1"/>
  <c r="T246" i="39"/>
  <c r="U246" i="39" s="1"/>
  <c r="Y246" i="39" s="1"/>
  <c r="Z246" i="39" s="1"/>
  <c r="AA246" i="39" s="1"/>
  <c r="T148" i="39"/>
  <c r="T160" i="39"/>
  <c r="U160" i="39" s="1"/>
  <c r="T161" i="39"/>
  <c r="T165" i="39"/>
  <c r="U165" i="39"/>
  <c r="T185" i="39"/>
  <c r="U185" i="39" s="1"/>
  <c r="Y185" i="39" s="1"/>
  <c r="T193" i="39"/>
  <c r="U193" i="39" s="1"/>
  <c r="Y193" i="39" s="1"/>
  <c r="Z193" i="39" s="1"/>
  <c r="AA193" i="39" s="1"/>
  <c r="T201" i="39"/>
  <c r="U201" i="39" s="1"/>
  <c r="Y201" i="39" s="1"/>
  <c r="T209" i="39"/>
  <c r="U209" i="39" s="1"/>
  <c r="Y209" i="39" s="1"/>
  <c r="T216" i="39"/>
  <c r="U216" i="39"/>
  <c r="Y216" i="39" s="1"/>
  <c r="Z216" i="39" s="1"/>
  <c r="T220" i="39"/>
  <c r="U220" i="39" s="1"/>
  <c r="Y220" i="39" s="1"/>
  <c r="Z220" i="39" s="1"/>
  <c r="T224" i="39"/>
  <c r="U224" i="39" s="1"/>
  <c r="Y224" i="39" s="1"/>
  <c r="Z224" i="39" s="1"/>
  <c r="T228" i="39"/>
  <c r="U228" i="39" s="1"/>
  <c r="Y228" i="39" s="1"/>
  <c r="T232" i="39"/>
  <c r="U232" i="39"/>
  <c r="Y232" i="39" s="1"/>
  <c r="T236" i="39"/>
  <c r="U236" i="39"/>
  <c r="Y236" i="39" s="1"/>
  <c r="T240" i="39"/>
  <c r="U240" i="39" s="1"/>
  <c r="Y240" i="39" s="1"/>
  <c r="T259" i="39"/>
  <c r="U259" i="39"/>
  <c r="Y259" i="39" s="1"/>
  <c r="T293" i="39"/>
  <c r="W293" i="39"/>
  <c r="S293" i="39"/>
  <c r="T321" i="39"/>
  <c r="S321" i="39"/>
  <c r="T244" i="39"/>
  <c r="U244" i="39" s="1"/>
  <c r="Y244" i="39" s="1"/>
  <c r="T249" i="39"/>
  <c r="U249" i="39"/>
  <c r="Y249" i="39" s="1"/>
  <c r="T257" i="39"/>
  <c r="U257" i="39"/>
  <c r="Y257" i="39" s="1"/>
  <c r="T285" i="39"/>
  <c r="S285" i="39"/>
  <c r="T304" i="39"/>
  <c r="U304" i="39" s="1"/>
  <c r="T248" i="39"/>
  <c r="U248" i="39"/>
  <c r="Y248" i="39" s="1"/>
  <c r="T253" i="39"/>
  <c r="U253" i="39" s="1"/>
  <c r="Y253" i="39" s="1"/>
  <c r="T261" i="39"/>
  <c r="U261" i="39" s="1"/>
  <c r="Y261" i="39" s="1"/>
  <c r="T288" i="39"/>
  <c r="W288" i="39" s="1"/>
  <c r="Y288" i="39" s="1"/>
  <c r="T301" i="39"/>
  <c r="U301" i="39" s="1"/>
  <c r="S301" i="39"/>
  <c r="T337" i="39"/>
  <c r="S337" i="39"/>
  <c r="T255" i="39"/>
  <c r="U255" i="39" s="1"/>
  <c r="Y255" i="39" s="1"/>
  <c r="T268" i="39"/>
  <c r="U268" i="39"/>
  <c r="T296" i="39"/>
  <c r="T283" i="39"/>
  <c r="U283" i="39" s="1"/>
  <c r="S283" i="39"/>
  <c r="T286" i="39"/>
  <c r="W286" i="39"/>
  <c r="T291" i="39"/>
  <c r="S291" i="39"/>
  <c r="T294" i="39"/>
  <c r="T299" i="39"/>
  <c r="W299" i="39" s="1"/>
  <c r="S299" i="39"/>
  <c r="T302" i="39"/>
  <c r="T307" i="39"/>
  <c r="S307" i="39"/>
  <c r="T317" i="39"/>
  <c r="S317" i="39"/>
  <c r="T333" i="39"/>
  <c r="S333" i="39"/>
  <c r="T349" i="39"/>
  <c r="S349" i="39"/>
  <c r="T282" i="39"/>
  <c r="T287" i="39"/>
  <c r="U287" i="39" s="1"/>
  <c r="S287" i="39"/>
  <c r="T290" i="39"/>
  <c r="W290" i="39" s="1"/>
  <c r="T295" i="39"/>
  <c r="S295" i="39"/>
  <c r="T298" i="39"/>
  <c r="T303" i="39"/>
  <c r="W303" i="39" s="1"/>
  <c r="S303" i="39"/>
  <c r="T306" i="39"/>
  <c r="U306" i="39"/>
  <c r="T325" i="39"/>
  <c r="W325" i="39" s="1"/>
  <c r="S325" i="39"/>
  <c r="T341" i="39"/>
  <c r="S341" i="39"/>
  <c r="T352" i="39"/>
  <c r="U352" i="39" s="1"/>
  <c r="T284" i="39"/>
  <c r="U284" i="39" s="1"/>
  <c r="T289" i="39"/>
  <c r="S289" i="39"/>
  <c r="T292" i="39"/>
  <c r="W292" i="39" s="1"/>
  <c r="T297" i="39"/>
  <c r="U297" i="39" s="1"/>
  <c r="S297" i="39"/>
  <c r="T300" i="39"/>
  <c r="W300" i="39" s="1"/>
  <c r="T305" i="39"/>
  <c r="U305" i="39" s="1"/>
  <c r="S305" i="39"/>
  <c r="T308" i="39"/>
  <c r="T313" i="39"/>
  <c r="W313" i="39"/>
  <c r="S313" i="39"/>
  <c r="T329" i="39"/>
  <c r="S329" i="39"/>
  <c r="T345" i="39"/>
  <c r="W345" i="39" s="1"/>
  <c r="Y345" i="39" s="1"/>
  <c r="S345" i="39"/>
  <c r="T314" i="39"/>
  <c r="S314" i="39"/>
  <c r="T318" i="39"/>
  <c r="S318" i="39"/>
  <c r="T322" i="39"/>
  <c r="S322" i="39"/>
  <c r="T326" i="39"/>
  <c r="W326" i="39" s="1"/>
  <c r="S326" i="39"/>
  <c r="T330" i="39"/>
  <c r="S330" i="39"/>
  <c r="T334" i="39"/>
  <c r="W334" i="39"/>
  <c r="S334" i="39"/>
  <c r="T338" i="39"/>
  <c r="S338" i="39"/>
  <c r="T342" i="39"/>
  <c r="S342" i="39"/>
  <c r="T346" i="39"/>
  <c r="S346" i="39"/>
  <c r="T350" i="39"/>
  <c r="U350" i="39" s="1"/>
  <c r="S350" i="39"/>
  <c r="S282" i="39"/>
  <c r="S284" i="39"/>
  <c r="S286" i="39"/>
  <c r="S288" i="39"/>
  <c r="S290" i="39"/>
  <c r="S292" i="39"/>
  <c r="S294" i="39"/>
  <c r="S296" i="39"/>
  <c r="S298" i="39"/>
  <c r="S300" i="39"/>
  <c r="S302" i="39"/>
  <c r="S304" i="39"/>
  <c r="S306" i="39"/>
  <c r="S308" i="39"/>
  <c r="T312" i="39"/>
  <c r="W312" i="39"/>
  <c r="S312" i="39"/>
  <c r="T316" i="39"/>
  <c r="S316" i="39"/>
  <c r="T320" i="39"/>
  <c r="U320" i="39" s="1"/>
  <c r="S320" i="39"/>
  <c r="T324" i="39"/>
  <c r="U324" i="39" s="1"/>
  <c r="S324" i="39"/>
  <c r="T328" i="39"/>
  <c r="U328" i="39"/>
  <c r="S328" i="39"/>
  <c r="T332" i="39"/>
  <c r="U332" i="39" s="1"/>
  <c r="S332" i="39"/>
  <c r="T336" i="39"/>
  <c r="U336" i="39" s="1"/>
  <c r="S336" i="39"/>
  <c r="T340" i="39"/>
  <c r="U340" i="39" s="1"/>
  <c r="S340" i="39"/>
  <c r="T344" i="39"/>
  <c r="W344" i="39"/>
  <c r="S344" i="39"/>
  <c r="T348" i="39"/>
  <c r="S348" i="39"/>
  <c r="T351" i="39"/>
  <c r="W351" i="39" s="1"/>
  <c r="S351" i="39"/>
  <c r="T309" i="39"/>
  <c r="W309" i="39"/>
  <c r="Y309" i="39" s="1"/>
  <c r="S309" i="39"/>
  <c r="T311" i="39"/>
  <c r="W311" i="39"/>
  <c r="S311" i="39"/>
  <c r="T315" i="39"/>
  <c r="S315" i="39"/>
  <c r="T319" i="39"/>
  <c r="W319" i="39" s="1"/>
  <c r="S319" i="39"/>
  <c r="T323" i="39"/>
  <c r="S323" i="39"/>
  <c r="T327" i="39"/>
  <c r="U327" i="39" s="1"/>
  <c r="S327" i="39"/>
  <c r="T331" i="39"/>
  <c r="S331" i="39"/>
  <c r="T335" i="39"/>
  <c r="S335" i="39"/>
  <c r="T339" i="39"/>
  <c r="U339" i="39" s="1"/>
  <c r="S339" i="39"/>
  <c r="T343" i="39"/>
  <c r="W343" i="39"/>
  <c r="S343" i="39"/>
  <c r="T347" i="39"/>
  <c r="S347" i="39"/>
  <c r="S352" i="39"/>
  <c r="S167" i="43"/>
  <c r="R164" i="43"/>
  <c r="S165" i="43"/>
  <c r="T165" i="43"/>
  <c r="W28" i="39"/>
  <c r="W71" i="39"/>
  <c r="W31" i="39"/>
  <c r="W152" i="39"/>
  <c r="W135" i="39"/>
  <c r="W19" i="39"/>
  <c r="Y114" i="43"/>
  <c r="Y44" i="43"/>
  <c r="AA44" i="43" s="1"/>
  <c r="W79" i="39"/>
  <c r="W14" i="39"/>
  <c r="W157" i="39"/>
  <c r="W15" i="39"/>
  <c r="Y15" i="39" s="1"/>
  <c r="W86" i="39"/>
  <c r="Y86" i="39" s="1"/>
  <c r="W59" i="39"/>
  <c r="W35" i="39"/>
  <c r="Y35" i="39"/>
  <c r="W81" i="39"/>
  <c r="Y81" i="39" s="1"/>
  <c r="W98" i="39"/>
  <c r="Y98" i="39" s="1"/>
  <c r="W64" i="39"/>
  <c r="Y64" i="39" s="1"/>
  <c r="W106" i="39"/>
  <c r="W129" i="39"/>
  <c r="Y97" i="43"/>
  <c r="AA97" i="43" s="1"/>
  <c r="W183" i="39"/>
  <c r="W131" i="39"/>
  <c r="S16" i="29"/>
  <c r="T66" i="43"/>
  <c r="W139" i="39"/>
  <c r="Y139" i="39" s="1"/>
  <c r="W47" i="39"/>
  <c r="Y47" i="39" s="1"/>
  <c r="W170" i="39"/>
  <c r="Y170" i="39"/>
  <c r="W74" i="39"/>
  <c r="W66" i="39"/>
  <c r="W88" i="39"/>
  <c r="Y88" i="39"/>
  <c r="W72" i="39"/>
  <c r="W92" i="39"/>
  <c r="W22" i="39"/>
  <c r="W14" i="34"/>
  <c r="Y14" i="34" s="1"/>
  <c r="Y13" i="34" s="1"/>
  <c r="W160" i="39"/>
  <c r="W149" i="39"/>
  <c r="W41" i="39"/>
  <c r="Y41" i="39" s="1"/>
  <c r="S14" i="29"/>
  <c r="O12" i="42"/>
  <c r="R12" i="42"/>
  <c r="Y99" i="43"/>
  <c r="W68" i="39"/>
  <c r="Y68" i="39" s="1"/>
  <c r="W90" i="39"/>
  <c r="W63" i="39"/>
  <c r="P13" i="29"/>
  <c r="T10" i="29"/>
  <c r="T116" i="43"/>
  <c r="Y116" i="43"/>
  <c r="O12" i="37"/>
  <c r="W340" i="39"/>
  <c r="W283" i="39"/>
  <c r="T96" i="43"/>
  <c r="U124" i="39"/>
  <c r="W124" i="39"/>
  <c r="Z124" i="39" s="1"/>
  <c r="U163" i="39"/>
  <c r="W163" i="39"/>
  <c r="Z212" i="39"/>
  <c r="U325" i="39"/>
  <c r="U291" i="39"/>
  <c r="W291" i="39"/>
  <c r="U293" i="39"/>
  <c r="W53" i="39"/>
  <c r="W25" i="39"/>
  <c r="Y32" i="43"/>
  <c r="W38" i="39"/>
  <c r="Y148" i="43"/>
  <c r="AA148" i="43" s="1"/>
  <c r="T119" i="43"/>
  <c r="T103" i="43"/>
  <c r="T65" i="43"/>
  <c r="W46" i="39"/>
  <c r="T69" i="43"/>
  <c r="T107" i="43"/>
  <c r="Y107" i="43"/>
  <c r="U269" i="39"/>
  <c r="Y60" i="43"/>
  <c r="T86" i="43"/>
  <c r="Y86" i="43"/>
  <c r="U112" i="39"/>
  <c r="W112" i="39"/>
  <c r="U126" i="39"/>
  <c r="W144" i="39"/>
  <c r="Z144" i="39" s="1"/>
  <c r="U171" i="39"/>
  <c r="W171" i="39"/>
  <c r="W128" i="39"/>
  <c r="Y128" i="39" s="1"/>
  <c r="U162" i="39"/>
  <c r="W162" i="39"/>
  <c r="Y165" i="43"/>
  <c r="U343" i="39"/>
  <c r="U319" i="39"/>
  <c r="U311" i="39"/>
  <c r="U351" i="39"/>
  <c r="U344" i="39"/>
  <c r="W328" i="39"/>
  <c r="U312" i="39"/>
  <c r="W350" i="39"/>
  <c r="U334" i="39"/>
  <c r="U326" i="39"/>
  <c r="U313" i="39"/>
  <c r="U300" i="39"/>
  <c r="W306" i="39"/>
  <c r="W287" i="39"/>
  <c r="Y287" i="39" s="1"/>
  <c r="U299" i="39"/>
  <c r="U286" i="39"/>
  <c r="W268" i="39"/>
  <c r="W301" i="39"/>
  <c r="W117" i="39"/>
  <c r="Y117" i="39" s="1"/>
  <c r="W77" i="39"/>
  <c r="Y77" i="39" s="1"/>
  <c r="Z77" i="39" s="1"/>
  <c r="W16" i="39"/>
  <c r="U110" i="39"/>
  <c r="W110" i="39"/>
  <c r="Y59" i="39"/>
  <c r="Y119" i="39"/>
  <c r="W109" i="39"/>
  <c r="Y109" i="39" s="1"/>
  <c r="W101" i="39"/>
  <c r="U337" i="39"/>
  <c r="W337" i="39"/>
  <c r="T68" i="43"/>
  <c r="W42" i="39"/>
  <c r="W54" i="39"/>
  <c r="Y35" i="43"/>
  <c r="T110" i="43"/>
  <c r="Y110" i="43"/>
  <c r="T34" i="43"/>
  <c r="Y34" i="43"/>
  <c r="U176" i="39"/>
  <c r="T42" i="43"/>
  <c r="T72" i="43"/>
  <c r="T109" i="43"/>
  <c r="Y150" i="43"/>
  <c r="W116" i="39"/>
  <c r="Y116" i="39" s="1"/>
  <c r="W130" i="39"/>
  <c r="Z130" i="39" s="1"/>
  <c r="W146" i="39"/>
  <c r="Y146" i="39" s="1"/>
  <c r="W114" i="39"/>
  <c r="Y114" i="39" s="1"/>
  <c r="W132" i="39"/>
  <c r="Y132" i="39"/>
  <c r="Z132" i="39" s="1"/>
  <c r="W169" i="39"/>
  <c r="U178" i="39"/>
  <c r="W178" i="39"/>
  <c r="U168" i="39"/>
  <c r="W168" i="39"/>
  <c r="U281" i="39"/>
  <c r="U309" i="39"/>
  <c r="W324" i="39"/>
  <c r="Y324" i="39" s="1"/>
  <c r="W284" i="39"/>
  <c r="Y104" i="39"/>
  <c r="Y31" i="39"/>
  <c r="Y123" i="39"/>
  <c r="Y106" i="39"/>
  <c r="W30" i="39"/>
  <c r="Y30" i="39" s="1"/>
  <c r="Y76" i="43"/>
  <c r="T123" i="43"/>
  <c r="Y123" i="43"/>
  <c r="AA123" i="43" s="1"/>
  <c r="Y79" i="43"/>
  <c r="W180" i="39"/>
  <c r="U180" i="39"/>
  <c r="U122" i="39"/>
  <c r="W122" i="39"/>
  <c r="U167" i="39"/>
  <c r="W167" i="39"/>
  <c r="U172" i="39"/>
  <c r="W172" i="39"/>
  <c r="Y172" i="39" s="1"/>
  <c r="W305" i="39"/>
  <c r="W352" i="39"/>
  <c r="Y352" i="39"/>
  <c r="U349" i="39"/>
  <c r="W349" i="39"/>
  <c r="W296" i="39"/>
  <c r="U296" i="39"/>
  <c r="W165" i="39"/>
  <c r="Y71" i="39"/>
  <c r="Z71" i="39" s="1"/>
  <c r="W174" i="39"/>
  <c r="Y174" i="39" s="1"/>
  <c r="W45" i="39"/>
  <c r="Y45" i="39" s="1"/>
  <c r="W29" i="39"/>
  <c r="W17" i="39"/>
  <c r="Y17" i="39" s="1"/>
  <c r="W18" i="39"/>
  <c r="W308" i="39"/>
  <c r="U308" i="39"/>
  <c r="U289" i="39"/>
  <c r="W289" i="39"/>
  <c r="U341" i="39"/>
  <c r="W341" i="39"/>
  <c r="W295" i="39"/>
  <c r="Y295" i="39" s="1"/>
  <c r="U295" i="39"/>
  <c r="U333" i="39"/>
  <c r="W333" i="39"/>
  <c r="Y333" i="39" s="1"/>
  <c r="Z333" i="39" s="1"/>
  <c r="U307" i="39"/>
  <c r="W307" i="39"/>
  <c r="W294" i="39"/>
  <c r="U294" i="39"/>
  <c r="U288" i="39"/>
  <c r="U321" i="39"/>
  <c r="W321" i="39"/>
  <c r="Y321" i="39" s="1"/>
  <c r="W155" i="39"/>
  <c r="Y157" i="39"/>
  <c r="Y160" i="39"/>
  <c r="U138" i="39"/>
  <c r="W138" i="39"/>
  <c r="Y138" i="39" s="1"/>
  <c r="W103" i="39"/>
  <c r="Y103" i="39"/>
  <c r="W95" i="39"/>
  <c r="Y95" i="39" s="1"/>
  <c r="W105" i="39"/>
  <c r="W125" i="39"/>
  <c r="W107" i="39"/>
  <c r="Y107" i="39" s="1"/>
  <c r="W75" i="39"/>
  <c r="Y75" i="39"/>
  <c r="Z75" i="39" s="1"/>
  <c r="W84" i="39"/>
  <c r="W70" i="39"/>
  <c r="Y70" i="39" s="1"/>
  <c r="W13" i="39"/>
  <c r="W12" i="39" s="1"/>
  <c r="T80" i="43"/>
  <c r="Y56" i="43"/>
  <c r="T24" i="43"/>
  <c r="W184" i="39"/>
  <c r="U184" i="39"/>
  <c r="T75" i="43"/>
  <c r="Y75" i="43"/>
  <c r="AA75" i="43" s="1"/>
  <c r="T153" i="43"/>
  <c r="Y153" i="43"/>
  <c r="T77" i="43"/>
  <c r="U118" i="39"/>
  <c r="W118" i="39"/>
  <c r="Y118" i="39"/>
  <c r="Z118" i="39" s="1"/>
  <c r="U134" i="39"/>
  <c r="W134" i="39"/>
  <c r="U120" i="39"/>
  <c r="W120" i="39"/>
  <c r="Y120" i="39" s="1"/>
  <c r="Z120" i="39" s="1"/>
  <c r="U136" i="39"/>
  <c r="W136" i="39"/>
  <c r="W182" i="39"/>
  <c r="U267" i="39"/>
  <c r="W267" i="39"/>
  <c r="Y74" i="39"/>
  <c r="Z74" i="39" s="1"/>
  <c r="Y131" i="39"/>
  <c r="T13" i="37"/>
  <c r="S12" i="37"/>
  <c r="Y130" i="39"/>
  <c r="Y325" i="39"/>
  <c r="Y168" i="39"/>
  <c r="Y169" i="39"/>
  <c r="Y311" i="39"/>
  <c r="AA311" i="39" s="1"/>
  <c r="Y171" i="39"/>
  <c r="Y124" i="39"/>
  <c r="Y337" i="39"/>
  <c r="W280" i="39"/>
  <c r="AA150" i="43"/>
  <c r="Z119" i="39"/>
  <c r="Y344" i="39"/>
  <c r="Z344" i="39" s="1"/>
  <c r="Y46" i="39"/>
  <c r="Z46" i="39" s="1"/>
  <c r="Y38" i="39"/>
  <c r="AA32" i="43"/>
  <c r="AB75" i="43"/>
  <c r="Y125" i="39"/>
  <c r="Y122" i="39"/>
  <c r="Z122" i="39" s="1"/>
  <c r="Y178" i="39"/>
  <c r="Y126" i="39"/>
  <c r="Y42" i="39"/>
  <c r="Y301" i="39"/>
  <c r="Z301" i="39"/>
  <c r="Y286" i="39"/>
  <c r="Z286" i="39"/>
  <c r="AA286" i="39" s="1"/>
  <c r="Y343" i="39"/>
  <c r="AB247" i="39"/>
  <c r="Y53" i="39"/>
  <c r="Z53" i="39"/>
  <c r="Y29" i="39"/>
  <c r="Z29" i="39" s="1"/>
  <c r="AA189" i="39"/>
  <c r="Y16" i="39"/>
  <c r="Y144" i="39"/>
  <c r="Y112" i="39"/>
  <c r="Y308" i="39"/>
  <c r="Z308" i="39" s="1"/>
  <c r="Y296" i="39"/>
  <c r="AA34" i="43"/>
  <c r="AB34" i="43" s="1"/>
  <c r="AA35" i="43"/>
  <c r="Y306" i="39"/>
  <c r="AA224" i="39"/>
  <c r="Y13" i="39"/>
  <c r="Z15" i="39"/>
  <c r="Y18" i="39"/>
  <c r="Z80" i="39"/>
  <c r="Y101" i="39"/>
  <c r="Z59" i="39"/>
  <c r="AA59" i="39"/>
  <c r="AA74" i="39"/>
  <c r="AB224" i="39"/>
  <c r="AA122" i="39"/>
  <c r="AA46" i="39"/>
  <c r="Z311" i="39"/>
  <c r="Z125" i="39"/>
  <c r="AA119" i="39"/>
  <c r="AB119" i="39" s="1"/>
  <c r="Z116" i="39"/>
  <c r="Z38" i="39"/>
  <c r="AA38" i="39" s="1"/>
  <c r="AB38" i="39" s="1"/>
  <c r="Z114" i="39"/>
  <c r="AA114" i="39"/>
  <c r="Z109" i="39"/>
  <c r="AA110" i="43"/>
  <c r="R19" i="43"/>
  <c r="S19" i="43"/>
  <c r="Z29" i="43"/>
  <c r="U29" i="43"/>
  <c r="Y29" i="43" s="1"/>
  <c r="S31" i="43"/>
  <c r="R31" i="43"/>
  <c r="U37" i="43"/>
  <c r="Y37" i="43" s="1"/>
  <c r="Z37" i="43"/>
  <c r="R43" i="43"/>
  <c r="S43" i="43"/>
  <c r="R46" i="43"/>
  <c r="S46" i="43"/>
  <c r="Z51" i="43"/>
  <c r="U51" i="43"/>
  <c r="Y51" i="43" s="1"/>
  <c r="U53" i="43"/>
  <c r="Y53" i="43" s="1"/>
  <c r="Z53" i="43"/>
  <c r="S57" i="43"/>
  <c r="R57" i="43"/>
  <c r="U59" i="43"/>
  <c r="Z59" i="43"/>
  <c r="R61" i="43"/>
  <c r="S61" i="43"/>
  <c r="T61" i="43" s="1"/>
  <c r="R64" i="43"/>
  <c r="S64" i="43"/>
  <c r="R67" i="43"/>
  <c r="S67" i="43"/>
  <c r="U84" i="43"/>
  <c r="Y84" i="43"/>
  <c r="Z84" i="43"/>
  <c r="Z89" i="43"/>
  <c r="U89" i="43"/>
  <c r="Y89" i="43"/>
  <c r="S91" i="43"/>
  <c r="R91" i="43"/>
  <c r="R93" i="43"/>
  <c r="S93" i="43"/>
  <c r="AA86" i="43"/>
  <c r="S52" i="43"/>
  <c r="T101" i="43"/>
  <c r="Y101" i="43"/>
  <c r="AA101" i="43" s="1"/>
  <c r="AB101" i="43" s="1"/>
  <c r="S154" i="43"/>
  <c r="Z96" i="43"/>
  <c r="U96" i="43"/>
  <c r="Y96" i="43"/>
  <c r="Z98" i="43"/>
  <c r="U98" i="43"/>
  <c r="Y98" i="43" s="1"/>
  <c r="AB103" i="43"/>
  <c r="R106" i="43"/>
  <c r="S106" i="43"/>
  <c r="R112" i="43"/>
  <c r="S112" i="43"/>
  <c r="Z124" i="43"/>
  <c r="U124" i="43"/>
  <c r="S128" i="43"/>
  <c r="T128" i="43" s="1"/>
  <c r="R128" i="43"/>
  <c r="R131" i="43"/>
  <c r="S131" i="43"/>
  <c r="T131" i="43" s="1"/>
  <c r="R151" i="43"/>
  <c r="S151" i="43"/>
  <c r="T151" i="43" s="1"/>
  <c r="R147" i="43"/>
  <c r="S147" i="43"/>
  <c r="Y147" i="43" s="1"/>
  <c r="R166" i="43"/>
  <c r="S166" i="43"/>
  <c r="O12" i="43"/>
  <c r="BG12" i="43" s="1"/>
  <c r="BG18" i="43" s="1"/>
  <c r="BH28" i="43" s="1"/>
  <c r="T48" i="43"/>
  <c r="AA76" i="43"/>
  <c r="AB76" i="43"/>
  <c r="R103" i="43"/>
  <c r="AA74" i="43"/>
  <c r="AB74" i="43" s="1"/>
  <c r="AA33" i="43"/>
  <c r="AA116" i="43"/>
  <c r="AB116" i="43" s="1"/>
  <c r="Z151" i="43"/>
  <c r="Z47" i="43"/>
  <c r="U47" i="43"/>
  <c r="U95" i="43"/>
  <c r="Z95" i="43"/>
  <c r="R115" i="43"/>
  <c r="S115" i="43"/>
  <c r="R117" i="43"/>
  <c r="S117" i="43"/>
  <c r="T117" i="43" s="1"/>
  <c r="R120" i="43"/>
  <c r="S120" i="43"/>
  <c r="Y120" i="43" s="1"/>
  <c r="AA99" i="43"/>
  <c r="AB99" i="43" s="1"/>
  <c r="AB97" i="43"/>
  <c r="T82" i="43"/>
  <c r="Y82" i="43"/>
  <c r="AA82" i="43" s="1"/>
  <c r="AB82" i="43" s="1"/>
  <c r="AC82" i="43" s="1"/>
  <c r="Y102" i="43"/>
  <c r="T102" i="43"/>
  <c r="T70" i="43"/>
  <c r="Y70" i="43"/>
  <c r="R26" i="43"/>
  <c r="S26" i="43"/>
  <c r="Z50" i="43"/>
  <c r="U50" i="43"/>
  <c r="Y50" i="43"/>
  <c r="U69" i="43"/>
  <c r="Y69" i="43"/>
  <c r="AA69" i="43" s="1"/>
  <c r="Z69" i="43"/>
  <c r="Z72" i="43"/>
  <c r="U72" i="43"/>
  <c r="Y72" i="43"/>
  <c r="AA72" i="43" s="1"/>
  <c r="Y164" i="43"/>
  <c r="AA164" i="43"/>
  <c r="AB39" i="43"/>
  <c r="S49" i="43"/>
  <c r="R49" i="43"/>
  <c r="R52" i="43"/>
  <c r="S54" i="43"/>
  <c r="R54" i="43"/>
  <c r="U81" i="43"/>
  <c r="Y81" i="43"/>
  <c r="Z81" i="43"/>
  <c r="S108" i="43"/>
  <c r="R108" i="43"/>
  <c r="R111" i="43"/>
  <c r="S111" i="43"/>
  <c r="Z161" i="43"/>
  <c r="U161" i="43"/>
  <c r="Y161" i="43"/>
  <c r="AA161" i="43" s="1"/>
  <c r="Y27" i="43"/>
  <c r="Z31" i="43"/>
  <c r="U31" i="43"/>
  <c r="R38" i="43"/>
  <c r="S38" i="43"/>
  <c r="Y38" i="43"/>
  <c r="Z66" i="43"/>
  <c r="U66" i="43"/>
  <c r="Y66" i="43" s="1"/>
  <c r="S73" i="43"/>
  <c r="R73" i="43"/>
  <c r="Z87" i="43"/>
  <c r="U87" i="43"/>
  <c r="Y87" i="43" s="1"/>
  <c r="Z92" i="43"/>
  <c r="U92" i="43"/>
  <c r="Z119" i="43"/>
  <c r="U119" i="43"/>
  <c r="Y119" i="43"/>
  <c r="AA119" i="43" s="1"/>
  <c r="AB119" i="43" s="1"/>
  <c r="U121" i="43"/>
  <c r="Z121" i="43"/>
  <c r="R132" i="43"/>
  <c r="S132" i="43"/>
  <c r="T132" i="43"/>
  <c r="R154" i="43"/>
  <c r="R163" i="43"/>
  <c r="S163" i="43"/>
  <c r="Z79" i="43"/>
  <c r="R124" i="43"/>
  <c r="S124" i="43"/>
  <c r="U54" i="43"/>
  <c r="Z54" i="43"/>
  <c r="Y117" i="43"/>
  <c r="AA117" i="43" s="1"/>
  <c r="AB117" i="43" s="1"/>
  <c r="T46" i="43"/>
  <c r="Y46" i="43"/>
  <c r="T38" i="43"/>
  <c r="AA89" i="43"/>
  <c r="AA70" i="43"/>
  <c r="T120" i="43"/>
  <c r="T147" i="43"/>
  <c r="T106" i="43"/>
  <c r="Y106" i="43"/>
  <c r="AA106" i="43" s="1"/>
  <c r="Y57" i="43"/>
  <c r="T57" i="43"/>
  <c r="AA57" i="43"/>
  <c r="AB57" i="43" s="1"/>
  <c r="AA102" i="43"/>
  <c r="AB102" i="43" s="1"/>
  <c r="AC102" i="43" s="1"/>
  <c r="AE247" i="39"/>
  <c r="AD247" i="39"/>
  <c r="Z237" i="39"/>
  <c r="AA237" i="39" s="1"/>
  <c r="AA188" i="39"/>
  <c r="AB188" i="39" s="1"/>
  <c r="Z240" i="39"/>
  <c r="AA240" i="39" s="1"/>
  <c r="Z190" i="39"/>
  <c r="Z215" i="39"/>
  <c r="Z239" i="39"/>
  <c r="Z88" i="39"/>
  <c r="AA88" i="39" s="1"/>
  <c r="Z217" i="39"/>
  <c r="AA217" i="39" s="1"/>
  <c r="Z225" i="39"/>
  <c r="Z233" i="39"/>
  <c r="Z227" i="39"/>
  <c r="Z235" i="39"/>
  <c r="AA258" i="39"/>
  <c r="AB258" i="39" s="1"/>
  <c r="Y36" i="43"/>
  <c r="AA36" i="43" s="1"/>
  <c r="Y65" i="43"/>
  <c r="Y45" i="43"/>
  <c r="AA45" i="43" s="1"/>
  <c r="AB70" i="43"/>
  <c r="AC70" i="43" s="1"/>
  <c r="Y61" i="43"/>
  <c r="Z128" i="39"/>
  <c r="AA120" i="39"/>
  <c r="AB120" i="39" s="1"/>
  <c r="Z112" i="39"/>
  <c r="AB150" i="43"/>
  <c r="Y134" i="39"/>
  <c r="Z213" i="39"/>
  <c r="AA213" i="39" s="1"/>
  <c r="AB213" i="39" s="1"/>
  <c r="AE213" i="39" s="1"/>
  <c r="Z230" i="39"/>
  <c r="Z133" i="39"/>
  <c r="AA133" i="39" s="1"/>
  <c r="AA199" i="39"/>
  <c r="AB199" i="39" s="1"/>
  <c r="AA238" i="39"/>
  <c r="AB238" i="39" s="1"/>
  <c r="AA200" i="39"/>
  <c r="AB200" i="39" s="1"/>
  <c r="AE200" i="39" s="1"/>
  <c r="Z244" i="39"/>
  <c r="Z197" i="39"/>
  <c r="AA197" i="39" s="1"/>
  <c r="Z192" i="39"/>
  <c r="W96" i="39"/>
  <c r="Y152" i="43"/>
  <c r="AA152" i="43" s="1"/>
  <c r="R31" i="41"/>
  <c r="O24" i="41"/>
  <c r="R24" i="41"/>
  <c r="Y25" i="43"/>
  <c r="Y63" i="43"/>
  <c r="U30" i="43"/>
  <c r="U41" i="43"/>
  <c r="Y41" i="43" s="1"/>
  <c r="X154" i="39"/>
  <c r="V127" i="39"/>
  <c r="W127" i="39"/>
  <c r="Y127" i="39" s="1"/>
  <c r="Z127" i="39" s="1"/>
  <c r="X127" i="39"/>
  <c r="X140" i="39"/>
  <c r="V140" i="39"/>
  <c r="O12" i="45"/>
  <c r="R12" i="45" s="1"/>
  <c r="R25" i="43"/>
  <c r="Z65" i="43"/>
  <c r="U77" i="43"/>
  <c r="Y77" i="43" s="1"/>
  <c r="AA77" i="43" s="1"/>
  <c r="AB77" i="43" s="1"/>
  <c r="V142" i="39"/>
  <c r="W142" i="39" s="1"/>
  <c r="X142" i="39"/>
  <c r="O12" i="39"/>
  <c r="O11" i="39"/>
  <c r="S17" i="37" s="1"/>
  <c r="V179" i="39"/>
  <c r="W179" i="39" s="1"/>
  <c r="X179" i="39"/>
  <c r="Y94" i="43"/>
  <c r="AA94" i="43" s="1"/>
  <c r="AB94" i="43" s="1"/>
  <c r="Z118" i="43"/>
  <c r="X151" i="39"/>
  <c r="V151" i="39"/>
  <c r="W151" i="39" s="1"/>
  <c r="AA65" i="43"/>
  <c r="AB65" i="43" s="1"/>
  <c r="AC65" i="43" s="1"/>
  <c r="O12" i="41"/>
  <c r="R12" i="41" s="1"/>
  <c r="Z14" i="34"/>
  <c r="Z13" i="34" s="1"/>
  <c r="AA63" i="43"/>
  <c r="AA61" i="43"/>
  <c r="S12" i="41"/>
  <c r="S18" i="41" s="1"/>
  <c r="Z187" i="39"/>
  <c r="AA187" i="39"/>
  <c r="U111" i="39"/>
  <c r="W111" i="39"/>
  <c r="T62" i="43"/>
  <c r="Z321" i="39"/>
  <c r="AA321" i="39" s="1"/>
  <c r="Y113" i="43"/>
  <c r="T113" i="43"/>
  <c r="AD119" i="39"/>
  <c r="AE119" i="39"/>
  <c r="AB152" i="43"/>
  <c r="AA14" i="34"/>
  <c r="AB14" i="34"/>
  <c r="AB13" i="34" s="1"/>
  <c r="T73" i="43"/>
  <c r="Y73" i="43"/>
  <c r="T111" i="43"/>
  <c r="Y111" i="43"/>
  <c r="AA111" i="43"/>
  <c r="Y151" i="43"/>
  <c r="AA96" i="43"/>
  <c r="AB96" i="43" s="1"/>
  <c r="AA128" i="39"/>
  <c r="AB128" i="39" s="1"/>
  <c r="AE128" i="39" s="1"/>
  <c r="AB36" i="43"/>
  <c r="AC36" i="43" s="1"/>
  <c r="Z126" i="39"/>
  <c r="Z50" i="39"/>
  <c r="AA190" i="39"/>
  <c r="T52" i="43"/>
  <c r="Y52" i="43"/>
  <c r="Y67" i="43"/>
  <c r="AA67" i="43"/>
  <c r="AB67" i="43" s="1"/>
  <c r="T67" i="43"/>
  <c r="T31" i="43"/>
  <c r="Y31" i="43"/>
  <c r="Z296" i="39"/>
  <c r="Y305" i="39"/>
  <c r="Y167" i="39"/>
  <c r="Z123" i="39"/>
  <c r="T108" i="43"/>
  <c r="Y108" i="43"/>
  <c r="Y154" i="43"/>
  <c r="T154" i="43"/>
  <c r="Z146" i="39"/>
  <c r="AA153" i="43"/>
  <c r="Y84" i="39"/>
  <c r="Z30" i="39"/>
  <c r="Y290" i="39"/>
  <c r="Y91" i="43"/>
  <c r="T91" i="43"/>
  <c r="Z343" i="39"/>
  <c r="Z281" i="39"/>
  <c r="Z280" i="39" s="1"/>
  <c r="AA56" i="43"/>
  <c r="Y284" i="39"/>
  <c r="Z284" i="39"/>
  <c r="Y135" i="39"/>
  <c r="Z135" i="39"/>
  <c r="U347" i="39"/>
  <c r="W347" i="39"/>
  <c r="Y347" i="39" s="1"/>
  <c r="U331" i="39"/>
  <c r="W331" i="39"/>
  <c r="Y331" i="39" s="1"/>
  <c r="U323" i="39"/>
  <c r="W323" i="39"/>
  <c r="Y323" i="39" s="1"/>
  <c r="U316" i="39"/>
  <c r="W316" i="39"/>
  <c r="U338" i="39"/>
  <c r="W338" i="39"/>
  <c r="W322" i="39"/>
  <c r="U322" i="39"/>
  <c r="U314" i="39"/>
  <c r="W314" i="39"/>
  <c r="Y314" i="39" s="1"/>
  <c r="U329" i="39"/>
  <c r="W329" i="39"/>
  <c r="W297" i="39"/>
  <c r="U303" i="39"/>
  <c r="W302" i="39"/>
  <c r="U302" i="39"/>
  <c r="U61" i="39"/>
  <c r="W61" i="39"/>
  <c r="Y61" i="39" s="1"/>
  <c r="W32" i="39"/>
  <c r="U32" i="39"/>
  <c r="W76" i="39"/>
  <c r="U76" i="39"/>
  <c r="W310" i="39"/>
  <c r="U310" i="39"/>
  <c r="Z172" i="39"/>
  <c r="AA172" i="39"/>
  <c r="Z64" i="39"/>
  <c r="Y307" i="39"/>
  <c r="Y341" i="39"/>
  <c r="AB32" i="43"/>
  <c r="W332" i="39"/>
  <c r="AA218" i="39"/>
  <c r="Z104" i="39"/>
  <c r="U49" i="39"/>
  <c r="W49" i="39"/>
  <c r="U37" i="39"/>
  <c r="W37" i="39"/>
  <c r="U137" i="39"/>
  <c r="W137" i="39"/>
  <c r="Z47" i="39"/>
  <c r="AA47" i="39" s="1"/>
  <c r="W304" i="39"/>
  <c r="U21" i="39"/>
  <c r="U143" i="39"/>
  <c r="W143" i="39"/>
  <c r="W40" i="39"/>
  <c r="W52" i="39"/>
  <c r="U65" i="39"/>
  <c r="W65" i="39"/>
  <c r="Y65" i="39" s="1"/>
  <c r="W36" i="39"/>
  <c r="U82" i="39"/>
  <c r="W145" i="39"/>
  <c r="U113" i="39"/>
  <c r="W113" i="39"/>
  <c r="W147" i="39"/>
  <c r="U166" i="39"/>
  <c r="W166" i="39"/>
  <c r="U123" i="39"/>
  <c r="W55" i="39"/>
  <c r="Y55" i="39" s="1"/>
  <c r="Y96" i="39"/>
  <c r="AC75" i="43"/>
  <c r="Y340" i="39"/>
  <c r="Y22" i="39"/>
  <c r="Y14" i="39"/>
  <c r="Z14" i="39" s="1"/>
  <c r="Z234" i="39"/>
  <c r="W56" i="39"/>
  <c r="Y27" i="39"/>
  <c r="U51" i="39"/>
  <c r="W51" i="39"/>
  <c r="U121" i="39"/>
  <c r="W121" i="39"/>
  <c r="Z198" i="39"/>
  <c r="AA198" i="39" s="1"/>
  <c r="AB198" i="39" s="1"/>
  <c r="Z196" i="39"/>
  <c r="AA196" i="39" s="1"/>
  <c r="AA81" i="43"/>
  <c r="Z55" i="39"/>
  <c r="AA220" i="39"/>
  <c r="AB164" i="43"/>
  <c r="AB89" i="43"/>
  <c r="AB71" i="43"/>
  <c r="AA38" i="43"/>
  <c r="AB86" i="43"/>
  <c r="AC86" i="43" s="1"/>
  <c r="Y155" i="39"/>
  <c r="Z155" i="39"/>
  <c r="Y283" i="39"/>
  <c r="Z283" i="39"/>
  <c r="Y329" i="39"/>
  <c r="Y63" i="39"/>
  <c r="Z185" i="39"/>
  <c r="AA185" i="39" s="1"/>
  <c r="U158" i="39"/>
  <c r="W158" i="39"/>
  <c r="U156" i="39"/>
  <c r="W156" i="39"/>
  <c r="Y76" i="39"/>
  <c r="Z186" i="39"/>
  <c r="AA186" i="39" s="1"/>
  <c r="Z202" i="39"/>
  <c r="AA245" i="39"/>
  <c r="AB245" i="39" s="1"/>
  <c r="AC76" i="43"/>
  <c r="AD76" i="43"/>
  <c r="T54" i="43"/>
  <c r="Y54" i="43"/>
  <c r="AC164" i="43"/>
  <c r="AA50" i="43"/>
  <c r="AC97" i="43"/>
  <c r="AD97" i="43" s="1"/>
  <c r="AC103" i="43"/>
  <c r="AB114" i="39"/>
  <c r="AE114" i="39"/>
  <c r="AE224" i="39"/>
  <c r="AD224" i="39"/>
  <c r="Z287" i="39"/>
  <c r="AA287" i="39"/>
  <c r="Z295" i="39"/>
  <c r="AA295" i="39"/>
  <c r="AA254" i="39"/>
  <c r="AB254" i="39" s="1"/>
  <c r="AC116" i="43"/>
  <c r="AD116" i="43" s="1"/>
  <c r="T163" i="43"/>
  <c r="Y163" i="43"/>
  <c r="Y93" i="43"/>
  <c r="T93" i="43"/>
  <c r="AC161" i="43"/>
  <c r="AB161" i="43"/>
  <c r="AB111" i="43"/>
  <c r="AC111" i="43" s="1"/>
  <c r="AB62" i="43"/>
  <c r="AC39" i="43"/>
  <c r="AD39" i="43" s="1"/>
  <c r="AB69" i="43"/>
  <c r="AC69" i="43"/>
  <c r="AB33" i="43"/>
  <c r="AC33" i="43"/>
  <c r="AB122" i="39"/>
  <c r="AE122" i="39"/>
  <c r="AB35" i="43"/>
  <c r="AC35" i="43" s="1"/>
  <c r="AA116" i="39"/>
  <c r="AB116" i="39" s="1"/>
  <c r="AE116" i="39" s="1"/>
  <c r="Z331" i="39"/>
  <c r="AA331" i="39"/>
  <c r="AA29" i="39"/>
  <c r="Z337" i="39"/>
  <c r="AA337" i="39" s="1"/>
  <c r="AB337" i="39" s="1"/>
  <c r="Z103" i="39"/>
  <c r="AA103" i="39" s="1"/>
  <c r="AA284" i="39"/>
  <c r="Z95" i="39"/>
  <c r="AA15" i="39"/>
  <c r="Y12" i="39"/>
  <c r="Z13" i="39"/>
  <c r="AA53" i="39"/>
  <c r="AB53" i="39" s="1"/>
  <c r="AE53" i="39" s="1"/>
  <c r="Z41" i="39"/>
  <c r="AA41" i="39" s="1"/>
  <c r="Z352" i="39"/>
  <c r="AA352" i="39" s="1"/>
  <c r="Y180" i="39"/>
  <c r="Z180" i="39" s="1"/>
  <c r="AA80" i="39"/>
  <c r="AB80" i="39" s="1"/>
  <c r="AE80" i="39" s="1"/>
  <c r="Z306" i="39"/>
  <c r="AA306" i="39" s="1"/>
  <c r="AB189" i="39"/>
  <c r="AE189" i="39" s="1"/>
  <c r="Z159" i="39"/>
  <c r="Z171" i="39"/>
  <c r="AA171" i="39" s="1"/>
  <c r="AA109" i="39"/>
  <c r="Z169" i="39"/>
  <c r="AA169" i="39"/>
  <c r="Z178" i="39"/>
  <c r="Y183" i="39"/>
  <c r="AA194" i="39"/>
  <c r="U292" i="39"/>
  <c r="Z139" i="39"/>
  <c r="Y129" i="39"/>
  <c r="Z129" i="39" s="1"/>
  <c r="U57" i="39"/>
  <c r="W57" i="39"/>
  <c r="U87" i="39"/>
  <c r="W87" i="39"/>
  <c r="Y87" i="39" s="1"/>
  <c r="Z214" i="39"/>
  <c r="AA214" i="39" s="1"/>
  <c r="AA212" i="39"/>
  <c r="AA114" i="43"/>
  <c r="AB114" i="43"/>
  <c r="AC114" i="43" s="1"/>
  <c r="U62" i="39"/>
  <c r="W62" i="39"/>
  <c r="U73" i="39"/>
  <c r="W73" i="39"/>
  <c r="Y73" i="39" s="1"/>
  <c r="U48" i="39"/>
  <c r="W48" i="39"/>
  <c r="U20" i="39"/>
  <c r="W20" i="39"/>
  <c r="Z229" i="39"/>
  <c r="T118" i="43"/>
  <c r="AB24" i="43"/>
  <c r="Y40" i="39"/>
  <c r="AA146" i="39"/>
  <c r="AB146" i="39" s="1"/>
  <c r="AE146" i="39" s="1"/>
  <c r="Z167" i="39"/>
  <c r="AA151" i="43"/>
  <c r="AC151" i="43" s="1"/>
  <c r="AA13" i="34"/>
  <c r="AE13" i="34" s="1"/>
  <c r="AD14" i="34"/>
  <c r="AD13" i="34" s="1"/>
  <c r="AD189" i="39"/>
  <c r="AD122" i="39"/>
  <c r="AA281" i="39"/>
  <c r="AA280" i="39" s="1"/>
  <c r="Y166" i="39"/>
  <c r="Y113" i="39"/>
  <c r="Y82" i="39"/>
  <c r="AB218" i="39"/>
  <c r="AE218" i="39" s="1"/>
  <c r="Z174" i="39"/>
  <c r="Y310" i="39"/>
  <c r="Z310" i="39"/>
  <c r="Y302" i="39"/>
  <c r="Y338" i="39"/>
  <c r="Y316" i="39"/>
  <c r="Z316" i="39"/>
  <c r="AA316" i="39" s="1"/>
  <c r="AB316" i="39" s="1"/>
  <c r="AA135" i="39"/>
  <c r="AB135" i="39" s="1"/>
  <c r="AE135" i="39" s="1"/>
  <c r="Z290" i="39"/>
  <c r="AA290" i="39" s="1"/>
  <c r="AA31" i="43"/>
  <c r="AB31" i="43"/>
  <c r="AA52" i="43"/>
  <c r="AA50" i="39"/>
  <c r="AB50" i="39" s="1"/>
  <c r="AE50" i="39" s="1"/>
  <c r="AA113" i="43"/>
  <c r="AB113" i="43" s="1"/>
  <c r="Y34" i="39"/>
  <c r="Z34" i="39" s="1"/>
  <c r="AA104" i="39"/>
  <c r="Y297" i="39"/>
  <c r="Y143" i="39"/>
  <c r="Z143" i="39" s="1"/>
  <c r="Y304" i="39"/>
  <c r="Y49" i="39"/>
  <c r="Z341" i="39"/>
  <c r="AA341" i="39"/>
  <c r="Z307" i="39"/>
  <c r="AA307" i="39"/>
  <c r="AA64" i="39"/>
  <c r="AB64" i="39"/>
  <c r="AE64" i="39" s="1"/>
  <c r="AB172" i="39"/>
  <c r="AE172" i="39" s="1"/>
  <c r="Y303" i="39"/>
  <c r="Z303" i="39" s="1"/>
  <c r="AA30" i="39"/>
  <c r="AA154" i="43"/>
  <c r="AA108" i="43"/>
  <c r="AE14" i="34"/>
  <c r="AC152" i="43"/>
  <c r="Y111" i="39"/>
  <c r="Y137" i="39"/>
  <c r="Y37" i="39"/>
  <c r="Z37" i="39" s="1"/>
  <c r="AC153" i="43"/>
  <c r="AB295" i="39"/>
  <c r="AE295" i="39" s="1"/>
  <c r="AD164" i="43"/>
  <c r="AF164" i="43"/>
  <c r="AG164" i="43" s="1"/>
  <c r="AA55" i="39"/>
  <c r="AB55" i="39" s="1"/>
  <c r="AE55" i="39" s="1"/>
  <c r="AB220" i="39"/>
  <c r="AD75" i="43"/>
  <c r="AF75" i="43" s="1"/>
  <c r="Y147" i="39"/>
  <c r="Y145" i="39"/>
  <c r="Y36" i="39"/>
  <c r="Y52" i="39"/>
  <c r="Z52" i="39" s="1"/>
  <c r="AA52" i="39" s="1"/>
  <c r="AC32" i="43"/>
  <c r="AD32" i="43"/>
  <c r="AG32" i="43" s="1"/>
  <c r="AA174" i="39"/>
  <c r="Y32" i="39"/>
  <c r="Z32" i="39" s="1"/>
  <c r="Y322" i="39"/>
  <c r="AB56" i="43"/>
  <c r="AA343" i="39"/>
  <c r="AB343" i="39" s="1"/>
  <c r="AE343" i="39" s="1"/>
  <c r="AA91" i="43"/>
  <c r="Z107" i="39"/>
  <c r="AA107" i="39" s="1"/>
  <c r="AB153" i="43"/>
  <c r="AD146" i="39"/>
  <c r="AE38" i="39"/>
  <c r="AD38" i="39"/>
  <c r="AD128" i="39"/>
  <c r="AD102" i="43"/>
  <c r="AF102" i="43"/>
  <c r="AA73" i="43"/>
  <c r="AB73" i="43"/>
  <c r="AD73" i="43" s="1"/>
  <c r="AB171" i="39"/>
  <c r="AE171" i="39" s="1"/>
  <c r="Z12" i="39"/>
  <c r="Y156" i="39"/>
  <c r="Z63" i="39"/>
  <c r="AA163" i="43"/>
  <c r="AC163" i="43" s="1"/>
  <c r="AD163" i="43" s="1"/>
  <c r="AB287" i="39"/>
  <c r="AE287" i="39" s="1"/>
  <c r="AD103" i="43"/>
  <c r="AG103" i="43" s="1"/>
  <c r="AB50" i="43"/>
  <c r="AD65" i="43"/>
  <c r="AG65" i="43" s="1"/>
  <c r="AD198" i="39"/>
  <c r="Y121" i="39"/>
  <c r="Z121" i="39" s="1"/>
  <c r="AA229" i="39"/>
  <c r="Y62" i="39"/>
  <c r="AB41" i="39"/>
  <c r="AE41" i="39"/>
  <c r="AD161" i="43"/>
  <c r="AF161" i="43" s="1"/>
  <c r="AG161" i="43" s="1"/>
  <c r="AA54" i="43"/>
  <c r="AB54" i="43" s="1"/>
  <c r="Y158" i="39"/>
  <c r="AA283" i="39"/>
  <c r="AB283" i="39" s="1"/>
  <c r="AD55" i="39"/>
  <c r="AB196" i="39"/>
  <c r="AE196" i="39" s="1"/>
  <c r="AE198" i="39"/>
  <c r="AB281" i="39"/>
  <c r="AD281" i="39" s="1"/>
  <c r="AD280" i="39" s="1"/>
  <c r="Y20" i="39"/>
  <c r="Z20" i="39" s="1"/>
  <c r="Y57" i="39"/>
  <c r="Z57" i="39"/>
  <c r="AA139" i="39"/>
  <c r="AB139" i="39" s="1"/>
  <c r="AD35" i="43"/>
  <c r="AG35" i="43" s="1"/>
  <c r="Y56" i="39"/>
  <c r="AB214" i="39"/>
  <c r="AE214" i="39"/>
  <c r="AD41" i="39"/>
  <c r="AD36" i="43"/>
  <c r="AF36" i="43" s="1"/>
  <c r="AG36" i="43"/>
  <c r="AF116" i="43"/>
  <c r="AC117" i="43"/>
  <c r="AD117" i="43" s="1"/>
  <c r="AD114" i="39"/>
  <c r="Y48" i="39"/>
  <c r="Z48" i="39" s="1"/>
  <c r="AB212" i="39"/>
  <c r="AE212" i="39"/>
  <c r="AA13" i="39"/>
  <c r="AB13" i="39" s="1"/>
  <c r="AB15" i="39"/>
  <c r="AE15" i="39" s="1"/>
  <c r="AA95" i="39"/>
  <c r="AB95" i="39" s="1"/>
  <c r="AE95" i="39" s="1"/>
  <c r="AA129" i="39"/>
  <c r="AB129" i="39" s="1"/>
  <c r="AB194" i="39"/>
  <c r="AE194" i="39"/>
  <c r="Z183" i="39"/>
  <c r="AA178" i="39"/>
  <c r="AB178" i="39" s="1"/>
  <c r="AB169" i="39"/>
  <c r="AE169" i="39" s="1"/>
  <c r="AB109" i="39"/>
  <c r="AE109" i="39" s="1"/>
  <c r="AA159" i="39"/>
  <c r="AD80" i="39"/>
  <c r="AB352" i="39"/>
  <c r="AE352" i="39"/>
  <c r="AA12" i="39"/>
  <c r="AB284" i="39"/>
  <c r="AE284" i="39"/>
  <c r="AB29" i="39"/>
  <c r="AE29" i="39" s="1"/>
  <c r="AF35" i="43"/>
  <c r="AD33" i="43"/>
  <c r="AG33" i="43" s="1"/>
  <c r="AD69" i="43"/>
  <c r="AG69" i="43" s="1"/>
  <c r="AA93" i="43"/>
  <c r="AC62" i="43"/>
  <c r="AD62" i="43" s="1"/>
  <c r="AG116" i="43"/>
  <c r="AC94" i="43"/>
  <c r="AD94" i="43" s="1"/>
  <c r="AG94" i="43" s="1"/>
  <c r="AD135" i="39"/>
  <c r="AF76" i="43"/>
  <c r="Z329" i="39"/>
  <c r="AA155" i="39"/>
  <c r="AB155" i="39" s="1"/>
  <c r="AC71" i="43"/>
  <c r="AA127" i="39"/>
  <c r="AB127" i="39" s="1"/>
  <c r="Y51" i="39"/>
  <c r="AA14" i="39"/>
  <c r="AB14" i="39" s="1"/>
  <c r="Z81" i="39"/>
  <c r="Z22" i="39"/>
  <c r="Z340" i="39"/>
  <c r="AA340" i="39" s="1"/>
  <c r="Z138" i="39"/>
  <c r="AC73" i="43"/>
  <c r="AC31" i="43"/>
  <c r="Z40" i="39"/>
  <c r="AA40" i="39" s="1"/>
  <c r="AA32" i="39"/>
  <c r="AB32" i="39" s="1"/>
  <c r="Z49" i="39"/>
  <c r="AA49" i="39" s="1"/>
  <c r="Z297" i="39"/>
  <c r="AA297" i="39" s="1"/>
  <c r="Z338" i="39"/>
  <c r="AA338" i="39" s="1"/>
  <c r="AB151" i="43"/>
  <c r="Z166" i="39"/>
  <c r="AD352" i="39"/>
  <c r="AF33" i="43"/>
  <c r="AF103" i="43"/>
  <c r="AG102" i="43"/>
  <c r="Z36" i="39"/>
  <c r="AA36" i="39" s="1"/>
  <c r="AB36" i="39" s="1"/>
  <c r="Z145" i="39"/>
  <c r="AF153" i="43"/>
  <c r="AB108" i="43"/>
  <c r="AC154" i="43"/>
  <c r="AD172" i="39"/>
  <c r="AD50" i="39"/>
  <c r="AB174" i="39"/>
  <c r="AE174" i="39" s="1"/>
  <c r="AC56" i="43"/>
  <c r="AD56" i="43" s="1"/>
  <c r="AE220" i="39"/>
  <c r="AD220" i="39"/>
  <c r="Z137" i="39"/>
  <c r="AB52" i="43"/>
  <c r="AC52" i="43" s="1"/>
  <c r="AD52" i="43" s="1"/>
  <c r="AA303" i="39"/>
  <c r="AB303" i="39"/>
  <c r="AE303" i="39" s="1"/>
  <c r="AD194" i="39"/>
  <c r="Z322" i="39"/>
  <c r="AA322" i="39"/>
  <c r="Z147" i="39"/>
  <c r="AA147" i="39" s="1"/>
  <c r="AA34" i="39"/>
  <c r="AB34" i="39" s="1"/>
  <c r="AD343" i="39"/>
  <c r="Z111" i="39"/>
  <c r="AA111" i="39" s="1"/>
  <c r="AB154" i="43"/>
  <c r="AD154" i="43" s="1"/>
  <c r="AC113" i="43"/>
  <c r="AD113" i="43" s="1"/>
  <c r="Z302" i="39"/>
  <c r="AA302" i="39" s="1"/>
  <c r="AB302" i="39" s="1"/>
  <c r="AE302" i="39" s="1"/>
  <c r="AA310" i="39"/>
  <c r="Z82" i="39"/>
  <c r="Z113" i="39"/>
  <c r="AA113" i="39" s="1"/>
  <c r="AB159" i="39"/>
  <c r="AE159" i="39" s="1"/>
  <c r="AA22" i="39"/>
  <c r="AD212" i="39"/>
  <c r="AF65" i="43"/>
  <c r="AD29" i="39"/>
  <c r="AA63" i="39"/>
  <c r="AB63" i="39"/>
  <c r="AE63" i="39" s="1"/>
  <c r="AA183" i="39"/>
  <c r="AB183" i="39" s="1"/>
  <c r="Z51" i="39"/>
  <c r="AA51" i="39" s="1"/>
  <c r="AD214" i="39"/>
  <c r="Z62" i="39"/>
  <c r="AA62" i="39"/>
  <c r="AB62" i="39" s="1"/>
  <c r="AB163" i="43"/>
  <c r="Z156" i="39"/>
  <c r="AA156" i="39" s="1"/>
  <c r="AB156" i="39" s="1"/>
  <c r="AE156" i="39" s="1"/>
  <c r="AA138" i="39"/>
  <c r="AB138" i="39" s="1"/>
  <c r="AB93" i="43"/>
  <c r="AC93" i="43" s="1"/>
  <c r="AD93" i="43" s="1"/>
  <c r="AD284" i="39"/>
  <c r="AD169" i="39"/>
  <c r="Z56" i="39"/>
  <c r="AB280" i="39"/>
  <c r="AE281" i="39"/>
  <c r="AA81" i="39"/>
  <c r="AB81" i="39" s="1"/>
  <c r="Z158" i="39"/>
  <c r="AA158" i="39" s="1"/>
  <c r="AD196" i="39"/>
  <c r="AD15" i="39"/>
  <c r="AD31" i="43"/>
  <c r="AG31" i="43"/>
  <c r="AA137" i="39"/>
  <c r="AB137" i="39" s="1"/>
  <c r="AB310" i="39"/>
  <c r="AE310" i="39" s="1"/>
  <c r="AD159" i="39"/>
  <c r="AF31" i="43"/>
  <c r="AD174" i="39"/>
  <c r="AC108" i="43"/>
  <c r="AD108" i="43"/>
  <c r="AA166" i="39"/>
  <c r="AB166" i="39"/>
  <c r="AD166" i="39" s="1"/>
  <c r="AA145" i="39"/>
  <c r="AB322" i="39"/>
  <c r="AE322" i="39" s="1"/>
  <c r="AD303" i="39"/>
  <c r="AA56" i="39"/>
  <c r="AB22" i="39"/>
  <c r="AE22" i="39" s="1"/>
  <c r="AD63" i="39"/>
  <c r="AE166" i="39"/>
  <c r="AB145" i="39"/>
  <c r="AE145" i="39" s="1"/>
  <c r="AG108" i="43"/>
  <c r="AF56" i="43" l="1"/>
  <c r="AG56" i="43"/>
  <c r="AG97" i="43"/>
  <c r="AF97" i="43"/>
  <c r="Z61" i="39"/>
  <c r="AA61" i="39" s="1"/>
  <c r="Z98" i="39"/>
  <c r="AA98" i="39" s="1"/>
  <c r="AB98" i="39"/>
  <c r="AE98" i="39" s="1"/>
  <c r="AE32" i="39"/>
  <c r="AD32" i="39"/>
  <c r="AE155" i="39"/>
  <c r="AD155" i="39"/>
  <c r="AE13" i="39"/>
  <c r="AB12" i="39"/>
  <c r="AE12" i="39" s="1"/>
  <c r="AA143" i="39"/>
  <c r="AB143" i="39"/>
  <c r="AE143" i="39" s="1"/>
  <c r="Z65" i="39"/>
  <c r="AB47" i="39"/>
  <c r="AE47" i="39" s="1"/>
  <c r="AD321" i="39"/>
  <c r="AB321" i="39"/>
  <c r="AE321" i="39" s="1"/>
  <c r="Y151" i="39"/>
  <c r="AA120" i="43"/>
  <c r="AB120" i="43"/>
  <c r="AC120" i="43" s="1"/>
  <c r="AA98" i="43"/>
  <c r="AB44" i="43"/>
  <c r="Y300" i="39"/>
  <c r="Z300" i="39" s="1"/>
  <c r="Z248" i="39"/>
  <c r="AA248" i="39" s="1"/>
  <c r="AB248" i="39" s="1"/>
  <c r="Z201" i="39"/>
  <c r="AA201" i="39" s="1"/>
  <c r="Z211" i="39"/>
  <c r="AA211" i="39" s="1"/>
  <c r="Z242" i="39"/>
  <c r="AG114" i="43"/>
  <c r="AF114" i="43"/>
  <c r="AD114" i="43"/>
  <c r="AG39" i="43"/>
  <c r="AF39" i="43"/>
  <c r="AD111" i="39"/>
  <c r="AB111" i="39"/>
  <c r="AE111" i="39" s="1"/>
  <c r="AD129" i="39"/>
  <c r="AE129" i="39"/>
  <c r="AB290" i="39"/>
  <c r="AE290" i="39" s="1"/>
  <c r="AB103" i="39"/>
  <c r="AE103" i="39" s="1"/>
  <c r="AE245" i="39"/>
  <c r="AD245" i="39"/>
  <c r="AB185" i="39"/>
  <c r="AE185" i="39" s="1"/>
  <c r="AD185" i="39"/>
  <c r="Y179" i="39"/>
  <c r="Z179" i="39"/>
  <c r="AB45" i="43"/>
  <c r="AC45" i="43" s="1"/>
  <c r="AB72" i="43"/>
  <c r="AC72" i="43"/>
  <c r="AC74" i="43"/>
  <c r="AD74" i="43" s="1"/>
  <c r="Y146" i="43"/>
  <c r="AA147" i="43"/>
  <c r="AB147" i="43" s="1"/>
  <c r="AB146" i="43" s="1"/>
  <c r="AC147" i="43"/>
  <c r="AC146" i="43" s="1"/>
  <c r="AB311" i="39"/>
  <c r="AE311" i="39" s="1"/>
  <c r="AD311" i="39"/>
  <c r="AB324" i="39"/>
  <c r="AE324" i="39" s="1"/>
  <c r="Z324" i="39"/>
  <c r="AA324" i="39" s="1"/>
  <c r="AA130" i="39"/>
  <c r="AB130" i="39" s="1"/>
  <c r="AE130" i="39" s="1"/>
  <c r="Y319" i="39"/>
  <c r="Y299" i="39"/>
  <c r="Z299" i="39" s="1"/>
  <c r="Z257" i="39"/>
  <c r="AA257" i="39" s="1"/>
  <c r="AD337" i="39"/>
  <c r="AE337" i="39"/>
  <c r="Z314" i="39"/>
  <c r="AA71" i="39"/>
  <c r="AB71" i="39" s="1"/>
  <c r="AE71" i="39" s="1"/>
  <c r="AD71" i="39"/>
  <c r="Z236" i="39"/>
  <c r="AD236" i="39"/>
  <c r="AA236" i="39"/>
  <c r="AB236" i="39"/>
  <c r="AE236" i="39" s="1"/>
  <c r="Z226" i="39"/>
  <c r="AB226" i="39"/>
  <c r="AE226" i="39" s="1"/>
  <c r="AA226" i="39"/>
  <c r="AG62" i="43"/>
  <c r="AF62" i="43"/>
  <c r="Z87" i="39"/>
  <c r="AA87" i="39" s="1"/>
  <c r="AB306" i="39"/>
  <c r="AE306" i="39" s="1"/>
  <c r="Z347" i="39"/>
  <c r="AA347" i="39"/>
  <c r="AB347" i="39" s="1"/>
  <c r="AA124" i="39"/>
  <c r="AE280" i="39"/>
  <c r="AE183" i="39"/>
  <c r="AD183" i="39"/>
  <c r="AB113" i="39"/>
  <c r="AE113" i="39" s="1"/>
  <c r="AD113" i="39"/>
  <c r="AF113" i="43"/>
  <c r="AG113" i="43"/>
  <c r="AA48" i="39"/>
  <c r="AD151" i="43"/>
  <c r="AG151" i="43" s="1"/>
  <c r="AB186" i="39"/>
  <c r="AE186" i="39" s="1"/>
  <c r="AD186" i="39"/>
  <c r="AA87" i="43"/>
  <c r="AB87" i="43" s="1"/>
  <c r="AC87" i="43" s="1"/>
  <c r="AA66" i="43"/>
  <c r="AB66" i="43" s="1"/>
  <c r="AC66" i="43" s="1"/>
  <c r="AD66" i="43" s="1"/>
  <c r="AB333" i="39"/>
  <c r="AE333" i="39" s="1"/>
  <c r="Y326" i="39"/>
  <c r="Z326" i="39" s="1"/>
  <c r="Z345" i="39"/>
  <c r="AD345" i="39" s="1"/>
  <c r="AA345" i="39"/>
  <c r="AB345" i="39"/>
  <c r="AE345" i="39" s="1"/>
  <c r="Y292" i="39"/>
  <c r="Z292" i="39"/>
  <c r="AA292" i="39" s="1"/>
  <c r="Z195" i="39"/>
  <c r="AA195" i="39"/>
  <c r="AB202" i="39"/>
  <c r="T104" i="43"/>
  <c r="Y104" i="43"/>
  <c r="AA311" i="56"/>
  <c r="AB311" i="56" s="1"/>
  <c r="AD310" i="39"/>
  <c r="AF108" i="43"/>
  <c r="AG154" i="43"/>
  <c r="AD13" i="39"/>
  <c r="AD12" i="39" s="1"/>
  <c r="AB56" i="39"/>
  <c r="AF163" i="43"/>
  <c r="AG163" i="43" s="1"/>
  <c r="AD109" i="39"/>
  <c r="AB340" i="39"/>
  <c r="AE340" i="39" s="1"/>
  <c r="AD50" i="43"/>
  <c r="AF50" i="43" s="1"/>
  <c r="AD53" i="39"/>
  <c r="AD153" i="43"/>
  <c r="AG153" i="43" s="1"/>
  <c r="AB341" i="39"/>
  <c r="AE341" i="39" s="1"/>
  <c r="AB331" i="39"/>
  <c r="AG76" i="43"/>
  <c r="AB190" i="39"/>
  <c r="AE190" i="39" s="1"/>
  <c r="AA333" i="39"/>
  <c r="Y58" i="43"/>
  <c r="Y122" i="43"/>
  <c r="T122" i="43"/>
  <c r="AA350" i="56"/>
  <c r="AB350" i="56" s="1"/>
  <c r="AB82" i="39"/>
  <c r="AD95" i="39"/>
  <c r="AF151" i="43"/>
  <c r="AB297" i="39"/>
  <c r="AC50" i="43"/>
  <c r="Z73" i="39"/>
  <c r="Z18" i="39"/>
  <c r="Y90" i="43"/>
  <c r="T90" i="43"/>
  <c r="O11" i="51"/>
  <c r="AD67" i="56"/>
  <c r="AG73" i="43"/>
  <c r="AD322" i="39"/>
  <c r="AF154" i="43"/>
  <c r="AF73" i="43"/>
  <c r="AF94" i="43"/>
  <c r="AD49" i="39"/>
  <c r="AB48" i="39"/>
  <c r="AE48" i="39" s="1"/>
  <c r="AB49" i="39"/>
  <c r="AE49" i="39" s="1"/>
  <c r="AB338" i="39"/>
  <c r="AD287" i="39"/>
  <c r="AA82" i="39"/>
  <c r="AD71" i="43"/>
  <c r="AF71" i="43" s="1"/>
  <c r="AA329" i="39"/>
  <c r="AB329" i="39" s="1"/>
  <c r="AA57" i="39"/>
  <c r="AG75" i="43"/>
  <c r="AD295" i="39"/>
  <c r="AB229" i="39"/>
  <c r="AE229" i="39" s="1"/>
  <c r="AB91" i="43"/>
  <c r="AD64" i="39"/>
  <c r="Z304" i="39"/>
  <c r="AA304" i="39" s="1"/>
  <c r="AD218" i="39"/>
  <c r="AA167" i="39"/>
  <c r="AB167" i="39" s="1"/>
  <c r="AA202" i="39"/>
  <c r="Z76" i="39"/>
  <c r="AA76" i="39" s="1"/>
  <c r="AB106" i="43"/>
  <c r="AC106" i="43" s="1"/>
  <c r="Z168" i="39"/>
  <c r="Y149" i="43"/>
  <c r="AC42" i="56"/>
  <c r="AA298" i="56"/>
  <c r="AB298" i="56" s="1"/>
  <c r="AC285" i="56"/>
  <c r="AD285" i="56"/>
  <c r="AE285" i="56" s="1"/>
  <c r="AD36" i="56"/>
  <c r="W21" i="39"/>
  <c r="W67" i="39"/>
  <c r="U50" i="39"/>
  <c r="T71" i="43"/>
  <c r="W153" i="39"/>
  <c r="W173" i="39"/>
  <c r="X168" i="39"/>
  <c r="X141" i="39"/>
  <c r="AE29" i="56"/>
  <c r="AG29" i="56" s="1"/>
  <c r="AC27" i="56"/>
  <c r="AD27" i="56" s="1"/>
  <c r="AG92" i="56"/>
  <c r="AE221" i="56"/>
  <c r="AE256" i="56"/>
  <c r="AG256" i="56" s="1"/>
  <c r="AB18" i="56"/>
  <c r="AC18" i="56" s="1"/>
  <c r="AD18" i="56" s="1"/>
  <c r="AC316" i="56"/>
  <c r="AD316" i="56" s="1"/>
  <c r="AB22" i="56"/>
  <c r="AC22" i="56" s="1"/>
  <c r="AC132" i="56"/>
  <c r="AD132" i="56" s="1"/>
  <c r="AB284" i="56"/>
  <c r="AC284" i="56" s="1"/>
  <c r="AB42" i="56"/>
  <c r="AD151" i="56"/>
  <c r="AB186" i="56"/>
  <c r="AC186" i="56" s="1"/>
  <c r="AD186" i="56" s="1"/>
  <c r="AH260" i="56"/>
  <c r="AH272" i="56"/>
  <c r="AD194" i="56"/>
  <c r="AH243" i="56"/>
  <c r="AB288" i="56"/>
  <c r="AC288" i="56" s="1"/>
  <c r="AD288" i="56" s="1"/>
  <c r="AH87" i="56"/>
  <c r="AD133" i="56"/>
  <c r="AC353" i="56"/>
  <c r="AA100" i="56"/>
  <c r="AA65" i="56"/>
  <c r="U34" i="39"/>
  <c r="Y95" i="43"/>
  <c r="Y121" i="43"/>
  <c r="Y118" i="43"/>
  <c r="AA118" i="43" s="1"/>
  <c r="Z93" i="43"/>
  <c r="Z44" i="43"/>
  <c r="Y80" i="43"/>
  <c r="AA80" i="43" s="1"/>
  <c r="X176" i="39"/>
  <c r="X160" i="39"/>
  <c r="X116" i="39"/>
  <c r="AC137" i="56"/>
  <c r="AD137" i="56" s="1"/>
  <c r="AE137" i="56" s="1"/>
  <c r="AH137" i="56" s="1"/>
  <c r="AH196" i="56"/>
  <c r="AB342" i="56"/>
  <c r="AC342" i="56" s="1"/>
  <c r="AD342" i="56" s="1"/>
  <c r="AE342" i="56" s="1"/>
  <c r="AG342" i="56" s="1"/>
  <c r="AB128" i="56"/>
  <c r="AC128" i="56" s="1"/>
  <c r="AC36" i="56"/>
  <c r="AD26" i="56"/>
  <c r="AG261" i="56"/>
  <c r="AB348" i="56"/>
  <c r="AC348" i="56" s="1"/>
  <c r="AD72" i="56"/>
  <c r="AA57" i="56"/>
  <c r="AB57" i="56"/>
  <c r="AD79" i="56"/>
  <c r="AC41" i="56"/>
  <c r="AA41" i="56"/>
  <c r="AB41" i="56"/>
  <c r="Y48" i="43"/>
  <c r="Z149" i="43"/>
  <c r="X156" i="39"/>
  <c r="AC114" i="56"/>
  <c r="AH213" i="56"/>
  <c r="AC262" i="56"/>
  <c r="AD262" i="56" s="1"/>
  <c r="AE69" i="56"/>
  <c r="AD69" i="56"/>
  <c r="O25" i="49"/>
  <c r="R25" i="49" s="1"/>
  <c r="P12" i="53"/>
  <c r="P11" i="53" s="1"/>
  <c r="AG52" i="43"/>
  <c r="AF52" i="43"/>
  <c r="AB57" i="39"/>
  <c r="AE57" i="39" s="1"/>
  <c r="AG93" i="43"/>
  <c r="AF93" i="43"/>
  <c r="AD137" i="39"/>
  <c r="AE137" i="39"/>
  <c r="AB52" i="39"/>
  <c r="AE52" i="39" s="1"/>
  <c r="AD127" i="39"/>
  <c r="AE127" i="39"/>
  <c r="AE36" i="39"/>
  <c r="AD36" i="39"/>
  <c r="AD62" i="39"/>
  <c r="AE62" i="39"/>
  <c r="AD297" i="39"/>
  <c r="AE297" i="39"/>
  <c r="AE178" i="39"/>
  <c r="AD178" i="39"/>
  <c r="AF117" i="43"/>
  <c r="AG117" i="43"/>
  <c r="AE347" i="39"/>
  <c r="AD347" i="39"/>
  <c r="AE14" i="39"/>
  <c r="AD14" i="39"/>
  <c r="AD81" i="39"/>
  <c r="AE81" i="39"/>
  <c r="AD138" i="39"/>
  <c r="AE138" i="39"/>
  <c r="AB51" i="39"/>
  <c r="AE51" i="39" s="1"/>
  <c r="AD82" i="39"/>
  <c r="AE82" i="39"/>
  <c r="AD34" i="39"/>
  <c r="AE34" i="39"/>
  <c r="AB40" i="39"/>
  <c r="AE40" i="39" s="1"/>
  <c r="AA20" i="39"/>
  <c r="AD54" i="43"/>
  <c r="AG54" i="43" s="1"/>
  <c r="AC54" i="43"/>
  <c r="AE316" i="39"/>
  <c r="AD316" i="39"/>
  <c r="AD56" i="39"/>
  <c r="AE56" i="39"/>
  <c r="AB147" i="39"/>
  <c r="AE147" i="39" s="1"/>
  <c r="AE139" i="39"/>
  <c r="AD139" i="39"/>
  <c r="AD283" i="39"/>
  <c r="AE283" i="39"/>
  <c r="AA121" i="39"/>
  <c r="AB158" i="39"/>
  <c r="AE158" i="39" s="1"/>
  <c r="AF69" i="43"/>
  <c r="AD152" i="43"/>
  <c r="AG152" i="43" s="1"/>
  <c r="AF152" i="43"/>
  <c r="AC96" i="43"/>
  <c r="AD70" i="43"/>
  <c r="AF70" i="43" s="1"/>
  <c r="AG70" i="43"/>
  <c r="AD286" i="39"/>
  <c r="AB286" i="39"/>
  <c r="AE286" i="39" s="1"/>
  <c r="AD145" i="39"/>
  <c r="AD302" i="39"/>
  <c r="AB20" i="39"/>
  <c r="AE20" i="39" s="1"/>
  <c r="AB107" i="39"/>
  <c r="AD341" i="39"/>
  <c r="AD171" i="39"/>
  <c r="AD254" i="39"/>
  <c r="AE254" i="39"/>
  <c r="AE238" i="39"/>
  <c r="AD238" i="39"/>
  <c r="AE258" i="39"/>
  <c r="AD258" i="39"/>
  <c r="AE188" i="39"/>
  <c r="AD188" i="39"/>
  <c r="AA73" i="39"/>
  <c r="AD202" i="39"/>
  <c r="AE202" i="39"/>
  <c r="AC67" i="43"/>
  <c r="AE199" i="39"/>
  <c r="AD199" i="39"/>
  <c r="AB237" i="39"/>
  <c r="AE237" i="39" s="1"/>
  <c r="AC57" i="43"/>
  <c r="AD57" i="43" s="1"/>
  <c r="AC34" i="43"/>
  <c r="AD34" i="43" s="1"/>
  <c r="AG34" i="43" s="1"/>
  <c r="AD22" i="39"/>
  <c r="AD156" i="39"/>
  <c r="AF32" i="43"/>
  <c r="AA37" i="39"/>
  <c r="AB30" i="39"/>
  <c r="AE30" i="39" s="1"/>
  <c r="AB307" i="39"/>
  <c r="AD104" i="39"/>
  <c r="AB104" i="39"/>
  <c r="AE104" i="39" s="1"/>
  <c r="AB133" i="39"/>
  <c r="AE133" i="39" s="1"/>
  <c r="AB193" i="39"/>
  <c r="AE193" i="39" s="1"/>
  <c r="AE120" i="39"/>
  <c r="AD120" i="39"/>
  <c r="AC61" i="43"/>
  <c r="AB292" i="39"/>
  <c r="AE292" i="39" s="1"/>
  <c r="AD116" i="39"/>
  <c r="AC24" i="43"/>
  <c r="AD24" i="43" s="1"/>
  <c r="AF24" i="43" s="1"/>
  <c r="AD72" i="43"/>
  <c r="AG72" i="43" s="1"/>
  <c r="AD200" i="39"/>
  <c r="AD82" i="43"/>
  <c r="AG82" i="43" s="1"/>
  <c r="AB61" i="43"/>
  <c r="AC119" i="43"/>
  <c r="AA179" i="39"/>
  <c r="AB179" i="39" s="1"/>
  <c r="AE179" i="39" s="1"/>
  <c r="AA230" i="39"/>
  <c r="AB230" i="39" s="1"/>
  <c r="AE230" i="39" s="1"/>
  <c r="Z134" i="39"/>
  <c r="AA46" i="43"/>
  <c r="AB46" i="43" s="1"/>
  <c r="Y112" i="43"/>
  <c r="T112" i="43"/>
  <c r="AC101" i="43"/>
  <c r="AC89" i="43"/>
  <c r="AB84" i="43"/>
  <c r="AC84" i="43" s="1"/>
  <c r="AA84" i="43"/>
  <c r="T64" i="43"/>
  <c r="Y64" i="43"/>
  <c r="Y43" i="43"/>
  <c r="T43" i="43"/>
  <c r="Y267" i="39"/>
  <c r="W266" i="39"/>
  <c r="AA125" i="39"/>
  <c r="AB125" i="39" s="1"/>
  <c r="AE125" i="39" s="1"/>
  <c r="Z17" i="39"/>
  <c r="AA17" i="39" s="1"/>
  <c r="AA165" i="43"/>
  <c r="AB165" i="43" s="1"/>
  <c r="Z261" i="39"/>
  <c r="W100" i="39"/>
  <c r="U100" i="39"/>
  <c r="U85" i="39"/>
  <c r="W85" i="39"/>
  <c r="U60" i="39"/>
  <c r="W60" i="39"/>
  <c r="W26" i="39"/>
  <c r="U26" i="39"/>
  <c r="U39" i="39"/>
  <c r="W39" i="39"/>
  <c r="AA68" i="43"/>
  <c r="AB68" i="43" s="1"/>
  <c r="T162" i="43"/>
  <c r="Y162" i="43"/>
  <c r="AD190" i="39"/>
  <c r="Z219" i="39"/>
  <c r="AA235" i="39"/>
  <c r="AB235" i="39" s="1"/>
  <c r="AE235" i="39" s="1"/>
  <c r="AA239" i="39"/>
  <c r="Y59" i="43"/>
  <c r="T59" i="43"/>
  <c r="AA149" i="43"/>
  <c r="AB149" i="43" s="1"/>
  <c r="AA55" i="43"/>
  <c r="AB55" i="43"/>
  <c r="T105" i="43"/>
  <c r="Y105" i="43"/>
  <c r="AA122" i="43"/>
  <c r="AB122" i="43" s="1"/>
  <c r="AC122" i="43" s="1"/>
  <c r="AH61" i="56"/>
  <c r="AE61" i="56"/>
  <c r="AG61" i="56" s="1"/>
  <c r="AE96" i="56"/>
  <c r="AH96" i="56" s="1"/>
  <c r="AB77" i="56"/>
  <c r="AE189" i="56"/>
  <c r="AD189" i="56"/>
  <c r="AB54" i="56"/>
  <c r="AC208" i="56"/>
  <c r="AE247" i="56"/>
  <c r="AB39" i="56"/>
  <c r="AC39" i="56" s="1"/>
  <c r="AE135" i="56"/>
  <c r="AH135" i="56" s="1"/>
  <c r="AA326" i="56"/>
  <c r="AB326" i="56" s="1"/>
  <c r="AC326" i="56" s="1"/>
  <c r="AD312" i="56"/>
  <c r="AC173" i="56"/>
  <c r="AE283" i="56"/>
  <c r="AA180" i="39"/>
  <c r="AD86" i="43"/>
  <c r="AF86" i="43" s="1"/>
  <c r="Z323" i="39"/>
  <c r="AA323" i="39" s="1"/>
  <c r="AB63" i="43"/>
  <c r="AB38" i="43"/>
  <c r="Y49" i="43"/>
  <c r="T49" i="43"/>
  <c r="Y115" i="43"/>
  <c r="T115" i="43"/>
  <c r="AA53" i="43"/>
  <c r="AB53" i="43"/>
  <c r="Z70" i="39"/>
  <c r="Y105" i="39"/>
  <c r="Z105" i="39" s="1"/>
  <c r="AB123" i="43"/>
  <c r="AD123" i="43"/>
  <c r="AG123" i="43" s="1"/>
  <c r="AC123" i="43"/>
  <c r="Z106" i="39"/>
  <c r="AA106" i="39" s="1"/>
  <c r="AA132" i="39"/>
  <c r="Y54" i="39"/>
  <c r="Z54" i="39" s="1"/>
  <c r="Y25" i="39"/>
  <c r="Y90" i="39"/>
  <c r="Y92" i="39"/>
  <c r="Z92" i="39" s="1"/>
  <c r="Y152" i="39"/>
  <c r="U342" i="39"/>
  <c r="W342" i="39"/>
  <c r="Y334" i="39"/>
  <c r="Z334" i="39" s="1"/>
  <c r="AA244" i="39"/>
  <c r="Z232" i="39"/>
  <c r="AA232" i="39" s="1"/>
  <c r="U154" i="39"/>
  <c r="W154" i="39"/>
  <c r="AB203" i="39"/>
  <c r="AE203" i="39" s="1"/>
  <c r="U140" i="39"/>
  <c r="W140" i="39"/>
  <c r="Y102" i="39"/>
  <c r="Z102" i="39" s="1"/>
  <c r="W69" i="39"/>
  <c r="U69" i="39"/>
  <c r="U97" i="39"/>
  <c r="W97" i="39"/>
  <c r="AA215" i="39"/>
  <c r="AB215" i="39" s="1"/>
  <c r="AE215" i="39" s="1"/>
  <c r="Z221" i="39"/>
  <c r="AA221" i="39" s="1"/>
  <c r="Z231" i="39"/>
  <c r="AA231" i="39" s="1"/>
  <c r="U181" i="39"/>
  <c r="W181" i="39"/>
  <c r="T78" i="43"/>
  <c r="Y78" i="43"/>
  <c r="AE76" i="56"/>
  <c r="AH76" i="56" s="1"/>
  <c r="AH181" i="56"/>
  <c r="AE181" i="56"/>
  <c r="AG181" i="56" s="1"/>
  <c r="AH191" i="56"/>
  <c r="AG191" i="56"/>
  <c r="AA331" i="56"/>
  <c r="AB331" i="56" s="1"/>
  <c r="AA341" i="56"/>
  <c r="AA295" i="56"/>
  <c r="AH91" i="56"/>
  <c r="AG91" i="56"/>
  <c r="AE130" i="56"/>
  <c r="AH130" i="56" s="1"/>
  <c r="AC32" i="56"/>
  <c r="AD32" i="56" s="1"/>
  <c r="AB64" i="56"/>
  <c r="AH247" i="56"/>
  <c r="AA318" i="56"/>
  <c r="AH221" i="56"/>
  <c r="AB81" i="56"/>
  <c r="AB56" i="56"/>
  <c r="AD136" i="56"/>
  <c r="AE136" i="56" s="1"/>
  <c r="AG136" i="56" s="1"/>
  <c r="V104" i="57"/>
  <c r="O105" i="57" s="1"/>
  <c r="P105" i="57" s="1"/>
  <c r="AC340" i="56"/>
  <c r="AH107" i="56"/>
  <c r="AE154" i="56"/>
  <c r="AH154" i="56" s="1"/>
  <c r="AG190" i="56"/>
  <c r="AH190" i="56"/>
  <c r="AD111" i="43"/>
  <c r="AG111" i="43" s="1"/>
  <c r="Y332" i="39"/>
  <c r="AA296" i="39"/>
  <c r="AB296" i="39" s="1"/>
  <c r="AE296" i="39" s="1"/>
  <c r="AD213" i="39"/>
  <c r="AA41" i="43"/>
  <c r="AB41" i="43" s="1"/>
  <c r="AA25" i="43"/>
  <c r="AB25" i="43" s="1"/>
  <c r="AD106" i="43"/>
  <c r="AF106" i="43" s="1"/>
  <c r="T124" i="43"/>
  <c r="Y124" i="43"/>
  <c r="AA27" i="43"/>
  <c r="Y26" i="43"/>
  <c r="T26" i="43"/>
  <c r="T19" i="43"/>
  <c r="Y19" i="43"/>
  <c r="AB46" i="39"/>
  <c r="W11" i="39"/>
  <c r="AD333" i="39"/>
  <c r="AA344" i="39"/>
  <c r="AB74" i="39"/>
  <c r="Y182" i="39"/>
  <c r="Y294" i="39"/>
  <c r="Y165" i="39"/>
  <c r="W339" i="39"/>
  <c r="AB110" i="43"/>
  <c r="AC110" i="43" s="1"/>
  <c r="Z42" i="39"/>
  <c r="Z101" i="39"/>
  <c r="AA101" i="39" s="1"/>
  <c r="Y328" i="39"/>
  <c r="Z328" i="39" s="1"/>
  <c r="U148" i="39"/>
  <c r="W148" i="39"/>
  <c r="Z207" i="39"/>
  <c r="AA207" i="39" s="1"/>
  <c r="AB187" i="39"/>
  <c r="Y24" i="39"/>
  <c r="Z24" i="39"/>
  <c r="AA24" i="39" s="1"/>
  <c r="AA234" i="39"/>
  <c r="U94" i="39"/>
  <c r="W94" i="39"/>
  <c r="W58" i="39"/>
  <c r="U58" i="39"/>
  <c r="AB217" i="39"/>
  <c r="AE217" i="39" s="1"/>
  <c r="AA227" i="39"/>
  <c r="AB227" i="39" s="1"/>
  <c r="AE227" i="39" s="1"/>
  <c r="Z204" i="39"/>
  <c r="Z260" i="39"/>
  <c r="AA260" i="39" s="1"/>
  <c r="AB60" i="56"/>
  <c r="AH195" i="56"/>
  <c r="AG195" i="56"/>
  <c r="AE195" i="56"/>
  <c r="AB121" i="56"/>
  <c r="AC182" i="56"/>
  <c r="AD182" i="56" s="1"/>
  <c r="AB269" i="56"/>
  <c r="AB289" i="56"/>
  <c r="AC289" i="56"/>
  <c r="AC140" i="56"/>
  <c r="AB140" i="56"/>
  <c r="Q156" i="57"/>
  <c r="T156" i="57" s="1"/>
  <c r="V156" i="57" s="1"/>
  <c r="O157" i="57" s="1"/>
  <c r="P157" i="57" s="1"/>
  <c r="AB351" i="56"/>
  <c r="AC351" i="56" s="1"/>
  <c r="AC118" i="56"/>
  <c r="AB118" i="56"/>
  <c r="AH249" i="56"/>
  <c r="AG249" i="56"/>
  <c r="AE139" i="56"/>
  <c r="AH139" i="56" s="1"/>
  <c r="AG154" i="56"/>
  <c r="AB138" i="56"/>
  <c r="Z84" i="39"/>
  <c r="AA84" i="39"/>
  <c r="AF82" i="43"/>
  <c r="AC77" i="43"/>
  <c r="AD77" i="43" s="1"/>
  <c r="Z142" i="39"/>
  <c r="AA142" i="39" s="1"/>
  <c r="Y142" i="39"/>
  <c r="Z96" i="39"/>
  <c r="AB81" i="43"/>
  <c r="T166" i="43"/>
  <c r="Y166" i="43"/>
  <c r="AA51" i="43"/>
  <c r="AB51" i="43" s="1"/>
  <c r="AA37" i="43"/>
  <c r="AB37" i="43" s="1"/>
  <c r="AA29" i="43"/>
  <c r="Z16" i="39"/>
  <c r="AA16" i="39" s="1"/>
  <c r="AD125" i="39"/>
  <c r="Y136" i="39"/>
  <c r="Y184" i="39"/>
  <c r="Y289" i="39"/>
  <c r="AA18" i="39"/>
  <c r="Z45" i="39"/>
  <c r="AA45" i="39" s="1"/>
  <c r="AA79" i="43"/>
  <c r="AC99" i="43"/>
  <c r="W317" i="39"/>
  <c r="U317" i="39"/>
  <c r="Z249" i="39"/>
  <c r="Z259" i="39"/>
  <c r="AA259" i="39" s="1"/>
  <c r="Z228" i="39"/>
  <c r="Z251" i="39"/>
  <c r="AA251" i="39" s="1"/>
  <c r="AB251" i="39" s="1"/>
  <c r="AE251" i="39" s="1"/>
  <c r="Z222" i="39"/>
  <c r="AA222" i="39" s="1"/>
  <c r="U44" i="39"/>
  <c r="W44" i="39"/>
  <c r="U99" i="39"/>
  <c r="W99" i="39"/>
  <c r="T160" i="43"/>
  <c r="Y160" i="43"/>
  <c r="U164" i="39"/>
  <c r="W164" i="39"/>
  <c r="T47" i="43"/>
  <c r="Y47" i="43"/>
  <c r="U141" i="39"/>
  <c r="W141" i="39"/>
  <c r="Z206" i="39"/>
  <c r="Z223" i="39"/>
  <c r="Z243" i="39"/>
  <c r="Z250" i="39"/>
  <c r="AA250" i="39"/>
  <c r="AB250" i="39" s="1"/>
  <c r="AE250" i="39" s="1"/>
  <c r="AA252" i="39"/>
  <c r="Z252" i="39"/>
  <c r="AE73" i="56"/>
  <c r="AD73" i="56"/>
  <c r="AB94" i="56"/>
  <c r="AC94" i="56" s="1"/>
  <c r="AA94" i="56"/>
  <c r="AB55" i="56"/>
  <c r="AB34" i="56"/>
  <c r="AB115" i="56"/>
  <c r="AC115" i="56" s="1"/>
  <c r="AE214" i="56"/>
  <c r="AD214" i="56"/>
  <c r="AC352" i="56"/>
  <c r="AA286" i="56"/>
  <c r="Y281" i="56"/>
  <c r="Y268" i="56" s="1"/>
  <c r="AC15" i="56"/>
  <c r="AD15" i="56" s="1"/>
  <c r="AB15" i="56"/>
  <c r="AC31" i="56"/>
  <c r="AD31" i="56" s="1"/>
  <c r="AA168" i="56"/>
  <c r="AD48" i="56"/>
  <c r="AC48" i="56"/>
  <c r="AD120" i="56"/>
  <c r="AE120" i="56" s="1"/>
  <c r="AA317" i="56"/>
  <c r="AA310" i="56"/>
  <c r="AB58" i="56"/>
  <c r="AC58" i="56" s="1"/>
  <c r="AD250" i="56"/>
  <c r="AC250" i="56"/>
  <c r="AB119" i="56"/>
  <c r="AC235" i="56"/>
  <c r="AD235" i="56" s="1"/>
  <c r="AH263" i="56"/>
  <c r="AG263" i="56"/>
  <c r="AH294" i="56"/>
  <c r="AE294" i="56"/>
  <c r="AB164" i="56"/>
  <c r="AH283" i="56"/>
  <c r="Z110" i="39"/>
  <c r="Y110" i="39"/>
  <c r="AA301" i="39"/>
  <c r="AB301" i="39" s="1"/>
  <c r="AE301" i="39" s="1"/>
  <c r="Y350" i="39"/>
  <c r="Y72" i="39"/>
  <c r="Y19" i="39"/>
  <c r="W335" i="39"/>
  <c r="U335" i="39"/>
  <c r="W327" i="39"/>
  <c r="U315" i="39"/>
  <c r="W315" i="39"/>
  <c r="W348" i="39"/>
  <c r="U348" i="39"/>
  <c r="W336" i="39"/>
  <c r="Y312" i="39"/>
  <c r="U346" i="39"/>
  <c r="W346" i="39"/>
  <c r="U318" i="39"/>
  <c r="W318" i="39"/>
  <c r="U345" i="39"/>
  <c r="Z325" i="39"/>
  <c r="U290" i="39"/>
  <c r="W282" i="39"/>
  <c r="U282" i="39"/>
  <c r="Z255" i="39"/>
  <c r="W285" i="39"/>
  <c r="U285" i="39"/>
  <c r="Y293" i="39"/>
  <c r="AB240" i="39"/>
  <c r="AE240" i="39" s="1"/>
  <c r="AA216" i="39"/>
  <c r="AB216" i="39" s="1"/>
  <c r="AE216" i="39" s="1"/>
  <c r="U159" i="39"/>
  <c r="Z205" i="39"/>
  <c r="U83" i="39"/>
  <c r="W83" i="39"/>
  <c r="AA100" i="43"/>
  <c r="AB100" i="43" s="1"/>
  <c r="U115" i="39"/>
  <c r="W115" i="39"/>
  <c r="AA121" i="43"/>
  <c r="AA109" i="43"/>
  <c r="AA123" i="39"/>
  <c r="AA225" i="39"/>
  <c r="AA233" i="39"/>
  <c r="Z241" i="39"/>
  <c r="U177" i="39"/>
  <c r="W177" i="39"/>
  <c r="T85" i="43"/>
  <c r="Y85" i="43"/>
  <c r="Y88" i="43"/>
  <c r="T88" i="43"/>
  <c r="T92" i="43"/>
  <c r="Y92" i="43"/>
  <c r="AD49" i="56"/>
  <c r="AH95" i="56"/>
  <c r="AE95" i="56"/>
  <c r="AG95" i="56" s="1"/>
  <c r="AE28" i="56"/>
  <c r="AG28" i="56" s="1"/>
  <c r="AC126" i="56"/>
  <c r="AB126" i="56"/>
  <c r="AB178" i="56"/>
  <c r="AC178" i="56" s="1"/>
  <c r="AE222" i="56"/>
  <c r="AD222" i="56"/>
  <c r="AD322" i="56"/>
  <c r="AH306" i="56"/>
  <c r="AG306" i="56"/>
  <c r="AB296" i="56"/>
  <c r="L12" i="57"/>
  <c r="M12" i="57" s="1"/>
  <c r="AA131" i="56"/>
  <c r="AA102" i="56"/>
  <c r="AC59" i="56"/>
  <c r="AD162" i="56"/>
  <c r="AD184" i="56"/>
  <c r="AC314" i="56"/>
  <c r="AD314" i="56" s="1"/>
  <c r="AD150" i="56"/>
  <c r="AB150" i="56"/>
  <c r="AC150" i="56" s="1"/>
  <c r="AG247" i="56"/>
  <c r="AC146" i="56"/>
  <c r="AD146" i="56" s="1"/>
  <c r="AB174" i="56"/>
  <c r="AA302" i="56"/>
  <c r="AB302" i="56" s="1"/>
  <c r="AA346" i="56"/>
  <c r="AB52" i="56"/>
  <c r="AC52" i="56" s="1"/>
  <c r="AA163" i="56"/>
  <c r="AB117" i="56"/>
  <c r="AA319" i="56"/>
  <c r="AC291" i="56"/>
  <c r="AB291" i="56"/>
  <c r="E75" i="57"/>
  <c r="R74" i="57"/>
  <c r="S74" i="57" s="1"/>
  <c r="U74" i="57"/>
  <c r="V55" i="57"/>
  <c r="O56" i="57" s="1"/>
  <c r="P56" i="57" s="1"/>
  <c r="T55" i="57"/>
  <c r="AE232" i="56"/>
  <c r="AG232" i="56" s="1"/>
  <c r="AC219" i="56"/>
  <c r="AE67" i="56"/>
  <c r="AH67" i="56" s="1"/>
  <c r="AE24" i="56"/>
  <c r="AG24" i="56" s="1"/>
  <c r="AE72" i="56"/>
  <c r="AH72" i="56" s="1"/>
  <c r="AB14" i="56"/>
  <c r="AD143" i="56"/>
  <c r="AE143" i="56" s="1"/>
  <c r="AG143" i="56" s="1"/>
  <c r="AD188" i="56"/>
  <c r="AE194" i="56"/>
  <c r="AG194" i="56" s="1"/>
  <c r="AE159" i="56"/>
  <c r="AD159" i="56"/>
  <c r="AG159" i="56" s="1"/>
  <c r="AB308" i="56"/>
  <c r="AC308" i="56" s="1"/>
  <c r="AA77" i="39"/>
  <c r="Y268" i="39"/>
  <c r="AA144" i="39"/>
  <c r="AA107" i="43"/>
  <c r="Z160" i="39"/>
  <c r="AB88" i="39"/>
  <c r="AE88" i="39" s="1"/>
  <c r="Z157" i="39"/>
  <c r="Y28" i="39"/>
  <c r="Z28" i="39" s="1"/>
  <c r="T167" i="43"/>
  <c r="Y167" i="43"/>
  <c r="Z309" i="39"/>
  <c r="AA309" i="39" s="1"/>
  <c r="Y351" i="39"/>
  <c r="W330" i="39"/>
  <c r="U330" i="39"/>
  <c r="Y313" i="39"/>
  <c r="U298" i="39"/>
  <c r="W298" i="39"/>
  <c r="Z288" i="39"/>
  <c r="Z253" i="39"/>
  <c r="AA253" i="39" s="1"/>
  <c r="U108" i="39"/>
  <c r="W108" i="39"/>
  <c r="U78" i="39"/>
  <c r="W78" i="39"/>
  <c r="W33" i="39"/>
  <c r="U33" i="39"/>
  <c r="Z27" i="39"/>
  <c r="AA27" i="39" s="1"/>
  <c r="U89" i="39"/>
  <c r="W89" i="39"/>
  <c r="U91" i="39"/>
  <c r="W91" i="39"/>
  <c r="U23" i="39"/>
  <c r="W23" i="39"/>
  <c r="U43" i="39"/>
  <c r="W43" i="39"/>
  <c r="Y40" i="43"/>
  <c r="T40" i="43"/>
  <c r="Y176" i="39"/>
  <c r="T30" i="43"/>
  <c r="Y30" i="43"/>
  <c r="U270" i="39"/>
  <c r="W270" i="39"/>
  <c r="T28" i="43"/>
  <c r="Y28" i="43"/>
  <c r="AD25" i="56"/>
  <c r="AC25" i="56"/>
  <c r="AB90" i="56"/>
  <c r="AA90" i="56"/>
  <c r="AC71" i="56"/>
  <c r="AD71" i="56" s="1"/>
  <c r="AB71" i="56"/>
  <c r="AH84" i="56"/>
  <c r="AH104" i="56"/>
  <c r="AG104" i="56"/>
  <c r="AC210" i="56"/>
  <c r="AD245" i="56"/>
  <c r="AE245" i="56" s="1"/>
  <c r="AH256" i="56"/>
  <c r="AB50" i="56"/>
  <c r="AC50" i="56" s="1"/>
  <c r="AA323" i="56"/>
  <c r="L139" i="57"/>
  <c r="M139" i="57" s="1"/>
  <c r="AA127" i="56"/>
  <c r="AB330" i="56"/>
  <c r="AA330" i="56"/>
  <c r="AA309" i="56"/>
  <c r="G122" i="57"/>
  <c r="I121" i="57"/>
  <c r="N121" i="57"/>
  <c r="Q121" i="57"/>
  <c r="T121" i="57" s="1"/>
  <c r="AC53" i="56"/>
  <c r="AB105" i="56"/>
  <c r="AA105" i="56"/>
  <c r="AE31" i="56"/>
  <c r="AB16" i="56"/>
  <c r="AC16" i="56"/>
  <c r="AB108" i="56"/>
  <c r="AC108" i="56" s="1"/>
  <c r="AC216" i="56"/>
  <c r="AD216" i="56" s="1"/>
  <c r="AB70" i="56"/>
  <c r="AG234" i="56"/>
  <c r="AH234" i="56"/>
  <c r="AB321" i="56"/>
  <c r="AA321" i="56"/>
  <c r="AD228" i="56"/>
  <c r="V86" i="57"/>
  <c r="O87" i="57" s="1"/>
  <c r="P87" i="57" s="1"/>
  <c r="T86" i="57"/>
  <c r="AE185" i="56"/>
  <c r="AG185" i="56" s="1"/>
  <c r="AB63" i="56"/>
  <c r="AC63" i="56" s="1"/>
  <c r="AE36" i="56"/>
  <c r="AH36" i="56" s="1"/>
  <c r="AB74" i="56"/>
  <c r="AE218" i="56"/>
  <c r="AD218" i="56"/>
  <c r="AH242" i="56"/>
  <c r="AA334" i="56"/>
  <c r="AB167" i="56"/>
  <c r="AC203" i="56"/>
  <c r="AA290" i="56"/>
  <c r="L87" i="57"/>
  <c r="M87" i="57" s="1"/>
  <c r="AH21" i="56"/>
  <c r="AG103" i="56"/>
  <c r="AC19" i="56"/>
  <c r="AD19" i="56" s="1"/>
  <c r="AB19" i="56"/>
  <c r="AD62" i="56"/>
  <c r="AC172" i="56"/>
  <c r="AG246" i="56"/>
  <c r="AH246" i="56"/>
  <c r="AH254" i="56"/>
  <c r="AA145" i="56"/>
  <c r="AB145" i="56" s="1"/>
  <c r="AG294" i="56"/>
  <c r="AG343" i="56"/>
  <c r="AE343" i="56"/>
  <c r="AC343" i="56"/>
  <c r="AD343" i="56" s="1"/>
  <c r="R106" i="57"/>
  <c r="S106" i="57" s="1"/>
  <c r="U106" i="57"/>
  <c r="E107" i="57"/>
  <c r="AH240" i="56"/>
  <c r="AG240" i="56"/>
  <c r="AH171" i="56"/>
  <c r="AG171" i="56"/>
  <c r="AD251" i="56"/>
  <c r="AD292" i="56"/>
  <c r="AC292" i="56"/>
  <c r="AB153" i="56"/>
  <c r="AG177" i="56"/>
  <c r="AH177" i="56"/>
  <c r="P12" i="57"/>
  <c r="AB59" i="39"/>
  <c r="AA308" i="39"/>
  <c r="AB308" i="39" s="1"/>
  <c r="AE308" i="39" s="1"/>
  <c r="Z131" i="39"/>
  <c r="AA131" i="39" s="1"/>
  <c r="AA118" i="39"/>
  <c r="AA75" i="39"/>
  <c r="Y349" i="39"/>
  <c r="Z305" i="39"/>
  <c r="AC150" i="43"/>
  <c r="Z117" i="39"/>
  <c r="AA117" i="39"/>
  <c r="Y162" i="39"/>
  <c r="AA112" i="39"/>
  <c r="AA60" i="43"/>
  <c r="AB148" i="43"/>
  <c r="AF148" i="43" s="1"/>
  <c r="AC148" i="43"/>
  <c r="Y291" i="39"/>
  <c r="Z291" i="39" s="1"/>
  <c r="Y163" i="39"/>
  <c r="Z68" i="39"/>
  <c r="Y149" i="39"/>
  <c r="Z149" i="39" s="1"/>
  <c r="W13" i="34"/>
  <c r="W12" i="34" s="1"/>
  <c r="Y66" i="39"/>
  <c r="Z170" i="39"/>
  <c r="AA170" i="39" s="1"/>
  <c r="AA35" i="39"/>
  <c r="Z35" i="39"/>
  <c r="Z86" i="39"/>
  <c r="Y79" i="39"/>
  <c r="Z79" i="39" s="1"/>
  <c r="Z31" i="39"/>
  <c r="W320" i="39"/>
  <c r="Z209" i="39"/>
  <c r="U161" i="39"/>
  <c r="W161" i="39"/>
  <c r="AB246" i="39"/>
  <c r="Z191" i="39"/>
  <c r="U93" i="39"/>
  <c r="W93" i="39"/>
  <c r="AB197" i="39"/>
  <c r="AE197" i="39" s="1"/>
  <c r="AD197" i="39"/>
  <c r="AA42" i="43"/>
  <c r="Y269" i="39"/>
  <c r="Z210" i="39"/>
  <c r="AA210" i="39" s="1"/>
  <c r="AA126" i="39"/>
  <c r="AB126" i="39" s="1"/>
  <c r="AE126" i="39" s="1"/>
  <c r="U150" i="39"/>
  <c r="W150" i="39"/>
  <c r="Y173" i="39"/>
  <c r="U175" i="39"/>
  <c r="W175" i="39"/>
  <c r="AA192" i="39"/>
  <c r="Z208" i="39"/>
  <c r="AA208" i="39" s="1"/>
  <c r="Z256" i="39"/>
  <c r="T83" i="43"/>
  <c r="Y83" i="43"/>
  <c r="AA48" i="43"/>
  <c r="AB118" i="43"/>
  <c r="AB80" i="43"/>
  <c r="AA104" i="43"/>
  <c r="AB104" i="43" s="1"/>
  <c r="AH232" i="56"/>
  <c r="AH193" i="56"/>
  <c r="AG44" i="56"/>
  <c r="AE44" i="56"/>
  <c r="AD44" i="56"/>
  <c r="AB44" i="56"/>
  <c r="AC44" i="56" s="1"/>
  <c r="AC144" i="56"/>
  <c r="AD144" i="56" s="1"/>
  <c r="AD66" i="56"/>
  <c r="AB101" i="56"/>
  <c r="AA152" i="56"/>
  <c r="AD204" i="56"/>
  <c r="AA315" i="56"/>
  <c r="AH223" i="56"/>
  <c r="AG223" i="56"/>
  <c r="AB299" i="56"/>
  <c r="AC299" i="56" s="1"/>
  <c r="AC296" i="56"/>
  <c r="AC98" i="56"/>
  <c r="AB98" i="56"/>
  <c r="AA98" i="56"/>
  <c r="AC187" i="56"/>
  <c r="AB109" i="56"/>
  <c r="AC156" i="56"/>
  <c r="AD156" i="56" s="1"/>
  <c r="AD38" i="56"/>
  <c r="AB142" i="56"/>
  <c r="AC142" i="56"/>
  <c r="R140" i="57"/>
  <c r="S140" i="57" s="1"/>
  <c r="E141" i="57"/>
  <c r="U140" i="57"/>
  <c r="AH212" i="56"/>
  <c r="AG212" i="56"/>
  <c r="AC174" i="56"/>
  <c r="AD174" i="56" s="1"/>
  <c r="AH75" i="56"/>
  <c r="AG75" i="56"/>
  <c r="AC23" i="56"/>
  <c r="AD23" i="56" s="1"/>
  <c r="AB23" i="56"/>
  <c r="AD224" i="56"/>
  <c r="AD259" i="56"/>
  <c r="AB68" i="56"/>
  <c r="AD42" i="56"/>
  <c r="AC89" i="56"/>
  <c r="AC141" i="56"/>
  <c r="AD141" i="56" s="1"/>
  <c r="AE166" i="56"/>
  <c r="AH166" i="56" s="1"/>
  <c r="AC239" i="56"/>
  <c r="AB271" i="56"/>
  <c r="AA271" i="56"/>
  <c r="AC271" i="56" s="1"/>
  <c r="AA305" i="56"/>
  <c r="AB305" i="56" s="1"/>
  <c r="AB124" i="56"/>
  <c r="AG218" i="56"/>
  <c r="AB336" i="56"/>
  <c r="AE329" i="56"/>
  <c r="AH329" i="56" s="1"/>
  <c r="AB347" i="56"/>
  <c r="AE17" i="56"/>
  <c r="AG17" i="56" s="1"/>
  <c r="AH230" i="56"/>
  <c r="AG230" i="56"/>
  <c r="AE257" i="56"/>
  <c r="AH257" i="56" s="1"/>
  <c r="AE35" i="56"/>
  <c r="AH35" i="56" s="1"/>
  <c r="AC111" i="56"/>
  <c r="AG221" i="56"/>
  <c r="AB40" i="56"/>
  <c r="AC40" i="56" s="1"/>
  <c r="AB106" i="56"/>
  <c r="AB30" i="56"/>
  <c r="AG248" i="56"/>
  <c r="AE248" i="56"/>
  <c r="AH248" i="56" s="1"/>
  <c r="AA301" i="56"/>
  <c r="AA344" i="56"/>
  <c r="AB344" i="56"/>
  <c r="AC344" i="56" s="1"/>
  <c r="AD220" i="56"/>
  <c r="AH215" i="56"/>
  <c r="AG215" i="56"/>
  <c r="AB158" i="56"/>
  <c r="AA307" i="56"/>
  <c r="AB328" i="56"/>
  <c r="AH29" i="56"/>
  <c r="AE149" i="56"/>
  <c r="AG149" i="56" s="1"/>
  <c r="AB327" i="56"/>
  <c r="AD340" i="56"/>
  <c r="AC116" i="56"/>
  <c r="AD116" i="56" s="1"/>
  <c r="AC165" i="56"/>
  <c r="AD165" i="56" s="1"/>
  <c r="AB304" i="56"/>
  <c r="AC304" i="56" s="1"/>
  <c r="AC134" i="56"/>
  <c r="AD134" i="56" s="1"/>
  <c r="AG222" i="56"/>
  <c r="AD197" i="56"/>
  <c r="AE197" i="56" s="1"/>
  <c r="AD353" i="56"/>
  <c r="AE353" i="56" s="1"/>
  <c r="AG353" i="56" s="1"/>
  <c r="AE37" i="56"/>
  <c r="AH37" i="56" s="1"/>
  <c r="AE33" i="56"/>
  <c r="AG33" i="56" s="1"/>
  <c r="AC78" i="56"/>
  <c r="AB78" i="56"/>
  <c r="AA78" i="56"/>
  <c r="AE133" i="56"/>
  <c r="AH133" i="56" s="1"/>
  <c r="AC85" i="56"/>
  <c r="AD85" i="56" s="1"/>
  <c r="AC45" i="56"/>
  <c r="AA179" i="56"/>
  <c r="AB179" i="56" s="1"/>
  <c r="AB270" i="56"/>
  <c r="AA270" i="56"/>
  <c r="AD313" i="56"/>
  <c r="AA335" i="56"/>
  <c r="AC236" i="56"/>
  <c r="AA161" i="56"/>
  <c r="AB161" i="56" s="1"/>
  <c r="AC97" i="56"/>
  <c r="L157" i="57"/>
  <c r="M157" i="57" s="1"/>
  <c r="AG135" i="56"/>
  <c r="AD339" i="56"/>
  <c r="AE312" i="56"/>
  <c r="AA123" i="56"/>
  <c r="AE201" i="56"/>
  <c r="AG201" i="56" s="1"/>
  <c r="AH88" i="56"/>
  <c r="AG72" i="56"/>
  <c r="AD110" i="56"/>
  <c r="AE338" i="56"/>
  <c r="AH338" i="56" s="1"/>
  <c r="AA303" i="56"/>
  <c r="AB125" i="56"/>
  <c r="AG332" i="56"/>
  <c r="AD332" i="56"/>
  <c r="AE176" i="56"/>
  <c r="AH176" i="56" s="1"/>
  <c r="AE226" i="56"/>
  <c r="AH83" i="56"/>
  <c r="AE80" i="56"/>
  <c r="AG80" i="56" s="1"/>
  <c r="L71" i="57"/>
  <c r="M71" i="57" s="1"/>
  <c r="AD233" i="56"/>
  <c r="AC324" i="56"/>
  <c r="AE99" i="56"/>
  <c r="AH99" i="56" s="1"/>
  <c r="AC293" i="56"/>
  <c r="AD293" i="56" s="1"/>
  <c r="AC86" i="56"/>
  <c r="AB86" i="56"/>
  <c r="AA86" i="56"/>
  <c r="AA82" i="56"/>
  <c r="AB43" i="56"/>
  <c r="AD114" i="56"/>
  <c r="AE114" i="56" s="1"/>
  <c r="AG114" i="56" s="1"/>
  <c r="AH92" i="56"/>
  <c r="AD180" i="56"/>
  <c r="AC180" i="56"/>
  <c r="AC93" i="56"/>
  <c r="AH198" i="56"/>
  <c r="AC155" i="56"/>
  <c r="AA349" i="56"/>
  <c r="AC160" i="56"/>
  <c r="AE182" i="56"/>
  <c r="AG182" i="56" s="1"/>
  <c r="AA287" i="56"/>
  <c r="AB287" i="56" s="1"/>
  <c r="AD169" i="56"/>
  <c r="AE169" i="56" s="1"/>
  <c r="AE316" i="56"/>
  <c r="AH316" i="56" s="1"/>
  <c r="AB47" i="56"/>
  <c r="AG31" i="56"/>
  <c r="AG133" i="56"/>
  <c r="AC157" i="56"/>
  <c r="AD157" i="56" s="1"/>
  <c r="AB148" i="56"/>
  <c r="AC112" i="56"/>
  <c r="AD112" i="56" s="1"/>
  <c r="AE132" i="56"/>
  <c r="AE184" i="56"/>
  <c r="AG184" i="56" s="1"/>
  <c r="AA175" i="56"/>
  <c r="AG231" i="56"/>
  <c r="AC297" i="56"/>
  <c r="AB282" i="56"/>
  <c r="AB320" i="56"/>
  <c r="AA183" i="56"/>
  <c r="AC20" i="56"/>
  <c r="AD20" i="56" s="1"/>
  <c r="AG36" i="56"/>
  <c r="AB113" i="56"/>
  <c r="AE26" i="56"/>
  <c r="AG166" i="56"/>
  <c r="AC333" i="56"/>
  <c r="AD333" i="56" s="1"/>
  <c r="AH238" i="56"/>
  <c r="AC129" i="56"/>
  <c r="AD129" i="56" s="1"/>
  <c r="AD227" i="56"/>
  <c r="AE227" i="56" s="1"/>
  <c r="AG227" i="56" s="1"/>
  <c r="AE151" i="56"/>
  <c r="AG329" i="56"/>
  <c r="E59" i="57"/>
  <c r="R58" i="57"/>
  <c r="S58" i="57" s="1"/>
  <c r="U58" i="57"/>
  <c r="E89" i="57"/>
  <c r="R88" i="57"/>
  <c r="S88" i="57" s="1"/>
  <c r="U88" i="57"/>
  <c r="R123" i="57"/>
  <c r="S123" i="57" s="1"/>
  <c r="U123" i="57"/>
  <c r="E124" i="57"/>
  <c r="AG312" i="56"/>
  <c r="L56" i="57"/>
  <c r="M56" i="57" s="1"/>
  <c r="AH255" i="56"/>
  <c r="AE205" i="56"/>
  <c r="AH205" i="56" s="1"/>
  <c r="AG35" i="56"/>
  <c r="AG99" i="56"/>
  <c r="AB51" i="56"/>
  <c r="AG67" i="56"/>
  <c r="AG88" i="56"/>
  <c r="AC170" i="56"/>
  <c r="Y13" i="56"/>
  <c r="Y12" i="56" s="1"/>
  <c r="AE46" i="56"/>
  <c r="AG46" i="56" s="1"/>
  <c r="AD122" i="56"/>
  <c r="AB147" i="56"/>
  <c r="AE258" i="56"/>
  <c r="AH258" i="56" s="1"/>
  <c r="AE345" i="56"/>
  <c r="AG345" i="56" s="1"/>
  <c r="AC300" i="56"/>
  <c r="AD300" i="56" s="1"/>
  <c r="AG139" i="56"/>
  <c r="AC325" i="56"/>
  <c r="AD337" i="56"/>
  <c r="AE332" i="56"/>
  <c r="AD253" i="56"/>
  <c r="AE253" i="56" s="1"/>
  <c r="AG176" i="56"/>
  <c r="T70" i="57"/>
  <c r="V70" i="57"/>
  <c r="O71" i="57" s="1"/>
  <c r="P71" i="57" s="1"/>
  <c r="AG283" i="56"/>
  <c r="M43" i="57"/>
  <c r="L43" i="57"/>
  <c r="AE244" i="56"/>
  <c r="AG244" i="56" s="1"/>
  <c r="AD200" i="56"/>
  <c r="AE200" i="56" s="1"/>
  <c r="M105" i="57"/>
  <c r="L105" i="57"/>
  <c r="AG285" i="56" l="1"/>
  <c r="AH285" i="56"/>
  <c r="AB87" i="39"/>
  <c r="AE87" i="39" s="1"/>
  <c r="AB211" i="39"/>
  <c r="AE211" i="39" s="1"/>
  <c r="AD211" i="39"/>
  <c r="AH262" i="56"/>
  <c r="AE262" i="56"/>
  <c r="AG262" i="56" s="1"/>
  <c r="AD284" i="56"/>
  <c r="AE284" i="56" s="1"/>
  <c r="AG27" i="56"/>
  <c r="AE27" i="56"/>
  <c r="AH27" i="56" s="1"/>
  <c r="AE167" i="39"/>
  <c r="AD167" i="39"/>
  <c r="AA326" i="39"/>
  <c r="AB326" i="39" s="1"/>
  <c r="AD45" i="43"/>
  <c r="AF45" i="43" s="1"/>
  <c r="AG45" i="43"/>
  <c r="AD348" i="56"/>
  <c r="AC298" i="56"/>
  <c r="AG298" i="56" s="1"/>
  <c r="AD298" i="56"/>
  <c r="AE329" i="39"/>
  <c r="AD329" i="39"/>
  <c r="AC350" i="56"/>
  <c r="AE350" i="56" s="1"/>
  <c r="AD350" i="56"/>
  <c r="AC311" i="56"/>
  <c r="AE311" i="56" s="1"/>
  <c r="AG311" i="56" s="1"/>
  <c r="AB304" i="39"/>
  <c r="AE304" i="39" s="1"/>
  <c r="AB257" i="39"/>
  <c r="AE257" i="39" s="1"/>
  <c r="AB61" i="39"/>
  <c r="AE61" i="39" s="1"/>
  <c r="AD61" i="39"/>
  <c r="AG205" i="56"/>
  <c r="AG253" i="56"/>
  <c r="AC305" i="56"/>
  <c r="AD305" i="56" s="1"/>
  <c r="AD299" i="56"/>
  <c r="AC145" i="56"/>
  <c r="AH33" i="56"/>
  <c r="AG214" i="56"/>
  <c r="AD115" i="56"/>
  <c r="AE115" i="56" s="1"/>
  <c r="AB268" i="56"/>
  <c r="AC56" i="56"/>
  <c r="AD56" i="56" s="1"/>
  <c r="AB341" i="56"/>
  <c r="AC341" i="56" s="1"/>
  <c r="AD341" i="56" s="1"/>
  <c r="AD215" i="39"/>
  <c r="AC149" i="43"/>
  <c r="AD149" i="43" s="1"/>
  <c r="AG149" i="43" s="1"/>
  <c r="AB29" i="43"/>
  <c r="AC29" i="43" s="1"/>
  <c r="AD41" i="56"/>
  <c r="AA95" i="43"/>
  <c r="AA168" i="39"/>
  <c r="AB168" i="39"/>
  <c r="AE168" i="39" s="1"/>
  <c r="AG71" i="43"/>
  <c r="AB195" i="39"/>
  <c r="AE195" i="39" s="1"/>
  <c r="AD48" i="39"/>
  <c r="AD226" i="39"/>
  <c r="AA299" i="39"/>
  <c r="Z319" i="39"/>
  <c r="AA319" i="39" s="1"/>
  <c r="AD147" i="43"/>
  <c r="AD146" i="43" s="1"/>
  <c r="AG74" i="43"/>
  <c r="AC44" i="43"/>
  <c r="AG44" i="43" s="1"/>
  <c r="Z151" i="39"/>
  <c r="AD98" i="39"/>
  <c r="AE157" i="56"/>
  <c r="AG258" i="56"/>
  <c r="AE305" i="56"/>
  <c r="AH149" i="56"/>
  <c r="AE292" i="56"/>
  <c r="AE235" i="56"/>
  <c r="AB232" i="39"/>
  <c r="AE232" i="39" s="1"/>
  <c r="AC77" i="56"/>
  <c r="AG96" i="56"/>
  <c r="AE41" i="56"/>
  <c r="AC57" i="56"/>
  <c r="AD57" i="56" s="1"/>
  <c r="AD128" i="56"/>
  <c r="AE128" i="56" s="1"/>
  <c r="AH128" i="56" s="1"/>
  <c r="Y67" i="39"/>
  <c r="Z67" i="39"/>
  <c r="AE298" i="56"/>
  <c r="AG50" i="43"/>
  <c r="AD311" i="56"/>
  <c r="AC91" i="43"/>
  <c r="AB124" i="39"/>
  <c r="AE124" i="39" s="1"/>
  <c r="AA314" i="39"/>
  <c r="AF74" i="43"/>
  <c r="AD103" i="39"/>
  <c r="AA242" i="39"/>
  <c r="AB201" i="39"/>
  <c r="AE201" i="39" s="1"/>
  <c r="AA300" i="39"/>
  <c r="AB300" i="39" s="1"/>
  <c r="AD44" i="43"/>
  <c r="AB98" i="43"/>
  <c r="AD120" i="43"/>
  <c r="AG120" i="43" s="1"/>
  <c r="AD47" i="39"/>
  <c r="AD143" i="39"/>
  <c r="AE293" i="56"/>
  <c r="AD301" i="39"/>
  <c r="AE333" i="56"/>
  <c r="AG333" i="56" s="1"/>
  <c r="Y153" i="39"/>
  <c r="Y21" i="39"/>
  <c r="Z21" i="39"/>
  <c r="AA21" i="39" s="1"/>
  <c r="AB76" i="39"/>
  <c r="AE76" i="39" s="1"/>
  <c r="AD76" i="39"/>
  <c r="AD338" i="39"/>
  <c r="AE338" i="39"/>
  <c r="AA90" i="43"/>
  <c r="AB90" i="43"/>
  <c r="AC90" i="43" s="1"/>
  <c r="AA58" i="43"/>
  <c r="AB58" i="43" s="1"/>
  <c r="AE331" i="39"/>
  <c r="AD331" i="39"/>
  <c r="AF66" i="43"/>
  <c r="AD299" i="39"/>
  <c r="AF147" i="43"/>
  <c r="AF146" i="43" s="1"/>
  <c r="AG146" i="43" s="1"/>
  <c r="AA146" i="43"/>
  <c r="AD340" i="39"/>
  <c r="AH201" i="56"/>
  <c r="AG257" i="56"/>
  <c r="AC124" i="56"/>
  <c r="AD124" i="56" s="1"/>
  <c r="AE124" i="56" s="1"/>
  <c r="AH124" i="56" s="1"/>
  <c r="AD63" i="56"/>
  <c r="AD308" i="56"/>
  <c r="AD52" i="56"/>
  <c r="AE150" i="56"/>
  <c r="AA110" i="39"/>
  <c r="AF77" i="43"/>
  <c r="AE220" i="56"/>
  <c r="AG220" i="56" s="1"/>
  <c r="AD289" i="56"/>
  <c r="AD217" i="39"/>
  <c r="AC64" i="56"/>
  <c r="AD64" i="56" s="1"/>
  <c r="AE64" i="56" s="1"/>
  <c r="AH64" i="56" s="1"/>
  <c r="AG76" i="56"/>
  <c r="AF123" i="43"/>
  <c r="AD237" i="39"/>
  <c r="AD51" i="39"/>
  <c r="AH69" i="56"/>
  <c r="AG69" i="56"/>
  <c r="AE79" i="56"/>
  <c r="AG79" i="56" s="1"/>
  <c r="AB65" i="56"/>
  <c r="AB100" i="56"/>
  <c r="AD22" i="56"/>
  <c r="AE22" i="56" s="1"/>
  <c r="AH22" i="56" s="1"/>
  <c r="AD229" i="39"/>
  <c r="AG66" i="43"/>
  <c r="AD87" i="43"/>
  <c r="AG87" i="43" s="1"/>
  <c r="AD306" i="39"/>
  <c r="AB299" i="39"/>
  <c r="AE299" i="39" s="1"/>
  <c r="AD130" i="39"/>
  <c r="AD324" i="39"/>
  <c r="AG147" i="43"/>
  <c r="AD290" i="39"/>
  <c r="AF120" i="43"/>
  <c r="AA65" i="39"/>
  <c r="O12" i="49"/>
  <c r="R12" i="49" s="1"/>
  <c r="G57" i="57"/>
  <c r="I56" i="57"/>
  <c r="N56" i="57"/>
  <c r="AC158" i="56"/>
  <c r="AD158" i="56"/>
  <c r="AC30" i="56"/>
  <c r="AD30" i="56" s="1"/>
  <c r="G88" i="57"/>
  <c r="I87" i="57"/>
  <c r="N87" i="57"/>
  <c r="AB127" i="56"/>
  <c r="AA28" i="43"/>
  <c r="Q157" i="57"/>
  <c r="T157" i="57" s="1"/>
  <c r="V157" i="57" s="1"/>
  <c r="O158" i="57" s="1"/>
  <c r="P158" i="57" s="1"/>
  <c r="AG151" i="56"/>
  <c r="AH151" i="56"/>
  <c r="AH26" i="56"/>
  <c r="AG26" i="56"/>
  <c r="AH132" i="56"/>
  <c r="AG132" i="56"/>
  <c r="AH157" i="56"/>
  <c r="AG157" i="56"/>
  <c r="AE155" i="56"/>
  <c r="AG155" i="56" s="1"/>
  <c r="AD155" i="56"/>
  <c r="AB123" i="56"/>
  <c r="AD236" i="56"/>
  <c r="AE236" i="56" s="1"/>
  <c r="AE111" i="56"/>
  <c r="AD111" i="56"/>
  <c r="AH305" i="56"/>
  <c r="AE42" i="56"/>
  <c r="AG42" i="56" s="1"/>
  <c r="AH224" i="56"/>
  <c r="AE224" i="56"/>
  <c r="AG224" i="56"/>
  <c r="AE18" i="56"/>
  <c r="AH18" i="56" s="1"/>
  <c r="AC80" i="43"/>
  <c r="AD80" i="43" s="1"/>
  <c r="AF80" i="43" s="1"/>
  <c r="AB192" i="39"/>
  <c r="AE192" i="39" s="1"/>
  <c r="Z163" i="39"/>
  <c r="AA163" i="39" s="1"/>
  <c r="AB163" i="39" s="1"/>
  <c r="AE163" i="39" s="1"/>
  <c r="AB118" i="39"/>
  <c r="AE118" i="39" s="1"/>
  <c r="AE59" i="39"/>
  <c r="AD59" i="39"/>
  <c r="AE62" i="56"/>
  <c r="AG62" i="56" s="1"/>
  <c r="AD108" i="56"/>
  <c r="AC330" i="56"/>
  <c r="AD330" i="56"/>
  <c r="AE330" i="56" s="1"/>
  <c r="AH182" i="56"/>
  <c r="AE337" i="56"/>
  <c r="AH337" i="56" s="1"/>
  <c r="AE180" i="56"/>
  <c r="AH180" i="56" s="1"/>
  <c r="AE340" i="56"/>
  <c r="AH340" i="56" s="1"/>
  <c r="AD344" i="56"/>
  <c r="AE344" i="56" s="1"/>
  <c r="AG344" i="56" s="1"/>
  <c r="AC167" i="56"/>
  <c r="G106" i="57"/>
  <c r="N105" i="57"/>
  <c r="I105" i="57"/>
  <c r="I43" i="57"/>
  <c r="G44" i="57"/>
  <c r="N43" i="57"/>
  <c r="Q43" i="57"/>
  <c r="T43" i="57" s="1"/>
  <c r="AD170" i="56"/>
  <c r="AC282" i="56"/>
  <c r="AD282" i="56" s="1"/>
  <c r="AG226" i="56"/>
  <c r="AH226" i="56"/>
  <c r="AC125" i="56"/>
  <c r="AD125" i="56" s="1"/>
  <c r="AD97" i="56"/>
  <c r="AE97" i="56" s="1"/>
  <c r="AB335" i="56"/>
  <c r="AA13" i="56"/>
  <c r="AE165" i="56"/>
  <c r="AG165" i="56" s="1"/>
  <c r="AD40" i="56"/>
  <c r="AC336" i="56"/>
  <c r="AD336" i="56" s="1"/>
  <c r="AH38" i="56"/>
  <c r="AE38" i="56"/>
  <c r="AG38" i="56"/>
  <c r="AE144" i="56"/>
  <c r="AG144" i="56" s="1"/>
  <c r="AA256" i="39"/>
  <c r="AB256" i="39" s="1"/>
  <c r="AA31" i="39"/>
  <c r="AB31" i="39" s="1"/>
  <c r="AE31" i="39" s="1"/>
  <c r="AC153" i="56"/>
  <c r="AD153" i="56" s="1"/>
  <c r="AD145" i="56"/>
  <c r="AC70" i="56"/>
  <c r="AD16" i="56"/>
  <c r="AE16" i="56"/>
  <c r="AG16" i="56" s="1"/>
  <c r="AE25" i="56"/>
  <c r="AH25" i="56" s="1"/>
  <c r="Y23" i="39"/>
  <c r="Z23" i="39" s="1"/>
  <c r="AA23" i="39" s="1"/>
  <c r="Y89" i="39"/>
  <c r="Z89" i="39" s="1"/>
  <c r="G13" i="57"/>
  <c r="I12" i="57"/>
  <c r="N12" i="57"/>
  <c r="AD58" i="56"/>
  <c r="AE58" i="56" s="1"/>
  <c r="AH31" i="56"/>
  <c r="AD326" i="56"/>
  <c r="AG57" i="43"/>
  <c r="AF57" i="43"/>
  <c r="AD297" i="56"/>
  <c r="AE297" i="56" s="1"/>
  <c r="AG297" i="56" s="1"/>
  <c r="AH169" i="56"/>
  <c r="AG169" i="56"/>
  <c r="AB303" i="56"/>
  <c r="AC303" i="56" s="1"/>
  <c r="AC328" i="56"/>
  <c r="AC101" i="56"/>
  <c r="AD101" i="56"/>
  <c r="AB48" i="43"/>
  <c r="AC48" i="43" s="1"/>
  <c r="AD324" i="56"/>
  <c r="AE324" i="56" s="1"/>
  <c r="AE19" i="56"/>
  <c r="AH19" i="56" s="1"/>
  <c r="AD74" i="56"/>
  <c r="AE74" i="56" s="1"/>
  <c r="AC74" i="56"/>
  <c r="AE228" i="56"/>
  <c r="AG228" i="56" s="1"/>
  <c r="AA30" i="43"/>
  <c r="AE289" i="56"/>
  <c r="AG289" i="56" s="1"/>
  <c r="AD148" i="56"/>
  <c r="AC148" i="56"/>
  <c r="AC287" i="56"/>
  <c r="AB349" i="56"/>
  <c r="AC349" i="56"/>
  <c r="AD349" i="56" s="1"/>
  <c r="AB82" i="56"/>
  <c r="AC82" i="56"/>
  <c r="AG313" i="56"/>
  <c r="AE313" i="56"/>
  <c r="AH313" i="56" s="1"/>
  <c r="AB307" i="56"/>
  <c r="AC347" i="56"/>
  <c r="AD347" i="56" s="1"/>
  <c r="AE347" i="56" s="1"/>
  <c r="AD142" i="56"/>
  <c r="AE204" i="56"/>
  <c r="AH204" i="56" s="1"/>
  <c r="Z173" i="39"/>
  <c r="AA191" i="39"/>
  <c r="AA86" i="39"/>
  <c r="AB86" i="39" s="1"/>
  <c r="AE86" i="39" s="1"/>
  <c r="AD112" i="39"/>
  <c r="AB112" i="39"/>
  <c r="AE112" i="39" s="1"/>
  <c r="AD150" i="43"/>
  <c r="AG150" i="43" s="1"/>
  <c r="AF150" i="43"/>
  <c r="AH292" i="56"/>
  <c r="AD172" i="56"/>
  <c r="AG19" i="56"/>
  <c r="AE108" i="56"/>
  <c r="AB309" i="56"/>
  <c r="G140" i="57"/>
  <c r="N139" i="57"/>
  <c r="I139" i="57"/>
  <c r="Q139" i="57"/>
  <c r="T139" i="57" s="1"/>
  <c r="AD210" i="56"/>
  <c r="AG314" i="56"/>
  <c r="AE314" i="56"/>
  <c r="AH314" i="56" s="1"/>
  <c r="Y108" i="39"/>
  <c r="Z108" i="39" s="1"/>
  <c r="AA108" i="39" s="1"/>
  <c r="AA167" i="43"/>
  <c r="Y335" i="39"/>
  <c r="AH235" i="56"/>
  <c r="AA223" i="39"/>
  <c r="Y164" i="39"/>
  <c r="Z164" i="39" s="1"/>
  <c r="AA228" i="39"/>
  <c r="Z184" i="39"/>
  <c r="AA184" i="39" s="1"/>
  <c r="AA166" i="43"/>
  <c r="Z294" i="39"/>
  <c r="AB318" i="56"/>
  <c r="AC318" i="56" s="1"/>
  <c r="AD318" i="56" s="1"/>
  <c r="AE318" i="56" s="1"/>
  <c r="AA78" i="43"/>
  <c r="AB78" i="43" s="1"/>
  <c r="AA115" i="43"/>
  <c r="AB239" i="39"/>
  <c r="AE239" i="39" s="1"/>
  <c r="Y26" i="39"/>
  <c r="Y266" i="39"/>
  <c r="Y11" i="39" s="1"/>
  <c r="Z267" i="39"/>
  <c r="Z266" i="39" s="1"/>
  <c r="Z11" i="39" s="1"/>
  <c r="AD89" i="43"/>
  <c r="AG89" i="43" s="1"/>
  <c r="AC147" i="56"/>
  <c r="R59" i="57"/>
  <c r="S59" i="57" s="1"/>
  <c r="U59" i="57"/>
  <c r="E60" i="57"/>
  <c r="AH227" i="56"/>
  <c r="AH333" i="56"/>
  <c r="AC320" i="56"/>
  <c r="AD320" i="56" s="1"/>
  <c r="AA281" i="56"/>
  <c r="AH244" i="56"/>
  <c r="AG137" i="56"/>
  <c r="AG180" i="56"/>
  <c r="AH332" i="56"/>
  <c r="G158" i="57"/>
  <c r="N157" i="57"/>
  <c r="I157" i="57"/>
  <c r="AG130" i="56"/>
  <c r="AH80" i="56"/>
  <c r="AE23" i="56"/>
  <c r="AH23" i="56" s="1"/>
  <c r="AE156" i="56"/>
  <c r="AG156" i="56" s="1"/>
  <c r="AH44" i="56"/>
  <c r="AC118" i="43"/>
  <c r="AD118" i="43" s="1"/>
  <c r="Y150" i="39"/>
  <c r="Z150" i="39" s="1"/>
  <c r="Z269" i="39"/>
  <c r="Y93" i="39"/>
  <c r="AE246" i="39"/>
  <c r="AD246" i="39"/>
  <c r="Y320" i="39"/>
  <c r="Z320" i="39" s="1"/>
  <c r="Z66" i="39"/>
  <c r="AA66" i="39" s="1"/>
  <c r="AG292" i="56"/>
  <c r="U107" i="57"/>
  <c r="E108" i="57"/>
  <c r="R107" i="57"/>
  <c r="S107" i="57" s="1"/>
  <c r="AH343" i="56"/>
  <c r="AD203" i="56"/>
  <c r="AC321" i="56"/>
  <c r="L122" i="57"/>
  <c r="M122" i="57" s="1"/>
  <c r="AD53" i="56"/>
  <c r="Y43" i="39"/>
  <c r="Y91" i="39"/>
  <c r="Z91" i="39" s="1"/>
  <c r="Y78" i="39"/>
  <c r="Y330" i="39"/>
  <c r="AA28" i="39"/>
  <c r="AC327" i="56"/>
  <c r="AD327" i="56" s="1"/>
  <c r="AH143" i="56"/>
  <c r="AG338" i="56"/>
  <c r="AB319" i="56"/>
  <c r="AC117" i="56"/>
  <c r="AB346" i="56"/>
  <c r="AE146" i="56"/>
  <c r="AG146" i="56" s="1"/>
  <c r="AD296" i="56"/>
  <c r="AD352" i="56"/>
  <c r="Y177" i="39"/>
  <c r="Z177" i="39" s="1"/>
  <c r="AB233" i="39"/>
  <c r="AE233" i="39" s="1"/>
  <c r="AB121" i="43"/>
  <c r="AC121" i="43" s="1"/>
  <c r="Y115" i="39"/>
  <c r="Z115" i="39" s="1"/>
  <c r="AC100" i="43"/>
  <c r="AA209" i="39"/>
  <c r="Y327" i="39"/>
  <c r="Z327" i="39" s="1"/>
  <c r="Z350" i="39"/>
  <c r="AC164" i="56"/>
  <c r="AD164" i="56" s="1"/>
  <c r="AH194" i="56"/>
  <c r="AH46" i="56"/>
  <c r="AC119" i="56"/>
  <c r="AE250" i="56"/>
  <c r="AG250" i="56" s="1"/>
  <c r="AE129" i="56"/>
  <c r="AG129" i="56" s="1"/>
  <c r="AB317" i="56"/>
  <c r="AC317" i="56" s="1"/>
  <c r="AH120" i="56"/>
  <c r="AC55" i="56"/>
  <c r="AD55" i="56" s="1"/>
  <c r="AD94" i="56"/>
  <c r="AB252" i="39"/>
  <c r="AE252" i="39" s="1"/>
  <c r="AD252" i="39"/>
  <c r="AD250" i="39"/>
  <c r="AA243" i="39"/>
  <c r="AB243" i="39" s="1"/>
  <c r="AE243" i="39" s="1"/>
  <c r="AA47" i="43"/>
  <c r="Y159" i="43"/>
  <c r="AA160" i="43"/>
  <c r="AC160" i="43" s="1"/>
  <c r="AC159" i="43" s="1"/>
  <c r="Y44" i="39"/>
  <c r="AB222" i="39"/>
  <c r="AB259" i="39"/>
  <c r="AE259" i="39" s="1"/>
  <c r="AB18" i="39"/>
  <c r="AE18" i="39" s="1"/>
  <c r="Z289" i="39"/>
  <c r="AB16" i="39"/>
  <c r="AE16" i="39" s="1"/>
  <c r="AD16" i="39"/>
  <c r="AC81" i="43"/>
  <c r="AD81" i="43" s="1"/>
  <c r="AF81" i="43" s="1"/>
  <c r="AB142" i="39"/>
  <c r="AE142" i="39" s="1"/>
  <c r="AG77" i="43"/>
  <c r="AD325" i="56"/>
  <c r="AE325" i="56" s="1"/>
  <c r="AE300" i="56"/>
  <c r="AG300" i="56" s="1"/>
  <c r="AD118" i="56"/>
  <c r="AH185" i="56"/>
  <c r="AD140" i="56"/>
  <c r="AE140" i="56" s="1"/>
  <c r="AG140" i="56" s="1"/>
  <c r="AA268" i="56"/>
  <c r="AC121" i="56"/>
  <c r="AC60" i="56"/>
  <c r="AD60" i="56" s="1"/>
  <c r="AB260" i="39"/>
  <c r="AE260" i="39" s="1"/>
  <c r="AB234" i="39"/>
  <c r="AE234" i="39" s="1"/>
  <c r="AE187" i="39"/>
  <c r="AD187" i="39"/>
  <c r="AA19" i="43"/>
  <c r="Y17" i="43"/>
  <c r="AB27" i="43"/>
  <c r="AC27" i="43" s="1"/>
  <c r="AD296" i="39"/>
  <c r="AH136" i="56"/>
  <c r="AH17" i="56"/>
  <c r="AE32" i="56"/>
  <c r="AG32" i="56" s="1"/>
  <c r="AC331" i="56"/>
  <c r="AD331" i="56" s="1"/>
  <c r="Y181" i="39"/>
  <c r="Z181" i="39" s="1"/>
  <c r="Y69" i="39"/>
  <c r="Z69" i="39"/>
  <c r="AB244" i="39"/>
  <c r="AE244" i="39" s="1"/>
  <c r="Y342" i="39"/>
  <c r="Z342" i="39" s="1"/>
  <c r="AA54" i="39"/>
  <c r="AB54" i="39" s="1"/>
  <c r="AB106" i="39"/>
  <c r="AE106" i="39" s="1"/>
  <c r="AA49" i="43"/>
  <c r="AD173" i="56"/>
  <c r="AE173" i="56" s="1"/>
  <c r="AE57" i="56"/>
  <c r="AH57" i="56" s="1"/>
  <c r="AD39" i="56"/>
  <c r="AD208" i="56"/>
  <c r="AE208" i="56" s="1"/>
  <c r="AG208" i="56" s="1"/>
  <c r="AH189" i="56"/>
  <c r="AG189" i="56"/>
  <c r="AD50" i="56"/>
  <c r="AD122" i="43"/>
  <c r="AF122" i="43" s="1"/>
  <c r="AD235" i="39"/>
  <c r="Y100" i="39"/>
  <c r="Z100" i="39"/>
  <c r="AA267" i="39"/>
  <c r="AA266" i="39" s="1"/>
  <c r="AA11" i="39" s="1"/>
  <c r="AA43" i="43"/>
  <c r="AD84" i="43"/>
  <c r="AG84" i="43" s="1"/>
  <c r="AD179" i="39"/>
  <c r="AD193" i="39"/>
  <c r="AD30" i="39"/>
  <c r="AB75" i="39"/>
  <c r="AE75" i="39" s="1"/>
  <c r="AG106" i="43"/>
  <c r="AD67" i="43"/>
  <c r="AG67" i="43" s="1"/>
  <c r="AG86" i="43"/>
  <c r="AB45" i="39"/>
  <c r="AE45" i="39" s="1"/>
  <c r="AB121" i="39"/>
  <c r="AE121" i="39" s="1"/>
  <c r="AD40" i="39"/>
  <c r="AD57" i="39"/>
  <c r="AC14" i="56"/>
  <c r="AD14" i="56" s="1"/>
  <c r="AA85" i="43"/>
  <c r="Y315" i="39"/>
  <c r="AA42" i="39"/>
  <c r="AB42" i="39" s="1"/>
  <c r="Q71" i="57"/>
  <c r="T71" i="57" s="1"/>
  <c r="AC51" i="56"/>
  <c r="AD51" i="56" s="1"/>
  <c r="AE20" i="56"/>
  <c r="AG20" i="56" s="1"/>
  <c r="AH345" i="56"/>
  <c r="AD93" i="56"/>
  <c r="AE93" i="56" s="1"/>
  <c r="AC43" i="56"/>
  <c r="AD43" i="56" s="1"/>
  <c r="G72" i="57"/>
  <c r="N71" i="57"/>
  <c r="I71" i="57"/>
  <c r="AE339" i="56"/>
  <c r="AG339" i="56" s="1"/>
  <c r="AH293" i="56"/>
  <c r="AG316" i="56"/>
  <c r="AH197" i="56"/>
  <c r="AD304" i="56"/>
  <c r="AE116" i="56"/>
  <c r="AG116" i="56" s="1"/>
  <c r="AH220" i="56"/>
  <c r="AD239" i="56"/>
  <c r="AE239" i="56" s="1"/>
  <c r="AG239" i="56" s="1"/>
  <c r="AH156" i="56"/>
  <c r="AD187" i="56"/>
  <c r="AE187" i="56" s="1"/>
  <c r="AD104" i="43"/>
  <c r="AF104" i="43" s="1"/>
  <c r="AG104" i="43"/>
  <c r="AC104" i="43"/>
  <c r="AD126" i="39"/>
  <c r="Y161" i="39"/>
  <c r="AA79" i="39"/>
  <c r="Z162" i="39"/>
  <c r="AA162" i="39" s="1"/>
  <c r="Q12" i="57"/>
  <c r="T12" i="57" s="1"/>
  <c r="AB334" i="56"/>
  <c r="AC334" i="56" s="1"/>
  <c r="AD89" i="56"/>
  <c r="AH342" i="56"/>
  <c r="V121" i="57"/>
  <c r="O122" i="57" s="1"/>
  <c r="P122" i="57" s="1"/>
  <c r="AE66" i="56"/>
  <c r="AG66" i="56" s="1"/>
  <c r="AH245" i="56"/>
  <c r="AG25" i="56"/>
  <c r="AD45" i="56"/>
  <c r="Z176" i="39"/>
  <c r="AB27" i="39"/>
  <c r="AE27" i="39" s="1"/>
  <c r="AD27" i="39"/>
  <c r="AB253" i="39"/>
  <c r="AE253" i="39" s="1"/>
  <c r="Z313" i="39"/>
  <c r="AA313" i="39" s="1"/>
  <c r="AB309" i="39"/>
  <c r="AE309" i="39" s="1"/>
  <c r="AD309" i="39"/>
  <c r="AD88" i="39"/>
  <c r="AB107" i="43"/>
  <c r="Z268" i="39"/>
  <c r="AA268" i="39"/>
  <c r="AD219" i="56"/>
  <c r="AE219" i="56" s="1"/>
  <c r="Q56" i="57"/>
  <c r="T56" i="57" s="1"/>
  <c r="V56" i="57" s="1"/>
  <c r="O57" i="57" s="1"/>
  <c r="P57" i="57" s="1"/>
  <c r="AD117" i="56"/>
  <c r="AC346" i="56"/>
  <c r="AE174" i="56"/>
  <c r="AG174" i="56" s="1"/>
  <c r="AH146" i="56"/>
  <c r="AH150" i="56"/>
  <c r="AH184" i="56"/>
  <c r="AD59" i="56"/>
  <c r="AE59" i="56" s="1"/>
  <c r="AB131" i="56"/>
  <c r="AE322" i="56"/>
  <c r="AH322" i="56" s="1"/>
  <c r="AH222" i="56"/>
  <c r="AG37" i="56"/>
  <c r="AA88" i="43"/>
  <c r="AC88" i="43" s="1"/>
  <c r="AB88" i="43"/>
  <c r="AB225" i="39"/>
  <c r="AE225" i="39" s="1"/>
  <c r="Y83" i="39"/>
  <c r="Z293" i="39"/>
  <c r="Y285" i="39"/>
  <c r="Z285" i="39"/>
  <c r="AA285" i="39"/>
  <c r="Y282" i="39"/>
  <c r="Y318" i="39"/>
  <c r="Z318" i="39"/>
  <c r="Z312" i="39"/>
  <c r="AA312" i="39" s="1"/>
  <c r="Z348" i="39"/>
  <c r="Y348" i="39"/>
  <c r="AA348" i="39" s="1"/>
  <c r="Z19" i="39"/>
  <c r="AD110" i="39"/>
  <c r="AB110" i="39"/>
  <c r="AE110" i="39" s="1"/>
  <c r="AH24" i="56"/>
  <c r="AG235" i="56"/>
  <c r="AE141" i="56"/>
  <c r="AG141" i="56" s="1"/>
  <c r="AB310" i="56"/>
  <c r="AB286" i="56"/>
  <c r="AH214" i="56"/>
  <c r="AC34" i="56"/>
  <c r="AH73" i="56"/>
  <c r="AB223" i="39"/>
  <c r="AE223" i="39" s="1"/>
  <c r="AD251" i="39"/>
  <c r="AB228" i="39"/>
  <c r="AE228" i="39" s="1"/>
  <c r="Y317" i="39"/>
  <c r="Z317" i="39" s="1"/>
  <c r="AB79" i="43"/>
  <c r="Z136" i="39"/>
  <c r="AA136" i="39" s="1"/>
  <c r="AC37" i="43"/>
  <c r="AD37" i="43" s="1"/>
  <c r="AF37" i="43" s="1"/>
  <c r="AC138" i="56"/>
  <c r="AD138" i="56" s="1"/>
  <c r="AE288" i="56"/>
  <c r="AH288" i="56" s="1"/>
  <c r="AD351" i="56"/>
  <c r="AD227" i="39"/>
  <c r="Y58" i="39"/>
  <c r="AE248" i="39"/>
  <c r="AD248" i="39"/>
  <c r="AB101" i="39"/>
  <c r="AE101" i="39" s="1"/>
  <c r="Z165" i="39"/>
  <c r="AA165" i="39" s="1"/>
  <c r="Z182" i="39"/>
  <c r="AC41" i="43"/>
  <c r="Z332" i="39"/>
  <c r="AA332" i="39" s="1"/>
  <c r="Q105" i="57"/>
  <c r="T105" i="57" s="1"/>
  <c r="AC106" i="56"/>
  <c r="AE63" i="56"/>
  <c r="AH63" i="56" s="1"/>
  <c r="AB221" i="39"/>
  <c r="AE221" i="39" s="1"/>
  <c r="Y97" i="39"/>
  <c r="Z97" i="39"/>
  <c r="AD203" i="39"/>
  <c r="AD232" i="39"/>
  <c r="AA92" i="39"/>
  <c r="AB92" i="39" s="1"/>
  <c r="Z25" i="39"/>
  <c r="AA25" i="39" s="1"/>
  <c r="AB132" i="39"/>
  <c r="AE132" i="39" s="1"/>
  <c r="AD132" i="39"/>
  <c r="AA105" i="39"/>
  <c r="AB105" i="39" s="1"/>
  <c r="AG38" i="43"/>
  <c r="AC38" i="43"/>
  <c r="AD38" i="43"/>
  <c r="AF38" i="43" s="1"/>
  <c r="AE326" i="56"/>
  <c r="AG326" i="56" s="1"/>
  <c r="AC54" i="56"/>
  <c r="AD54" i="56" s="1"/>
  <c r="AH28" i="56"/>
  <c r="AE71" i="56"/>
  <c r="AG71" i="56" s="1"/>
  <c r="AA59" i="43"/>
  <c r="AB59" i="43" s="1"/>
  <c r="AA162" i="43"/>
  <c r="Y85" i="39"/>
  <c r="AA261" i="39"/>
  <c r="AB261" i="39" s="1"/>
  <c r="AA64" i="43"/>
  <c r="AB64" i="43"/>
  <c r="AA112" i="43"/>
  <c r="AB112" i="43" s="1"/>
  <c r="AA134" i="39"/>
  <c r="AB134" i="39" s="1"/>
  <c r="AE134" i="39" s="1"/>
  <c r="AB323" i="39"/>
  <c r="AE323" i="39" s="1"/>
  <c r="AF111" i="43"/>
  <c r="Z90" i="39"/>
  <c r="AE107" i="39"/>
  <c r="AD107" i="39"/>
  <c r="AF54" i="43"/>
  <c r="AD158" i="39"/>
  <c r="AA288" i="39"/>
  <c r="AB288" i="39" s="1"/>
  <c r="AE288" i="39" s="1"/>
  <c r="Z351" i="39"/>
  <c r="AB28" i="39"/>
  <c r="AE28" i="39" s="1"/>
  <c r="AB77" i="39"/>
  <c r="AE77" i="39" s="1"/>
  <c r="R75" i="57"/>
  <c r="S75" i="57" s="1"/>
  <c r="E76" i="57"/>
  <c r="U75" i="57"/>
  <c r="AA92" i="43"/>
  <c r="AB92" i="43" s="1"/>
  <c r="AA241" i="39"/>
  <c r="AB241" i="39" s="1"/>
  <c r="AB109" i="43"/>
  <c r="AD216" i="39"/>
  <c r="AH250" i="56"/>
  <c r="Y141" i="39"/>
  <c r="Z141" i="39" s="1"/>
  <c r="AA141" i="39" s="1"/>
  <c r="Y99" i="39"/>
  <c r="Z99" i="39" s="1"/>
  <c r="AA96" i="39"/>
  <c r="AB96" i="39"/>
  <c r="AE96" i="39" s="1"/>
  <c r="Y94" i="39"/>
  <c r="Z94" i="39" s="1"/>
  <c r="AB207" i="39"/>
  <c r="AE207" i="39" s="1"/>
  <c r="Y339" i="39"/>
  <c r="Z339" i="39" s="1"/>
  <c r="AD74" i="39"/>
  <c r="AE74" i="39"/>
  <c r="AA102" i="39"/>
  <c r="AB180" i="39"/>
  <c r="AE180" i="39" s="1"/>
  <c r="AD180" i="39"/>
  <c r="AA105" i="43"/>
  <c r="AB17" i="39"/>
  <c r="AE17" i="39" s="1"/>
  <c r="AD119" i="43"/>
  <c r="AF119" i="43" s="1"/>
  <c r="AF72" i="43"/>
  <c r="AH200" i="56"/>
  <c r="AG200" i="56"/>
  <c r="AH253" i="56"/>
  <c r="AH300" i="56"/>
  <c r="AE110" i="56"/>
  <c r="AG110" i="56" s="1"/>
  <c r="U124" i="57"/>
  <c r="E125" i="57"/>
  <c r="R124" i="57"/>
  <c r="S124" i="57" s="1"/>
  <c r="E90" i="57"/>
  <c r="R89" i="57"/>
  <c r="S89" i="57" s="1"/>
  <c r="U89" i="57"/>
  <c r="AC113" i="56"/>
  <c r="AD113" i="56" s="1"/>
  <c r="AB183" i="56"/>
  <c r="AG293" i="56"/>
  <c r="AB175" i="56"/>
  <c r="AC47" i="56"/>
  <c r="AD47" i="56" s="1"/>
  <c r="AD287" i="56"/>
  <c r="AD160" i="56"/>
  <c r="AE160" i="56" s="1"/>
  <c r="AH114" i="56"/>
  <c r="AD86" i="56"/>
  <c r="AE233" i="56"/>
  <c r="AG233" i="56" s="1"/>
  <c r="AC161" i="56"/>
  <c r="AC270" i="56"/>
  <c r="AD270" i="56" s="1"/>
  <c r="AC179" i="56"/>
  <c r="AD179" i="56" s="1"/>
  <c r="AE85" i="56"/>
  <c r="AH85" i="56" s="1"/>
  <c r="AD78" i="56"/>
  <c r="AE78" i="56" s="1"/>
  <c r="AG78" i="56" s="1"/>
  <c r="AH353" i="56"/>
  <c r="AE134" i="56"/>
  <c r="AG134" i="56" s="1"/>
  <c r="AB301" i="56"/>
  <c r="AC301" i="56" s="1"/>
  <c r="AE122" i="56"/>
  <c r="AG122" i="56" s="1"/>
  <c r="AG305" i="56"/>
  <c r="AD271" i="56"/>
  <c r="AE271" i="56" s="1"/>
  <c r="AH141" i="56"/>
  <c r="AC68" i="56"/>
  <c r="AE259" i="56"/>
  <c r="AH259" i="56" s="1"/>
  <c r="U141" i="57"/>
  <c r="R141" i="57"/>
  <c r="S141" i="57" s="1"/>
  <c r="E142" i="57"/>
  <c r="AE216" i="56"/>
  <c r="AH216" i="56" s="1"/>
  <c r="AE48" i="56"/>
  <c r="AG48" i="56" s="1"/>
  <c r="AC109" i="56"/>
  <c r="AD98" i="56"/>
  <c r="AE98" i="56" s="1"/>
  <c r="AG98" i="56" s="1"/>
  <c r="AE299" i="56"/>
  <c r="AH299" i="56" s="1"/>
  <c r="AB315" i="56"/>
  <c r="AB152" i="56"/>
  <c r="AC152" i="56" s="1"/>
  <c r="AA83" i="43"/>
  <c r="AB83" i="43"/>
  <c r="AB208" i="39"/>
  <c r="AE208" i="39" s="1"/>
  <c r="Y175" i="39"/>
  <c r="AB210" i="39"/>
  <c r="AE210" i="39" s="1"/>
  <c r="AD210" i="39"/>
  <c r="AB42" i="43"/>
  <c r="AC42" i="43" s="1"/>
  <c r="AB79" i="39"/>
  <c r="AE79" i="39" s="1"/>
  <c r="AB35" i="39"/>
  <c r="AE35" i="39" s="1"/>
  <c r="AB170" i="39"/>
  <c r="AE170" i="39" s="1"/>
  <c r="AA149" i="39"/>
  <c r="AB149" i="39" s="1"/>
  <c r="AE149" i="39" s="1"/>
  <c r="AA291" i="39"/>
  <c r="AD148" i="43"/>
  <c r="AG148" i="43" s="1"/>
  <c r="AB60" i="43"/>
  <c r="AC60" i="43" s="1"/>
  <c r="AB117" i="39"/>
  <c r="AE117" i="39" s="1"/>
  <c r="AA305" i="39"/>
  <c r="AB305" i="39" s="1"/>
  <c r="AE305" i="39" s="1"/>
  <c r="Z349" i="39"/>
  <c r="AB131" i="39"/>
  <c r="AE131" i="39" s="1"/>
  <c r="AD308" i="39"/>
  <c r="AE145" i="56"/>
  <c r="AG145" i="56" s="1"/>
  <c r="AB290" i="56"/>
  <c r="AH218" i="56"/>
  <c r="AG197" i="56"/>
  <c r="Q87" i="57"/>
  <c r="T87" i="57" s="1"/>
  <c r="AD321" i="56"/>
  <c r="AD105" i="56"/>
  <c r="AC105" i="56"/>
  <c r="AB323" i="56"/>
  <c r="AG245" i="56"/>
  <c r="AC90" i="56"/>
  <c r="AA40" i="43"/>
  <c r="AB40" i="43" s="1"/>
  <c r="Y33" i="39"/>
  <c r="Y298" i="39"/>
  <c r="AA351" i="39"/>
  <c r="AA157" i="39"/>
  <c r="AB157" i="39"/>
  <c r="AE157" i="39" s="1"/>
  <c r="AA160" i="39"/>
  <c r="AB160" i="39" s="1"/>
  <c r="AE160" i="39" s="1"/>
  <c r="AB144" i="39"/>
  <c r="AE144" i="39" s="1"/>
  <c r="AE308" i="56"/>
  <c r="AG308" i="56" s="1"/>
  <c r="AH159" i="56"/>
  <c r="AD291" i="56"/>
  <c r="AE291" i="56" s="1"/>
  <c r="AC319" i="56"/>
  <c r="AB163" i="56"/>
  <c r="AC163" i="56" s="1"/>
  <c r="AE52" i="56"/>
  <c r="AH52" i="56" s="1"/>
  <c r="AD346" i="56"/>
  <c r="AC302" i="56"/>
  <c r="AG150" i="56"/>
  <c r="AB102" i="56"/>
  <c r="AC131" i="56"/>
  <c r="AD131" i="56" s="1"/>
  <c r="AE251" i="56"/>
  <c r="AH251" i="56" s="1"/>
  <c r="AD178" i="56"/>
  <c r="AE178" i="56" s="1"/>
  <c r="AD126" i="56"/>
  <c r="AE126" i="56" s="1"/>
  <c r="AE49" i="56"/>
  <c r="AH49" i="56" s="1"/>
  <c r="AB123" i="39"/>
  <c r="AE123" i="39" s="1"/>
  <c r="AA205" i="39"/>
  <c r="AB205" i="39" s="1"/>
  <c r="AE205" i="39" s="1"/>
  <c r="AD240" i="39"/>
  <c r="AA255" i="39"/>
  <c r="AB255" i="39" s="1"/>
  <c r="AE255" i="39" s="1"/>
  <c r="AA325" i="39"/>
  <c r="AB325" i="39" s="1"/>
  <c r="AE325" i="39" s="1"/>
  <c r="Y346" i="39"/>
  <c r="Z346" i="39"/>
  <c r="Y336" i="39"/>
  <c r="Z72" i="39"/>
  <c r="AA72" i="39" s="1"/>
  <c r="AA68" i="39"/>
  <c r="AB68" i="39" s="1"/>
  <c r="AE68" i="39" s="1"/>
  <c r="AD119" i="56"/>
  <c r="AG120" i="56"/>
  <c r="AB168" i="56"/>
  <c r="AC168" i="56" s="1"/>
  <c r="AE15" i="56"/>
  <c r="AG15" i="56" s="1"/>
  <c r="AG73" i="56"/>
  <c r="AA206" i="39"/>
  <c r="AB206" i="39" s="1"/>
  <c r="AE206" i="39" s="1"/>
  <c r="AD259" i="39"/>
  <c r="AA249" i="39"/>
  <c r="AB249" i="39" s="1"/>
  <c r="AE249" i="39" s="1"/>
  <c r="AC51" i="43"/>
  <c r="AB84" i="39"/>
  <c r="AE84" i="39" s="1"/>
  <c r="AC269" i="56"/>
  <c r="AE60" i="56"/>
  <c r="AD260" i="39"/>
  <c r="AA204" i="39"/>
  <c r="AB204" i="39" s="1"/>
  <c r="AE204" i="39" s="1"/>
  <c r="AB24" i="39"/>
  <c r="AE24" i="39" s="1"/>
  <c r="Y148" i="39"/>
  <c r="AA328" i="39"/>
  <c r="AB328" i="39" s="1"/>
  <c r="AE328" i="39" s="1"/>
  <c r="AD110" i="43"/>
  <c r="AG110" i="43" s="1"/>
  <c r="AB344" i="39"/>
  <c r="AE344" i="39" s="1"/>
  <c r="AE46" i="39"/>
  <c r="AD46" i="39"/>
  <c r="AA26" i="43"/>
  <c r="AB26" i="43" s="1"/>
  <c r="AC26" i="43" s="1"/>
  <c r="AA124" i="43"/>
  <c r="AC25" i="43"/>
  <c r="AE188" i="56"/>
  <c r="AH188" i="56" s="1"/>
  <c r="AE186" i="56"/>
  <c r="AG186" i="56" s="1"/>
  <c r="AC81" i="56"/>
  <c r="AD81" i="56" s="1"/>
  <c r="AB295" i="56"/>
  <c r="AB231" i="39"/>
  <c r="AE231" i="39" s="1"/>
  <c r="Y140" i="39"/>
  <c r="Y154" i="39"/>
  <c r="AA334" i="39"/>
  <c r="AB334" i="39" s="1"/>
  <c r="AE334" i="39" s="1"/>
  <c r="Z152" i="39"/>
  <c r="AA152" i="39" s="1"/>
  <c r="AC53" i="43"/>
  <c r="AD53" i="43" s="1"/>
  <c r="AC63" i="43"/>
  <c r="AD63" i="43" s="1"/>
  <c r="AH312" i="56"/>
  <c r="AE112" i="56"/>
  <c r="AG112" i="56" s="1"/>
  <c r="AE162" i="56"/>
  <c r="AG162" i="56" s="1"/>
  <c r="AC55" i="43"/>
  <c r="AD55" i="43" s="1"/>
  <c r="AF149" i="43"/>
  <c r="AA219" i="39"/>
  <c r="AB219" i="39" s="1"/>
  <c r="AE219" i="39" s="1"/>
  <c r="AC68" i="43"/>
  <c r="Y39" i="39"/>
  <c r="Z60" i="39"/>
  <c r="Y60" i="39"/>
  <c r="AC165" i="43"/>
  <c r="AD165" i="43" s="1"/>
  <c r="AF101" i="43"/>
  <c r="AG101" i="43"/>
  <c r="AD101" i="43"/>
  <c r="AC46" i="43"/>
  <c r="AD230" i="39"/>
  <c r="AD61" i="43"/>
  <c r="AG61" i="43" s="1"/>
  <c r="AG24" i="43"/>
  <c r="AD292" i="39"/>
  <c r="AD133" i="39"/>
  <c r="AE307" i="39"/>
  <c r="AD307" i="39"/>
  <c r="AB37" i="39"/>
  <c r="AE37" i="39" s="1"/>
  <c r="AD37" i="39"/>
  <c r="AF34" i="43"/>
  <c r="AF67" i="43"/>
  <c r="AB73" i="39"/>
  <c r="AE73" i="39" s="1"/>
  <c r="AD73" i="39"/>
  <c r="AD99" i="43"/>
  <c r="AG99" i="43" s="1"/>
  <c r="AA70" i="39"/>
  <c r="AD96" i="43"/>
  <c r="AG96" i="43" s="1"/>
  <c r="AF96" i="43"/>
  <c r="AD147" i="39"/>
  <c r="AD20" i="39"/>
  <c r="AD52" i="39"/>
  <c r="AG284" i="56" l="1"/>
  <c r="AH284" i="56"/>
  <c r="AD92" i="43"/>
  <c r="AG92" i="43" s="1"/>
  <c r="AC92" i="43"/>
  <c r="AD112" i="43"/>
  <c r="AD242" i="39"/>
  <c r="AB319" i="39"/>
  <c r="AE319" i="39" s="1"/>
  <c r="AG115" i="56"/>
  <c r="AH115" i="56"/>
  <c r="AD300" i="39"/>
  <c r="AE300" i="39"/>
  <c r="AG29" i="43"/>
  <c r="AD29" i="43"/>
  <c r="AF29" i="43"/>
  <c r="AG350" i="56"/>
  <c r="AH350" i="56"/>
  <c r="AE326" i="39"/>
  <c r="AD326" i="39"/>
  <c r="AD325" i="39"/>
  <c r="AB13" i="56"/>
  <c r="AB105" i="43"/>
  <c r="AA94" i="39"/>
  <c r="AF99" i="43"/>
  <c r="AD77" i="39"/>
  <c r="AC112" i="43"/>
  <c r="AC59" i="43"/>
  <c r="AF110" i="43"/>
  <c r="AB285" i="39"/>
  <c r="AE285" i="39" s="1"/>
  <c r="AH110" i="56"/>
  <c r="AG122" i="43"/>
  <c r="AD142" i="39"/>
  <c r="AG52" i="56"/>
  <c r="AD228" i="39"/>
  <c r="AE287" i="56"/>
  <c r="AB21" i="39"/>
  <c r="AE21" i="39" s="1"/>
  <c r="AD314" i="39"/>
  <c r="AB242" i="39"/>
  <c r="AE242" i="39" s="1"/>
  <c r="AG41" i="56"/>
  <c r="AH41" i="56"/>
  <c r="AH298" i="56"/>
  <c r="AE348" i="56"/>
  <c r="AH348" i="56" s="1"/>
  <c r="AA151" i="39"/>
  <c r="AB151" i="39" s="1"/>
  <c r="AE151" i="39" s="1"/>
  <c r="AB314" i="39"/>
  <c r="AE314" i="39" s="1"/>
  <c r="AA60" i="39"/>
  <c r="AB60" i="39" s="1"/>
  <c r="AF53" i="43"/>
  <c r="AD24" i="39"/>
  <c r="AD123" i="39"/>
  <c r="AD170" i="39"/>
  <c r="AD42" i="43"/>
  <c r="AF42" i="43" s="1"/>
  <c r="AH112" i="56"/>
  <c r="AG119" i="43"/>
  <c r="AD207" i="39"/>
  <c r="AG288" i="56"/>
  <c r="AB85" i="43"/>
  <c r="AC85" i="43" s="1"/>
  <c r="AD85" i="43" s="1"/>
  <c r="AF85" i="43" s="1"/>
  <c r="AD68" i="43"/>
  <c r="AG68" i="43" s="1"/>
  <c r="AD244" i="39"/>
  <c r="AD234" i="39"/>
  <c r="AE117" i="56"/>
  <c r="Z43" i="39"/>
  <c r="AG63" i="56"/>
  <c r="AF89" i="43"/>
  <c r="AD223" i="39"/>
  <c r="AH15" i="56"/>
  <c r="AG204" i="56"/>
  <c r="AE148" i="56"/>
  <c r="AG340" i="56"/>
  <c r="AD118" i="39"/>
  <c r="AG18" i="56"/>
  <c r="AG236" i="56"/>
  <c r="AC127" i="56"/>
  <c r="AE127" i="56" s="1"/>
  <c r="AF87" i="43"/>
  <c r="AC58" i="43"/>
  <c r="AD58" i="43" s="1"/>
  <c r="Z153" i="39"/>
  <c r="AD98" i="43"/>
  <c r="AF98" i="43" s="1"/>
  <c r="AD91" i="43"/>
  <c r="AF91" i="43" s="1"/>
  <c r="AD168" i="39"/>
  <c r="AD257" i="39"/>
  <c r="AG22" i="56"/>
  <c r="AC98" i="43"/>
  <c r="AD87" i="39"/>
  <c r="AE302" i="56"/>
  <c r="AG302" i="56" s="1"/>
  <c r="AE113" i="56"/>
  <c r="AB70" i="39"/>
  <c r="AE70" i="39" s="1"/>
  <c r="AB351" i="39"/>
  <c r="AG37" i="43"/>
  <c r="AB348" i="39"/>
  <c r="AE348" i="39" s="1"/>
  <c r="AD88" i="43"/>
  <c r="AD302" i="56"/>
  <c r="AE43" i="56"/>
  <c r="AH48" i="56"/>
  <c r="AE14" i="56"/>
  <c r="AA177" i="39"/>
  <c r="AB177" i="39" s="1"/>
  <c r="AE177" i="39" s="1"/>
  <c r="AD319" i="56"/>
  <c r="AA320" i="39"/>
  <c r="AB320" i="39" s="1"/>
  <c r="AE320" i="39" s="1"/>
  <c r="AG322" i="56"/>
  <c r="AG74" i="56"/>
  <c r="AG58" i="56"/>
  <c r="AD65" i="56"/>
  <c r="AC65" i="56"/>
  <c r="AF44" i="43"/>
  <c r="AG128" i="56"/>
  <c r="AD201" i="39"/>
  <c r="AD77" i="56"/>
  <c r="AB152" i="39"/>
  <c r="AE152" i="39" s="1"/>
  <c r="AD344" i="39"/>
  <c r="Z148" i="39"/>
  <c r="AA148" i="39" s="1"/>
  <c r="AD84" i="39"/>
  <c r="AA346" i="39"/>
  <c r="AB346" i="39" s="1"/>
  <c r="AE346" i="39" s="1"/>
  <c r="AD144" i="39"/>
  <c r="AD157" i="39"/>
  <c r="AD117" i="39"/>
  <c r="AG42" i="43"/>
  <c r="AB94" i="39"/>
  <c r="AE94" i="39" s="1"/>
  <c r="AD96" i="39"/>
  <c r="AB141" i="39"/>
  <c r="AE141" i="39" s="1"/>
  <c r="AD134" i="39"/>
  <c r="AB25" i="39"/>
  <c r="AE25" i="39" s="1"/>
  <c r="AB312" i="39"/>
  <c r="AE312" i="39" s="1"/>
  <c r="AB291" i="39"/>
  <c r="AE291" i="39" s="1"/>
  <c r="AH339" i="56"/>
  <c r="AA69" i="39"/>
  <c r="AB69" i="39" s="1"/>
  <c r="AD51" i="43"/>
  <c r="AF51" i="43" s="1"/>
  <c r="AD100" i="43"/>
  <c r="AG100" i="43" s="1"/>
  <c r="AG49" i="56"/>
  <c r="AB267" i="39"/>
  <c r="AA164" i="39"/>
  <c r="AB164" i="39" s="1"/>
  <c r="AC107" i="43"/>
  <c r="AD107" i="43" s="1"/>
  <c r="AB191" i="39"/>
  <c r="AE191" i="39" s="1"/>
  <c r="AA173" i="39"/>
  <c r="AB173" i="39" s="1"/>
  <c r="AE173" i="39" s="1"/>
  <c r="AD127" i="56"/>
  <c r="AE158" i="56"/>
  <c r="AG158" i="56" s="1"/>
  <c r="AH79" i="56"/>
  <c r="AD90" i="43"/>
  <c r="AD21" i="39"/>
  <c r="AH311" i="56"/>
  <c r="AA67" i="39"/>
  <c r="AB65" i="39"/>
  <c r="AE65" i="39" s="1"/>
  <c r="AB95" i="43"/>
  <c r="AE77" i="56"/>
  <c r="AD304" i="39"/>
  <c r="AD195" i="39"/>
  <c r="AE56" i="56"/>
  <c r="AC100" i="56"/>
  <c r="AD124" i="39"/>
  <c r="AE54" i="39"/>
  <c r="AD54" i="39"/>
  <c r="G123" i="57"/>
  <c r="I122" i="57"/>
  <c r="N122" i="57"/>
  <c r="AA150" i="39"/>
  <c r="AB150" i="39" s="1"/>
  <c r="AD48" i="43"/>
  <c r="AG48" i="43" s="1"/>
  <c r="AF63" i="43"/>
  <c r="AG63" i="43"/>
  <c r="AA339" i="39"/>
  <c r="AB339" i="39" s="1"/>
  <c r="AE241" i="39"/>
  <c r="AD241" i="39"/>
  <c r="AE92" i="39"/>
  <c r="AD92" i="39"/>
  <c r="AE131" i="56"/>
  <c r="AH131" i="56" s="1"/>
  <c r="AA342" i="39"/>
  <c r="AB342" i="39" s="1"/>
  <c r="AF55" i="43"/>
  <c r="AG55" i="43"/>
  <c r="AE261" i="39"/>
  <c r="AD261" i="39"/>
  <c r="AE42" i="39"/>
  <c r="AD42" i="39"/>
  <c r="AA327" i="39"/>
  <c r="AA91" i="39"/>
  <c r="AB91" i="39" s="1"/>
  <c r="AG30" i="56"/>
  <c r="AE30" i="56"/>
  <c r="AH30" i="56" s="1"/>
  <c r="AD40" i="43"/>
  <c r="AF40" i="43" s="1"/>
  <c r="AC40" i="43"/>
  <c r="AE105" i="39"/>
  <c r="AD105" i="39"/>
  <c r="AB165" i="39"/>
  <c r="AE165" i="39" s="1"/>
  <c r="AB136" i="39"/>
  <c r="AE136" i="39" s="1"/>
  <c r="AE81" i="56"/>
  <c r="AG81" i="56" s="1"/>
  <c r="AE351" i="39"/>
  <c r="AD351" i="39"/>
  <c r="AE54" i="56"/>
  <c r="AH54" i="56" s="1"/>
  <c r="AA181" i="39"/>
  <c r="AB181" i="39" s="1"/>
  <c r="AE181" i="39" s="1"/>
  <c r="AC78" i="43"/>
  <c r="AB89" i="39"/>
  <c r="AE89" i="39" s="1"/>
  <c r="AE256" i="39"/>
  <c r="AD256" i="39"/>
  <c r="AG125" i="56"/>
  <c r="AE125" i="56"/>
  <c r="AH125" i="56" s="1"/>
  <c r="AC307" i="56"/>
  <c r="AE327" i="56"/>
  <c r="AG327" i="56" s="1"/>
  <c r="AE349" i="56"/>
  <c r="AH349" i="56" s="1"/>
  <c r="AG148" i="56"/>
  <c r="AH129" i="56"/>
  <c r="AB30" i="43"/>
  <c r="AC30" i="43" s="1"/>
  <c r="AH228" i="56"/>
  <c r="AD328" i="56"/>
  <c r="AH134" i="56"/>
  <c r="AH326" i="56"/>
  <c r="AD18" i="39"/>
  <c r="AE164" i="56"/>
  <c r="AG164" i="56" s="1"/>
  <c r="AA89" i="39"/>
  <c r="AB23" i="39"/>
  <c r="AE23" i="39" s="1"/>
  <c r="AH16" i="56"/>
  <c r="AD70" i="56"/>
  <c r="AH145" i="56"/>
  <c r="AE153" i="56"/>
  <c r="AG153" i="56" s="1"/>
  <c r="AH144" i="56"/>
  <c r="AH174" i="56"/>
  <c r="AE336" i="56"/>
  <c r="AH336" i="56" s="1"/>
  <c r="AH116" i="56"/>
  <c r="AG85" i="56"/>
  <c r="AH97" i="56"/>
  <c r="AE282" i="56"/>
  <c r="AH282" i="56" s="1"/>
  <c r="L44" i="57"/>
  <c r="M44" i="57" s="1"/>
  <c r="L106" i="57"/>
  <c r="M106" i="57"/>
  <c r="AD167" i="56"/>
  <c r="AH32" i="56"/>
  <c r="AG188" i="56"/>
  <c r="AE105" i="56"/>
  <c r="AG105" i="56" s="1"/>
  <c r="AH62" i="56"/>
  <c r="AD163" i="39"/>
  <c r="AD192" i="39"/>
  <c r="AG80" i="43"/>
  <c r="AG299" i="56"/>
  <c r="AH42" i="56"/>
  <c r="AH111" i="56"/>
  <c r="AH236" i="56"/>
  <c r="AH155" i="56"/>
  <c r="AG64" i="56"/>
  <c r="AB28" i="43"/>
  <c r="AC28" i="43" s="1"/>
  <c r="L88" i="57"/>
  <c r="M88" i="57" s="1"/>
  <c r="AE90" i="56"/>
  <c r="E143" i="57"/>
  <c r="R142" i="57"/>
  <c r="S142" i="57" s="1"/>
  <c r="U142" i="57"/>
  <c r="R90" i="57"/>
  <c r="S90" i="57" s="1"/>
  <c r="E91" i="57"/>
  <c r="U90" i="57"/>
  <c r="AE89" i="56"/>
  <c r="AH89" i="56" s="1"/>
  <c r="AA17" i="43"/>
  <c r="AH140" i="56"/>
  <c r="AG81" i="43"/>
  <c r="AD168" i="56"/>
  <c r="AD205" i="39"/>
  <c r="AC109" i="43"/>
  <c r="AD160" i="39"/>
  <c r="AD90" i="56"/>
  <c r="AG216" i="56"/>
  <c r="AE203" i="56"/>
  <c r="AG203" i="56" s="1"/>
  <c r="AB66" i="39"/>
  <c r="AE66" i="39" s="1"/>
  <c r="AF118" i="43"/>
  <c r="L158" i="57"/>
  <c r="M158" i="57" s="1"/>
  <c r="AE320" i="56"/>
  <c r="AG320" i="56" s="1"/>
  <c r="Z26" i="39"/>
  <c r="AB332" i="39"/>
  <c r="AE332" i="39" s="1"/>
  <c r="AD225" i="39"/>
  <c r="AB108" i="39"/>
  <c r="AE108" i="39" s="1"/>
  <c r="AD121" i="39"/>
  <c r="AE138" i="56"/>
  <c r="AG138" i="56" s="1"/>
  <c r="AC102" i="56"/>
  <c r="AD102" i="56" s="1"/>
  <c r="AG117" i="56"/>
  <c r="AD86" i="39"/>
  <c r="AG124" i="56"/>
  <c r="AH347" i="56"/>
  <c r="AD161" i="56"/>
  <c r="AH148" i="56"/>
  <c r="AG53" i="43"/>
  <c r="AE331" i="56"/>
  <c r="AH331" i="56" s="1"/>
  <c r="AD206" i="39"/>
  <c r="AA19" i="39"/>
  <c r="AB19" i="39" s="1"/>
  <c r="L13" i="57"/>
  <c r="M13" i="57" s="1"/>
  <c r="AH153" i="56"/>
  <c r="AB281" i="56"/>
  <c r="AB12" i="56" s="1"/>
  <c r="AA176" i="39"/>
  <c r="AB176" i="39" s="1"/>
  <c r="AE176" i="39" s="1"/>
  <c r="AH330" i="56"/>
  <c r="AH108" i="56"/>
  <c r="AG251" i="56"/>
  <c r="AE352" i="56"/>
  <c r="AH352" i="56" s="1"/>
  <c r="AD68" i="56"/>
  <c r="L72" i="57"/>
  <c r="M72" i="57" s="1"/>
  <c r="AE118" i="56"/>
  <c r="AH118" i="56" s="1"/>
  <c r="AA289" i="39"/>
  <c r="AB289" i="39" s="1"/>
  <c r="AB266" i="39"/>
  <c r="AE267" i="39"/>
  <c r="AD249" i="39"/>
  <c r="Z33" i="39"/>
  <c r="AA349" i="39"/>
  <c r="Z175" i="39"/>
  <c r="AA175" i="39" s="1"/>
  <c r="AB175" i="39" s="1"/>
  <c r="AE175" i="39" s="1"/>
  <c r="AG23" i="56"/>
  <c r="AE270" i="56"/>
  <c r="AH270" i="56" s="1"/>
  <c r="AH113" i="56"/>
  <c r="AD17" i="39"/>
  <c r="AD219" i="39"/>
  <c r="AG318" i="56"/>
  <c r="AD28" i="39"/>
  <c r="AD288" i="39"/>
  <c r="Z85" i="39"/>
  <c r="AB85" i="39" s="1"/>
  <c r="AE85" i="39" s="1"/>
  <c r="AA182" i="39"/>
  <c r="AA317" i="39"/>
  <c r="AH302" i="56"/>
  <c r="AD334" i="56"/>
  <c r="AD79" i="39"/>
  <c r="AD109" i="56"/>
  <c r="AE109" i="56" s="1"/>
  <c r="AG109" i="56" s="1"/>
  <c r="AH239" i="56"/>
  <c r="AH43" i="56"/>
  <c r="AH93" i="56"/>
  <c r="AG93" i="56"/>
  <c r="AE51" i="56"/>
  <c r="AG51" i="56" s="1"/>
  <c r="AF84" i="43"/>
  <c r="AH173" i="56"/>
  <c r="AD46" i="43"/>
  <c r="AF46" i="43" s="1"/>
  <c r="AF165" i="43"/>
  <c r="Z39" i="39"/>
  <c r="AD231" i="39"/>
  <c r="AD25" i="43"/>
  <c r="AF25" i="43" s="1"/>
  <c r="AD26" i="43"/>
  <c r="AF26" i="43" s="1"/>
  <c r="AD328" i="39"/>
  <c r="AD45" i="39"/>
  <c r="AD317" i="56"/>
  <c r="Z336" i="39"/>
  <c r="AH178" i="56"/>
  <c r="AD163" i="56"/>
  <c r="AE163" i="56"/>
  <c r="AH186" i="56"/>
  <c r="Z298" i="39"/>
  <c r="AA298" i="39" s="1"/>
  <c r="V87" i="57"/>
  <c r="O88" i="57" s="1"/>
  <c r="P88" i="57" s="1"/>
  <c r="AE334" i="56"/>
  <c r="AB162" i="39"/>
  <c r="AE162" i="39" s="1"/>
  <c r="AD149" i="39"/>
  <c r="AC83" i="43"/>
  <c r="AD83" i="43" s="1"/>
  <c r="AG118" i="43"/>
  <c r="AH98" i="56"/>
  <c r="AH271" i="56"/>
  <c r="AH233" i="56"/>
  <c r="AE47" i="56"/>
  <c r="AG47" i="56" s="1"/>
  <c r="AF68" i="43"/>
  <c r="AB102" i="39"/>
  <c r="AE102" i="39" s="1"/>
  <c r="AD204" i="39"/>
  <c r="AA99" i="39"/>
  <c r="AF92" i="43"/>
  <c r="AF112" i="43"/>
  <c r="AC162" i="43"/>
  <c r="AD59" i="43"/>
  <c r="AG59" i="43" s="1"/>
  <c r="AD25" i="39"/>
  <c r="AD221" i="39"/>
  <c r="AD41" i="43"/>
  <c r="AF41" i="43" s="1"/>
  <c r="AD101" i="39"/>
  <c r="AE55" i="56"/>
  <c r="AG55" i="56" s="1"/>
  <c r="AC286" i="56"/>
  <c r="AD348" i="39"/>
  <c r="AA318" i="39"/>
  <c r="Z282" i="39"/>
  <c r="AD285" i="39"/>
  <c r="Z83" i="39"/>
  <c r="AA83" i="39" s="1"/>
  <c r="AG88" i="43"/>
  <c r="AF88" i="43"/>
  <c r="AH219" i="56"/>
  <c r="AG219" i="56"/>
  <c r="AH308" i="56"/>
  <c r="AH45" i="56"/>
  <c r="AH66" i="56"/>
  <c r="AD106" i="56"/>
  <c r="AH122" i="56"/>
  <c r="AH208" i="56"/>
  <c r="AD323" i="39"/>
  <c r="AB19" i="43"/>
  <c r="AE351" i="56"/>
  <c r="AG351" i="56" s="1"/>
  <c r="AH325" i="56"/>
  <c r="AG325" i="56"/>
  <c r="AD233" i="39"/>
  <c r="AH296" i="56"/>
  <c r="AE296" i="56"/>
  <c r="AG296" i="56" s="1"/>
  <c r="AG163" i="56"/>
  <c r="AG90" i="56"/>
  <c r="AE321" i="56"/>
  <c r="AH321" i="56" s="1"/>
  <c r="U108" i="57"/>
  <c r="E109" i="57"/>
  <c r="R108" i="57"/>
  <c r="S108" i="57" s="1"/>
  <c r="AD305" i="39"/>
  <c r="AD60" i="43"/>
  <c r="AF60" i="43" s="1"/>
  <c r="AD66" i="39"/>
  <c r="AA269" i="39"/>
  <c r="AB269" i="39" s="1"/>
  <c r="AE269" i="39" s="1"/>
  <c r="AE45" i="56"/>
  <c r="AG45" i="56" s="1"/>
  <c r="AG173" i="56"/>
  <c r="AD147" i="56"/>
  <c r="AD267" i="39"/>
  <c r="AD266" i="39" s="1"/>
  <c r="AD11" i="39" s="1"/>
  <c r="AD239" i="39"/>
  <c r="AD152" i="39"/>
  <c r="AD27" i="43"/>
  <c r="AG27" i="43" s="1"/>
  <c r="AA294" i="39"/>
  <c r="AB294" i="39" s="1"/>
  <c r="AE294" i="39" s="1"/>
  <c r="AB166" i="43"/>
  <c r="AC166" i="43"/>
  <c r="AD312" i="39"/>
  <c r="AB313" i="39"/>
  <c r="AE313" i="39" s="1"/>
  <c r="AG57" i="56"/>
  <c r="AD243" i="39"/>
  <c r="AB268" i="39"/>
  <c r="AE268" i="39" s="1"/>
  <c r="AE210" i="56"/>
  <c r="AG210" i="56" s="1"/>
  <c r="AC309" i="56"/>
  <c r="AG108" i="56"/>
  <c r="AD75" i="39"/>
  <c r="AG259" i="56"/>
  <c r="AD82" i="56"/>
  <c r="AD106" i="39"/>
  <c r="AH289" i="56"/>
  <c r="AD303" i="56"/>
  <c r="AH297" i="56"/>
  <c r="AD121" i="56"/>
  <c r="AE121" i="56" s="1"/>
  <c r="AC323" i="56"/>
  <c r="AD323" i="56" s="1"/>
  <c r="AD31" i="39"/>
  <c r="AE40" i="56"/>
  <c r="AH40" i="56" s="1"/>
  <c r="AH165" i="56"/>
  <c r="AE179" i="56"/>
  <c r="AH179" i="56" s="1"/>
  <c r="AG97" i="56"/>
  <c r="AC183" i="56"/>
  <c r="AD183" i="56" s="1"/>
  <c r="V43" i="57"/>
  <c r="O44" i="57" s="1"/>
  <c r="P44" i="57" s="1"/>
  <c r="AG337" i="56"/>
  <c r="AC295" i="56"/>
  <c r="AD295" i="56" s="1"/>
  <c r="AB182" i="39"/>
  <c r="AE182" i="39" s="1"/>
  <c r="AD34" i="56"/>
  <c r="AH71" i="56"/>
  <c r="AG111" i="56"/>
  <c r="AC123" i="56"/>
  <c r="AD123" i="56" s="1"/>
  <c r="AG60" i="56"/>
  <c r="AH126" i="56"/>
  <c r="AG126" i="56"/>
  <c r="AH105" i="56"/>
  <c r="AD315" i="56"/>
  <c r="AC315" i="56"/>
  <c r="AH287" i="56"/>
  <c r="AH59" i="56"/>
  <c r="AH14" i="56"/>
  <c r="V12" i="57"/>
  <c r="O13" i="57" s="1"/>
  <c r="P13" i="57" s="1"/>
  <c r="AH138" i="56"/>
  <c r="AE222" i="39"/>
  <c r="AD222" i="39"/>
  <c r="AA159" i="43"/>
  <c r="AG59" i="56"/>
  <c r="AG287" i="56"/>
  <c r="U60" i="57"/>
  <c r="R60" i="57"/>
  <c r="S60" i="57" s="1"/>
  <c r="E61" i="57"/>
  <c r="V139" i="57"/>
  <c r="O140" i="57" s="1"/>
  <c r="P140" i="57" s="1"/>
  <c r="AG165" i="43"/>
  <c r="Z140" i="39"/>
  <c r="AH318" i="56"/>
  <c r="AB124" i="43"/>
  <c r="AC124" i="43" s="1"/>
  <c r="AD124" i="43" s="1"/>
  <c r="AA293" i="39"/>
  <c r="AB293" i="39" s="1"/>
  <c r="AE293" i="39" s="1"/>
  <c r="AH291" i="56"/>
  <c r="AG291" i="56"/>
  <c r="AF61" i="43"/>
  <c r="AA39" i="39"/>
  <c r="AB39" i="39" s="1"/>
  <c r="AE39" i="39" s="1"/>
  <c r="AD334" i="39"/>
  <c r="Z154" i="39"/>
  <c r="AA140" i="39"/>
  <c r="AB140" i="39" s="1"/>
  <c r="AE140" i="39" s="1"/>
  <c r="AC268" i="56"/>
  <c r="AC79" i="43"/>
  <c r="AD79" i="43" s="1"/>
  <c r="AC310" i="56"/>
  <c r="AA336" i="39"/>
  <c r="AB336" i="39" s="1"/>
  <c r="AE336" i="39" s="1"/>
  <c r="AD346" i="39"/>
  <c r="AD255" i="39"/>
  <c r="AD121" i="43"/>
  <c r="AF121" i="43" s="1"/>
  <c r="AH162" i="56"/>
  <c r="AE346" i="56"/>
  <c r="AH346" i="56" s="1"/>
  <c r="AE319" i="56"/>
  <c r="AG319" i="56" s="1"/>
  <c r="AG14" i="56"/>
  <c r="AA33" i="39"/>
  <c r="AC290" i="56"/>
  <c r="AD131" i="39"/>
  <c r="AD208" i="39"/>
  <c r="AD152" i="56"/>
  <c r="AE142" i="56"/>
  <c r="AG142" i="56" s="1"/>
  <c r="AH78" i="56"/>
  <c r="AH160" i="56"/>
  <c r="AG160" i="56"/>
  <c r="AG113" i="56"/>
  <c r="U125" i="57"/>
  <c r="E126" i="57"/>
  <c r="R125" i="57"/>
  <c r="S125" i="57" s="1"/>
  <c r="AD94" i="39"/>
  <c r="AB99" i="39"/>
  <c r="AE99" i="39" s="1"/>
  <c r="AD141" i="39"/>
  <c r="R76" i="57"/>
  <c r="S76" i="57" s="1"/>
  <c r="E77" i="57"/>
  <c r="U76" i="57"/>
  <c r="AA90" i="39"/>
  <c r="AB90" i="39" s="1"/>
  <c r="AE90" i="39" s="1"/>
  <c r="AG112" i="43"/>
  <c r="AC64" i="43"/>
  <c r="AD64" i="43" s="1"/>
  <c r="AA85" i="39"/>
  <c r="AB162" i="43"/>
  <c r="AA97" i="39"/>
  <c r="AB97" i="39" s="1"/>
  <c r="V105" i="57"/>
  <c r="O106" i="57" s="1"/>
  <c r="P106" i="57" s="1"/>
  <c r="Z58" i="39"/>
  <c r="AE53" i="56"/>
  <c r="AH53" i="56" s="1"/>
  <c r="AB184" i="39"/>
  <c r="AE184" i="39" s="1"/>
  <c r="AB317" i="39"/>
  <c r="AE317" i="39" s="1"/>
  <c r="AE168" i="56"/>
  <c r="AE119" i="56"/>
  <c r="AH119" i="56" s="1"/>
  <c r="AB318" i="39"/>
  <c r="AE318" i="39" s="1"/>
  <c r="AB83" i="39"/>
  <c r="AE83" i="39" s="1"/>
  <c r="AH117" i="56"/>
  <c r="AD253" i="39"/>
  <c r="Q122" i="57"/>
  <c r="T122" i="57" s="1"/>
  <c r="Z161" i="39"/>
  <c r="AA161" i="39" s="1"/>
  <c r="AH187" i="56"/>
  <c r="AG187" i="56"/>
  <c r="AE304" i="56"/>
  <c r="AG304" i="56" s="1"/>
  <c r="AG179" i="56"/>
  <c r="AG43" i="56"/>
  <c r="AC175" i="56"/>
  <c r="AD175" i="56" s="1"/>
  <c r="V71" i="57"/>
  <c r="O72" i="57" s="1"/>
  <c r="P72" i="57" s="1"/>
  <c r="Z315" i="39"/>
  <c r="AA315" i="39" s="1"/>
  <c r="AG131" i="56"/>
  <c r="AB43" i="43"/>
  <c r="AA100" i="39"/>
  <c r="AB100" i="39" s="1"/>
  <c r="AE100" i="39" s="1"/>
  <c r="AE39" i="56"/>
  <c r="AG39" i="56" s="1"/>
  <c r="AB49" i="43"/>
  <c r="AH60" i="56"/>
  <c r="AD269" i="56"/>
  <c r="Z44" i="39"/>
  <c r="AA44" i="39" s="1"/>
  <c r="AB160" i="43"/>
  <c r="AB159" i="43" s="1"/>
  <c r="AB47" i="43"/>
  <c r="AC47" i="43" s="1"/>
  <c r="AA350" i="39"/>
  <c r="AB72" i="39"/>
  <c r="AE72" i="39" s="1"/>
  <c r="AA115" i="39"/>
  <c r="AB115" i="39" s="1"/>
  <c r="AE115" i="39" s="1"/>
  <c r="AD177" i="39"/>
  <c r="Z330" i="39"/>
  <c r="Z78" i="39"/>
  <c r="AA78" i="39" s="1"/>
  <c r="AG321" i="56"/>
  <c r="AD68" i="39"/>
  <c r="AD35" i="39"/>
  <c r="AD320" i="39"/>
  <c r="Z93" i="39"/>
  <c r="AG271" i="56"/>
  <c r="AA26" i="39"/>
  <c r="AB26" i="39" s="1"/>
  <c r="AE26" i="39" s="1"/>
  <c r="AB115" i="43"/>
  <c r="Z335" i="39"/>
  <c r="AB167" i="43"/>
  <c r="AE94" i="56"/>
  <c r="AG94" i="56" s="1"/>
  <c r="AE50" i="56"/>
  <c r="AH50" i="56" s="1"/>
  <c r="L140" i="57"/>
  <c r="M140" i="57" s="1"/>
  <c r="AE172" i="56"/>
  <c r="AG172" i="56" s="1"/>
  <c r="AB209" i="39"/>
  <c r="AE209" i="39" s="1"/>
  <c r="AG89" i="56"/>
  <c r="AG347" i="56"/>
  <c r="AD307" i="56"/>
  <c r="AE307" i="56" s="1"/>
  <c r="AG307" i="56" s="1"/>
  <c r="AE86" i="56"/>
  <c r="AG86" i="56" s="1"/>
  <c r="AH20" i="56"/>
  <c r="AE341" i="56"/>
  <c r="AG341" i="56" s="1"/>
  <c r="AH74" i="56"/>
  <c r="AH324" i="56"/>
  <c r="AE101" i="56"/>
  <c r="AG101" i="56" s="1"/>
  <c r="AG324" i="56"/>
  <c r="AH58" i="56"/>
  <c r="AD23" i="39"/>
  <c r="AD301" i="56"/>
  <c r="AE301" i="56" s="1"/>
  <c r="AA12" i="56"/>
  <c r="AC335" i="56"/>
  <c r="AE170" i="56"/>
  <c r="AG170" i="56" s="1"/>
  <c r="AH344" i="56"/>
  <c r="AG50" i="56"/>
  <c r="AG330" i="56"/>
  <c r="AG178" i="56"/>
  <c r="AH158" i="56"/>
  <c r="L57" i="57"/>
  <c r="M57" i="57" s="1"/>
  <c r="AG58" i="43" l="1"/>
  <c r="AF58" i="43"/>
  <c r="AE60" i="39"/>
  <c r="AD60" i="39"/>
  <c r="AF107" i="43"/>
  <c r="AG107" i="43"/>
  <c r="AE289" i="39"/>
  <c r="AD289" i="39"/>
  <c r="AE150" i="39"/>
  <c r="AD150" i="39"/>
  <c r="AE164" i="39"/>
  <c r="AD164" i="39"/>
  <c r="AB148" i="39"/>
  <c r="AE148" i="39" s="1"/>
  <c r="AH127" i="56"/>
  <c r="AG127" i="56"/>
  <c r="AE69" i="39"/>
  <c r="AD69" i="39"/>
  <c r="AH94" i="56"/>
  <c r="AD100" i="56"/>
  <c r="AD151" i="39"/>
  <c r="AH39" i="56"/>
  <c r="AB161" i="39"/>
  <c r="AE161" i="39" s="1"/>
  <c r="AD78" i="43"/>
  <c r="AF78" i="43" s="1"/>
  <c r="AH81" i="56"/>
  <c r="AF27" i="43"/>
  <c r="AG56" i="56"/>
  <c r="AH56" i="56"/>
  <c r="AD291" i="39"/>
  <c r="AG51" i="43"/>
  <c r="AD70" i="39"/>
  <c r="AE65" i="56"/>
  <c r="AG65" i="56" s="1"/>
  <c r="AD173" i="39"/>
  <c r="AF100" i="43"/>
  <c r="AG91" i="43"/>
  <c r="AD319" i="39"/>
  <c r="AG348" i="56"/>
  <c r="AD100" i="39"/>
  <c r="AF79" i="43"/>
  <c r="AD318" i="39"/>
  <c r="AG40" i="56"/>
  <c r="AH304" i="56"/>
  <c r="AD268" i="39"/>
  <c r="AD102" i="39"/>
  <c r="AH51" i="56"/>
  <c r="AF90" i="43"/>
  <c r="AG90" i="43"/>
  <c r="AH77" i="56"/>
  <c r="AC95" i="43"/>
  <c r="AD95" i="43" s="1"/>
  <c r="AH65" i="56"/>
  <c r="AG98" i="43"/>
  <c r="AD65" i="39"/>
  <c r="AD191" i="39"/>
  <c r="AA43" i="39"/>
  <c r="AB44" i="39"/>
  <c r="AE44" i="39" s="1"/>
  <c r="AH172" i="56"/>
  <c r="AG334" i="56"/>
  <c r="AD85" i="39"/>
  <c r="AB33" i="39"/>
  <c r="AE33" i="39" s="1"/>
  <c r="AH341" i="56"/>
  <c r="AD176" i="39"/>
  <c r="AD67" i="39"/>
  <c r="AB67" i="39"/>
  <c r="AE67" i="39" s="1"/>
  <c r="AG77" i="56"/>
  <c r="AA153" i="39"/>
  <c r="AB153" i="39" s="1"/>
  <c r="AE153" i="39" s="1"/>
  <c r="AD105" i="43"/>
  <c r="AG105" i="43" s="1"/>
  <c r="AC105" i="43"/>
  <c r="AD33" i="39"/>
  <c r="AG83" i="43"/>
  <c r="AF83" i="43"/>
  <c r="AD175" i="39"/>
  <c r="N13" i="57"/>
  <c r="I13" i="57"/>
  <c r="G14" i="57"/>
  <c r="G159" i="57"/>
  <c r="N158" i="57"/>
  <c r="I158" i="57"/>
  <c r="Q158" i="57"/>
  <c r="T158" i="57" s="1"/>
  <c r="G89" i="57"/>
  <c r="I88" i="57"/>
  <c r="N88" i="57"/>
  <c r="AE91" i="39"/>
  <c r="AD91" i="39"/>
  <c r="AE183" i="56"/>
  <c r="AH183" i="56" s="1"/>
  <c r="AE19" i="39"/>
  <c r="AD19" i="39"/>
  <c r="G58" i="57"/>
  <c r="I57" i="57"/>
  <c r="N57" i="57"/>
  <c r="Q57" i="57"/>
  <c r="T57" i="57" s="1"/>
  <c r="AD47" i="43"/>
  <c r="AF47" i="43" s="1"/>
  <c r="AD140" i="39"/>
  <c r="G141" i="57"/>
  <c r="I140" i="57"/>
  <c r="N140" i="57"/>
  <c r="AE97" i="39"/>
  <c r="AD97" i="39"/>
  <c r="AD39" i="39"/>
  <c r="G73" i="57"/>
  <c r="I72" i="57"/>
  <c r="N72" i="57"/>
  <c r="I44" i="57"/>
  <c r="G45" i="57"/>
  <c r="N44" i="57"/>
  <c r="AE342" i="39"/>
  <c r="AD342" i="39"/>
  <c r="AE339" i="39"/>
  <c r="AD339" i="39"/>
  <c r="Q106" i="57"/>
  <c r="T106" i="57" s="1"/>
  <c r="V106" i="57" s="1"/>
  <c r="O107" i="57" s="1"/>
  <c r="P107" i="57" s="1"/>
  <c r="AD26" i="39"/>
  <c r="AG64" i="43"/>
  <c r="AA282" i="39"/>
  <c r="AB282" i="39" s="1"/>
  <c r="AE282" i="39" s="1"/>
  <c r="AD209" i="39"/>
  <c r="AD109" i="43"/>
  <c r="AF109" i="43" s="1"/>
  <c r="E144" i="57"/>
  <c r="U143" i="57"/>
  <c r="R143" i="57"/>
  <c r="S143" i="57" s="1"/>
  <c r="AD182" i="39"/>
  <c r="AH55" i="56"/>
  <c r="AH320" i="56"/>
  <c r="AG85" i="43"/>
  <c r="AG41" i="43"/>
  <c r="L123" i="57"/>
  <c r="M123" i="57" s="1"/>
  <c r="AD89" i="39"/>
  <c r="AG118" i="56"/>
  <c r="AH307" i="56"/>
  <c r="AD166" i="43"/>
  <c r="AF166" i="43" s="1"/>
  <c r="AB78" i="39"/>
  <c r="AE78" i="39" s="1"/>
  <c r="AG121" i="43"/>
  <c r="AD181" i="39"/>
  <c r="AC13" i="56"/>
  <c r="Q72" i="57"/>
  <c r="T72" i="57" s="1"/>
  <c r="V72" i="57" s="1"/>
  <c r="O73" i="57" s="1"/>
  <c r="P73" i="57" s="1"/>
  <c r="AH86" i="56"/>
  <c r="AB298" i="39"/>
  <c r="AE298" i="39" s="1"/>
  <c r="AG26" i="43"/>
  <c r="AH142" i="56"/>
  <c r="V140" i="57"/>
  <c r="O141" i="57" s="1"/>
  <c r="P141" i="57" s="1"/>
  <c r="Q140" i="57"/>
  <c r="T140" i="57" s="1"/>
  <c r="AH327" i="56"/>
  <c r="AD310" i="56"/>
  <c r="AH121" i="56"/>
  <c r="AG121" i="56"/>
  <c r="AE106" i="56"/>
  <c r="AG106" i="56" s="1"/>
  <c r="AC115" i="43"/>
  <c r="AA330" i="39"/>
  <c r="AH164" i="56"/>
  <c r="AG79" i="43"/>
  <c r="AB17" i="43"/>
  <c r="AD19" i="43"/>
  <c r="AG19" i="43" s="1"/>
  <c r="AC19" i="43"/>
  <c r="AC17" i="43" s="1"/>
  <c r="AD162" i="39"/>
  <c r="AA58" i="39"/>
  <c r="AF59" i="43"/>
  <c r="Q88" i="57"/>
  <c r="T88" i="57" s="1"/>
  <c r="V88" i="57" s="1"/>
  <c r="O89" i="57" s="1"/>
  <c r="P89" i="57" s="1"/>
  <c r="AB315" i="39"/>
  <c r="AE315" i="39" s="1"/>
  <c r="AH109" i="56"/>
  <c r="AD162" i="43"/>
  <c r="AF162" i="43" s="1"/>
  <c r="AG162" i="43" s="1"/>
  <c r="AB349" i="39"/>
  <c r="AE349" i="39" s="1"/>
  <c r="AD44" i="39"/>
  <c r="AF124" i="43"/>
  <c r="AH101" i="56"/>
  <c r="AC167" i="43"/>
  <c r="AD184" i="39"/>
  <c r="AG352" i="56"/>
  <c r="AA93" i="39"/>
  <c r="AH203" i="56"/>
  <c r="AD115" i="39"/>
  <c r="AD160" i="43"/>
  <c r="AD159" i="43" s="1"/>
  <c r="AF19" i="43"/>
  <c r="AF17" i="43" s="1"/>
  <c r="AD161" i="39"/>
  <c r="AF64" i="43"/>
  <c r="AE295" i="56"/>
  <c r="AG295" i="56" s="1"/>
  <c r="AH167" i="56"/>
  <c r="AG349" i="56"/>
  <c r="AE167" i="56"/>
  <c r="AG167" i="56" s="1"/>
  <c r="AE328" i="56"/>
  <c r="AG328" i="56" s="1"/>
  <c r="AH319" i="56"/>
  <c r="AG54" i="56"/>
  <c r="AG331" i="56"/>
  <c r="AD165" i="39"/>
  <c r="AE70" i="56"/>
  <c r="AG70" i="56" s="1"/>
  <c r="AB327" i="39"/>
  <c r="AE327" i="39" s="1"/>
  <c r="AE68" i="56"/>
  <c r="AG68" i="56" s="1"/>
  <c r="AD167" i="43"/>
  <c r="AG167" i="43" s="1"/>
  <c r="AD313" i="39"/>
  <c r="AG336" i="56"/>
  <c r="AF48" i="43"/>
  <c r="AG109" i="43"/>
  <c r="AE147" i="56"/>
  <c r="AG147" i="56" s="1"/>
  <c r="AH351" i="56"/>
  <c r="AD336" i="39"/>
  <c r="AB330" i="39"/>
  <c r="AE330" i="39" s="1"/>
  <c r="AA154" i="39"/>
  <c r="AB154" i="39" s="1"/>
  <c r="AE154" i="39" s="1"/>
  <c r="AF160" i="43"/>
  <c r="AD315" i="39"/>
  <c r="AD108" i="39"/>
  <c r="AH106" i="56"/>
  <c r="AE323" i="56"/>
  <c r="AH323" i="56" s="1"/>
  <c r="AD99" i="39"/>
  <c r="AG124" i="43"/>
  <c r="AH170" i="56"/>
  <c r="AG53" i="56"/>
  <c r="AD309" i="56"/>
  <c r="AE309" i="56" s="1"/>
  <c r="G107" i="57"/>
  <c r="I106" i="57"/>
  <c r="N106" i="57"/>
  <c r="AG40" i="43"/>
  <c r="AG282" i="56"/>
  <c r="AA335" i="39"/>
  <c r="AB335" i="39" s="1"/>
  <c r="AE335" i="39" s="1"/>
  <c r="AE317" i="56"/>
  <c r="AH317" i="56" s="1"/>
  <c r="AG25" i="43"/>
  <c r="AD332" i="39"/>
  <c r="AH47" i="56"/>
  <c r="AD72" i="39"/>
  <c r="AH334" i="56"/>
  <c r="AD335" i="56"/>
  <c r="AH301" i="56"/>
  <c r="AG301" i="56"/>
  <c r="R77" i="57"/>
  <c r="S77" i="57" s="1"/>
  <c r="U77" i="57"/>
  <c r="R126" i="57"/>
  <c r="S126" i="57" s="1"/>
  <c r="U126" i="57"/>
  <c r="E127" i="57"/>
  <c r="AD290" i="56"/>
  <c r="AE290" i="56" s="1"/>
  <c r="AG290" i="56" s="1"/>
  <c r="U61" i="57"/>
  <c r="R61" i="57"/>
  <c r="S61" i="57" s="1"/>
  <c r="AD13" i="56"/>
  <c r="AD317" i="39"/>
  <c r="AC281" i="56"/>
  <c r="AE102" i="56"/>
  <c r="AH102" i="56" s="1"/>
  <c r="AH269" i="56"/>
  <c r="AJ268" i="56" s="1"/>
  <c r="AD268" i="56"/>
  <c r="AE269" i="56"/>
  <c r="V122" i="57"/>
  <c r="O123" i="57" s="1"/>
  <c r="P123" i="57" s="1"/>
  <c r="AD293" i="39"/>
  <c r="AB58" i="39"/>
  <c r="AE58" i="39" s="1"/>
  <c r="AD90" i="39"/>
  <c r="AE152" i="56"/>
  <c r="AG152" i="56" s="1"/>
  <c r="AG346" i="56"/>
  <c r="AG270" i="56"/>
  <c r="AB350" i="39"/>
  <c r="AE350" i="39" s="1"/>
  <c r="Q13" i="57"/>
  <c r="T13" i="57" s="1"/>
  <c r="AE315" i="56"/>
  <c r="AG315" i="56" s="1"/>
  <c r="AE123" i="56"/>
  <c r="AH123" i="56" s="1"/>
  <c r="Q44" i="57"/>
  <c r="T44" i="57" s="1"/>
  <c r="V44" i="57" s="1"/>
  <c r="O45" i="57" s="1"/>
  <c r="P45" i="57" s="1"/>
  <c r="AD269" i="39"/>
  <c r="U109" i="57"/>
  <c r="E110" i="57"/>
  <c r="R109" i="57"/>
  <c r="S109" i="57" s="1"/>
  <c r="AG47" i="43"/>
  <c r="AC49" i="43"/>
  <c r="AD49" i="43" s="1"/>
  <c r="AC43" i="43"/>
  <c r="AD43" i="43" s="1"/>
  <c r="AD286" i="56"/>
  <c r="AE286" i="56" s="1"/>
  <c r="AG286" i="56" s="1"/>
  <c r="AH163" i="56"/>
  <c r="AD83" i="39"/>
  <c r="AE175" i="56"/>
  <c r="AG175" i="56" s="1"/>
  <c r="AE266" i="39"/>
  <c r="AE11" i="39" s="1"/>
  <c r="AB11" i="39"/>
  <c r="AG119" i="56"/>
  <c r="AH210" i="56"/>
  <c r="AG60" i="43"/>
  <c r="AH90" i="56"/>
  <c r="AH168" i="56"/>
  <c r="U91" i="57"/>
  <c r="R91" i="57"/>
  <c r="S91" i="57" s="1"/>
  <c r="E92" i="57"/>
  <c r="AE303" i="56"/>
  <c r="AG303" i="56" s="1"/>
  <c r="AD30" i="43"/>
  <c r="AE82" i="56"/>
  <c r="AH82" i="56" s="1"/>
  <c r="AD28" i="43"/>
  <c r="AE34" i="56"/>
  <c r="AE161" i="56"/>
  <c r="AH161" i="56" s="1"/>
  <c r="AD136" i="39"/>
  <c r="AD294" i="39"/>
  <c r="AG46" i="43"/>
  <c r="AG317" i="56"/>
  <c r="AG168" i="56"/>
  <c r="AF167" i="43" l="1"/>
  <c r="AH70" i="56"/>
  <c r="AE100" i="56"/>
  <c r="AG100" i="56" s="1"/>
  <c r="AD330" i="39"/>
  <c r="AC12" i="56"/>
  <c r="AF95" i="43"/>
  <c r="AD148" i="39"/>
  <c r="AH303" i="56"/>
  <c r="AH152" i="56"/>
  <c r="AD58" i="39"/>
  <c r="AD298" i="39"/>
  <c r="AD78" i="39"/>
  <c r="AD153" i="39"/>
  <c r="AG95" i="43"/>
  <c r="AH100" i="56"/>
  <c r="AF105" i="43"/>
  <c r="AB43" i="39"/>
  <c r="AE43" i="39" s="1"/>
  <c r="AG78" i="43"/>
  <c r="AG161" i="56"/>
  <c r="G124" i="57"/>
  <c r="N123" i="57"/>
  <c r="I123" i="57"/>
  <c r="L45" i="57"/>
  <c r="M45" i="57" s="1"/>
  <c r="L73" i="57"/>
  <c r="M73" i="57" s="1"/>
  <c r="L141" i="57"/>
  <c r="M141" i="57" s="1"/>
  <c r="V57" i="57"/>
  <c r="O58" i="57" s="1"/>
  <c r="P58" i="57" s="1"/>
  <c r="AH175" i="56"/>
  <c r="AF43" i="43"/>
  <c r="AG82" i="56"/>
  <c r="AG34" i="56"/>
  <c r="AE13" i="56"/>
  <c r="AE12" i="56" s="1"/>
  <c r="AG183" i="56"/>
  <c r="AG323" i="56"/>
  <c r="AE268" i="56"/>
  <c r="AH268" i="56" s="1"/>
  <c r="AG269" i="56"/>
  <c r="AG268" i="56" s="1"/>
  <c r="AH290" i="56"/>
  <c r="M107" i="57"/>
  <c r="Q107" i="57" s="1"/>
  <c r="T107" i="57" s="1"/>
  <c r="V107" i="57" s="1"/>
  <c r="O108" i="57" s="1"/>
  <c r="P108" i="57" s="1"/>
  <c r="L107" i="57"/>
  <c r="AH315" i="56"/>
  <c r="AH68" i="56"/>
  <c r="AH295" i="56"/>
  <c r="AG43" i="43"/>
  <c r="AD335" i="39"/>
  <c r="AG123" i="56"/>
  <c r="AD349" i="39"/>
  <c r="AD350" i="39"/>
  <c r="AF30" i="43"/>
  <c r="AG30" i="43"/>
  <c r="U110" i="57"/>
  <c r="R110" i="57"/>
  <c r="S110" i="57" s="1"/>
  <c r="AG17" i="43"/>
  <c r="AG102" i="56"/>
  <c r="AG166" i="43"/>
  <c r="E145" i="57"/>
  <c r="U144" i="57"/>
  <c r="R144" i="57"/>
  <c r="S144" i="57" s="1"/>
  <c r="AD154" i="39"/>
  <c r="AD115" i="43"/>
  <c r="AG115" i="43" s="1"/>
  <c r="AD327" i="39"/>
  <c r="AD282" i="39"/>
  <c r="L89" i="57"/>
  <c r="M89" i="57" s="1"/>
  <c r="Q89" i="57" s="1"/>
  <c r="T89" i="57" s="1"/>
  <c r="V89" i="57" s="1"/>
  <c r="O90" i="57" s="1"/>
  <c r="P90" i="57" s="1"/>
  <c r="L159" i="57"/>
  <c r="M159" i="57" s="1"/>
  <c r="AH13" i="56"/>
  <c r="AH328" i="56"/>
  <c r="AG28" i="43"/>
  <c r="AF28" i="43"/>
  <c r="U92" i="57"/>
  <c r="E93" i="57"/>
  <c r="R92" i="57"/>
  <c r="S92" i="57" s="1"/>
  <c r="AH286" i="56"/>
  <c r="AD281" i="56"/>
  <c r="AG49" i="43"/>
  <c r="AH34" i="56"/>
  <c r="AJ13" i="56" s="1"/>
  <c r="V13" i="57"/>
  <c r="O14" i="57" s="1"/>
  <c r="P14" i="57" s="1"/>
  <c r="V123" i="57"/>
  <c r="O124" i="57" s="1"/>
  <c r="P124" i="57" s="1"/>
  <c r="Q123" i="57"/>
  <c r="T123" i="57" s="1"/>
  <c r="R127" i="57"/>
  <c r="S127" i="57" s="1"/>
  <c r="U127" i="57"/>
  <c r="AH309" i="56"/>
  <c r="AG309" i="56"/>
  <c r="AG160" i="43"/>
  <c r="AG159" i="43" s="1"/>
  <c r="AF159" i="43"/>
  <c r="AH147" i="56"/>
  <c r="AE310" i="56"/>
  <c r="L58" i="57"/>
  <c r="M58" i="57" s="1"/>
  <c r="AB93" i="39"/>
  <c r="AE93" i="39" s="1"/>
  <c r="V158" i="57"/>
  <c r="O159" i="57" s="1"/>
  <c r="P159" i="57" s="1"/>
  <c r="L14" i="57"/>
  <c r="M14" i="57" s="1"/>
  <c r="AE335" i="56"/>
  <c r="AG335" i="56" s="1"/>
  <c r="AF49" i="43"/>
  <c r="AD43" i="39" l="1"/>
  <c r="AD93" i="39"/>
  <c r="AE281" i="56"/>
  <c r="AG13" i="56"/>
  <c r="G142" i="57"/>
  <c r="I141" i="57"/>
  <c r="N141" i="57"/>
  <c r="Q141" i="57"/>
  <c r="T141" i="57" s="1"/>
  <c r="V141" i="57" s="1"/>
  <c r="O142" i="57" s="1"/>
  <c r="P142" i="57" s="1"/>
  <c r="N159" i="57"/>
  <c r="I159" i="57"/>
  <c r="N14" i="57"/>
  <c r="G15" i="57"/>
  <c r="I14" i="57"/>
  <c r="AG281" i="56"/>
  <c r="I45" i="57"/>
  <c r="N45" i="57"/>
  <c r="G46" i="57"/>
  <c r="Q45" i="57"/>
  <c r="T45" i="57" s="1"/>
  <c r="V45" i="57" s="1"/>
  <c r="O46" i="57" s="1"/>
  <c r="P46" i="57" s="1"/>
  <c r="G59" i="57"/>
  <c r="I58" i="57"/>
  <c r="N58" i="57"/>
  <c r="U93" i="57"/>
  <c r="R93" i="57"/>
  <c r="S93" i="57" s="1"/>
  <c r="AG12" i="56"/>
  <c r="Q58" i="57"/>
  <c r="T58" i="57" s="1"/>
  <c r="V58" i="57" s="1"/>
  <c r="O59" i="57" s="1"/>
  <c r="P59" i="57" s="1"/>
  <c r="G74" i="57"/>
  <c r="I73" i="57"/>
  <c r="N73" i="57"/>
  <c r="AG310" i="56"/>
  <c r="Q159" i="57"/>
  <c r="T159" i="57" s="1"/>
  <c r="T161" i="57" s="1"/>
  <c r="AC157" i="57" s="1"/>
  <c r="AC158" i="57" s="1"/>
  <c r="Q14" i="57"/>
  <c r="T14" i="57" s="1"/>
  <c r="V14" i="57" s="1"/>
  <c r="O15" i="57" s="1"/>
  <c r="P15" i="57" s="1"/>
  <c r="AF115" i="43"/>
  <c r="AH281" i="56"/>
  <c r="AH310" i="56"/>
  <c r="AJ281" i="56" s="1"/>
  <c r="AH335" i="56"/>
  <c r="Q73" i="57"/>
  <c r="T73" i="57" s="1"/>
  <c r="V73" i="57" s="1"/>
  <c r="O74" i="57" s="1"/>
  <c r="P74" i="57" s="1"/>
  <c r="L124" i="57"/>
  <c r="M124" i="57" s="1"/>
  <c r="AH12" i="56"/>
  <c r="G90" i="57"/>
  <c r="N89" i="57"/>
  <c r="I89" i="57"/>
  <c r="G108" i="57"/>
  <c r="I107" i="57"/>
  <c r="N107" i="57"/>
  <c r="AD12" i="56"/>
  <c r="U145" i="57"/>
  <c r="R145" i="57"/>
  <c r="S145" i="57" s="1"/>
  <c r="G125" i="57" l="1"/>
  <c r="N124" i="57"/>
  <c r="I124" i="57"/>
  <c r="Q124" i="57"/>
  <c r="T124" i="57" s="1"/>
  <c r="V124" i="57" s="1"/>
  <c r="O125" i="57" s="1"/>
  <c r="P125" i="57" s="1"/>
  <c r="L108" i="57"/>
  <c r="M108" i="57" s="1"/>
  <c r="V159" i="57"/>
  <c r="AC159" i="57" s="1"/>
  <c r="L74" i="57"/>
  <c r="M74" i="57" s="1"/>
  <c r="L59" i="57"/>
  <c r="M59" i="57" s="1"/>
  <c r="L142" i="57"/>
  <c r="M142" i="57"/>
  <c r="Q142" i="57" s="1"/>
  <c r="T142" i="57" s="1"/>
  <c r="V142" i="57" s="1"/>
  <c r="O143" i="57" s="1"/>
  <c r="P143" i="57" s="1"/>
  <c r="L15" i="57"/>
  <c r="M15" i="57" s="1"/>
  <c r="L90" i="57"/>
  <c r="M90" i="57"/>
  <c r="L46" i="57"/>
  <c r="M46" i="57" s="1"/>
  <c r="N15" i="57" l="1"/>
  <c r="I15" i="57"/>
  <c r="G16" i="57"/>
  <c r="Q15" i="57"/>
  <c r="T15" i="57" s="1"/>
  <c r="V15" i="57" s="1"/>
  <c r="O16" i="57" s="1"/>
  <c r="P16" i="57" s="1"/>
  <c r="G75" i="57"/>
  <c r="N74" i="57"/>
  <c r="I74" i="57"/>
  <c r="Q74" i="57"/>
  <c r="T74" i="57" s="1"/>
  <c r="V74" i="57" s="1"/>
  <c r="O75" i="57" s="1"/>
  <c r="P75" i="57" s="1"/>
  <c r="I46" i="57"/>
  <c r="G47" i="57"/>
  <c r="N46" i="57"/>
  <c r="Q46" i="57"/>
  <c r="T46" i="57" s="1"/>
  <c r="V46" i="57" s="1"/>
  <c r="O47" i="57" s="1"/>
  <c r="P47" i="57" s="1"/>
  <c r="G109" i="57"/>
  <c r="N108" i="57"/>
  <c r="I108" i="57"/>
  <c r="Q108" i="57"/>
  <c r="T108" i="57" s="1"/>
  <c r="V108" i="57" s="1"/>
  <c r="O109" i="57" s="1"/>
  <c r="P109" i="57" s="1"/>
  <c r="G60" i="57"/>
  <c r="N59" i="57"/>
  <c r="I59" i="57"/>
  <c r="Q59" i="57"/>
  <c r="T59" i="57" s="1"/>
  <c r="V59" i="57" s="1"/>
  <c r="O60" i="57" s="1"/>
  <c r="P60" i="57" s="1"/>
  <c r="L125" i="57"/>
  <c r="M125" i="57"/>
  <c r="G91" i="57"/>
  <c r="N90" i="57"/>
  <c r="I90" i="57"/>
  <c r="Q90" i="57"/>
  <c r="T90" i="57" s="1"/>
  <c r="V90" i="57" s="1"/>
  <c r="O91" i="57" s="1"/>
  <c r="P91" i="57" s="1"/>
  <c r="G143" i="57"/>
  <c r="I142" i="57"/>
  <c r="N142" i="57"/>
  <c r="L143" i="57" l="1"/>
  <c r="M143" i="57" s="1"/>
  <c r="L91" i="57"/>
  <c r="M91" i="57" s="1"/>
  <c r="L60" i="57"/>
  <c r="M60" i="57" s="1"/>
  <c r="L109" i="57"/>
  <c r="M109" i="57" s="1"/>
  <c r="L16" i="57"/>
  <c r="M16" i="57"/>
  <c r="Q16" i="57" s="1"/>
  <c r="T16" i="57" s="1"/>
  <c r="V16" i="57" s="1"/>
  <c r="O17" i="57" s="1"/>
  <c r="P17" i="57" s="1"/>
  <c r="G126" i="57"/>
  <c r="N125" i="57"/>
  <c r="I125" i="57"/>
  <c r="L47" i="57"/>
  <c r="M47" i="57" s="1"/>
  <c r="Q125" i="57"/>
  <c r="T125" i="57" s="1"/>
  <c r="V125" i="57" s="1"/>
  <c r="O126" i="57" s="1"/>
  <c r="P126" i="57" s="1"/>
  <c r="L75" i="57"/>
  <c r="M75" i="57"/>
  <c r="Q75" i="57" s="1"/>
  <c r="T75" i="57" s="1"/>
  <c r="V75" i="57" s="1"/>
  <c r="O76" i="57" s="1"/>
  <c r="P76" i="57" s="1"/>
  <c r="G61" i="57" l="1"/>
  <c r="I60" i="57"/>
  <c r="N60" i="57"/>
  <c r="Q60" i="57"/>
  <c r="T60" i="57" s="1"/>
  <c r="V60" i="57" s="1"/>
  <c r="O61" i="57" s="1"/>
  <c r="P61" i="57" s="1"/>
  <c r="N47" i="57"/>
  <c r="I47" i="57"/>
  <c r="Q47" i="57"/>
  <c r="T47" i="57" s="1"/>
  <c r="G92" i="57"/>
  <c r="N91" i="57"/>
  <c r="I91" i="57"/>
  <c r="Q91" i="57"/>
  <c r="T91" i="57" s="1"/>
  <c r="V91" i="57" s="1"/>
  <c r="O92" i="57" s="1"/>
  <c r="P92" i="57" s="1"/>
  <c r="G144" i="57"/>
  <c r="N143" i="57"/>
  <c r="I143" i="57"/>
  <c r="Q143" i="57"/>
  <c r="T143" i="57" s="1"/>
  <c r="V143" i="57" s="1"/>
  <c r="O144" i="57" s="1"/>
  <c r="P144" i="57" s="1"/>
  <c r="G110" i="57"/>
  <c r="N109" i="57"/>
  <c r="I109" i="57"/>
  <c r="L126" i="57"/>
  <c r="M126" i="57"/>
  <c r="Q109" i="57"/>
  <c r="T109" i="57" s="1"/>
  <c r="V109" i="57" s="1"/>
  <c r="O110" i="57" s="1"/>
  <c r="P110" i="57" s="1"/>
  <c r="N16" i="57"/>
  <c r="G17" i="57"/>
  <c r="I16" i="57"/>
  <c r="G76" i="57"/>
  <c r="I75" i="57"/>
  <c r="N75" i="57"/>
  <c r="L76" i="57" l="1"/>
  <c r="M76" i="57"/>
  <c r="L61" i="57"/>
  <c r="M61" i="57" s="1"/>
  <c r="G127" i="57"/>
  <c r="N126" i="57"/>
  <c r="I126" i="57"/>
  <c r="M110" i="57"/>
  <c r="L110" i="57"/>
  <c r="L92" i="57"/>
  <c r="M92" i="57" s="1"/>
  <c r="L144" i="57"/>
  <c r="M144" i="57" s="1"/>
  <c r="L17" i="57"/>
  <c r="M17" i="57" s="1"/>
  <c r="Q126" i="57"/>
  <c r="T126" i="57" s="1"/>
  <c r="V126" i="57" s="1"/>
  <c r="O127" i="57" s="1"/>
  <c r="P127" i="57" s="1"/>
  <c r="T49" i="57"/>
  <c r="AC43" i="57" s="1"/>
  <c r="AC44" i="57" s="1"/>
  <c r="V47" i="57"/>
  <c r="AC45" i="57" l="1"/>
  <c r="G18" i="57"/>
  <c r="I17" i="57"/>
  <c r="N17" i="57"/>
  <c r="Q17" i="57"/>
  <c r="T17" i="57" s="1"/>
  <c r="V17" i="57" s="1"/>
  <c r="O18" i="57" s="1"/>
  <c r="P18" i="57" s="1"/>
  <c r="I61" i="57"/>
  <c r="N61" i="57"/>
  <c r="Q61" i="57"/>
  <c r="T61" i="57" s="1"/>
  <c r="G145" i="57"/>
  <c r="N144" i="57"/>
  <c r="I144" i="57"/>
  <c r="Q144" i="57"/>
  <c r="T144" i="57" s="1"/>
  <c r="V144" i="57" s="1"/>
  <c r="O145" i="57" s="1"/>
  <c r="P145" i="57" s="1"/>
  <c r="G93" i="57"/>
  <c r="N92" i="57"/>
  <c r="I92" i="57"/>
  <c r="Q92" i="57"/>
  <c r="T92" i="57" s="1"/>
  <c r="V92" i="57" s="1"/>
  <c r="O93" i="57" s="1"/>
  <c r="P93" i="57" s="1"/>
  <c r="I110" i="57"/>
  <c r="N110" i="57"/>
  <c r="Q110" i="57"/>
  <c r="T110" i="57" s="1"/>
  <c r="G77" i="57"/>
  <c r="N76" i="57"/>
  <c r="I76" i="57"/>
  <c r="Q76" i="57"/>
  <c r="T76" i="57" s="1"/>
  <c r="V76" i="57" s="1"/>
  <c r="O77" i="57" s="1"/>
  <c r="P77" i="57" s="1"/>
  <c r="L127" i="57"/>
  <c r="M127" i="57" s="1"/>
  <c r="N127" i="57" l="1"/>
  <c r="I127" i="57"/>
  <c r="Q127" i="57"/>
  <c r="T127" i="57" s="1"/>
  <c r="M93" i="57"/>
  <c r="L93" i="57"/>
  <c r="L145" i="57"/>
  <c r="M145" i="57" s="1"/>
  <c r="T63" i="57"/>
  <c r="AC57" i="57" s="1"/>
  <c r="AC58" i="57" s="1"/>
  <c r="V61" i="57"/>
  <c r="T112" i="57"/>
  <c r="AC105" i="57" s="1"/>
  <c r="AC106" i="57" s="1"/>
  <c r="V110" i="57"/>
  <c r="L77" i="57"/>
  <c r="M77" i="57" s="1"/>
  <c r="L18" i="57"/>
  <c r="M18" i="57" s="1"/>
  <c r="AC107" i="57" l="1"/>
  <c r="I18" i="57"/>
  <c r="N18" i="57"/>
  <c r="Q18" i="57"/>
  <c r="T18" i="57" s="1"/>
  <c r="N77" i="57"/>
  <c r="I77" i="57"/>
  <c r="Q77" i="57"/>
  <c r="T77" i="57" s="1"/>
  <c r="N145" i="57"/>
  <c r="I145" i="57"/>
  <c r="Q145" i="57"/>
  <c r="T145" i="57" s="1"/>
  <c r="T129" i="57"/>
  <c r="AC122" i="57" s="1"/>
  <c r="AC123" i="57" s="1"/>
  <c r="V127" i="57"/>
  <c r="I93" i="57"/>
  <c r="N93" i="57"/>
  <c r="Q93" i="57"/>
  <c r="T93" i="57" s="1"/>
  <c r="AC59" i="57"/>
  <c r="AC124" i="57" l="1"/>
  <c r="T20" i="57"/>
  <c r="AC13" i="57" s="1"/>
  <c r="AC14" i="57" s="1"/>
  <c r="V18" i="57"/>
  <c r="T95" i="57"/>
  <c r="AC88" i="57" s="1"/>
  <c r="AC89" i="57" s="1"/>
  <c r="V93" i="57"/>
  <c r="T79" i="57"/>
  <c r="AC72" i="57" s="1"/>
  <c r="AC73" i="57" s="1"/>
  <c r="V77" i="57"/>
  <c r="T147" i="57"/>
  <c r="AC140" i="57" s="1"/>
  <c r="AC141" i="57" s="1"/>
  <c r="AC142" i="57" s="1"/>
  <c r="V145" i="57"/>
  <c r="AC90" i="57" l="1"/>
  <c r="AC74" i="57"/>
  <c r="AC15" i="57"/>
</calcChain>
</file>

<file path=xl/sharedStrings.xml><?xml version="1.0" encoding="utf-8"?>
<sst xmlns="http://schemas.openxmlformats.org/spreadsheetml/2006/main" count="29376" uniqueCount="4568">
  <si>
    <t>No</t>
  </si>
  <si>
    <t>X</t>
  </si>
  <si>
    <t>Jumlah</t>
  </si>
  <si>
    <t>SKPD</t>
  </si>
  <si>
    <t>DINAS PENDIDIKAN</t>
  </si>
  <si>
    <t>DINAS KESEHATAN</t>
  </si>
  <si>
    <t>BADAN PENGENDALIAN DAMPAK LINGKUNGAN HIDUP DAERAH</t>
  </si>
  <si>
    <t>SEKRETARIAT DAERAH</t>
  </si>
  <si>
    <t>DINAS KELAUTAN DAN PERIKANAN</t>
  </si>
  <si>
    <t>DINAS PERHUBUNGAN KOMUNIKASI DAN INFORMATIKA</t>
  </si>
  <si>
    <t>Pengaspalan terminal Sampara</t>
  </si>
  <si>
    <t>CV. Satria Djaya Nusantara</t>
  </si>
  <si>
    <t>900/269/2011</t>
  </si>
  <si>
    <t>Pembangunan Tambatan Perahu</t>
  </si>
  <si>
    <t>CV. METRO KONSTRUKSI</t>
  </si>
  <si>
    <t>620.01/KPK/DISHUB-KNW/VI/2011</t>
  </si>
  <si>
    <t>Pembangunan Dermaga</t>
  </si>
  <si>
    <t>CV. Fatta Jaya</t>
  </si>
  <si>
    <t>Pemb. Dan Lanjutan Rehabilitasi Rujab Bupati Konawe</t>
  </si>
  <si>
    <t>CV. FARDANI PRATAMA</t>
  </si>
  <si>
    <t>640/02/SPKKBAPSD/X/2011</t>
  </si>
  <si>
    <t>Rehab Gedung Sekretariat Sayap Kanan</t>
  </si>
  <si>
    <t>CV. VIQA PERSADA RAYA</t>
  </si>
  <si>
    <t>41/01/SPKK/PEMB-SETDA/XI/2011</t>
  </si>
  <si>
    <t>Rehab Rujab Wakil Bupati Konawe</t>
  </si>
  <si>
    <t>CV. MITRA KONAWE</t>
  </si>
  <si>
    <t xml:space="preserve"> / 01/SPKK/PEMB-SETDA/XI/2011</t>
  </si>
  <si>
    <t>Pemb. Balai Kecamatan Amonggedo</t>
  </si>
  <si>
    <t>CV. Sumber Rezeki</t>
  </si>
  <si>
    <t>640/02/SPKK/PEMB-UMUM/VII/2011</t>
  </si>
  <si>
    <t>Pemb. Ktr. Camat Onembute</t>
  </si>
  <si>
    <t>CV. Abdi Pratama Putra</t>
  </si>
  <si>
    <t>640.01/02/SPKK-PL/PEM-UMUM/VII/2011</t>
  </si>
  <si>
    <t>Pemb. Ktr. Camat Lalonggasumeeto</t>
  </si>
  <si>
    <t>CV. Putra Irvantri</t>
  </si>
  <si>
    <t>640.02/02/SPKK-PL/PEM-UMUM/VII/2011</t>
  </si>
  <si>
    <t>Pemb. Ktr. Camat Wawonii Timur Laut</t>
  </si>
  <si>
    <t>CV. Widya Mandiri</t>
  </si>
  <si>
    <t>640.03/02/SPKK-PL/PEM-UMUM/VII/2011</t>
  </si>
  <si>
    <t>Pemb. Ktr Camat Wawonii Tenggara</t>
  </si>
  <si>
    <t>CV. Mutiara Sejati</t>
  </si>
  <si>
    <t>640.04/02/SPKK-PL/PEM-UMUM/VII/2011</t>
  </si>
  <si>
    <t>Pengadaan Pabrik Es</t>
  </si>
  <si>
    <t>CV. FREZZER TEKNIK</t>
  </si>
  <si>
    <t>523/01/SPP-P4/DKP/V/2011</t>
  </si>
  <si>
    <t xml:space="preserve">Pengadaan Sarana Produksi Budidaya </t>
  </si>
  <si>
    <t>CV. Sari Insan Mandiri</t>
  </si>
  <si>
    <t>523/03/SPP-PTB/DKP/V/2010</t>
  </si>
  <si>
    <t>Pengadaan Jaringan Air di Kecamatan Soropia</t>
  </si>
  <si>
    <t>CV. Tiga Putra Utama</t>
  </si>
  <si>
    <t>523/02/SPK-KP3K/DKP/VII/2011</t>
  </si>
  <si>
    <t>Pengadaan jaringan Air Bersih TPI/PPI Soropia</t>
  </si>
  <si>
    <t>CV. Abdan Putra</t>
  </si>
  <si>
    <t>523/05/SPK/DKP/II/2011</t>
  </si>
  <si>
    <t>Pengadaan Rumpon Dalam</t>
  </si>
  <si>
    <t>CV. Mily Fadlina</t>
  </si>
  <si>
    <t>523/09/SPK-KONT/DKP/II/2011</t>
  </si>
  <si>
    <t xml:space="preserve">Pembuatan jalan Nelayan </t>
  </si>
  <si>
    <t>CV. Handayani</t>
  </si>
  <si>
    <t>523/01/SPP-PL/DKP/V/2011</t>
  </si>
  <si>
    <t>PERINDUSTRIAN DAN PERDAGANGAN</t>
  </si>
  <si>
    <t>Pembangunan pasar desa Lambuya (lods pasar 2 unit)</t>
  </si>
  <si>
    <t>CV. Alika Putri</t>
  </si>
  <si>
    <t>640.04/02/SPKK/PERINDAG-KNW/V/2011</t>
  </si>
  <si>
    <t>Pemb. Penyel. Gedung UPTD Lab.</t>
  </si>
  <si>
    <t>CV. WAWOTOBI JAYA PRATAMA</t>
  </si>
  <si>
    <t>02.06/KPB/PPK-BLH/V/2011</t>
  </si>
  <si>
    <t>PERTANIAN</t>
  </si>
  <si>
    <t>Jalan Usaha Tani</t>
  </si>
  <si>
    <t>CV. Sumber Rezky</t>
  </si>
  <si>
    <t>521/027/114/2011</t>
  </si>
  <si>
    <t>JUT Lanjutan</t>
  </si>
  <si>
    <t xml:space="preserve">CV. Pandawa Putra </t>
  </si>
  <si>
    <t>521/027/1288/2011</t>
  </si>
  <si>
    <t>JUT Amonggedo</t>
  </si>
  <si>
    <t xml:space="preserve">CV. Pilar Wonua Raya </t>
  </si>
  <si>
    <t>521/027/1233/2011</t>
  </si>
  <si>
    <t>JUT Abuki</t>
  </si>
  <si>
    <t xml:space="preserve">CV. Fadhil Jaya </t>
  </si>
  <si>
    <t>521/027/1232/2011</t>
  </si>
  <si>
    <t>Rehabilitasi Gudang Farmasi</t>
  </si>
  <si>
    <t>CV. Permata Teknik</t>
  </si>
  <si>
    <t>800.05/03/SPKK/DINKES/VI/2011</t>
  </si>
  <si>
    <t>Pembangunan Puskesmas Wawonii Timur (Waworete)</t>
  </si>
  <si>
    <t>CV. Armada Tamalaki</t>
  </si>
  <si>
    <t>800/01/03/SPKK/DINKES/VI/2011</t>
  </si>
  <si>
    <t>Pembangunan Puskesmas Anggaberi</t>
  </si>
  <si>
    <t>CV. Wawotobi Jaya Pratama</t>
  </si>
  <si>
    <t>800.02/03/SPPK/DINKES/VI/2011</t>
  </si>
  <si>
    <t>Pemasangan Tegel Lantai dan Plafon Puskesmas wawonii Utara</t>
  </si>
  <si>
    <t>800.07/02/SPKK-PL/DINKES/VIII/2011</t>
  </si>
  <si>
    <t>Pemasangan Tegel Lantai dan Plafon Puskesmas wawonii Timur Laut</t>
  </si>
  <si>
    <t>CV. Ciang Jaya Baru</t>
  </si>
  <si>
    <t>800.05/SPKK-PL/DINKES/VIII/2011</t>
  </si>
  <si>
    <t>Pemasangan Tegel Lantai dan Plafon Puskesmas Kapoiala</t>
  </si>
  <si>
    <t>CV. Tri Nur Bintang</t>
  </si>
  <si>
    <t>800.04/02/SPKK-PL/DINKES/VIII/2011</t>
  </si>
  <si>
    <t>Pemasangan Tegel Lantai dan Plafon Puskesmas Asinua</t>
  </si>
  <si>
    <t>CV. Jaya Laksana Makmur</t>
  </si>
  <si>
    <t>800.06/02/SPKK-PL/DINKES/VIII/2011</t>
  </si>
  <si>
    <t>Rehabilitasi Pustu Tudameaso</t>
  </si>
  <si>
    <t>CV. Karya Agung Persada</t>
  </si>
  <si>
    <t>800.09/02/SPKK-PL/DINKES/VIII/2011</t>
  </si>
  <si>
    <t>Rehabilitasi Rumah Dokter Puskesmas Ahuhu</t>
  </si>
  <si>
    <t>CV. Putra intim perkasa</t>
  </si>
  <si>
    <t>800.11/02/SPKK-PL/DINKES/XI/2011</t>
  </si>
  <si>
    <t>Pembangunan Ruang Perawatan Persalinan Puskesmas Kapoiala</t>
  </si>
  <si>
    <t>CV. Pilar Wonua Raya</t>
  </si>
  <si>
    <t>800.01/SP3-DPPID/DINKES/X/2011</t>
  </si>
  <si>
    <t>Pembangunan Ruang Perawatan Persalinan Puskesmas Wonggeduku</t>
  </si>
  <si>
    <t>800.02/SP3-DPPID/DINKES/X/2011</t>
  </si>
  <si>
    <t>Pembangunan Ruang Perawatan Persalinan Puskesmas Besulutu</t>
  </si>
  <si>
    <t>CV. Rafil Jaya</t>
  </si>
  <si>
    <t>800.03/SP3-DPPID/DINKES/X/2011</t>
  </si>
  <si>
    <t>Pembangunan Ruang Perawatan Persalinan Puskesmas Uepay</t>
  </si>
  <si>
    <t>CV. Putra Inowa</t>
  </si>
  <si>
    <t>800.04/SP3-DPPID/DINKES/X/2011</t>
  </si>
  <si>
    <t>Rehabilitasi Ruang Poliklinik Puskesmas Pondidaha</t>
  </si>
  <si>
    <t>CV. Yulan Abadi Pratama</t>
  </si>
  <si>
    <t>800.06/SP3-DPPID/DINKES/X/2011</t>
  </si>
  <si>
    <t>Rehabilitasi Puskesmas Soropia</t>
  </si>
  <si>
    <t>CV. Multi Bintang</t>
  </si>
  <si>
    <t>800.15/SP3-DPPID/DINKES/X/2011</t>
  </si>
  <si>
    <t>Pembangunan Poskesdes Woerahi Kecamatan Meluhu</t>
  </si>
  <si>
    <t>CV. Indo Teknik</t>
  </si>
  <si>
    <t>800.07/SP3-DPPID/DINKES/X/2011</t>
  </si>
  <si>
    <t>Pembangunan Poskesdes  Awua Jaya Kecamatan Asinua</t>
  </si>
  <si>
    <t>800.08/SP3-DPPID/DINKES/X/2011</t>
  </si>
  <si>
    <t>Pembangunan Poskesdes  Mendikonu Kecamatan Amonggedo Baru</t>
  </si>
  <si>
    <t>CV. Laiwoi</t>
  </si>
  <si>
    <t>800.09/SP3-DPPID/DINKES/X/2011</t>
  </si>
  <si>
    <t>Pembangunan Poskesdes  Wukusao Kecamatan Wonggeduku</t>
  </si>
  <si>
    <t>CV. Amanah Mulia</t>
  </si>
  <si>
    <t>800.11/SP3-DPPID/DINKES/X/2011</t>
  </si>
  <si>
    <t>Pembangunan Poskesdes  Wonua Morome Kecamatan Puriala</t>
  </si>
  <si>
    <t>CV. Kartika Mitra Marga</t>
  </si>
  <si>
    <t>800.12/SP3-DPPID/DINKES/X/2011</t>
  </si>
  <si>
    <t>Pembangunan Poskesdes  Kasumea Kecamatan Onembute</t>
  </si>
  <si>
    <t>CV. Wulan Tirta Abadi</t>
  </si>
  <si>
    <t>800.13/SP3-DPPID/DINKES/X/2011</t>
  </si>
  <si>
    <t>Pembangunan Poskesdes  Abelisawa Kecamatan Sampara</t>
  </si>
  <si>
    <t>CV. Tirta Konaweeha</t>
  </si>
  <si>
    <t>800.14/SP3-DPPID/DINKES/X/2011</t>
  </si>
  <si>
    <t>Rehabilitasi Pustu Tumbu-Tumbu Jaya Kec.Wawonii Tengah</t>
  </si>
  <si>
    <t>CV. Akinan Media Tamalaki</t>
  </si>
  <si>
    <t>800.16/SP3-DPPID/DINKES/X/2011</t>
  </si>
  <si>
    <t>Rehabilitasi  Polindes Lalohao Kec. Wonggeduku</t>
  </si>
  <si>
    <t>CV. Mandara Surya Putra</t>
  </si>
  <si>
    <t>800.17/SP3-DPPID/DINKES/X/2011</t>
  </si>
  <si>
    <t>Rehabilitasi Pustu Bobolio Kec. Wawonii Selatan</t>
  </si>
  <si>
    <t>CV. Zacky Perkasa</t>
  </si>
  <si>
    <t>800.18/SP3-DPPID/DINKES/X/2011</t>
  </si>
  <si>
    <t>Rehabilitasi Pustu Lansilowo Kec. Wawonii Utara</t>
  </si>
  <si>
    <t>CV. Asma Jaya Baru</t>
  </si>
  <si>
    <t>800.19/SP3-DPPID/DINKES/X/2011</t>
  </si>
  <si>
    <t>Rehabilitasi Pustu Nekudu Kec. Asinua</t>
  </si>
  <si>
    <t>CV. Wana Lestari</t>
  </si>
  <si>
    <t>800.20/SP3-DPPID/DINKES/X/2011</t>
  </si>
  <si>
    <t>Rehabilitasi Pustu Routa Kec. Routa</t>
  </si>
  <si>
    <t>CV. Iqbal Pratama</t>
  </si>
  <si>
    <t>800.21/SP3-DPPID/DINKES/X/2011</t>
  </si>
  <si>
    <t>Rehabilitasi Pustu Napoosi Kec,Onembute</t>
  </si>
  <si>
    <t>CV. Adrian Putra</t>
  </si>
  <si>
    <t>800.22/SP3-DPPID/DINKES/X/2011</t>
  </si>
  <si>
    <t>Rehabilitasi Rumah Dokter Wawotobi-1 (Lalosabila)</t>
  </si>
  <si>
    <t>CV. Viva Global</t>
  </si>
  <si>
    <t>800.23/SP3-DPPID/DINKES/X/2011</t>
  </si>
  <si>
    <t>Rehabilitasi Rumah Dokter Wawotobi-2 (Parauna)</t>
  </si>
  <si>
    <t>CV. Erdam Jaya</t>
  </si>
  <si>
    <t>800.24/SP3-DPPID/DINKES/X/2011</t>
  </si>
  <si>
    <t>Rehabilitasi Rumah Dokter Puskesmas Laosu</t>
  </si>
  <si>
    <t>CV. Prima Lestari</t>
  </si>
  <si>
    <t>800.25/SP3-DPPID/DINKES/X/2011</t>
  </si>
  <si>
    <t>Rehabilitasi Rumah Dokter Puskesmas Lambuya</t>
  </si>
  <si>
    <t>CV. Sanua Wuta Konawe</t>
  </si>
  <si>
    <t>800.26/SP3-DPPID/DINKES/X/2011</t>
  </si>
  <si>
    <t>Rehabilitasi Rumah Dokter Puskesmas Pondidaha</t>
  </si>
  <si>
    <t>CV. Al Yakul</t>
  </si>
  <si>
    <t>800.27/SP3-DPPID/DINKES/X/2011</t>
  </si>
  <si>
    <t>Rehabilitasi Rumah Dokter Puskesmas Alosika</t>
  </si>
  <si>
    <t>800.28/SP3-DPPID/DINKES/X/2011</t>
  </si>
  <si>
    <t>Rehabilitasi Rumah Dokter Puskesmas Unaaha</t>
  </si>
  <si>
    <t>CV. Pariaman Indah</t>
  </si>
  <si>
    <t>800.29/SP3-DPPID/DINKES/X/2011</t>
  </si>
  <si>
    <t>Rehabilitasi Rumah Dokter Puskesmas Tawanga</t>
  </si>
  <si>
    <t>CV. Tutuwi Motahando</t>
  </si>
  <si>
    <t>800.30/SP3-DPPID/DINKES/X/2011</t>
  </si>
  <si>
    <t>Rehabilitasi Rumah Dokter Puskesmas Lalonggasumeeto</t>
  </si>
  <si>
    <t>CV. Silta Perkasa</t>
  </si>
  <si>
    <t>800.32/SP3-DPPID/DINKES/X/2011</t>
  </si>
  <si>
    <t>Penimbunan Halaman Puskesmas Kapoiala</t>
  </si>
  <si>
    <t>CV. Lestari Eka Persada</t>
  </si>
  <si>
    <t>800.25/02/SPKK-PL/DINKES/XI/2011</t>
  </si>
  <si>
    <t>Pembangunan Posyandu Desa Wawobungi</t>
  </si>
  <si>
    <t>CV. Inda Jaya</t>
  </si>
  <si>
    <t>800.19/SPKK-PL/DINKES/XI/2011</t>
  </si>
  <si>
    <t>Pembangunan Pagar Halaman Kantor Dinas Kesehatan Tahap II</t>
  </si>
  <si>
    <t>RSUD</t>
  </si>
  <si>
    <t>PEMASANGAN PAVING BLOCK</t>
  </si>
  <si>
    <t>CV.KARYA BAKTI MANUNGGAL</t>
  </si>
  <si>
    <t>630/     /PPK-BLUDD.RS/PL02-KPPBJ/V/2011</t>
  </si>
  <si>
    <t>PEKERJAAN REHABILITASI RUANG VIP RS KONAWE</t>
  </si>
  <si>
    <t>CV.WONUA SINUA RAYA</t>
  </si>
  <si>
    <t>630/088/PPK-BLUD.RSU/PL.03-KPPBJ/V/2011</t>
  </si>
  <si>
    <t>PEKERJAAN PEMBANGUNAN TOWER RS</t>
  </si>
  <si>
    <t xml:space="preserve">630/09/PPK-BLUD.RS/PL04-KPPBJ/VII/2011 </t>
  </si>
  <si>
    <t>PEKERJAAN PEMBANGUNAN PAGAR</t>
  </si>
  <si>
    <t>CV.MAKMUR JAYA CONSTRUCTION</t>
  </si>
  <si>
    <t>630/085/PL.01-KPPBJ/BLUD.RSU/V/2011</t>
  </si>
  <si>
    <t>PEKERJAAN REHABILITASI GEDUNG VIP RS KONAWE(PAD LANJUTAN)</t>
  </si>
  <si>
    <t>18/SPKK/RSUD/X/2010</t>
  </si>
  <si>
    <t>DINAS PU DAN TATA RUANG</t>
  </si>
  <si>
    <t>Pembangunan Jalan Kls C Dlm Desa Galu Kec. Sampara</t>
  </si>
  <si>
    <t>CV. KARYA AGUNG PERSADA</t>
  </si>
  <si>
    <t>620.01/KPKK/BM-DPUTR/VI/2011</t>
  </si>
  <si>
    <t>Peningk Jalan Kerikil Olua Ao - Puudombi</t>
  </si>
  <si>
    <t>CV. MAKMUR JAYA CONSTRUCTION</t>
  </si>
  <si>
    <t>620.05/KPKK/BM-DPUTR/VI/2011</t>
  </si>
  <si>
    <t xml:space="preserve"> Rehabilitasi Jalan Asphalt ATB Puunaaha - Tongauna ( 2 Jalur )</t>
  </si>
  <si>
    <t>PT. FAJAR SULTRA UTAMA</t>
  </si>
  <si>
    <t>620.08/KPKK/BM-DPUTR/VI/2011</t>
  </si>
  <si>
    <t xml:space="preserve"> Peml Jembatan Semi Permanent Desa Lebo Kec.Wawonii Timur</t>
  </si>
  <si>
    <t>CV.ANANDA</t>
  </si>
  <si>
    <t>620.02.PL/KPKK/BM-DPUTR/VI/2011</t>
  </si>
  <si>
    <t xml:space="preserve">Cheklist Kelengkapan Dokumen Pengadaan </t>
  </si>
  <si>
    <t>NO</t>
  </si>
  <si>
    <t>JENIS KONTRAK</t>
  </si>
  <si>
    <t>REKANAN</t>
  </si>
  <si>
    <t>NO. KONTRAK</t>
  </si>
  <si>
    <t>NILAI KONTRAK</t>
  </si>
  <si>
    <t>Kelengkapan Dokumen</t>
  </si>
  <si>
    <t>Jaminan Penawaran</t>
  </si>
  <si>
    <t>Jaminan Pelaksanaan</t>
  </si>
  <si>
    <t>Jaminan Pemeliharaan</t>
  </si>
  <si>
    <t>SPK / Kontrak</t>
  </si>
  <si>
    <t>SPMK</t>
  </si>
  <si>
    <t>SPPBJ</t>
  </si>
  <si>
    <t>Jadwal Pelaksanaan Pengadaan</t>
  </si>
  <si>
    <t>BA Aanwizjing</t>
  </si>
  <si>
    <t>BA Pembukaan Penawaran</t>
  </si>
  <si>
    <t>Dok. Evaluasi Penawaran</t>
  </si>
  <si>
    <t>HPS</t>
  </si>
  <si>
    <t>Pakta Integritas</t>
  </si>
  <si>
    <t>P</t>
  </si>
  <si>
    <t xml:space="preserve">Pemb. Dapur dan Garasi Rujab Bupati Konawe </t>
  </si>
  <si>
    <t>CV. KARTIKA MITRA MARGA</t>
  </si>
  <si>
    <t>640.03/18/SPKK/ADM-PEMB/IV/2011</t>
  </si>
  <si>
    <t>Perencanaan Pemb. Dapur dan Garasi Rujab Bupati  Konawe</t>
  </si>
  <si>
    <t>CV. PUTRA NUSANTARA CONSULTANT</t>
  </si>
  <si>
    <t>01/SPP/ADM-PEMB/2011</t>
  </si>
  <si>
    <t>Lanjutan Rehab Berat Rujab Bupati Konawe</t>
  </si>
  <si>
    <t>PT. DELTA SARANA SENTOSA</t>
  </si>
  <si>
    <t>640/02/SPKK/ADM-PEMB/II/2010</t>
  </si>
  <si>
    <t>Lanjutan Rehab Berat Kantor Bupati Konawe</t>
  </si>
  <si>
    <t>PT. DACHTRACO RAYA</t>
  </si>
  <si>
    <t>640.01/10/SPKK/ADM-PEMB/IV/2011</t>
  </si>
  <si>
    <t>Lanjutan Rehabilitasi Berat Masjid Babussalam Unaaha</t>
  </si>
  <si>
    <t>PT. MAEGA SEKAWAN JAYA</t>
  </si>
  <si>
    <t>640.02/14/SPKK/ADM-PEMB/IV/2011</t>
  </si>
  <si>
    <t>Penimbunan Halaman Kantor Sekretariat (Sayap Timur)</t>
  </si>
  <si>
    <t>CV. ARTHA JAYA MANDIRI</t>
  </si>
  <si>
    <t>02/01/SPP/PEMB-SETDA/IV/2011</t>
  </si>
  <si>
    <t>Pembangunan Garasi Gedung Sekretariat (Sayap Barat)</t>
  </si>
  <si>
    <t>CV. DAFFA PERKASA</t>
  </si>
  <si>
    <t xml:space="preserve"> / 02/SPP/PEMB-SETDA/IV/2011</t>
  </si>
  <si>
    <t>Perencanaan Pemb. Garasi Gedung Sekretariat (Sayap Barat)</t>
  </si>
  <si>
    <t>CV. MATRIX ENGINEERING CONSULTANT</t>
  </si>
  <si>
    <t>23/  /SPP/PEMB-SETDA/I/2011</t>
  </si>
  <si>
    <t>Rehab Berat Rujab Bupati Konawe (Lunc. 2010)</t>
  </si>
  <si>
    <t>640/02/AMN.I/SPKK/ADM-PEMB/VIII/2010</t>
  </si>
  <si>
    <t>Rehabilitasi Aula Pemda (Lunc.2010)</t>
  </si>
  <si>
    <t>640.03/07/SPKK/ADM-PEMB/V/2011</t>
  </si>
  <si>
    <t>Rehab Ringan Gedung Kantor Sekretariat sayap Barat (Lunc.2010)</t>
  </si>
  <si>
    <t>CV. MANDARA SURYA PUTRA</t>
  </si>
  <si>
    <t>640.02/42/SPP/ADM-PEMB/IX/2010</t>
  </si>
  <si>
    <t>Pembangunan Stadion Abunawas Unaaha (Lunc.2010)</t>
  </si>
  <si>
    <t>CV. FIRDAN JAYA</t>
  </si>
  <si>
    <t>640/03/SPKK/ADM-PEMB/X/2010</t>
  </si>
  <si>
    <t>Pemb.Pagar dan Talud Rujab Bupati Konawe</t>
  </si>
  <si>
    <t>CV. DELTA INTERNUSA</t>
  </si>
  <si>
    <t>640.01/07/ADD-PEMB/X/2010</t>
  </si>
  <si>
    <t>Dsign Pemb. Ktr Camat Onembute, Lalonggasumeeto, Wawonii Timur Laut, Wawonii Tenggara</t>
  </si>
  <si>
    <t>CV. Matrix Engineering Consultant</t>
  </si>
  <si>
    <t xml:space="preserve"> /01/SPP/PEM-SETDA/IV/2011</t>
  </si>
  <si>
    <t>Pengadaan Demplot Karamba Tancap</t>
  </si>
  <si>
    <t>CV.WAWOTOBI JAYA PRATAMA</t>
  </si>
  <si>
    <t>523/02/SPP-PTB/DKP/V/2011</t>
  </si>
  <si>
    <t>Pegadaan Mesin Katinting</t>
  </si>
  <si>
    <t>CV. Firdan Jaya</t>
  </si>
  <si>
    <t>523/06/SPK-KONT/DKP/II/2011</t>
  </si>
  <si>
    <t>Pengadaan Kapal Pancing 5 GT</t>
  </si>
  <si>
    <t>CV. ALIKA PUTRI</t>
  </si>
  <si>
    <t>Pengadaan Gill net</t>
  </si>
  <si>
    <t>CV. Ryan Perdana</t>
  </si>
  <si>
    <t>523/13/SPK-KONT/DKP/IV/2011</t>
  </si>
  <si>
    <t>Pengadaan Pukat Pantai</t>
  </si>
  <si>
    <t>CV. Milly Fadlina</t>
  </si>
  <si>
    <t>523/06/SPP/DKP/VI/2010</t>
  </si>
  <si>
    <t>Pengadaan Sero Jaring</t>
  </si>
  <si>
    <t>523/017/KONT/XI/2011</t>
  </si>
  <si>
    <t xml:space="preserve">Pengadaan Saprodi Budidaya </t>
  </si>
  <si>
    <t>523/016/KONT/XII/2011</t>
  </si>
  <si>
    <t>Pengadaan pakan (Pellet)</t>
  </si>
  <si>
    <t>523/019/KONT/XI/2011</t>
  </si>
  <si>
    <t>Pengadaan Pukat (Gill Net) Perairan Umum</t>
  </si>
  <si>
    <t>CV. ANDAL KARYA WAHANA SENTOSA</t>
  </si>
  <si>
    <t>523/018/KONT/XI/2011</t>
  </si>
  <si>
    <t>Pembangunan UPT Rotan (lanj.) Tahap II</t>
  </si>
  <si>
    <t>CV. Karya Bakti Manunggal</t>
  </si>
  <si>
    <t xml:space="preserve"> 640.01/02/SPKK/PERINDGA-KNW/V/2011</t>
  </si>
  <si>
    <t>Pembangunan pasar desa Pondidaha</t>
  </si>
  <si>
    <t>CV. Citra Insani</t>
  </si>
  <si>
    <t>640.02/02/SPKK/PERINDAG-KNW/V/2011</t>
  </si>
  <si>
    <t>Pembangunan pasar desa Puriala</t>
  </si>
  <si>
    <t>CV. Sari Fatriah</t>
  </si>
  <si>
    <t>640.PL.05/02/SPKK/PERINDAG-KNW/V/2011</t>
  </si>
  <si>
    <t>Pembangunan pasar desa Paku Jaya</t>
  </si>
  <si>
    <t>CV. Cakrawala Pratama</t>
  </si>
  <si>
    <t>640.PL.06/02/SPKK/PERINDAG-KNW/V/2011</t>
  </si>
  <si>
    <t>Pembangunan pasar desa Larowiu</t>
  </si>
  <si>
    <t>CV.ADRIAN PUTRA</t>
  </si>
  <si>
    <t>640.PL..07/02/SPKK/PERINDAG-KNW/V/2011</t>
  </si>
  <si>
    <t>Pembangunan pasar desa Ulu ao</t>
  </si>
  <si>
    <t>CV. Mentari</t>
  </si>
  <si>
    <t>640.PL.08/SPKK/PERINDAG-KNW/V/2011</t>
  </si>
  <si>
    <t>Pengadaan Alat Pengujian Tanah</t>
  </si>
  <si>
    <t>CV. Mawaddah</t>
  </si>
  <si>
    <t>02.01/KPB/PPK-BLH/V/2011</t>
  </si>
  <si>
    <t>Pengadaan peralatan jaringan komputer</t>
  </si>
  <si>
    <t>CV. Aurura Tech</t>
  </si>
  <si>
    <t>02.02/KPB/PPK-BLH/V/2011</t>
  </si>
  <si>
    <t>Pengadaan Gerobak Sampah</t>
  </si>
  <si>
    <t>02.03/KPB/PPK-BLH/V/2011</t>
  </si>
  <si>
    <t>Pengadaan Alat uji kualitas Udara</t>
  </si>
  <si>
    <t>CV. RADIT GHAZALI UTAMA</t>
  </si>
  <si>
    <t>02.04/KPB/PPK-BLH/V/2011</t>
  </si>
  <si>
    <t>Pengadaan Alat Laboratorium</t>
  </si>
  <si>
    <t>CV. CAKRAWALA PRATAMA</t>
  </si>
  <si>
    <t>02.05/KPB/PPK-BLH/V/2011</t>
  </si>
  <si>
    <t>Pengadaan Drayer</t>
  </si>
  <si>
    <t>521/027/18/2011</t>
  </si>
  <si>
    <t>Pengadaan Hand Sprayer</t>
  </si>
  <si>
    <t>CV. Indo Cipta Mandiri</t>
  </si>
  <si>
    <t>521/027/10/2011</t>
  </si>
  <si>
    <t>Pengadaan Rodentisida</t>
  </si>
  <si>
    <t xml:space="preserve">CV. Septy Jaya </t>
  </si>
  <si>
    <t>521/027/08/2011</t>
  </si>
  <si>
    <t>Pengadaan Insektisida</t>
  </si>
  <si>
    <t>CV. Riswana</t>
  </si>
  <si>
    <t>521/027/12/2011</t>
  </si>
  <si>
    <t>SID Cetak Sawah (800 Ha)</t>
  </si>
  <si>
    <t>CV. Tri Teknik Constl.</t>
  </si>
  <si>
    <t>521/027/1111/2011</t>
  </si>
  <si>
    <t>Pengadaan Sapi Bibit Betina</t>
  </si>
  <si>
    <t>CV. Jaya Persada</t>
  </si>
  <si>
    <t>521/027/06/2011</t>
  </si>
  <si>
    <t>Pengadaan Kambing</t>
  </si>
  <si>
    <t>521/027/14/2011</t>
  </si>
  <si>
    <t>Pengadaan Itik</t>
  </si>
  <si>
    <t>521/027/16/2011</t>
  </si>
  <si>
    <t>SID Cetak Sawah (875 Ha)</t>
  </si>
  <si>
    <t>CV. Matrix Konsul.</t>
  </si>
  <si>
    <t>521/027/1234/2011</t>
  </si>
  <si>
    <t>Pengadaan Obat  dana DAK</t>
  </si>
  <si>
    <t>PT. Kimia Farma</t>
  </si>
  <si>
    <t>800.06C/SPJB/KONAWE/VI/2011</t>
  </si>
  <si>
    <t xml:space="preserve">Pengadaan Kulkas </t>
  </si>
  <si>
    <t>Stand Aisyah</t>
  </si>
  <si>
    <t>Pengadaan Alat Kesehatan</t>
  </si>
  <si>
    <t>CV. Makassar Medica</t>
  </si>
  <si>
    <t>800.07B/SPJB/KONAWE/VII/2011</t>
  </si>
  <si>
    <t xml:space="preserve">Pengadaan Kompor Hock </t>
  </si>
  <si>
    <t>Pengadaan Kendaraan Puskesmas Keliling Roda Empat Lengkap Dengan Peralatan</t>
  </si>
  <si>
    <t>CV. Anawai Raya</t>
  </si>
  <si>
    <t>800.034B/SPJB/KONAWE/XI/2011</t>
  </si>
  <si>
    <t xml:space="preserve">Pengadaan Peralatan Alat Dapur </t>
  </si>
  <si>
    <t>Pengadaan Obat  dana DAU</t>
  </si>
  <si>
    <t>800.08D/SPMK/KONAWE/VII/2011</t>
  </si>
  <si>
    <t xml:space="preserve">Pengadaan Proyektor </t>
  </si>
  <si>
    <t>Tk. Afgas Komputer</t>
  </si>
  <si>
    <t>Pengadaan Komputer SIK</t>
  </si>
  <si>
    <t>CV. Inayadza</t>
  </si>
  <si>
    <t>800.21/02/SPKK-PL/DINKES/X/2011</t>
  </si>
  <si>
    <t xml:space="preserve">Pengadaan Telepon/Fax </t>
  </si>
  <si>
    <t>Pengadaan Lemari Arsip dan Alat,Meja dan Kursi Kerja</t>
  </si>
  <si>
    <t>800.13/02/SPKK-PL/DINKES/X/2011</t>
  </si>
  <si>
    <t xml:space="preserve">Pengadaan Kursi Kerja     </t>
  </si>
  <si>
    <t>PT. Sarana</t>
  </si>
  <si>
    <t>Pengadaan Alat Fogging</t>
  </si>
  <si>
    <t>CV. Ema Mandala Bhakti</t>
  </si>
  <si>
    <t>800.17/02/SPKK-PL/DINKES/X/2011</t>
  </si>
  <si>
    <t>Pengadaan Kursi Rapat</t>
  </si>
  <si>
    <t>Pengadaan Lemari dan Papan Nama Penyediaan Obat Desa (PODE)</t>
  </si>
  <si>
    <t>800.18/02/SPKK-PL/DINKES/X/2011</t>
  </si>
  <si>
    <t xml:space="preserve">Bayar Belanja Modal Pengadaan Kursi Tamu </t>
  </si>
  <si>
    <t>Tk. Mc</t>
  </si>
  <si>
    <t>Pengadaan Bahan Kimia Fogging</t>
  </si>
  <si>
    <t>CV. Emma Mandala Bhakti</t>
  </si>
  <si>
    <t>800.22/02/SPKK-PL/DINKES/X/2011</t>
  </si>
  <si>
    <t xml:space="preserve">Modal Pengadaan Jaringan Komputer </t>
  </si>
  <si>
    <t>CV. Wonua Monapa</t>
  </si>
  <si>
    <t>Pengadaan Kursi Tunggu Pelayanan  Puskesmas</t>
  </si>
  <si>
    <t xml:space="preserve">CV. Lestari Eka Persada </t>
  </si>
  <si>
    <t>800.16/02/SPKK-PL/DINKES/X/2011</t>
  </si>
  <si>
    <t>Biaya Jasa Pemasangan Jaringan Komputer</t>
  </si>
  <si>
    <t xml:space="preserve">Pengadaan Laptop Kegiatan  Penyusunan Data Base Aset/Barang Milik Daerah </t>
  </si>
  <si>
    <t>PEKERJAAN PENGADAAN ALAT KEDOTERAN UMUM BLUD RS KONAWE</t>
  </si>
  <si>
    <t>CV. SEGI TIGA EMAS</t>
  </si>
  <si>
    <t>098/PPK/DAK/BLUD RS/VI/2011 (06/06/2011)</t>
  </si>
  <si>
    <t>Peningk Jalan Kerikil Dalam Desa Karandu Kec.Wonggeduku</t>
  </si>
  <si>
    <t>CV.MENARA INDAH</t>
  </si>
  <si>
    <t>620.01/SPK-Peng. L/Pek. Konst - Bid. BM/VII/2011</t>
  </si>
  <si>
    <t xml:space="preserve"> Pemb Dueker Plat Jalan Tonggauna - Abuki</t>
  </si>
  <si>
    <t>CV. KOSINDO PRIMA</t>
  </si>
  <si>
    <t>620.03/SPK-Peng. L/Pek. Konst - Bid. BM/VII/2011</t>
  </si>
  <si>
    <t>Pengadaan Alat Peraga Pendidikan dan Sarana Penunjang Pembelajaran/Alat Elektronik Pendidikan Sekolah Dasar / Sekolah Dasar Luar Biasa (SD/SDLB)</t>
  </si>
  <si>
    <t>CV. DUA MUDA PRIMA</t>
  </si>
  <si>
    <t>600.02/02/SPPB/BP-KNW/III/2011 TGL 22/3/2011</t>
  </si>
  <si>
    <t>Pengadaan Sarana Teknologi Informasi dan Komunikasi (TIK) Pendidikan dan Multimedia Interaktif Sekolah Dasar / Sekolah Dasar Luar Biasa (SD/SDLB)</t>
  </si>
  <si>
    <t>CV. PUTRI TUSAWUTA</t>
  </si>
  <si>
    <t>600.06/02/SPPB/BP-KNW/III/2011 TGL 22/3/2011</t>
  </si>
  <si>
    <t>CV. ANANDA</t>
  </si>
  <si>
    <t>600.03/02/SPPB/BP-KNW/III/2011 TGL 22/3/2011</t>
  </si>
  <si>
    <t>CV. FAIZ PUTRA ANUGRAH</t>
  </si>
  <si>
    <t>600.02/02/SPPB/BP-KNW/VI/2011 TGL 21/6/2011</t>
  </si>
  <si>
    <t>Pengadaan Alat Peraga Pendidikan dan Sarana Penunjang Pembelajaran/Alat Elektronik Pendidikan Sekolah Dasar (SD)</t>
  </si>
  <si>
    <t>CV. ALFATH MANDIRI</t>
  </si>
  <si>
    <t>12.03/PPK-DAK/DISDIK/XII/2011 TGL 6/12/2011</t>
  </si>
  <si>
    <t>CV. IAN BAROKAH</t>
  </si>
  <si>
    <t>12.02/PPK-DAK/DISDIK/XII/2011 TGL 6/12/2011</t>
  </si>
  <si>
    <t>Pengadaan Alat Laboratorium IPA Sekolah Menengah Pertama (SMP)</t>
  </si>
  <si>
    <t>CV. JASA GIBRAN</t>
  </si>
  <si>
    <t>12.06/PPK-DAK/DISDIK/XII/2011 TGL 6/12/2011</t>
  </si>
  <si>
    <t>Pengadaan Buku Pengayaan, Buku Referensi dan Buku Panduan Pendidik Sekolah Dasar/Sekolah Dasar Luar Biasa (SD/SDLB)</t>
  </si>
  <si>
    <t>CV. TIRO NANO</t>
  </si>
  <si>
    <t>600.01/02/SPPB/BP-KNW/VI/2011 TGL 21/6/2011</t>
  </si>
  <si>
    <t>CV. FLORA</t>
  </si>
  <si>
    <t>12.01/PPK-DAK/DISDIK/XII/2011 TGL 6/12/2011</t>
  </si>
  <si>
    <t>Pembangunan Gedung SDN Matindo</t>
  </si>
  <si>
    <t>CV. REZKINDO PUTRA PERKASA</t>
  </si>
  <si>
    <t>03.89/PPK-DAK/DISDIK/XI/2011 TGL 15/09/2011</t>
  </si>
  <si>
    <t>Rehabilitas Gedung SMPN 1 Sampara Unit 1 ( Satu )</t>
  </si>
  <si>
    <t>CV. GINI MEGATAMA INDAH</t>
  </si>
  <si>
    <t>03.97/PPPK-DAK/DISDIK/XI/2011 15/09/201</t>
  </si>
  <si>
    <t>Rehabilitas Gedung SMPN 1 Sampara Unit II ( Dua )</t>
  </si>
  <si>
    <t>CV. PUTRA SAMPARA</t>
  </si>
  <si>
    <t>03.98/PPK-DAK/DISDIK/XI/2011 15/09/2011</t>
  </si>
  <si>
    <t>Rehabilitas Gedung SDN Laika Sorume</t>
  </si>
  <si>
    <t>CV. SINAR KONAWE TRD. COY</t>
  </si>
  <si>
    <t>03.62/PPK-DAK/DISDIK/XI/2011 15/09/2011</t>
  </si>
  <si>
    <t>Pembangunan Gedung SDN 1 Munse</t>
  </si>
  <si>
    <t>CV. PUTRI TUSAWUTU</t>
  </si>
  <si>
    <t>03.86/SPK-DAK/DISDIK/XI/2011 15//09/2011</t>
  </si>
  <si>
    <t>Pembangunan Gedung SDN 2 Palingi</t>
  </si>
  <si>
    <t>CV. BENUA RAYA</t>
  </si>
  <si>
    <t>03.91/PPK-DAK/DISDIK/XI/2011 15/09/2011</t>
  </si>
  <si>
    <t>Pembangunan Gedung SDN Routa</t>
  </si>
  <si>
    <t>CV. MALAPUA GROUP</t>
  </si>
  <si>
    <t>03.94/PPK-DAK/DISDIK/XI/2011 15/09/2011</t>
  </si>
  <si>
    <t>Pemabangunan Gedung SDN 2 Munse</t>
  </si>
  <si>
    <t>CV.TAMI PERSADA</t>
  </si>
  <si>
    <t>03.87/PPK-DAK/DISDIK/XI/2011 15/09/2011</t>
  </si>
  <si>
    <t>Pembangunan Gedung SMPN 3 Unaaha</t>
  </si>
  <si>
    <t>CV. KARYA BAKTI MANUNGGAL</t>
  </si>
  <si>
    <t>03.104/PPK-DAK-DISDIK/XI/2011 15/ 09/2011</t>
  </si>
  <si>
    <t>Pembangunan Gedung SDN Totombe Jaya</t>
  </si>
  <si>
    <t>CV.MANDARA KONSTRUKSI</t>
  </si>
  <si>
    <t>03.81/PPK-DAK/DISDIK/XI/2011 15/05/2011</t>
  </si>
  <si>
    <t>Pembangunan Gedung SMPN 2 Wawonii Utara</t>
  </si>
  <si>
    <t>CV. SUMBER REZKI</t>
  </si>
  <si>
    <t>03.109/PPK-DAK/DISDIK/XI/2011 15 /05 / 2011</t>
  </si>
  <si>
    <t>Pembangunan Gedung SDN Awua Jaya</t>
  </si>
  <si>
    <t>CV, NUR HIKMAH</t>
  </si>
  <si>
    <t>03.96/PPK-DAK/DISDIK/XI/2011 15/11/2011</t>
  </si>
  <si>
    <t>Pemabngunan Gedung SDN Langgomea</t>
  </si>
  <si>
    <t>CV. SINAR WAWOTOBI RAYA</t>
  </si>
  <si>
    <t>03.80/PPK-DAK/DISDIK/XI/2011 15 /11 /2011</t>
  </si>
  <si>
    <t>Pembangunan Gedung SMPN 3 Lambuya</t>
  </si>
  <si>
    <t>CV.KARTIKA MITRA MARGA</t>
  </si>
  <si>
    <t>03.103/PPK-DAK/DISDIK/XI/2011 15/11/2011</t>
  </si>
  <si>
    <t>Rehabilitasi Grdung SDN 1 Torotambi</t>
  </si>
  <si>
    <t>CV. AMANAH MULYA</t>
  </si>
  <si>
    <t>640.04/PPK-DAK/DISDIK/XI/2011 20 /10/2011</t>
  </si>
  <si>
    <t>Pembangunan Gedung SDN Anggopiu</t>
  </si>
  <si>
    <t>CV. INDA JAYA</t>
  </si>
  <si>
    <t>640.04/PPK-DAK/DISDIK/XI/2011 15 /09/2011</t>
  </si>
  <si>
    <t>Rehabilitasi Gedung SMPN 4 Wawotobi</t>
  </si>
  <si>
    <t>CV. MAS GROUP</t>
  </si>
  <si>
    <t>03.106/PPK-DAK/DISDIK/XI/2011 15 /09/2011</t>
  </si>
  <si>
    <t>Rehabilitasi Gedung SDN Arombu</t>
  </si>
  <si>
    <t>CV. PERAMAT TUNGGAL PERKASA</t>
  </si>
  <si>
    <t>640.06/PPK-DAK/DISDIK/XI/2011 20 /10/2011</t>
  </si>
  <si>
    <t>Pembangunan Gedung Perpustakaan SDN 1 Wonggeduku</t>
  </si>
  <si>
    <t>CV. ADIT RAYA</t>
  </si>
  <si>
    <t>03.05/PPK-DAK/DISDIK/XI/2011  15/11/2011</t>
  </si>
  <si>
    <t>Pengadaan Mobilair Meja/Kursi Siswa &amp; Guru</t>
  </si>
  <si>
    <t>CV. TRI NUR BINTANG</t>
  </si>
  <si>
    <t xml:space="preserve">016.18/18/PPBJ-PL.DAK/DP/2011  </t>
  </si>
  <si>
    <t>Pengadan Mobilair Meja/Kursi Siswa &amp; Guru</t>
  </si>
  <si>
    <t>CV. PUTRI INTIM PERKASA</t>
  </si>
  <si>
    <t xml:space="preserve">016.19/19/PPBJ-PL.DAK/DP/2011  </t>
  </si>
  <si>
    <t>Pengadaan Alat Peraga Pendidikan dan Sarana Penunjang Pembelajaran / Alat Elelktronik Pendidikan Sekolah Dasar (SD )</t>
  </si>
  <si>
    <t>12.03 / PPK-DAK/DISDIK/XII/2011 6/12/2011</t>
  </si>
  <si>
    <t>Rehabilitasi Gedung SDN 3 Sendang Mulya Sari</t>
  </si>
  <si>
    <t>CV. ARISANDI GROUP</t>
  </si>
  <si>
    <t>640.02/02/SPPB/DPPID/X/2011  20/10/2011</t>
  </si>
  <si>
    <t>PEMB. Gedung Perpustakaan SDN Andadowi</t>
  </si>
  <si>
    <t>CV. DHRUVA</t>
  </si>
  <si>
    <t>03.37/PPK-DAK/DISDIK/XI/2011  15/11/2011</t>
  </si>
  <si>
    <t>Pengadaan Mobilair Perpustakaan</t>
  </si>
  <si>
    <t>CV. YULAN ABADI PRATAMA</t>
  </si>
  <si>
    <t>016.07/07/PPBJ-PL.DAK/DP/2011</t>
  </si>
  <si>
    <t>CV. IQBAL PRATAMA</t>
  </si>
  <si>
    <t>016.08/08/PPBJ-PL.DAK/DP/2011</t>
  </si>
  <si>
    <t>016.05/05/PPBJ-PL.DAK/DP/2011</t>
  </si>
  <si>
    <t>Pengadaan Mobilaiir Meja/Kursi Siswa &amp; Guru</t>
  </si>
  <si>
    <t>CV. DESTAR PERKASA</t>
  </si>
  <si>
    <t>016.12/12/PPBJ-PL.DAK/DP/2011</t>
  </si>
  <si>
    <t>Pembangunan Gedung Perpustakaan SDN 2 Konawe</t>
  </si>
  <si>
    <t>03.09/PPK-DAK/DISDIK/XI/2011 15 09/2011</t>
  </si>
  <si>
    <t>Pembangunan Gedung Perpusatakaan SDN 2 Lansilowo</t>
  </si>
  <si>
    <t>CV.ANDISYA MISARDI UTAMA</t>
  </si>
  <si>
    <t>03.44/PPK-DAK/DISDIK/XI/2011  15/11/2011</t>
  </si>
  <si>
    <t>Rehabilitasi Gedung SDN 1 Asinua</t>
  </si>
  <si>
    <t>640.05/02/SPPB/DPPID/X/2011   20/10/2011</t>
  </si>
  <si>
    <t>CV. MAWADDAH</t>
  </si>
  <si>
    <t>016.04/04/PPBJ-PL.DAK/DP/2011</t>
  </si>
  <si>
    <t>CV. PARIAMA INDAH</t>
  </si>
  <si>
    <t>016.03/03/PPBJ-PL.DAK/DP/2011</t>
  </si>
  <si>
    <t>Rehabilitasi Gedung SDN Bajo Indah</t>
  </si>
  <si>
    <t>CV. PUTRA MANDIRI</t>
  </si>
  <si>
    <t>03.66/PPK-DAK/DISDIK/XI/2011   15 /11/2011</t>
  </si>
  <si>
    <t>Rehabilitasi Gedung SMPN 4 Pondidaha</t>
  </si>
  <si>
    <t>CV. NAILAH</t>
  </si>
  <si>
    <t>03.105/PPK-DAK/DISDIK/XI/2011   15/ 11/2011</t>
  </si>
  <si>
    <t>Pembangunan Gedung Laboratorium SMPN 3 Abuki</t>
  </si>
  <si>
    <t>CV. TUTUWI MOTAHANDO</t>
  </si>
  <si>
    <t>03.101/PPK-DAK/DISDIK/XI/2011  15 /11/ 2011</t>
  </si>
  <si>
    <t>PEMBANGUNAN Gedung Perpustakaan SDN 2 Bokori</t>
  </si>
  <si>
    <t>CV. KOLOSUA JAYA</t>
  </si>
  <si>
    <t>03.27/PPK-DAK/DISDIK/XI/2011  15/11/2011</t>
  </si>
  <si>
    <t>Pembangunan Gedung Perpustakaan SDN 1 Karya Mulya</t>
  </si>
  <si>
    <t>CV. SIGMA INTI PERKASA</t>
  </si>
  <si>
    <t>03.15/PPK-DAK/DISDIK/XI/2011  15/11/2011</t>
  </si>
  <si>
    <t xml:space="preserve">Pengadaan Mobilair Meja/Kursi Siswa </t>
  </si>
  <si>
    <t>CV. LAIWOI</t>
  </si>
  <si>
    <t>601.3/04/PPBJ-PL/DP/2011</t>
  </si>
  <si>
    <t>CV.MANDARA SURYA PUTRA</t>
  </si>
  <si>
    <t>12.04/PPK-DAK/DISDIK/XII/2011  06/12/2011</t>
  </si>
  <si>
    <t>Pengadaan Mobilair Meja/ Kursi Siswa</t>
  </si>
  <si>
    <t>CV,. TUTUWI MOTAHANDO</t>
  </si>
  <si>
    <t>601.05/05/PPBJ-PL/DP/2011</t>
  </si>
  <si>
    <t>CV. ALIF RAYA PRATAMA</t>
  </si>
  <si>
    <t>601.3/07/PPBJ-PL/DP/2011</t>
  </si>
  <si>
    <t>Pembangunan Gedung Perpustakaan SDN 2 Hongoa</t>
  </si>
  <si>
    <t>CV. GATOT KACA</t>
  </si>
  <si>
    <t>03.24/PPK-DAK/DISDIK/XI/2011  15/11/2011</t>
  </si>
  <si>
    <t>Pembangunan Gedung Perpustakaan SDN 2 Nii</t>
  </si>
  <si>
    <t>CV. BUDI &amp; CO</t>
  </si>
  <si>
    <t>03.29/PPK-DAK/DISDIK/XI/2011  15/11/2011</t>
  </si>
  <si>
    <t>Pembangunan Gedung Perpustakaan SDN 1 Benua</t>
  </si>
  <si>
    <t>CV. HARLA RAYA</t>
  </si>
  <si>
    <t>03.18/PPK-DAK/DISDIK/XI/2011  15/11/2011</t>
  </si>
  <si>
    <t>Rehabilitasi Gedung SMPN 2 Lambuya</t>
  </si>
  <si>
    <t>CV. WULAN TIRTA ABADI</t>
  </si>
  <si>
    <t>03.108-AMD-1/PPK-DAK/DISDIK/XI/2011 22/11/2011</t>
  </si>
  <si>
    <t>Pembangunan Gedung Perpustakaan SDN 1 Tawamelewe</t>
  </si>
  <si>
    <t>CV. PUTRI MANDIRI</t>
  </si>
  <si>
    <t>03.12/PPK-DAK/DISDIK/XI/2011  15/11/2011</t>
  </si>
  <si>
    <t>Pembangunan Gedung Perpustakaan SDN 1 Pebunooha</t>
  </si>
  <si>
    <t>CV. PUTRA IRVANTRI</t>
  </si>
  <si>
    <t>03.31/PPK-DAK/DISDIK/XI/2011  15/11/2011</t>
  </si>
  <si>
    <t>Pembangunan Gedung Perpustakaan SDN 1 Waworope</t>
  </si>
  <si>
    <t>CV. KAREL ALAM SULTRA</t>
  </si>
  <si>
    <t>03.46/PPK-DAK/DISDIK/XI/2011  15/11/2011</t>
  </si>
  <si>
    <t>Rehabilitasi Gedung SDN Trisari Mulya Jaya</t>
  </si>
  <si>
    <t>CV. KARYA KERABAT</t>
  </si>
  <si>
    <t>03.64/PPK-DAK/DISDIK/XI/2011  15/11/2011</t>
  </si>
  <si>
    <t>Pembangunan Gedung Laboratorium Komputer SMPN 2 Soropia</t>
  </si>
  <si>
    <t>CV. RIRIN PUTRI RINJANI</t>
  </si>
  <si>
    <t>03.100/PPK-DAK/DISDIK/XI/2011  15/11/2011</t>
  </si>
  <si>
    <t>Pembangunan Gedung Perpustakaan SDN 3 Sonay</t>
  </si>
  <si>
    <t>CV. ADRIAN PUTRA</t>
  </si>
  <si>
    <t>03.33/PPK-DAK/DISDIK/XI/2011  15/11/2011</t>
  </si>
  <si>
    <t>Pembangunan Gedung Perpustakaan SDN 2 Andepali</t>
  </si>
  <si>
    <t>CV. AURA PUTRA PRIMA</t>
  </si>
  <si>
    <t>03.38/PPK-DAK/DISDIK/XI/2011  15/11/2011</t>
  </si>
  <si>
    <t>Pembangunan Gedung Perpustakaan SDN Wakadau</t>
  </si>
  <si>
    <t>CV. ADI SAPUTRA</t>
  </si>
  <si>
    <t>03.49/PPK-DAK/DISDIK/XI/2011  15/11/2011</t>
  </si>
  <si>
    <t>Pembangunan Gedung Perpustakaan SDN 2 Mawa</t>
  </si>
  <si>
    <t>CV. VENNY PRATAMA</t>
  </si>
  <si>
    <t>03.43/PPK-DAK/DISDIK/XI/2011  15/11/2011</t>
  </si>
  <si>
    <t>Rehabilitasi Gedung SMPN 1 Lambuya</t>
  </si>
  <si>
    <t>CV. SILTA PERKASA</t>
  </si>
  <si>
    <t>03.107/PPK-DAK/DISDIK/XI/2011  15/11/2011</t>
  </si>
  <si>
    <t>Pembangunan Gedung Perpustakaan SDN 5 Langara</t>
  </si>
  <si>
    <t>CV. RINDI SEJAHTERA</t>
  </si>
  <si>
    <t>03.56/PPK-DAK/DISDIK/XI/2011  15/11/2011</t>
  </si>
  <si>
    <t>Pembangunan Gedung Perpustakaan DN 1 Uepai</t>
  </si>
  <si>
    <t>CV. FARIS PERKASA</t>
  </si>
  <si>
    <t>03.14/PPK-DAK/DISDIK/XI/2011  15/11/2011</t>
  </si>
  <si>
    <t>Rehabilitas Gedung SMPN 3 Soropia</t>
  </si>
  <si>
    <t>CV. RAFFY JAYA ANANTA</t>
  </si>
  <si>
    <t>03.102/PPK-DAK/DISDIK/XI/2011  15/11/2011</t>
  </si>
  <si>
    <t>Pemabangunan Gedung Perpustakaan SDN 1 Besulutu</t>
  </si>
  <si>
    <t>CV. NAUFAL SEJAHTERA</t>
  </si>
  <si>
    <t>03.42/PPK-DAK/DISDIK/XI/2011  15/11/2011</t>
  </si>
  <si>
    <t>Pembangunan Gedung SMPN 2 Sampara</t>
  </si>
  <si>
    <t>CV. WANA LESTARI</t>
  </si>
  <si>
    <t>03.99/PPK-DAK/DISDIK/XI/2011  15/11/2011</t>
  </si>
  <si>
    <t>Rehabilitasi Gedung SDN 2 Meraka</t>
  </si>
  <si>
    <t>CV. DELTA INTER NUSA</t>
  </si>
  <si>
    <t>03.69/PPK-DAK/DISDIK/XI/2011  15/11/2011</t>
  </si>
  <si>
    <t>Rehabilitasi Gedung SDN 1 Walay</t>
  </si>
  <si>
    <t>03.65/PPK-DAK/DISDIK/XI/2011  15/11/2011</t>
  </si>
  <si>
    <t>Pembangunan Gedung Perpustakaan SDN 1 Lebo</t>
  </si>
  <si>
    <t>CV.AYUNI INDAH</t>
  </si>
  <si>
    <t>03.50/PPK-DAK/DISDIK/XI/2011  15/11/2011</t>
  </si>
  <si>
    <t>Rehabilitasi Gedung SDN Tetemotaha</t>
  </si>
  <si>
    <t>CV. RAFIL JAYA</t>
  </si>
  <si>
    <t>03.63/PPK-DAK/DISDIK/XI/2011  15/11/2011</t>
  </si>
  <si>
    <t>Pembangunan Gedung Perpustakaan SDN Marga Karya</t>
  </si>
  <si>
    <t>CV. ALYAKUL</t>
  </si>
  <si>
    <t>03.21/PPK-DAK/DISDIK/XI/2011  15/11/2011</t>
  </si>
  <si>
    <t>Pembangunan Gedung SDN 3 Lambangi</t>
  </si>
  <si>
    <t>CV. CIANG JAYA BARU</t>
  </si>
  <si>
    <t>03.04/PPK-DAK/DISDIK/XI/2011  15/11/2011</t>
  </si>
  <si>
    <t>Pembangunan Gedung Prpustakaan SDN Matadimba</t>
  </si>
  <si>
    <t>CV. HALIPAH MULIA</t>
  </si>
  <si>
    <t>03.53/PPK-DAK/DISDIK/XI/2011  15/11/2011</t>
  </si>
  <si>
    <t>Rehabilitasi Gedung SDN Dimba</t>
  </si>
  <si>
    <t>CV. ABDI BERSAUDARA</t>
  </si>
  <si>
    <t>03.74/PPK-DAK/DISDIK/XI/2011  15/11/2011</t>
  </si>
  <si>
    <t>Rehabilitasi Gedung SDN Paku Jaya</t>
  </si>
  <si>
    <t>CV. ERIK JAYA</t>
  </si>
  <si>
    <t>03.768/PPK-DAK/DISDIK/XI/2011  15/11/2011</t>
  </si>
  <si>
    <t>Rehabilitasi Gedung SDN 1 Karya Sari</t>
  </si>
  <si>
    <t>640.03/02/SPPB/DPPID/X/2011  15/10/2011</t>
  </si>
  <si>
    <t>Pembangunan Gedung Perpustakaan SDN 1 Lambangi</t>
  </si>
  <si>
    <t>CV. ADI JAYA</t>
  </si>
  <si>
    <t>03.03/PPK-DAK/DISDIK/XI/2011  15/11/2011</t>
  </si>
  <si>
    <t>Pemabangunan Gedung Perpustakaan SDN 1 Matahoalu</t>
  </si>
  <si>
    <t xml:space="preserve">CV. MULTI BINTANG </t>
  </si>
  <si>
    <t>03.13/PPK-DAK/DISDIK/XI/2011  15/11/2011</t>
  </si>
  <si>
    <t>Pembangunan Gedung Perpustakaan SDN 1 Lasad</t>
  </si>
  <si>
    <t>03.11/PPK-DAK/DISDIK/XI/2011  15/11/2011</t>
  </si>
  <si>
    <t>Pemabngunan Gedung Perpustakaan SDN 2 Unaaha</t>
  </si>
  <si>
    <t>03.01/PPK-DAK/DISDIK/XI/2011  15/11/2011</t>
  </si>
  <si>
    <t>Pembangunan Gedung SDN Mtanggorai</t>
  </si>
  <si>
    <t>03.78/PPK-DAK/DISDIK/XI/2011  15/11/2011</t>
  </si>
  <si>
    <t xml:space="preserve">Pembangunan Gedung Perpustakaan SDN 2 Karya Mulya </t>
  </si>
  <si>
    <t>CV. PANDAWA PUTRA</t>
  </si>
  <si>
    <t>03.16/PPK-DAK/DISDIK/XI/2011  15/11/2011</t>
  </si>
  <si>
    <t>Pengadaan Meubelair Sekolah SDN 1 Tarotambi, SDN 1 Asinua,  SDN Arombu</t>
  </si>
  <si>
    <t>CV. HASIL KARYA UTAMA</t>
  </si>
  <si>
    <t>640.08/02/SPPB/DPPIP/X/2011  20/10/2011</t>
  </si>
  <si>
    <t>Rehabilitasi Gedung SMPN 2 Wawotobi</t>
  </si>
  <si>
    <t>CV. KENCANA BUMI</t>
  </si>
  <si>
    <t>640.01/02/SPPB/DPPIP/X/2011  20/10/2011</t>
  </si>
  <si>
    <t>Pengadaan Meubilair Meja/ Kursi Siswa &amp; Guru</t>
  </si>
  <si>
    <t xml:space="preserve">640.13/13/PPBJ-PL.DAK/DP/2011  </t>
  </si>
  <si>
    <t>Pengadaan Meubilair Meja/Kursi Siswa &amp; Guru</t>
  </si>
  <si>
    <t>016.14/14/PPBJ-PL.DAK/DP/2011</t>
  </si>
  <si>
    <t>Rehabilitasi Gedung SMPN 2 Waworete</t>
  </si>
  <si>
    <t>CV. RIYAN PERDANA</t>
  </si>
  <si>
    <t>03.110/PPK-DAK/DISDIK/XI/2011   15/11/2011</t>
  </si>
  <si>
    <t>Pengadaan Peralatan Kesenian Penjaskes &amp; Tik Sekolah Menengah Pertama (SMP)</t>
  </si>
  <si>
    <t>CV. MITRA KARYA</t>
  </si>
  <si>
    <t>12.07/PPK-DAK/DISDIK/XII/2011   6/12/2011</t>
  </si>
  <si>
    <t>Pembangunan Gedung Perpustakaan SDN 2 Lampeapi</t>
  </si>
  <si>
    <t>CV. PERMATA UNGGUL PERKASA</t>
  </si>
  <si>
    <t>03.58/PPK-DAK/DISDIK/XI/2011   15/11/2011</t>
  </si>
  <si>
    <t>Pengadaan Meubilair Perpustakaan</t>
  </si>
  <si>
    <t>CV. VIVA GLOBAL</t>
  </si>
  <si>
    <t>016.02/02/PPBJ-PL.DAK/DP/2011</t>
  </si>
  <si>
    <t>CV. ALIL UTAMA RAYA</t>
  </si>
  <si>
    <t>016.01/01/PPBJ-PL.DAK/DP/2011</t>
  </si>
  <si>
    <t>Pembangunan Gedung Perpustakaan SDN 1 Sukamaju</t>
  </si>
  <si>
    <t>CV. PUTRI WANGGUDU</t>
  </si>
  <si>
    <t>03.40/PPK-DAK/DISDIK/XI/2011  15/11/2011</t>
  </si>
  <si>
    <t>Pembangunan Gedung Perpustakaan SDN 2 Mokaleleo</t>
  </si>
  <si>
    <t>03.36/PPK-DAK/DISDIK/XI/2011  15/11/2011</t>
  </si>
  <si>
    <t>CV.GRANDIS WAHANA BAKTI</t>
  </si>
  <si>
    <t>016.16/16/PPBJ-PL.DAK/DP/2011</t>
  </si>
  <si>
    <t>Pembangunan Gedung Perpustakaan SDN Amerta Sari</t>
  </si>
  <si>
    <t>CV. KRISTAL JAYA</t>
  </si>
  <si>
    <t>03.23/PPK-DAK/DISDIK/XI/2011  15/11/2011</t>
  </si>
  <si>
    <t>Pembangunan Gedung Perpustakaan SDN 3 Puriala</t>
  </si>
  <si>
    <t>Pengadaan Meubilair Meja /Kursi Siswa &amp; Guru</t>
  </si>
  <si>
    <t>CV.KOSINDO PRIMA</t>
  </si>
  <si>
    <t>016.11/11/PPBJ-PL.DAK/DP/2011</t>
  </si>
  <si>
    <t>Pembangunan Gedung SDN Puundombi</t>
  </si>
  <si>
    <t>CV. OKA PRATAMA</t>
  </si>
  <si>
    <t>03.77/PPK-DAK/DISDIK/XI/2011  15/11/2011</t>
  </si>
  <si>
    <t>CV. GRANDIS WAHANA BAKTI</t>
  </si>
  <si>
    <t>016.15/15/PPBJ-PL.DAK/DP/2011</t>
  </si>
  <si>
    <t>Pembangunan Rumah Pintar</t>
  </si>
  <si>
    <t>640/02/SPKK/APBD-KNW/XI/2011   25/11/2011</t>
  </si>
  <si>
    <t>Pembangunan Gedung Perpustakaan SDN 2 Tribudaya</t>
  </si>
  <si>
    <t>03.17/PPK-DAK/DISDIK/XI/2011  15/11/2011</t>
  </si>
  <si>
    <t>Pembangunan Gedung Perpustakaan SDN 1 Panca Karya</t>
  </si>
  <si>
    <t>03.22/PPK-DAK/DISDIK/XI/2011  15/11/2011</t>
  </si>
  <si>
    <t>Pembangunan Gedung Perpustakaan SDN 1 Porara</t>
  </si>
  <si>
    <t>CV. ANAWAI PRATIWI</t>
  </si>
  <si>
    <t>03.32/PPK-DAK/DISDIK/XI/2011  15/11/2011</t>
  </si>
  <si>
    <t>Pembangunan Gedung SDN 2 Lebo</t>
  </si>
  <si>
    <t>CV. BINTANG FAJAR UTAMA</t>
  </si>
  <si>
    <t>03.88/PPK-DAK/DISDIK/XI/2011  15/11/2011</t>
  </si>
  <si>
    <t>Pembangunan Gedung SDN 1 Palingi</t>
  </si>
  <si>
    <t>CV. LHYMIT MANDIRI</t>
  </si>
  <si>
    <t>03.90/PPK-DAK/DISDIK/XI/2011  15/11/2011</t>
  </si>
  <si>
    <t>Pembangunan Gedung Perpustakaan SDN Dunggua</t>
  </si>
  <si>
    <t>CV. INDO TEKNIK</t>
  </si>
  <si>
    <t>03.20/PPK-DAK/DISDIK/XI/2011  15/11/2011</t>
  </si>
  <si>
    <t>Pengadaan Meubelair Sekolah</t>
  </si>
  <si>
    <t>CV. ALBANI RAYA</t>
  </si>
  <si>
    <t>640.07/02/SPPB/DPPID/X/2011   20/10/2011</t>
  </si>
  <si>
    <t>Pembangunan Gedung SDN 1 Mosolo</t>
  </si>
  <si>
    <t>CV.ASMA JAYA BARU</t>
  </si>
  <si>
    <t>03.84/PPK-DAK/DISDIK/XI/2011  15/11/2011</t>
  </si>
  <si>
    <t>Pembangunan Gedung SDN Wunse</t>
  </si>
  <si>
    <t>CV. KANSAI NUSANTARA</t>
  </si>
  <si>
    <t>03.85/PPK-DAK/DISDIK/XI/2011  15/11/2011</t>
  </si>
  <si>
    <t>Pembangunan Gedung Perpustakaan SDN 2 Trimulya</t>
  </si>
  <si>
    <t>CV. MENARA INDAH</t>
  </si>
  <si>
    <t>03.39/PPK-DAK/DISDIK/XI/2011  15/11/2011</t>
  </si>
  <si>
    <t>Pembangunan Gedung Perpustakaan SDN Tondongitu</t>
  </si>
  <si>
    <t xml:space="preserve">CV. TANAWALI GROUP </t>
  </si>
  <si>
    <t>03.52/PPK-DAK/DISDIK/XI/2011  15/11/2011</t>
  </si>
  <si>
    <t>Pembangunan Gedung SDn 2 Mawa</t>
  </si>
  <si>
    <t>CV. HASTA PERKASA</t>
  </si>
  <si>
    <t>03.92/PPK-DAK/DISDIK/XI/2011  15/11/2011</t>
  </si>
  <si>
    <t>Rehabilitasi Gedung SDN 1 Waworope</t>
  </si>
  <si>
    <t>CV. INDOTAL JAYA</t>
  </si>
  <si>
    <t>03.72/PPK-DAK/DISDIK/XI/2011  15/11/2011</t>
  </si>
  <si>
    <t>Pembangunan Gedung SDN Andoluto</t>
  </si>
  <si>
    <t>CV. LATOMA INDAH</t>
  </si>
  <si>
    <t>03.95/PPK-DAK/DISDIK/XI/2011  15/11/2011</t>
  </si>
  <si>
    <t>Pembangunan Gedung SDN Lalomerui</t>
  </si>
  <si>
    <t>CV. TUNAS INTI ABADI</t>
  </si>
  <si>
    <t>03.93/PPK-DAK/DISDIK/XI/2011  15/11/2011</t>
  </si>
  <si>
    <t>Pemabngunan Gedung Perpustakaan SDN 3 Lampeapi</t>
  </si>
  <si>
    <t>03.59/PPK-DAK/DISDIK/XI/2011  15/11/2011</t>
  </si>
  <si>
    <t>Pembangunan Gedung SDN Nambea Boru'</t>
  </si>
  <si>
    <t>CV. PUTRA INOWA</t>
  </si>
  <si>
    <t>03.76/PPK-DAK/DISDIK/XI/2011  15/11/2011</t>
  </si>
  <si>
    <t>Rehabilitasi Gedung SDN 2 Ambekairi</t>
  </si>
  <si>
    <t>CV. ABDI CAHAYA NUSANTARA</t>
  </si>
  <si>
    <t>03.61/PPK-DAK/DISDIK/XI/2011  15/11/2011</t>
  </si>
  <si>
    <t>PENGADAAN Mobilair Meja/Kursi Siswa</t>
  </si>
  <si>
    <t>601.3/06/PPBJ-PL/2011  15/11/2011</t>
  </si>
  <si>
    <t>Pengadaan Mobilair Meja/Kursi Siswa</t>
  </si>
  <si>
    <t>601.3/03/PPBJ-PL/2011  15/11/2011</t>
  </si>
  <si>
    <t>Rehabilitasi Berat Gedung SMPN 3 Wawotobi</t>
  </si>
  <si>
    <t>640.54/03/SPKK/DAK-BAP/KNW/X/2010   26/10/2010</t>
  </si>
  <si>
    <t>Pengadaan Alat Peraga Pendidikan dan sarana Penunjang Pembelajaran/Alat Elektonik Pendidikan sekolah dasar/Sekolah dasra Luar Biasa (SD/SDLB)</t>
  </si>
  <si>
    <t>CV. MITRA INTI NASIONAL</t>
  </si>
  <si>
    <t>600.04/02/SPPB/BP-KNW/III/2011  22/03/2011</t>
  </si>
  <si>
    <t>Pembangunan Gedung Perpustakaan SDN 1 Lampeapi</t>
  </si>
  <si>
    <t>CV. PELITA KONSEL</t>
  </si>
  <si>
    <t>03.57/PPK-DAK/DISDIK/XI/2011    15/11/2011</t>
  </si>
  <si>
    <t>Pembangunan Gedung Perpustakaan SDN Awuliti</t>
  </si>
  <si>
    <t>CV. SINAR ALAM</t>
  </si>
  <si>
    <t>03.10/PPK-DAK/DISDIK/XI/2011    15/11/2011</t>
  </si>
  <si>
    <t>CV. AYUNI INDAH</t>
  </si>
  <si>
    <t>03.60/PPK-DAK/DISDIK/XI/2011    15/11/2011</t>
  </si>
  <si>
    <t>Pemabngunan Gedung Perpustakaan SDN Matadimba</t>
  </si>
  <si>
    <t>03.53/PPK-DAK/DISDIK/XI/2011    15/11/2011</t>
  </si>
  <si>
    <t>Pembangunan Gedung Perpustakaan SDN Nambo Jaya</t>
  </si>
  <si>
    <t>CV. SERULING EMAS</t>
  </si>
  <si>
    <t>03.51/PPK-DAK/DISDIK/XI/2011    15/11/2011</t>
  </si>
  <si>
    <t>03.21/PPK-DAK/DISDIK/XI/2011    15/11/2011</t>
  </si>
  <si>
    <t>Pembangunan Gedung Perpustakaan SDN 2 Langara</t>
  </si>
  <si>
    <t>CV. DANINDO PRATAMA</t>
  </si>
  <si>
    <t>03.54/PPK-DAK/DISDIK/XI/2011    15/11/2011</t>
  </si>
  <si>
    <t>Pembangunan Gedung Perpustakaan SDN 3 Toronipa</t>
  </si>
  <si>
    <t>03.25/PPK-DAK/DISDIK/XI/2011    15/11/2011</t>
  </si>
  <si>
    <t>600.01/02/SPPB/BP-KNW/III/2011   22/03/2011</t>
  </si>
  <si>
    <t>Pemabangunan Gedung Perpustakaan SDN 2 Lalonggasu Meeto</t>
  </si>
  <si>
    <t>CV. JAYA LAKSANA MAKMUR</t>
  </si>
  <si>
    <t>03.28/PPK-DAK/DISDIK/XI/2011    15/11/2011</t>
  </si>
  <si>
    <t>Pembangunan Gedung Perpustakaan SDN 1 Padangguni Utama</t>
  </si>
  <si>
    <t>CV. CITRA INSANI</t>
  </si>
  <si>
    <t>03.08/PPK-DAK/DISDIK/XI/2011    15/11/2011</t>
  </si>
  <si>
    <t>Pembangunan Gedung Perpustakaan SDN 3 Lalonggasumeeto</t>
  </si>
  <si>
    <t>CV. TRIAS BANGUN SULTRA</t>
  </si>
  <si>
    <t>03.30/PPK-DAK/DISDIK/XI/2011    15/11/2011</t>
  </si>
  <si>
    <t>Pembangunan Gedung Perpustakaan SDN 3 Soropia</t>
  </si>
  <si>
    <t>CV. WANSE RAYA</t>
  </si>
  <si>
    <t>03.26/PPK-DAK/DISDIK/XI/2011    15/11/2011</t>
  </si>
  <si>
    <t>Rehabilitasi Gedung SMPN Wawonii Tengah</t>
  </si>
  <si>
    <t>CV. NUR PAJRIANI PUTRI</t>
  </si>
  <si>
    <t>03.111/PPK-DAK/DISDIK/XI/2011    15/11/2011</t>
  </si>
  <si>
    <t>Reahabilitasi Gedung SDN Labeau</t>
  </si>
  <si>
    <t>CV. PELANGI TENGGARA</t>
  </si>
  <si>
    <t>03.73/PPK-DAK/DISDIK/XI/2011    15/11/2011</t>
  </si>
  <si>
    <t>Rehabilitasi Gedung SDN 2 Lasada</t>
  </si>
  <si>
    <t xml:space="preserve">CV. ADIPURA PRATAMA </t>
  </si>
  <si>
    <t>03.71/PPK-DAK/DISDIK/XI/2011    15/11/2011</t>
  </si>
  <si>
    <t>Pembangunan Gedung Perpustakaan SDN Laloumera</t>
  </si>
  <si>
    <t>CV. BANGUN SARANA PERKASA</t>
  </si>
  <si>
    <t>03.41/PPK-DAK/DISDIK/XI/2011    15/11/2011</t>
  </si>
  <si>
    <t>Rehabilitasi Gedung SDN Noko</t>
  </si>
  <si>
    <t>CV. SARI FATIRAH</t>
  </si>
  <si>
    <t>03.75/PPK-DAK/DISDIK/XI/2011    15/11/2011</t>
  </si>
  <si>
    <t>Pembangunan Gedung SDN 2 Bokori</t>
  </si>
  <si>
    <t>CV. SINAR AEPODU JAYA</t>
  </si>
  <si>
    <t>03.82/PPK-DAK/DISDIK/XI/2011    15/11/2011</t>
  </si>
  <si>
    <t>Pembangunan Gedung Perpustakaan SDN 2 Munse</t>
  </si>
  <si>
    <t>CV. ASTIKA SARI</t>
  </si>
  <si>
    <t>03.48/PPK-DAK/DISDIK/XI/2011    15/11/2011</t>
  </si>
  <si>
    <t>Pembangunan Gedung Perpustakaan SDN 2 Waworope</t>
  </si>
  <si>
    <t xml:space="preserve">CV. FIRMAN PRATAMA </t>
  </si>
  <si>
    <t>03.47/PPK-DAK/DISDIK/XI/2011    15/11/2011</t>
  </si>
  <si>
    <t>Pembangunan Gedung Perpustakaan SDN 1 Lansilowo</t>
  </si>
  <si>
    <t>CV. TRI PUTRA MANDIRI</t>
  </si>
  <si>
    <t>03.45/PPK-DAK/DISDIK/XI/2011    15/11/2011</t>
  </si>
  <si>
    <t>Pembangunan Gedung Perpustakaan SDN Waworaha</t>
  </si>
  <si>
    <t>CV. CAHAYA AMAL</t>
  </si>
  <si>
    <t>03.02/PPK-DAK/DISDIK/XI/2011    15/11/2011</t>
  </si>
  <si>
    <t>03.03/PPK-DAK/DISDIK/XI/2011    15/11/2011</t>
  </si>
  <si>
    <t>Pembangunan Gedung Perpustakaan SDN 3 Lambangi</t>
  </si>
  <si>
    <t>CV. CIANK JAYA BARU</t>
  </si>
  <si>
    <t>03.04/PPK-DAK/DISDIK/XI/2011    15/11/2011</t>
  </si>
  <si>
    <t>03.05/PPK-DAK/DISDIK/XI/2011    15/11/2011</t>
  </si>
  <si>
    <t>03.09/PPK-DAK/DISDIK/XI/2011    15/11/2011</t>
  </si>
  <si>
    <t>Pembangunan Gedung Perpustakaan SDN 1 Sendang Mulya Sari</t>
  </si>
  <si>
    <t>03.06/PPK-DAK/DISDIK/XI/2011    15/11/2011</t>
  </si>
  <si>
    <t>Pembangunan Gedung Perpustakaan SDN Mataiwoi</t>
  </si>
  <si>
    <t>CV. TIRTA KONAWEEHA</t>
  </si>
  <si>
    <t>03.07/PPK-DAK/DISDIK/XI/2011    15/11/2011</t>
  </si>
  <si>
    <t>Pembangunan Gedung Perpustakaan SDn 1 Lasada</t>
  </si>
  <si>
    <t>03.11/PPK-DAK/DISDIK/XI/2011    15/11/2011</t>
  </si>
  <si>
    <t>Pembangunan Gedung Perpustakaan SDN Tawamelewe</t>
  </si>
  <si>
    <t>03.12/PPK-DAK/DISDIK/XI/2011    15/11/2011</t>
  </si>
  <si>
    <t>Catatan</t>
  </si>
  <si>
    <t>X = Tidak ada dalam dokumen pengadaan</t>
  </si>
  <si>
    <t>P= Ada dalam dokumen pengadaan</t>
  </si>
  <si>
    <t>Lampiran 5</t>
  </si>
  <si>
    <t>-</t>
  </si>
  <si>
    <t xml:space="preserve"> </t>
  </si>
  <si>
    <t>PEMERINTAH KABUPATEN KUANTAN SINGINGI</t>
  </si>
  <si>
    <t>DINAS PERUMAHAN, KAWASAN PERMUKIMAN DAN PERTANAHAN</t>
  </si>
  <si>
    <t>Komplek Perkantoran Pemda Kab. Kuantan singingi Telp. (0760) 561571, 561572, 561573</t>
  </si>
  <si>
    <t>TELUK KUANTAN 29562</t>
  </si>
  <si>
    <t xml:space="preserve">BERITA ACARA </t>
  </si>
  <si>
    <t>Nomor :          /SEKR-PKPP/XII/2017</t>
  </si>
  <si>
    <t>I.</t>
  </si>
  <si>
    <t>Nama</t>
  </si>
  <si>
    <t>:</t>
  </si>
  <si>
    <t>NIP</t>
  </si>
  <si>
    <t xml:space="preserve">Jabatan </t>
  </si>
  <si>
    <t xml:space="preserve">Alamat </t>
  </si>
  <si>
    <t xml:space="preserve">Komplek Perkantoran Pemerintah Kabupaten Kuantan Singingi </t>
  </si>
  <si>
    <t>Selanjutnya disebut PIHAK PERTAMA</t>
  </si>
  <si>
    <t>II.</t>
  </si>
  <si>
    <t>Selanjutnya disebut PIHAK KEDUA</t>
  </si>
  <si>
    <t>1.</t>
  </si>
  <si>
    <t xml:space="preserve">PIHAK PERTAMA </t>
  </si>
  <si>
    <t xml:space="preserve">PIHAK KEDUA </t>
  </si>
  <si>
    <t>NIP.19860202 201102 1 002</t>
  </si>
  <si>
    <t xml:space="preserve">         Pada hari ini rabu tanggal dua puluh tujuh  Bulan Desember Tahun Dua Ribu tujuh Belas, kami yang bertanda tangan dibawah ini :</t>
  </si>
  <si>
    <t>AZWAN, S.So, ST</t>
  </si>
  <si>
    <t>19571231 197903 1 047</t>
  </si>
  <si>
    <t xml:space="preserve">Plt. Kepala Dinas Perumahan Kawasan Permukiman dan Pertanahan </t>
  </si>
  <si>
    <t>2.</t>
  </si>
  <si>
    <t xml:space="preserve">PIHAK KEDUA Menyatakan telah meneriman barang sebagaimana dimaksud pada butir (1) dalam keadaan dapat dioperasikan dengan baik </t>
  </si>
  <si>
    <t xml:space="preserve">       Hal - hal yang terjadi setelah serah terima ini sepenuhnya menjadi tanggung jawab PIHAK KEDUA , Demikianlah Berita Acara serah terima mutasi barang ini dibuat untuk ditanda tangani oleh kedua belah pihak serta digunakan sesuai dengan keperluan </t>
  </si>
  <si>
    <t>AZWAN, S.Sos.ST</t>
  </si>
  <si>
    <t xml:space="preserve">SERAH TERIMA MUTASI BARANG </t>
  </si>
  <si>
    <t>NO. KODE LOKASI :  12.04.06.05.13.00</t>
  </si>
  <si>
    <t>No.</t>
  </si>
  <si>
    <t>Luas</t>
  </si>
  <si>
    <t>Tahun</t>
  </si>
  <si>
    <t>Letak/</t>
  </si>
  <si>
    <t>Harga</t>
  </si>
  <si>
    <t>Kode Barang</t>
  </si>
  <si>
    <t>Register</t>
  </si>
  <si>
    <t>(M2)</t>
  </si>
  <si>
    <t>Asal usul</t>
  </si>
  <si>
    <t>(ribuan Rp)</t>
  </si>
  <si>
    <t>Keterangan</t>
  </si>
  <si>
    <t>Tanggal</t>
  </si>
  <si>
    <t>Nomor</t>
  </si>
  <si>
    <t>ASET TETAP</t>
  </si>
  <si>
    <t>APBD</t>
  </si>
  <si>
    <t>MENGETAHUI</t>
  </si>
  <si>
    <t>PENGURUS BARANG</t>
  </si>
  <si>
    <t>KABUPATEN KUANTAN SINGINGI</t>
  </si>
  <si>
    <t xml:space="preserve">RATNA DELPINA </t>
  </si>
  <si>
    <t>NIP. 19820428 200801 2 017</t>
  </si>
  <si>
    <t>RATNA DELPINA, SE</t>
  </si>
  <si>
    <t>KARTU INVENTARIS BARANG (KIB) C</t>
  </si>
  <si>
    <t>GEDUNG DAN BANGUNAN</t>
  </si>
  <si>
    <t>NO. KODE LOKASI :  12.04.06.05.12.11</t>
  </si>
  <si>
    <t>Jenis Barang/</t>
  </si>
  <si>
    <t>N  o  m  o  r</t>
  </si>
  <si>
    <t xml:space="preserve">Kondisi </t>
  </si>
  <si>
    <t>Kontruksi Bangunan</t>
  </si>
  <si>
    <t xml:space="preserve">Luas </t>
  </si>
  <si>
    <t xml:space="preserve">Letak/Lokasi </t>
  </si>
  <si>
    <t>Dokumen Gedung</t>
  </si>
  <si>
    <t>Nama Barang</t>
  </si>
  <si>
    <t>Kode</t>
  </si>
  <si>
    <t>bangunan</t>
  </si>
  <si>
    <t>Bertingkat</t>
  </si>
  <si>
    <t>Beton/</t>
  </si>
  <si>
    <t>Lantai</t>
  </si>
  <si>
    <t>Alamat</t>
  </si>
  <si>
    <t xml:space="preserve">Status </t>
  </si>
  <si>
    <t>kode</t>
  </si>
  <si>
    <t>Asal</t>
  </si>
  <si>
    <t>Ket.</t>
  </si>
  <si>
    <t>barang</t>
  </si>
  <si>
    <t>(B, KB,RB)</t>
  </si>
  <si>
    <t>Tidak</t>
  </si>
  <si>
    <t>tidak</t>
  </si>
  <si>
    <t>Tanah</t>
  </si>
  <si>
    <t>usul</t>
  </si>
  <si>
    <t>1.3</t>
  </si>
  <si>
    <t xml:space="preserve">Gedung dan Bangunan </t>
  </si>
  <si>
    <t>1.3.1</t>
  </si>
  <si>
    <t>Bangunan Gedung</t>
  </si>
  <si>
    <t>kantor induk Patroli Jalan Raya (PJR)</t>
  </si>
  <si>
    <t>03.11.01.01.01</t>
  </si>
  <si>
    <t>0001</t>
  </si>
  <si>
    <t>B</t>
  </si>
  <si>
    <t>Beton</t>
  </si>
  <si>
    <t>Sitorajo Kari</t>
  </si>
  <si>
    <t>Tgl. 15 September 2009</t>
  </si>
  <si>
    <t>No. 640/KONT/CKTR-TBPR/12.42</t>
  </si>
  <si>
    <t>ruang rapat kantor camat Kuantan Mudik</t>
  </si>
  <si>
    <t>Kuantan Mudik</t>
  </si>
  <si>
    <t>Tgl. 31 Agustus 2009</t>
  </si>
  <si>
    <t>No. 640/KONT/CKTR-TBPR/12.28</t>
  </si>
  <si>
    <t>kantor kepala desa Kp. Baru Toar Kec. G.Toar</t>
  </si>
  <si>
    <t>Kampung Baru Toar</t>
  </si>
  <si>
    <t>Tgl. 21 Juli 2009</t>
  </si>
  <si>
    <t>No. 640/KONT/CKTR-TBPR/08.50</t>
  </si>
  <si>
    <t>kantor kepala desa Lubuk Terentang Kec. G. Toar</t>
  </si>
  <si>
    <t>0002</t>
  </si>
  <si>
    <t>Lubuk Terentang</t>
  </si>
  <si>
    <t>Tgl. 16 Juli 2009</t>
  </si>
  <si>
    <t>No. 640/KONT/CKTR-TBPR/08.24</t>
  </si>
  <si>
    <t>kantor kepala desa Pintu Gobang Kari</t>
  </si>
  <si>
    <t>0003</t>
  </si>
  <si>
    <t>Pintu Gobang Kari</t>
  </si>
  <si>
    <t>kantor kepalda desa Langsat Hulu Kec. Benai</t>
  </si>
  <si>
    <t>0004</t>
  </si>
  <si>
    <t>Langsat Hulu</t>
  </si>
  <si>
    <t>Tgl. 27 Juli 2009</t>
  </si>
  <si>
    <t>No. 640/KONT/CKTR-TBPR/09.02</t>
  </si>
  <si>
    <t>gedung serbaguna Kec. Singingi</t>
  </si>
  <si>
    <t>03.11.01.09.01</t>
  </si>
  <si>
    <t>Gunung Toar</t>
  </si>
  <si>
    <t>Tgl. 16 September 2009</t>
  </si>
  <si>
    <t>No. 640/KONT/CKTR-TBPR/13.84</t>
  </si>
  <si>
    <t>- Pek. Bangunan Perkantoran, Rumah Dinas dan Fasilitas Penunjang</t>
  </si>
  <si>
    <t>Teluk Kuantan</t>
  </si>
  <si>
    <t>pagar dan halaman gedung serbaguna Kec. Kt.Tengah</t>
  </si>
  <si>
    <t xml:space="preserve">Teluk Kuantan </t>
  </si>
  <si>
    <t>Tgl. 02 September 2009</t>
  </si>
  <si>
    <t>No. 640/KONT/CKTR-TBPR/12.63</t>
  </si>
  <si>
    <t>lanjutan Mess Pemda di Pekanbaru</t>
  </si>
  <si>
    <t>03.11.02.04.01</t>
  </si>
  <si>
    <t>KB</t>
  </si>
  <si>
    <t>Pekanbaru</t>
  </si>
  <si>
    <t>Tgl. 01 September 2009</t>
  </si>
  <si>
    <t>No. 640/KONT/CKTR-TBPR/14.47</t>
  </si>
  <si>
    <t>Pemb. Pagar BRC Rumah Pompa Distribusi Bundaran Kantor Bupati</t>
  </si>
  <si>
    <t>Konstruksi Bangunan Infrastruktur Perdesaan</t>
  </si>
  <si>
    <t>Pemb. garase alat berat (rangka baja)</t>
  </si>
  <si>
    <t xml:space="preserve">Tidak </t>
  </si>
  <si>
    <t>Pemb. gedung serbaguna Kec. Pangean</t>
  </si>
  <si>
    <t>Pangean</t>
  </si>
  <si>
    <t>Pembangunan lanjutan mess Pemda Tahap IV</t>
  </si>
  <si>
    <t>Penyiapan lahan untuk kantor Koramil dan rumah dinas</t>
  </si>
  <si>
    <t>01.01.11.04.01</t>
  </si>
  <si>
    <t xml:space="preserve">Beringin Taluk </t>
  </si>
  <si>
    <t xml:space="preserve">Pemb. Rumah Adat Setiang dan Toar </t>
  </si>
  <si>
    <t>Setiang &amp; Toar</t>
  </si>
  <si>
    <t>Rehab/ Renovasi ex. Rumah Sakit Teluk Kuantan:</t>
  </si>
  <si>
    <t>Tgl. 09 Juli 2010</t>
  </si>
  <si>
    <t>No. 645/KONT/CKTR-TBPR/10.72</t>
  </si>
  <si>
    <t>Rehab/ Renonasi Wisma Jalur:</t>
  </si>
  <si>
    <t>Tgl. 16 juli 2010</t>
  </si>
  <si>
    <t>No. 645/KONT/CKTR-TBPR/11.42</t>
  </si>
  <si>
    <t>Pembangunan kantor baru 550 M2 2 unit</t>
  </si>
  <si>
    <t>Komplek Perkantoran  Pemda</t>
  </si>
  <si>
    <t>Pemb/Pningktan Insfrastruktur Permukiman ( Pndmping P2KP Sharing)  Thp II Phase II. Ds Sungai Kuning</t>
  </si>
  <si>
    <t>Sungai Kuning</t>
  </si>
  <si>
    <t>Pemb/Pningktan Insfrastruktur Permukiman ( Pndmping P2KP Sharing)  Thp II Phase II. Ds Sungai Bawang</t>
  </si>
  <si>
    <t>Sungai Bawang</t>
  </si>
  <si>
    <t>Pemb/Pningktan Insfrastruktur Permukiman ( Pndmping P2KP Sharing)  Thp II Phase II. Ds Sungai Sirih</t>
  </si>
  <si>
    <t>Sungai Sirih</t>
  </si>
  <si>
    <t>Pemb/Pningktan Insfrastruktur Permukiman ( Pndmping P2KP Sharing)  Thp II Phase II. Ds Pulau Padang</t>
  </si>
  <si>
    <t>Pulau Padang</t>
  </si>
  <si>
    <t>Pemb/Pningktan Insfrastruktur Permukiman ( Pndmping P2KP Sharing)  Thp II Phase II. Ds Sungai Keranji</t>
  </si>
  <si>
    <t>Sungai Keranji</t>
  </si>
  <si>
    <t>Pemb/Pningktan Insfrastruktur Permukiman ( Pndmping P2KP Sharing)  Thp II Phase II. Ds Pngklan Indarung</t>
  </si>
  <si>
    <t>Pkl. Indarung</t>
  </si>
  <si>
    <t>Pemb/Pningktan Insfrastruktur Permukiman ( Pndmping P2KP Sharing)  Thp II Phase II. Ds Logas</t>
  </si>
  <si>
    <t>Desa Logas</t>
  </si>
  <si>
    <t>Pemb/Pningktan Insfrastruktur Permukiman ( Pndmping P2KP Sharing)  Thp II Phase II. Ds Pasir Mas</t>
  </si>
  <si>
    <t>Desa Pasir Mas</t>
  </si>
  <si>
    <t>Pemb/Pningktan Insfrastruktur Permukiman ( Pndmping P2KP Sharing)  Thp II Phase II. Ds Kebun Lado</t>
  </si>
  <si>
    <t>Desa Kebun Lado</t>
  </si>
  <si>
    <t>Pemb/Pningktan Insfrastruktur Permukiman ( Pndmping P2KP Sharing)  Thp II Phase II. Ds Sumber Data</t>
  </si>
  <si>
    <t>Desa Sumber Datar</t>
  </si>
  <si>
    <t>Pemb/Pningktan Insfrastruktur Permukiman ( Pndmping P2KP Sharing)  Thp II Phase II. Ds Petai Baru</t>
  </si>
  <si>
    <t>Desa Petai Baru</t>
  </si>
  <si>
    <t>Pemb/Pningktan Insfrastruktur Permukiman ( Pndmping P2KP Sharing)  Thp II Phase II. Kel Muara Lembu</t>
  </si>
  <si>
    <t>Kel. Muara Lembu</t>
  </si>
  <si>
    <t>Pemb/Pningktan Insfrastruktur Permukiman ( Pndmping P2KP Sharing)  Thp II Phase II. Ds Air Mas</t>
  </si>
  <si>
    <t>Desa Air Mas</t>
  </si>
  <si>
    <t>Pembangunan sarana Penunjang Rumah Jabatan Bupati dan pendopo (Retency)</t>
  </si>
  <si>
    <t xml:space="preserve">Se. Jering </t>
  </si>
  <si>
    <t>Tgl. 02 Nopember 2009</t>
  </si>
  <si>
    <t>No. 640/KONT/CKTR-TBPR/17.64</t>
  </si>
  <si>
    <t>Pembangunan sarana penunjang Rumah Jabatan Ketua DPRD dan Wakil Ketua DPRD I dan II</t>
  </si>
  <si>
    <t>Tgl. 31 Oktober 2009</t>
  </si>
  <si>
    <t>No. 640/KONT/CKTR-TBPR/17.51</t>
  </si>
  <si>
    <t>Pembangunan sarana penunjang Rumah Jabatan Wakil Bupati dan Sekretaris Daerah (Retency)</t>
  </si>
  <si>
    <t>No. 640/KONT/CKTR-TBPR/17.65</t>
  </si>
  <si>
    <t>Gedung Serba Guna Kec.Singingi 420 M2 (Lanjutan)</t>
  </si>
  <si>
    <t>Kec. Singingi</t>
  </si>
  <si>
    <t>Pembangunan Mesjid Perkantoran Pemda</t>
  </si>
  <si>
    <t>No. 640/KONT/CKTR-TBPR/15.71</t>
  </si>
  <si>
    <t>Rehab/ renovasi Balai Adat Teluk Kuantan</t>
  </si>
  <si>
    <t>No. 640/KONT/CKTR-TBPR/12.44</t>
  </si>
  <si>
    <t>Pembangunan Pasar Desa Sungai Kuning Kec. Singingi</t>
  </si>
  <si>
    <t>Se. Kuning</t>
  </si>
  <si>
    <t>No. 640/KONT/CKTR-TBPR/12.25</t>
  </si>
  <si>
    <t>Pembangunan Gedung Serbaguna Kec. Gn.Toar 420 M2</t>
  </si>
  <si>
    <t>Tgl. 30 Agustus 2009</t>
  </si>
  <si>
    <t>No. 640/KONT/CKTR-TBPR/14.63</t>
  </si>
  <si>
    <t>Kecamatan</t>
  </si>
  <si>
    <t>Pemb. lanjutan kantor kepala desa Pl. Busuk</t>
  </si>
  <si>
    <t>Pulau Busuk</t>
  </si>
  <si>
    <t>Tgl. 11 Agustus 2011</t>
  </si>
  <si>
    <t>No. 641/KONT/CKTR-TBPR/11.71</t>
  </si>
  <si>
    <t>- Rehab/ Renovasi Kantor Camat Pangean 400 M2</t>
  </si>
  <si>
    <t>Tgl. 05 Agustus 2011</t>
  </si>
  <si>
    <t>No. 641/KONT/CKTR-TBPR/11.65</t>
  </si>
  <si>
    <t>- Rehab/ Renovasi Kantor Camat Logas Tanah Darat 400 M2</t>
  </si>
  <si>
    <t>Logas Tanah Darat</t>
  </si>
  <si>
    <t>No. 641/KONT/CKTR-TBPR/</t>
  </si>
  <si>
    <t>Pemb. Kantor kepala desa Perhentian Luas</t>
  </si>
  <si>
    <t>Perhentian Luas</t>
  </si>
  <si>
    <t>Tgl. 08 September 2011</t>
  </si>
  <si>
    <t>No. 641/KONT/CKTR-TBPR/12.08</t>
  </si>
  <si>
    <t>Rehab/Renovasi Gudang BPAM Teluk Kuantan (Bertambah)</t>
  </si>
  <si>
    <t>0005</t>
  </si>
  <si>
    <t>Pemb. halaman kantor Dinas CKTR dan Satpol PP</t>
  </si>
  <si>
    <t>0006</t>
  </si>
  <si>
    <t>Komplek Perkantoran</t>
  </si>
  <si>
    <t>Tgl. 12 September 2011</t>
  </si>
  <si>
    <t>No. 641/KONT/CKTR-TBPR/12.29</t>
  </si>
  <si>
    <t>Rehab/renovasi kantor camat Kuantan Tengah</t>
  </si>
  <si>
    <t>0007</t>
  </si>
  <si>
    <t>Kuantan Tengah</t>
  </si>
  <si>
    <t>Tgl. 13 September 2011</t>
  </si>
  <si>
    <t>No. 641/KONT/CKTR-TBPR/12.45</t>
  </si>
  <si>
    <t>Rehab/renovasi kantor Dinas Perhubungan, Inf &amp; Komunikasi</t>
  </si>
  <si>
    <t>0008</t>
  </si>
  <si>
    <t>No. 641/KONT/CKTR-TBPR/12.02</t>
  </si>
  <si>
    <t>Pemb. lanjutan Tugu Pendidikan Sp. 3 Tl. Kuantan</t>
  </si>
  <si>
    <t>03.12.02.01.01</t>
  </si>
  <si>
    <t>Tgl. 27 Juli 2011</t>
  </si>
  <si>
    <t>No. 641/KONT/CKTR-TBPR/12.16.75</t>
  </si>
  <si>
    <t>Pemb. lanjutan kantor kepala desa Pl. Komang Sentajo</t>
  </si>
  <si>
    <t>0009</t>
  </si>
  <si>
    <t>Pulau Komang</t>
  </si>
  <si>
    <t>Tgl. 12 Agustus 2011</t>
  </si>
  <si>
    <t>No. 641/KONT/CKTR-TBPR/17.52</t>
  </si>
  <si>
    <t>Rehab/renovasi ex. Rumah Sakit Tl. Kuantan (retensi)</t>
  </si>
  <si>
    <t>03.11.01.06.01</t>
  </si>
  <si>
    <t>Tgl. 23 Februari 2011</t>
  </si>
  <si>
    <t>No. 645/AMD-II/CKTR-TBPR/05.35</t>
  </si>
  <si>
    <t>Rehab/renovasi Wisma Jalur (retensi)</t>
  </si>
  <si>
    <t>Tgl. 08 Maret 2011</t>
  </si>
  <si>
    <t>No. 645/AMD-II/CKTR-TBPR/07.17</t>
  </si>
  <si>
    <t>Pemb. gedung serbaguna Kec. Gn. Toar 420 M2 (retensi)</t>
  </si>
  <si>
    <t>No. 640/AMD-II/CKTR-TBPR/05.75</t>
  </si>
  <si>
    <t>Rehab/renovasi bangunan asrama perawat 140,75 M2 2 unit dan bangunan gedung pertemuan 230 M2</t>
  </si>
  <si>
    <t>03.11.02.05.01</t>
  </si>
  <si>
    <t>No. 645/KONT/CKTR-TBPR/12.62</t>
  </si>
  <si>
    <t>Rehab/renovasi bangunan rumah dokter type 70</t>
  </si>
  <si>
    <t>03.11.02.03.04</t>
  </si>
  <si>
    <t>Tgl. 15 September 2011</t>
  </si>
  <si>
    <t>No. 640/KONT/CKTR-TBPR/12.62</t>
  </si>
  <si>
    <t>Pemb. kantor kepala desa Koto Tuo Kopah</t>
  </si>
  <si>
    <t>03.11.01.01..01</t>
  </si>
  <si>
    <t>0010</t>
  </si>
  <si>
    <t>Kopah</t>
  </si>
  <si>
    <t>Tgl. 07 September 2011</t>
  </si>
  <si>
    <t>No. 645/KONT/CKTR-TBPR/11.93</t>
  </si>
  <si>
    <t>Peningkatan sarana balai diklat Kab. Kuansing (Penambahan pagar dan pembangunan pos jaga) (Bertambah)</t>
  </si>
  <si>
    <t>03.11.01.13.01</t>
  </si>
  <si>
    <t>Tgl. 18 Nopember 2011</t>
  </si>
  <si>
    <t>No. 641/KONT/CKTR-TBPR/18.23</t>
  </si>
  <si>
    <t>Pemb. lanjutan kantor kelurahan Pasar Lubuk Jambi</t>
  </si>
  <si>
    <t>0011</t>
  </si>
  <si>
    <t>Lubuk Jambi</t>
  </si>
  <si>
    <t>Tgl. 10 Agustus 2011</t>
  </si>
  <si>
    <t>No. 641/KONT/CKTR-TBPR/17.41</t>
  </si>
  <si>
    <t>Pemb. kantor kepala desa Sungai Besar</t>
  </si>
  <si>
    <t>0012</t>
  </si>
  <si>
    <t>Desa Sungai Besar</t>
  </si>
  <si>
    <t>No. 641/KONT/CKTR-TBPR/12.53</t>
  </si>
  <si>
    <t>Pemb. lanjutan kantor kepala desa Sumpu</t>
  </si>
  <si>
    <t>0013</t>
  </si>
  <si>
    <t>Desa Sumpu</t>
  </si>
  <si>
    <t>No. 641/KONT/CKTR-TBPR/17.42</t>
  </si>
  <si>
    <t>Pemb. kantor kepala desa Serosa</t>
  </si>
  <si>
    <t>0014</t>
  </si>
  <si>
    <t>Desa Serosa</t>
  </si>
  <si>
    <t>No. 641/KONT/CKTR-TBPR/12.39</t>
  </si>
  <si>
    <t>Pemb. lanjutan kantor kelurahan Muara Lembu</t>
  </si>
  <si>
    <t>0015</t>
  </si>
  <si>
    <t>Muara Lembu</t>
  </si>
  <si>
    <t>Rehab/renovasi kantor camat Singingi Hilir 400 M2</t>
  </si>
  <si>
    <t>0016</t>
  </si>
  <si>
    <t>Singingi Hilir</t>
  </si>
  <si>
    <t>No. 641/KONT/CKTR-TBPR/11.96</t>
  </si>
  <si>
    <t>Pemb. kantor kepala desa Sumber Jaya</t>
  </si>
  <si>
    <t>0017</t>
  </si>
  <si>
    <t>Desa Sumber Jaya</t>
  </si>
  <si>
    <t>No. 641/KONT/CKTR-TBPR/12.05</t>
  </si>
  <si>
    <t>Pemb. kantor kepala desa Pesikaian</t>
  </si>
  <si>
    <t>0018</t>
  </si>
  <si>
    <t>Desa Pesikaian</t>
  </si>
  <si>
    <t>No. 641/KONT/CKTR-TBPR/11.90</t>
  </si>
  <si>
    <t>Pemb. kantor kepala desa Ujung Tanjung</t>
  </si>
  <si>
    <t>0019</t>
  </si>
  <si>
    <t>Desa Ujung Tanjung</t>
  </si>
  <si>
    <t>Pemb. kantor kepala desa Petapahan</t>
  </si>
  <si>
    <t>0020</t>
  </si>
  <si>
    <t>Desa Petapahan</t>
  </si>
  <si>
    <t>No. 641/KONT/CKTR-TBPR/12.42</t>
  </si>
  <si>
    <t>Bangunan Infrastruktur Perdesaan</t>
  </si>
  <si>
    <t>KANTOR CIPTA KARYA DAN TATA RUANG</t>
  </si>
  <si>
    <t>Belanja Modal Konstruksi Bangunan Infrastruktur Perdesaan</t>
  </si>
  <si>
    <t>Rehab Ktr camat Inuman</t>
  </si>
  <si>
    <t xml:space="preserve">Beton </t>
  </si>
  <si>
    <t>INUMAN</t>
  </si>
  <si>
    <t xml:space="preserve">Tgl. 16 Februari 2012 </t>
  </si>
  <si>
    <t>No. 641/SPK-PRC/CKTR-TBPR/03.11</t>
  </si>
  <si>
    <t>Rehab Ktr camat Gg. Toar</t>
  </si>
  <si>
    <t>Ktr camat Gg. Toar</t>
  </si>
  <si>
    <t>No. 641/SPK-PRC/CKTR-TBPR/03.12</t>
  </si>
  <si>
    <t>Pembangunan Ktr Lurah Sp. tiga 120 M2 + pagar</t>
  </si>
  <si>
    <t>Kant0r Lurah Sp. tiga</t>
  </si>
  <si>
    <t>No. 641/SPK-PRC/CKTR-TBPR/03.13</t>
  </si>
  <si>
    <t>Rehab/renovasi ktr. camat inuman</t>
  </si>
  <si>
    <t>kantor camat inuman</t>
  </si>
  <si>
    <t xml:space="preserve">Tgl. 04 Juni 2012 </t>
  </si>
  <si>
    <t>No. 641/SPK-PWS/CKTR-TBPR/08.13</t>
  </si>
  <si>
    <t>Pembangunan Ktr kepala desa</t>
  </si>
  <si>
    <t xml:space="preserve">Tgl. 08 Juni 2012 </t>
  </si>
  <si>
    <t>No. 641/SPK-PWS/CKTR-TBPR/08.32</t>
  </si>
  <si>
    <t>Rehab/renovasi Ktr. Camat Pangean &amp; L. T. darat (Retensi)</t>
  </si>
  <si>
    <t>Ktr. Camat Pangean</t>
  </si>
  <si>
    <t>Rehab/renovasi Ktr. Camat Kuantan Tengah dan Singingi hilir (Retensi)</t>
  </si>
  <si>
    <t>Ktr. Camat Kuantan Tengah dan Singingi hilir</t>
  </si>
  <si>
    <t>Rehab/renovasi ktr. camat Gunung toar</t>
  </si>
  <si>
    <t>ktr. camat Gunung toar</t>
  </si>
  <si>
    <t xml:space="preserve">Tgl. 01 Juni 2012 </t>
  </si>
  <si>
    <t>No. 641/SPK-PWS/CKTR-TBPR/07.99</t>
  </si>
  <si>
    <t>Pembangunan gedung serbaguna kec. hulu kuantan</t>
  </si>
  <si>
    <t>kec. hulu kuantan</t>
  </si>
  <si>
    <t xml:space="preserve">Tgl. 02 Juni 2012 </t>
  </si>
  <si>
    <t>No. 641/SPK-PWS/CKTR-TBPR/09.56</t>
  </si>
  <si>
    <t>Rehab/renovasi Puskesmas Teluk kuantan</t>
  </si>
  <si>
    <t>Puskesmas Teluk kuantan</t>
  </si>
  <si>
    <t>Rehab/renovasi Ruang kerja ketua &amp; Wakil Ketua</t>
  </si>
  <si>
    <t>SETWAN</t>
  </si>
  <si>
    <t xml:space="preserve">Tgl. 08 Agustus 2012 </t>
  </si>
  <si>
    <t>No. 641/SPK/CKTR-TBPR/10.40</t>
  </si>
  <si>
    <t>Pembangunan ktr kepala desa kopah 120 M2</t>
  </si>
  <si>
    <t>ktr kepala desa kopah</t>
  </si>
  <si>
    <t xml:space="preserve">Tgl. 11 Juni 2012 </t>
  </si>
  <si>
    <t>No. 641/KONT/CKTR-TBPR/08.37</t>
  </si>
  <si>
    <t>Pembangunan ktr kepala desa Koto kari 120 M2</t>
  </si>
  <si>
    <t>ktr kepala desa Koto kari</t>
  </si>
  <si>
    <t>No. 641/KONT/CKTR-TBPR/08.31</t>
  </si>
  <si>
    <t>Pembangunan ktr kepala desa muara petai 120</t>
  </si>
  <si>
    <t>ktr kepala desa muara petai</t>
  </si>
  <si>
    <t>No. 641/KONT/CKTR-TBPR/08.34</t>
  </si>
  <si>
    <t>rehab/renovasi Kantor Camat Inuman</t>
  </si>
  <si>
    <t>Kantor Camat Inuman</t>
  </si>
  <si>
    <t>No. 641/KONT/CKTR-TBPR/08.19</t>
  </si>
  <si>
    <t>Pembangunan ktr Lurah Sp. Tiga 120 M2 + pagar</t>
  </si>
  <si>
    <t>ktr Lurah Sp. Tiga</t>
  </si>
  <si>
    <t>No. 641/KONT/CKTR-TBPR/08.05</t>
  </si>
  <si>
    <t>Rehab/Renovasi Kantor Camat Gunung Toar</t>
  </si>
  <si>
    <t>Kantor Camat Gunung Toar</t>
  </si>
  <si>
    <t>No. 641/KONT/CKTR-TBPR/08.08</t>
  </si>
  <si>
    <t>Pembangunan gedung serbaguna Kec. Hulu Kuantan</t>
  </si>
  <si>
    <t>Kec. Hulu Kuantan</t>
  </si>
  <si>
    <t xml:space="preserve">Tgl. 23 Juli 2012 </t>
  </si>
  <si>
    <t>No. 641/KONT/CKTR-TBPR/09.57</t>
  </si>
  <si>
    <t>Penataan halaman Puskesmas Teluk Kuantan</t>
  </si>
  <si>
    <t>Puskesmas Teluk Kuantan</t>
  </si>
  <si>
    <t xml:space="preserve">Tgl. 09 Nopmeber 2012 </t>
  </si>
  <si>
    <t>No. 641/KONT/CKTR-TBPR/14.43</t>
  </si>
  <si>
    <t>Perencanaan stadion mini kenegerian kari</t>
  </si>
  <si>
    <t>03.12.12.02.02</t>
  </si>
  <si>
    <t>kenegerian kari</t>
  </si>
  <si>
    <t>No. 641/SPK-PRC/CKTR-TBPR/03.14</t>
  </si>
  <si>
    <t>Pengawasan Stadion mini kenegerian kari</t>
  </si>
  <si>
    <t>No. 641/SPK-PWS/CKTR-TBPR/09.62</t>
  </si>
  <si>
    <t>Belanja Modal Pengadaan Konstruksi/Pembelian Gedung</t>
  </si>
  <si>
    <t>Pengawasan Rehab/renovasi Kantor Camat Pangean danLogas Tanah Darat</t>
  </si>
  <si>
    <t>Camat Pangean danLogas Tanah Darat</t>
  </si>
  <si>
    <t>Pengawasan Rehab/renovasi Kantor camat Kuantan Tengah dan Singingi Hilir</t>
  </si>
  <si>
    <t>Kantor camat Kuantan Tengah dan Singingi Hilir</t>
  </si>
  <si>
    <t>Bangunan Infrastruktur lain-lain nya</t>
  </si>
  <si>
    <t>PNPM - P2KP - BLM (Sharing)</t>
  </si>
  <si>
    <t>-Pendamping PAMSIMAS desa Reflikasi</t>
  </si>
  <si>
    <t>- Pek. Pembangunan tangga pemandian dan pelataran desa sumpu</t>
  </si>
  <si>
    <t>Pematangan lokasi pem. kantor &amp; rmh dinas camat kec. Sentajo raya</t>
  </si>
  <si>
    <t xml:space="preserve">Sentajo Raya </t>
  </si>
  <si>
    <t>Tgl. 19 Maret 2013</t>
  </si>
  <si>
    <t>No. 640/SPK/CKTR-PA/2013/06.93</t>
  </si>
  <si>
    <t>Pematangan lokasi pemb. kantor &amp; rumah dinas camat kec. Kuantan hilir seberang</t>
  </si>
  <si>
    <t xml:space="preserve">Kuantan Hilir Seberang </t>
  </si>
  <si>
    <t>No. 640/SPK/CKTR-PA/2013/06.96</t>
  </si>
  <si>
    <t>Pematangan lokasi pemb. kantor &amp; rumah dinas camat kec. Pucuk rantau</t>
  </si>
  <si>
    <t xml:space="preserve">Pucuk Rantau </t>
  </si>
  <si>
    <t>No. 640/SPK/CKTR-PA/2013/06.99</t>
  </si>
  <si>
    <t>Pembangunan kantor dan rumah dinas camat sentajo raya</t>
  </si>
  <si>
    <t>Tgl. 30 Mei  2013</t>
  </si>
  <si>
    <t>No. 641/SPK/CKTR-PA/2013/20.11</t>
  </si>
  <si>
    <t>Pemb. kantor dan rumah dinas camat kuantan hilir seberang</t>
  </si>
  <si>
    <t>Tgl. 13 juni  2013</t>
  </si>
  <si>
    <t>No. 641/SPK/CKTR-PA/2013/22.74</t>
  </si>
  <si>
    <t>Pembangunan kantor dan rumah dinas camat pucuk rantau</t>
  </si>
  <si>
    <t>No. 641/KONT/CKTR-PA/2013/20.12</t>
  </si>
  <si>
    <t>Pembangunan kantor kepala desa desa sungai buluh</t>
  </si>
  <si>
    <t xml:space="preserve">Sei. Buluh </t>
  </si>
  <si>
    <t>Tgl. 31 Mei  2013</t>
  </si>
  <si>
    <t>No. 641/KONT/CKTR-PA/2013/20.37</t>
  </si>
  <si>
    <t>Pembangunan kantor kepala desa desa Petai</t>
  </si>
  <si>
    <t xml:space="preserve">Petai </t>
  </si>
  <si>
    <t>No. 641/KONT/CKTR-PA/2013/20.10</t>
  </si>
  <si>
    <t>Pembangunan kantor kepala desa desa Koto Baru</t>
  </si>
  <si>
    <t xml:space="preserve">Koto Baru </t>
  </si>
  <si>
    <t>Tgl. 29 Mei  2013</t>
  </si>
  <si>
    <t>No. 641/KONT/CKTR-PA/2013/19.81</t>
  </si>
  <si>
    <t>Pembangunan kantor kepala desa desa Sei. Paku</t>
  </si>
  <si>
    <t xml:space="preserve">Sei. Paku </t>
  </si>
  <si>
    <t>Tgl. 10 Mei  2013</t>
  </si>
  <si>
    <t>No. 641/KONT/CKTR-PA/2013/21.92</t>
  </si>
  <si>
    <t>Pembangunan kantor kepala desa desa Simpang Raya</t>
  </si>
  <si>
    <t xml:space="preserve">Simpang Raya </t>
  </si>
  <si>
    <t>No. 641/KONT/CKTR-PA/2013/20.34</t>
  </si>
  <si>
    <t>Pembangunan kantor kepala desa pangkalan indarung</t>
  </si>
  <si>
    <t xml:space="preserve">Pangkalan Indaruang </t>
  </si>
  <si>
    <t>Tgl. 24 Juni  2013</t>
  </si>
  <si>
    <t>No. 641/KONT/CKTR-PA/2013/24.55</t>
  </si>
  <si>
    <t>Pembangunan kantor kepala desa jaya</t>
  </si>
  <si>
    <t xml:space="preserve">Desa Jaya </t>
  </si>
  <si>
    <t>Tgl. 12 Juni 2013</t>
  </si>
  <si>
    <t>Pembangunan kantor kepala desa pulau panjang cerenti</t>
  </si>
  <si>
    <t xml:space="preserve">Pulau Panjang Cerenti </t>
  </si>
  <si>
    <t>No. 641/KONT/CKTR-PA/2013/28.49</t>
  </si>
  <si>
    <t>Pembangunan kantor kepala desa Kampung Baru</t>
  </si>
  <si>
    <t xml:space="preserve">Kampung Baru </t>
  </si>
  <si>
    <t>Tgl. 13 Juni 2013</t>
  </si>
  <si>
    <t>No. 641/KONT/CKTR-PA/2013/22.72</t>
  </si>
  <si>
    <t>Pembangunan kantor kepala desa Pl. Bayur</t>
  </si>
  <si>
    <t xml:space="preserve">Pl. Bayur </t>
  </si>
  <si>
    <t>Tgl. 05 Juni 2013</t>
  </si>
  <si>
    <t>No. 641/KONT/CKTR-PA/2013/21.13</t>
  </si>
  <si>
    <t>Pembangunan kantor kepala desa Pl. Jambu</t>
  </si>
  <si>
    <t xml:space="preserve">Pl. Jambu </t>
  </si>
  <si>
    <t>Tgl. 18 Juni 2013</t>
  </si>
  <si>
    <t>No. 641/KONT/CKTR-PA/2013/23.51</t>
  </si>
  <si>
    <t>Pembangunan kantor kepala desa pulau panjang hilir inuman</t>
  </si>
  <si>
    <t xml:space="preserve">Pl. Panjang Hilir Inuman </t>
  </si>
  <si>
    <t>Tgl.12 Juli 2013</t>
  </si>
  <si>
    <t>No. 641/KONT/CKTR-PA/2013/28.95</t>
  </si>
  <si>
    <t>Pembangunan kantor kepala desa rantau sialang</t>
  </si>
  <si>
    <t xml:space="preserve">Rantau Sialang </t>
  </si>
  <si>
    <t>Tgl.11 Juni 2013</t>
  </si>
  <si>
    <t>No. 641/KONT/CKTR-PA/2013/22.21</t>
  </si>
  <si>
    <t>Pembangunan kantor kepala desa banjar lopak</t>
  </si>
  <si>
    <t xml:space="preserve">Banjar Lpoak </t>
  </si>
  <si>
    <t>Tgl. 03 Juni 2013</t>
  </si>
  <si>
    <t>No. 641/KONT/CKTR-PA/2013/23.65</t>
  </si>
  <si>
    <t>Pembangunan kantor kepala desa muaro sentajo</t>
  </si>
  <si>
    <t>0021</t>
  </si>
  <si>
    <t xml:space="preserve">Muaro Sentajo </t>
  </si>
  <si>
    <t>No. 641/KONT/CKTR-PA/2013/23.50</t>
  </si>
  <si>
    <t>Pembangunan puskesmas cerenti</t>
  </si>
  <si>
    <t>03.11.01.06.11</t>
  </si>
  <si>
    <t xml:space="preserve">Cerenti </t>
  </si>
  <si>
    <t>Tgl. 15 Juli 2013</t>
  </si>
  <si>
    <t>No. 641/KONT/CKTR-PA/2013/29.24</t>
  </si>
  <si>
    <t>Pembangunan puskesmas sentajo raya</t>
  </si>
  <si>
    <t>No. 641/KONT/CKTR-PA/2013/23.80</t>
  </si>
  <si>
    <t>Pembangunan puskesmas kopah</t>
  </si>
  <si>
    <t xml:space="preserve">Kopah </t>
  </si>
  <si>
    <t>Tgl.  26 Juni 2013</t>
  </si>
  <si>
    <t>No. 641/KONT/CKTR-PA/2013/26.01</t>
  </si>
  <si>
    <t>Pembangunan ruang rawat inap puskesmas sei. buluh</t>
  </si>
  <si>
    <t>Tgl.  09 Juli 2013</t>
  </si>
  <si>
    <t>No. 641/KONT/CKTR-PA/2013/28.30</t>
  </si>
  <si>
    <t>Pembangunan kantor kepala desa rawang binjai</t>
  </si>
  <si>
    <t xml:space="preserve">Rawang Binjai </t>
  </si>
  <si>
    <t>No. 641/KONT/CKTR-PA/2013/20.64</t>
  </si>
  <si>
    <t>Pembangunan kantor kepala desa Pl. Rengas</t>
  </si>
  <si>
    <t>0022</t>
  </si>
  <si>
    <t xml:space="preserve">Pl. Rengas </t>
  </si>
  <si>
    <t>Tgl. 08 Juli 2013</t>
  </si>
  <si>
    <t>No. 641/KONT/CKTR-PA/2013/27.94</t>
  </si>
  <si>
    <t>Pembangunan kantor kepala desa Tanah bekali</t>
  </si>
  <si>
    <t>0023</t>
  </si>
  <si>
    <t xml:space="preserve">Tanah Bekali </t>
  </si>
  <si>
    <t>Tgl. 28 Juni 2013</t>
  </si>
  <si>
    <t>No. 641/KONT/CKTR-PA/2013/26.51</t>
  </si>
  <si>
    <t>Pembangunan kantor kepala desa seberang sungai</t>
  </si>
  <si>
    <t>0024</t>
  </si>
  <si>
    <t xml:space="preserve">Seberang Sungai </t>
  </si>
  <si>
    <t>Tgl. 09 Juli 2013</t>
  </si>
  <si>
    <t>No. 641/KONT/CKTR-PA/2013/28.27</t>
  </si>
  <si>
    <t>Revitalisasi kantor lurah pasar cerenti</t>
  </si>
  <si>
    <t>0025</t>
  </si>
  <si>
    <t>Tgl. 11 Juni 2013</t>
  </si>
  <si>
    <t>No. 641/KONT/CKTR-PA/2013/22.24</t>
  </si>
  <si>
    <t>Rehabilitasi/renovasi gedung kantor camat kuantan tengah (lanjutan)</t>
  </si>
  <si>
    <t>0026</t>
  </si>
  <si>
    <t xml:space="preserve">Kuantan Tengah </t>
  </si>
  <si>
    <t>Tgl. 19 Juni 2013</t>
  </si>
  <si>
    <t>No. 641/KONT/CKTR-PA/2013/23.78</t>
  </si>
  <si>
    <t>Rehabilitasi/renovasi gedung eks. kantor bupati</t>
  </si>
  <si>
    <t>0027</t>
  </si>
  <si>
    <t>No. 641/KONT/CKTR-PA/2013/27.99</t>
  </si>
  <si>
    <t>Pembangunan rumah dinas jabatan eselon II/pejabat yang setingkat (3 unit)</t>
  </si>
  <si>
    <t>03.11.01.11.04</t>
  </si>
  <si>
    <t>No. 641/KONT/CKTR-PA/2013/20.66</t>
  </si>
  <si>
    <t>Rehabilitasi/renovasi rumah dinas camat logas tanah darat</t>
  </si>
  <si>
    <t xml:space="preserve">Logas Tanah Darat </t>
  </si>
  <si>
    <t>Tgl.26 Maret 2013</t>
  </si>
  <si>
    <t>No. 640/SPK/CKTR-PA/2013/08.39</t>
  </si>
  <si>
    <t>Rehabilitasi/renovasi rumah dinas camat Gunung Toar</t>
  </si>
  <si>
    <t xml:space="preserve">Gunung Toar </t>
  </si>
  <si>
    <t>No. 640/SPK/CKTR-PA/2013/08.42</t>
  </si>
  <si>
    <t>Rehabilitasi/renovasi rumah dinas camat Singingi Hilir</t>
  </si>
  <si>
    <t xml:space="preserve">Singingi Hilir </t>
  </si>
  <si>
    <t>No. 640/SPK/CKTR-PA/2013/08.45</t>
  </si>
  <si>
    <t>Pembangunan Gedung serbaguna kec. inuman</t>
  </si>
  <si>
    <t>'0005</t>
  </si>
  <si>
    <t xml:space="preserve">Inuman </t>
  </si>
  <si>
    <t>Tgl.30 Juli 2013</t>
  </si>
  <si>
    <t>No. 640/SPK/CKTR-PA/2013/31.88</t>
  </si>
  <si>
    <t>Rehabilitasi/renovasi gedung promosi/dekranasda</t>
  </si>
  <si>
    <t>Tgl.27 Mei 2013</t>
  </si>
  <si>
    <t>No. 641/KONT/CKTR-PA/2013/19.29</t>
  </si>
  <si>
    <t>Pembangunan pagar gedung serbaguna dan kantor camat kec. Singingi</t>
  </si>
  <si>
    <t>Singingi</t>
  </si>
  <si>
    <t>Tgl. 26 juni 2013</t>
  </si>
  <si>
    <t>No. 641/KONT/CKTR-PA/2013/26.02</t>
  </si>
  <si>
    <t>Penataan halaman dan rehabilitasi pagar kantor camat dan balai adat kec. kuantan tengah</t>
  </si>
  <si>
    <t>Tgl. 10 Juni 2013</t>
  </si>
  <si>
    <t>Peningkatan saran pos pemadam kebakaran (biaya penyambung daya dan jaringan PLN)</t>
  </si>
  <si>
    <t>03.11.01.13.02</t>
  </si>
  <si>
    <t>Penyiapan Lahan Kantor Koramil Teluk Kuantan (lanjutan)</t>
  </si>
  <si>
    <t>0028</t>
  </si>
  <si>
    <t>No. 640/SPK/CKTR-PA/2013/07.03</t>
  </si>
  <si>
    <t>Peningkatan Sarana Kantor Koramil Teluk Kuantan</t>
  </si>
  <si>
    <t>0029</t>
  </si>
  <si>
    <t>No. 640/KONT/CKTR-PA/2013/27.08</t>
  </si>
  <si>
    <t>pengadaan papan IMB</t>
  </si>
  <si>
    <t>Tgl. 26 Maret 2013</t>
  </si>
  <si>
    <t>No. 640/SPK/CKTR-PA/2013/08.52</t>
  </si>
  <si>
    <t>- Pembangunan perluasan gedung kantor bupati KS</t>
  </si>
  <si>
    <t>0030</t>
  </si>
  <si>
    <t>Tgl. 25 Juni 2013</t>
  </si>
  <si>
    <t>No. 640/SPK/CKTR-PA/2013/24.81</t>
  </si>
  <si>
    <t>Rehabilitasi/Renovasi Kantor Camat Singingi</t>
  </si>
  <si>
    <t>0031</t>
  </si>
  <si>
    <t xml:space="preserve">Singingi </t>
  </si>
  <si>
    <t>No. 640/SPK/CKTR-PA/2013/28.02</t>
  </si>
  <si>
    <t>Perluasan bangunan gedung kantor CKTR</t>
  </si>
  <si>
    <t>0032</t>
  </si>
  <si>
    <t>No. 640/SPK/CKTR-PA/2013/06.84</t>
  </si>
  <si>
    <t>Penataan Halaman Kantor Camat Sentajo Raya</t>
  </si>
  <si>
    <t>0033</t>
  </si>
  <si>
    <t>Tgl. 01 Nopember 2013</t>
  </si>
  <si>
    <t>No. 640/SPK/CKTR-PA/2013/46.24</t>
  </si>
  <si>
    <t>Penataan Halaman Kantor Camat Kuantan Hilir Seberang</t>
  </si>
  <si>
    <t>0034</t>
  </si>
  <si>
    <t>No. 640/SPK/CKTR-PA/2013/46.27</t>
  </si>
  <si>
    <t>Penataan Halaman Kantor Camat Pucuk Rantau</t>
  </si>
  <si>
    <t>0035</t>
  </si>
  <si>
    <t>No. 640/SPK/CKTR-PA/2013/46.21</t>
  </si>
  <si>
    <t xml:space="preserve">Peningkatan Sarana dan Prasarana Kantor Lurah Simpang </t>
  </si>
  <si>
    <t>0036</t>
  </si>
  <si>
    <t xml:space="preserve">Simpang Tiga </t>
  </si>
  <si>
    <t>No. 640/SPK/CKTR-PA/2013/46.18</t>
  </si>
  <si>
    <t>No. 640/SPK-PRC/CKTR-PA/2013/46.03</t>
  </si>
  <si>
    <t>Pemb. Rumah Dinas Jabatan Pemda Kab. Kuansing</t>
  </si>
  <si>
    <t>Pembangunan pagar ktr Bupati</t>
  </si>
  <si>
    <t>Pembangunan perluasan gedung ktr. Bupati Kuantan Singingi (2 lantai + pagar)</t>
  </si>
  <si>
    <t>Tangga pemandian dan pelataran Sumpu</t>
  </si>
  <si>
    <t>Hulu Kuantan</t>
  </si>
  <si>
    <t>Puskesmas rawat inap Muara lembu Kecamatan</t>
  </si>
  <si>
    <t>Rehab/Renovasi Eks Kantor Pembantu Bupati</t>
  </si>
  <si>
    <t>Mess Pemda di Pekanbaru</t>
  </si>
  <si>
    <t>-Bantuan Langsung Masyarakat (BLM)</t>
  </si>
  <si>
    <t>- Pembangunan Puskesmas Cerenti (Lanjutan)</t>
  </si>
  <si>
    <t>Cerenti</t>
  </si>
  <si>
    <t>No. 641/SPK/CKTR-PA/2013/29.24</t>
  </si>
  <si>
    <t>- Pemb. Ruang Rawat Inap Puskesmas Sei Buluh (Lanjutan)</t>
  </si>
  <si>
    <t>Tgl. 09 Juni 2013</t>
  </si>
  <si>
    <t>- Pembangunan Gedung Serbaguna Kec Inuman (Lanjutan)</t>
  </si>
  <si>
    <t>Tgl. 30 Juli 2013</t>
  </si>
  <si>
    <t>No. 641/KONT/CKTR-PA/2013/31.88</t>
  </si>
  <si>
    <t>- Pembangunan Kantor Kepala Desa Sako Marga Sari</t>
  </si>
  <si>
    <t xml:space="preserve">Sako Marga sari </t>
  </si>
  <si>
    <t>Tgl. 24 April 2014</t>
  </si>
  <si>
    <t>No. 641/SPK/CKTR-PA/2014/09.20</t>
  </si>
  <si>
    <t>- Pembangunan Kantor Camat Hulu Kuantan</t>
  </si>
  <si>
    <t xml:space="preserve">Hulu Kuantan </t>
  </si>
  <si>
    <t>Tgl. 19 februari 2014</t>
  </si>
  <si>
    <t>- Peningkatan Sarana dan Prasarana Kantor Camat Kuantan Hilir</t>
  </si>
  <si>
    <t xml:space="preserve">Kuantan Hilir </t>
  </si>
  <si>
    <t>Tgl. 24 Juli 2014</t>
  </si>
  <si>
    <t>No. 640/SPK/CKTR-PA/2014/22.29</t>
  </si>
  <si>
    <t>- Pemb. Asrama Mahasiswa Kab. Kuantan Singingi di Yogyakarta</t>
  </si>
  <si>
    <t xml:space="preserve">Yokyakarta </t>
  </si>
  <si>
    <t>Tgl. 21 Juli 2014</t>
  </si>
  <si>
    <t>No. 640/KONT/CKTR-PA/2014/21.53</t>
  </si>
  <si>
    <t>- Pembangunan Stadion Mini Simandolak</t>
  </si>
  <si>
    <t>Simandolak</t>
  </si>
  <si>
    <t>Tgl. 11 Juni 2014</t>
  </si>
  <si>
    <t>No. 641/KONT/CKTR-PA/2014/14.18</t>
  </si>
  <si>
    <t>- Pembangunan Puskesmas Bumi Mulya</t>
  </si>
  <si>
    <t>No. 640/KONT/CKTR-PA/2014/21.50</t>
  </si>
  <si>
    <t>- Pembangunan Gedung Rawat Inap Puskesmas Sentajo Raya.</t>
  </si>
  <si>
    <t>Sentajo Raya</t>
  </si>
  <si>
    <t>Tgl. 11 Juni2014</t>
  </si>
  <si>
    <t>No. 640/KONT/CKTR-PA/2014/14.15</t>
  </si>
  <si>
    <t>- Pembangunan Kantor Lurah Beringin Jaya</t>
  </si>
  <si>
    <t>Beringin Jay a</t>
  </si>
  <si>
    <t>Tgl. 17 April 2014</t>
  </si>
  <si>
    <t>No. 641/KONT/CKTR-PA/2014/08.64</t>
  </si>
  <si>
    <t>- Pembangunan Kantor Kepala Desa Seberang Taluk</t>
  </si>
  <si>
    <t xml:space="preserve">Sebarang Taluk </t>
  </si>
  <si>
    <t>Tgl. 23 April 2014</t>
  </si>
  <si>
    <t>No. 641/KONT/CKTR-PA/2014/09.07</t>
  </si>
  <si>
    <t>- Pembangunan Kantor Kepala Desa Sungai Keranji</t>
  </si>
  <si>
    <t xml:space="preserve">Sei. Keranji </t>
  </si>
  <si>
    <t>No. 641/KONT/CKTR-PA/2014/08.03</t>
  </si>
  <si>
    <t>- Pembangunan Kantor Kepala Desa Sungai Langsat Kec. Pangean</t>
  </si>
  <si>
    <t xml:space="preserve">Pangean </t>
  </si>
  <si>
    <t>No. 641/KONT/CKTR-PA/2014/09.10</t>
  </si>
  <si>
    <t>- Pembangunan Kantor Kepala Desa Koto Cerenti</t>
  </si>
  <si>
    <t>No. 641/KONT/CKTR-PA/2014/09.04</t>
  </si>
  <si>
    <t>- Pembangunan Kantor Kepala Desa Muaro Tobek</t>
  </si>
  <si>
    <t>Tgl. 29 April 2014</t>
  </si>
  <si>
    <t>No. 641/KONT/CKTR-PA/2014/09.62</t>
  </si>
  <si>
    <t>- Pembangunan Kantor Kepala Desa Muara Tiu Makmur</t>
  </si>
  <si>
    <t>No. 641/KONT/CKTR-PA/2014/09.59</t>
  </si>
  <si>
    <t>- Pembangunan Kantor Kepala Desa Pulau Baru Kopah</t>
  </si>
  <si>
    <t>No. 641/KONT/CKTR-PA/2014/09.56</t>
  </si>
  <si>
    <t>- Pembangunan Kantor Kepala Desa Pulau Godang Kari</t>
  </si>
  <si>
    <t>Pl. Godang Kari</t>
  </si>
  <si>
    <t>No. 641/KONT/CKTR-PA/2014/08.79</t>
  </si>
  <si>
    <t>- Pembangunan Kantor Kepala Desa Logas Hilir</t>
  </si>
  <si>
    <t>- Pembangunan Kantor Kepala Desa Sungai Kuning</t>
  </si>
  <si>
    <t xml:space="preserve">Sei. Kuning </t>
  </si>
  <si>
    <t>No. 641/KONT/CKTR-PA/2014/09.17</t>
  </si>
  <si>
    <t>- Peningkatan Sarana dan Prasarana Kantor Camat Cerenti</t>
  </si>
  <si>
    <t xml:space="preserve">0020 </t>
  </si>
  <si>
    <t>No. 641/KONT/CKTR-PA/2014/21.56</t>
  </si>
  <si>
    <t>- Peningkatan Sarana dan Prasarana Kantor Dinas CKTR</t>
  </si>
  <si>
    <t xml:space="preserve">0021 </t>
  </si>
  <si>
    <t>Tgl. 05 Nopember 2014</t>
  </si>
  <si>
    <t>No. 641/SPK/CKTR-PA/2014/34.61</t>
  </si>
  <si>
    <t>- Peningkatan Sarana dan Prasarana Rumah Jabatan Setingkat Eselon II (1)</t>
  </si>
  <si>
    <t>Tgl. 17 Oktober 2014</t>
  </si>
  <si>
    <t>No. 641/SPK/CKTR-PA/2014/32.91</t>
  </si>
  <si>
    <t>- Peningkatan Sarana dan Prasarana Rumah Jabatan Setingkat Eselon II (2)</t>
  </si>
  <si>
    <t>No. 641/SPK/CKTR-PA/2014/32.94</t>
  </si>
  <si>
    <t>- Peningkatan Sarana dan Prasarana Rumah Jabatan Setingkat Eselon II (3)</t>
  </si>
  <si>
    <t>Tgl. 13  Oktober 2014</t>
  </si>
  <si>
    <t>No. 641/SPK/CKTR-PA/2014/32.39</t>
  </si>
  <si>
    <t>- Peningkatan Sarana dan Prasarana Gedung Wanita</t>
  </si>
  <si>
    <t xml:space="preserve">0025 </t>
  </si>
  <si>
    <t>No. 641/SPK/CKTR-PA/2014/32.42</t>
  </si>
  <si>
    <t>- Pemb. Kantor dan Rumah Dinas Camat Kuantan Hilir Seberang (lanjutan)</t>
  </si>
  <si>
    <t>Tgl. 13 Juni 2014</t>
  </si>
  <si>
    <t>No. 641/SPK/CKTR-PA/2014/22.74</t>
  </si>
  <si>
    <t>- Penataan Halaman Kantor Camat Sentajo Raya (Lanjutan)</t>
  </si>
  <si>
    <t>Tgl. 01 Nopember 2014</t>
  </si>
  <si>
    <t>No. 641/SPK/CKTR-PA/2014/46.24</t>
  </si>
  <si>
    <t>- Penataan Halaman Kantor Camat Kuantan Hilir Seberang (Lanjutan)</t>
  </si>
  <si>
    <t>No. 641/SPK/CKTR-PA/2014/46.27</t>
  </si>
  <si>
    <t>Peningkatan Sarana dan Prasarana Lapangan Limuno</t>
  </si>
  <si>
    <t>Tgl. 10 Juni 2014</t>
  </si>
  <si>
    <t>No. 640/KONT/CKTR-PA/2014/13.88</t>
  </si>
  <si>
    <t>1.3.2</t>
  </si>
  <si>
    <t xml:space="preserve">Bangunan Monumen </t>
  </si>
  <si>
    <t>N I H I L</t>
  </si>
  <si>
    <t>Tugu Bundaran Simpang 4 Kawasan Perkantoran Pemda</t>
  </si>
  <si>
    <t xml:space="preserve">Belanja Modal Kontruksi Kontruksi Bangunan Infrastruktur Pedesaan </t>
  </si>
  <si>
    <t xml:space="preserve">Kab. Kuantan Singingi </t>
  </si>
  <si>
    <t xml:space="preserve">Pembangunan Los dan Sarana pasar Tradisional berbasis Modren </t>
  </si>
  <si>
    <t xml:space="preserve">Pembangunan Kantor Kelurahan Benai </t>
  </si>
  <si>
    <t xml:space="preserve">Rehabilitasi/Renovasi Kantor Camat </t>
  </si>
  <si>
    <t xml:space="preserve">Rehab/Renovasi Rumah Dinas Camat Kuantan Tengah </t>
  </si>
  <si>
    <t xml:space="preserve">Pembangunan Kantor Kepala Desa Rawang Oguang </t>
  </si>
  <si>
    <t xml:space="preserve">Pembangunan Kantor Kepala desa Koto Sentajo </t>
  </si>
  <si>
    <t xml:space="preserve">Pembangunan Kantor kepala Desa Banjar Padang </t>
  </si>
  <si>
    <t xml:space="preserve">Pembangunan Kantor Kepala Desa Pangkalan </t>
  </si>
  <si>
    <t xml:space="preserve">Pembangunan Kantor UPTD Pendidikan Kecamatan Sentajo Raya </t>
  </si>
  <si>
    <t xml:space="preserve">Pembangunan Rumah Dinas Dokter 1 Unit Type 70 dan Rumah Paramedis 2 Unit Type 50 Kopel Logas Tanah Darat </t>
  </si>
  <si>
    <t xml:space="preserve">Pembangunan Kantor Kepala Desa Jake </t>
  </si>
  <si>
    <t xml:space="preserve">Pembangunan Kantor Kepala Desa Lubuk ambacang </t>
  </si>
  <si>
    <t xml:space="preserve">Pembangunan Kantor Kepala Desa Petai baru </t>
  </si>
  <si>
    <t xml:space="preserve">Pembangunan Hotel Kuantan Singingi </t>
  </si>
  <si>
    <t xml:space="preserve">Pembangunan Pasar Tradisional </t>
  </si>
  <si>
    <t xml:space="preserve">Peningkatan Sarana dan Prasarana Mesjid Agung Kuantan Singingi </t>
  </si>
  <si>
    <t xml:space="preserve">Belanja Modal Kontruksi Bangunan Infrastruktur Pedesaan </t>
  </si>
  <si>
    <t xml:space="preserve">Pembangunan Pagar Kantor Camat Inuman </t>
  </si>
  <si>
    <t xml:space="preserve">Pembangunan Gedung Rawat Inap Puskesmas Pangean </t>
  </si>
  <si>
    <t xml:space="preserve">Pembangunan Pagar Kantor Kejari Kab. Kuantan Singingi </t>
  </si>
  <si>
    <t xml:space="preserve">Rehab Renovasi Aula Kejari Kab. Kuantan Singingi </t>
  </si>
  <si>
    <t xml:space="preserve">Pembangunan Kanopi Kantor Kejari Kab. Kuantan Singingi </t>
  </si>
  <si>
    <t>Inumam</t>
  </si>
  <si>
    <t xml:space="preserve">Kecamatan </t>
  </si>
  <si>
    <t xml:space="preserve">Lubuk Ambacang </t>
  </si>
  <si>
    <t xml:space="preserve">Jake </t>
  </si>
  <si>
    <t xml:space="preserve">Petai Baru </t>
  </si>
  <si>
    <t xml:space="preserve">Pangkalan </t>
  </si>
  <si>
    <t xml:space="preserve">Banjar Padang </t>
  </si>
  <si>
    <t xml:space="preserve">Koto Sentajo </t>
  </si>
  <si>
    <t xml:space="preserve">Rawang Oguang </t>
  </si>
  <si>
    <t xml:space="preserve">Benai </t>
  </si>
  <si>
    <t>640/SPK-PRC/CKTR-KPA/2016/22.58</t>
  </si>
  <si>
    <t>14 Desember 2016</t>
  </si>
  <si>
    <t>640/SPK-PRC/CKTR-KPA/2016/22.61</t>
  </si>
  <si>
    <t>640/SPK-PRC/CKTR-KPA/2016/22.64</t>
  </si>
  <si>
    <t>645/KONT/CKTR-KPA/2016/15.85</t>
  </si>
  <si>
    <t>2 September 2016</t>
  </si>
  <si>
    <t>640/KONT/CKTR-KPA/2016/15.82</t>
  </si>
  <si>
    <t>648/KONT/CKTR-KPA/2016/16.28</t>
  </si>
  <si>
    <t>09 September 2016</t>
  </si>
  <si>
    <t xml:space="preserve"> Pembangunan Rumah Dinas Camat Hulu Kuantan  </t>
  </si>
  <si>
    <t xml:space="preserve">Pemda </t>
  </si>
  <si>
    <t xml:space="preserve">APBD </t>
  </si>
  <si>
    <t>KARTU INVENTARIS BARANG (KIB) F</t>
  </si>
  <si>
    <t>KONSTRUKSI DALAM PENGERJAAN</t>
  </si>
  <si>
    <t>NO. KODE LOKASI :03.11.01.01.01.12.11</t>
  </si>
  <si>
    <t xml:space="preserve">Dokumen </t>
  </si>
  <si>
    <t>Tgl, Bln</t>
  </si>
  <si>
    <t xml:space="preserve">Nomor Kode Tanah </t>
  </si>
  <si>
    <t>Nilai</t>
  </si>
  <si>
    <t>Bangunan</t>
  </si>
  <si>
    <t>Bertingkat/</t>
  </si>
  <si>
    <t xml:space="preserve">Thn </t>
  </si>
  <si>
    <t>Asal-usul</t>
  </si>
  <si>
    <t>Kontrak</t>
  </si>
  <si>
    <t>(P, SP, D)</t>
  </si>
  <si>
    <t>mulai</t>
  </si>
  <si>
    <t>Pembiayaan</t>
  </si>
  <si>
    <t>1.6</t>
  </si>
  <si>
    <t>Konstruksi Dalam Pengerjaan</t>
  </si>
  <si>
    <t>1.6.1</t>
  </si>
  <si>
    <t>DED Pemb. Asrama Mahasiswa Kuansing di Yogyakarta</t>
  </si>
  <si>
    <t>Pos dan Grase Mobil pemadam kebakaran (retensi)</t>
  </si>
  <si>
    <t>DED Pemb. Kantor dan Rumah dinas Camat Hulu Kuantan</t>
  </si>
  <si>
    <t>Peny. DED Puskesmas rawat inap Kec. Lg. T. Darat (Retensi)</t>
  </si>
  <si>
    <t>DED Peningkatan sarana dan prasarana Puskesmas Sentajo Raya</t>
  </si>
  <si>
    <t>Turap Bangunan Kantor Dinas Pendidikan</t>
  </si>
  <si>
    <t xml:space="preserve">Komplek Pemda </t>
  </si>
  <si>
    <t xml:space="preserve">Tgl 12 Nopember 2012 </t>
  </si>
  <si>
    <t>NO. 641/spk-PRC/CKTR-TBPR/14.47</t>
  </si>
  <si>
    <t>DED Peningkatan sarana &amp; prasarana Puskesmas Kopah</t>
  </si>
  <si>
    <t>Pembangunan Garasi Mobil Pemda</t>
  </si>
  <si>
    <t>NO. 641/spk-PRC/CKTR-TBPR/14.48</t>
  </si>
  <si>
    <t>DED Peningkatan sarana &amp; prasarana Puskesmas Cerenti</t>
  </si>
  <si>
    <t>Bangunan Kantor UPT Dinas Pendidikan</t>
  </si>
  <si>
    <t xml:space="preserve">Tgl 13 Nopember 2012 </t>
  </si>
  <si>
    <t>NO. 641/spk-PRC/CKTR-TBPR/14.54</t>
  </si>
  <si>
    <t>DED Peningkatan sarana dan prasarana Puskesmas Teluk Kuantan</t>
  </si>
  <si>
    <t>DED RTH Kawasan Perkantoran (Lanjutan)</t>
  </si>
  <si>
    <t xml:space="preserve">Tgl 14 Nopember 2012 </t>
  </si>
  <si>
    <t>NO. 641/spk-PRC/CKTR-TBPR/14.62</t>
  </si>
  <si>
    <t>DED Peningkatan sarana dan prasarana Stadion Mini Simandolak</t>
  </si>
  <si>
    <t>DED RTH Jalan Rustam S Abrus</t>
  </si>
  <si>
    <t>NO. 641/spk-PRC/CKTR-TBPR/14.57</t>
  </si>
  <si>
    <t>Pengadaan dan Pemasangan Jaringan Pipa Distribusi dan Sambungan Rumah Kecamatan Inuman</t>
  </si>
  <si>
    <t>DED Aksesibilitas Kaw. Perum.Graha kuantan Cemerlang</t>
  </si>
  <si>
    <t>NO. 641/spk-PRC/CKTR-TBPR/14.61</t>
  </si>
  <si>
    <t>DED Jaringan UPTD Penyediaan Air Bersih unit Pengelola Kuantan Mudik</t>
  </si>
  <si>
    <t>DED Aksesibilitas Kaw. Perumahan Atan Permai</t>
  </si>
  <si>
    <t>NO. 641/spk-PRC/CKTR-TBPR/14.60</t>
  </si>
  <si>
    <t>Turap Hal. Bangunan Puskesmas Rawat Inap Kec.Singingi</t>
  </si>
  <si>
    <t>NO. 641/spk-PRC/CKTR-TBPR/14.49</t>
  </si>
  <si>
    <t xml:space="preserve">Tgl 25 Oktober 2013 </t>
  </si>
  <si>
    <t>NO. 690/KONT-PRC/CKTR-PL/2013/21.47</t>
  </si>
  <si>
    <t xml:space="preserve">Baserah </t>
  </si>
  <si>
    <t xml:space="preserve">Tgl 07 Nopember 2013 </t>
  </si>
  <si>
    <t>NO. 694/SPK-PRC/CKTR-PL/22.65</t>
  </si>
  <si>
    <t>Penyusunan Dokumen Amdal Pembangunan Pasar Tradisional Berbasis Modern</t>
  </si>
  <si>
    <t xml:space="preserve">Tgl 28 Oktober 2013 </t>
  </si>
  <si>
    <t>NO. 641/KONT-KONSL/CKTR-PA/2013/45.15</t>
  </si>
  <si>
    <t xml:space="preserve">Penyusunan Dokumen Amdal Pembangunan Hotel Kuantan Singingi </t>
  </si>
  <si>
    <t>NO. 641/KONT-KONSL/CKTR-PA/2013/45.19</t>
  </si>
  <si>
    <t>Manajemen Konstruksi Pembangunan Pasar Tradisional Berbasis Modern (tahap Review rencana teknis)</t>
  </si>
  <si>
    <t xml:space="preserve">Tgl 30 Agustus 2013 </t>
  </si>
  <si>
    <t>NO. 641/KONT-KONSL/CKTR-PA/2013/36.24</t>
  </si>
  <si>
    <t>Manajemen Konstruksi Pembangunan Hotel Kuantan Singingi (tahap Review rencana teknis)</t>
  </si>
  <si>
    <t>NO. 641/KONT-KONSL/CKTR-PA/2013/36.26</t>
  </si>
  <si>
    <t xml:space="preserve">Penyusunan DED Pembangunan Pasar Tradisional Berbasis Modern </t>
  </si>
  <si>
    <t xml:space="preserve">Tgl 03 September 2013 </t>
  </si>
  <si>
    <t>NO. 641/KONT-KONSL/CKTR-PA/2013/36.72</t>
  </si>
  <si>
    <t>Penyusunan DED Pembangunan Hotel Kuntan Singingi</t>
  </si>
  <si>
    <t>NO. 641/KONT-KONSL/CKTR-PA/2013/36.74</t>
  </si>
  <si>
    <t xml:space="preserve">Gunung Kesiangan </t>
  </si>
  <si>
    <t xml:space="preserve">Tgl 06 Nopember 2013 </t>
  </si>
  <si>
    <t>NO. 636/SPK-PRC/CKTR-PL/2013/22.49</t>
  </si>
  <si>
    <t xml:space="preserve">Logas Hilir </t>
  </si>
  <si>
    <t>NO. 636/SPK-PRC/CKTR-PL/2013/22.55</t>
  </si>
  <si>
    <t>NO. 636/SPK-PRC/CKTR-PL/2013/22.58</t>
  </si>
  <si>
    <t>NO. 636/SPK-PRC/CKTR-PL/2013/22.62</t>
  </si>
  <si>
    <t>Penyiapan Lahan Garase Mobil Pemda</t>
  </si>
  <si>
    <t xml:space="preserve">Tgl 19 Maret 2013 </t>
  </si>
  <si>
    <t>NO. 640/SPK/CKTR-PA/2013/07.03</t>
  </si>
  <si>
    <t xml:space="preserve">Tgl 31 Oktober 2013 </t>
  </si>
  <si>
    <t>DED Rehabilitasi/ renovasi rumah dinas Camat Pangean</t>
  </si>
  <si>
    <t>NO. 641/SPK-PRC/CKTR-PA/45.68</t>
  </si>
  <si>
    <t>DED Pemb. rumah dinas Camat Kuantan Tengah</t>
  </si>
  <si>
    <t>NO. 641/SPK-PRC/CKTR-PA/45.66</t>
  </si>
  <si>
    <t>DED Rehabilitasi/ renovasi Kantor Camat Kuantan Mudik</t>
  </si>
  <si>
    <t xml:space="preserve">Kuantan Mudik </t>
  </si>
  <si>
    <t>NO. 641/SPK-PRC/CKTR-PA/45.69</t>
  </si>
  <si>
    <t>DED Peningkatan sarana dan prasarana Puskesmas Pembantu Desa Pembatang</t>
  </si>
  <si>
    <t xml:space="preserve">Pembatang </t>
  </si>
  <si>
    <t>NO. 641/SPK-PRC/CKTR-PA/45.21</t>
  </si>
  <si>
    <t>DED Peningkatan sarana dan prasarana Labor BLHPI</t>
  </si>
  <si>
    <t>NO. 641/SPK-PRC/CKTR-PA/45.74</t>
  </si>
  <si>
    <t>DED Peningkatan sarana &amp; prasarana Puskesmas Koto Rajo</t>
  </si>
  <si>
    <t xml:space="preserve">Koto Rajo </t>
  </si>
  <si>
    <t>NO. 641/SPK-PRC/CKTR-PA/45.33</t>
  </si>
  <si>
    <t>DED Peningkatan sarana dan prasarana Puskesmas Perhentian Luas</t>
  </si>
  <si>
    <t xml:space="preserve">Perhentian Luas </t>
  </si>
  <si>
    <t xml:space="preserve">Tgl 29 Oktober 2013 </t>
  </si>
  <si>
    <t>NO. 641/SPK-PRC/CKTR-PA/45.40</t>
  </si>
  <si>
    <t>DED Peningkatan sarana dan prasarana Puskesmas Muara Lembu</t>
  </si>
  <si>
    <t xml:space="preserve">Muara Lembu </t>
  </si>
  <si>
    <t>NO. 641/SPK-PRC/CKTR-PA/45.36</t>
  </si>
  <si>
    <t>DED Peningkatan sarana dan prasarana Puskesmas Logas Tanah Darat</t>
  </si>
  <si>
    <t>NO. 641/SPK-PRC/CKTR-PA/45.39</t>
  </si>
  <si>
    <t>DED Revitalisasi Bangunan Pancang Finish Pacu Jalur Teluk Kuantan</t>
  </si>
  <si>
    <t>NO. 641/SPK-PRC/CKTR-PA/45.70</t>
  </si>
  <si>
    <t>DED pembangunan rawat inap Puskesmas Koto Baru</t>
  </si>
  <si>
    <t>NO. 641/SPK-PRC/CKTR-PA/45.73</t>
  </si>
  <si>
    <t>DED Peningkatan sarana dan prasarana Puskesmas Ds Pangkalan</t>
  </si>
  <si>
    <t>NO. 641/SPK-PRC/CKTR-PA/45.46</t>
  </si>
  <si>
    <t>DED Peningkatan sarana dan prasarana Puskesmas Sei Keranji</t>
  </si>
  <si>
    <t>NO. 641/SPK-PRC/CKTR-PA/45.41</t>
  </si>
  <si>
    <t>DED Peningkatan sarana dan prasarana Puskesmas Pangean</t>
  </si>
  <si>
    <t>NO. 641/SPK-PRC/CKTR-PA/45.42</t>
  </si>
  <si>
    <t>DED Pembangunan Poskesdes Seberang Sungai Kecamatan Gunung Toar</t>
  </si>
  <si>
    <t>NO. 641/SPK-PRC/CKTR-PA/45.72</t>
  </si>
  <si>
    <t>DED Peningkatan sarana dan prasarana Puskesmas Sungai Sirih</t>
  </si>
  <si>
    <t xml:space="preserve">Sei. Sirih </t>
  </si>
  <si>
    <t>NO. 641/SPK-PRC/CKTR-PA/45.45</t>
  </si>
  <si>
    <t>DED Peningkatan sarana dan prasarana Lapangan Bola kaki Koto Baru</t>
  </si>
  <si>
    <t>N O. 641/SPK-PRC/CKTR-PA/45.45</t>
  </si>
  <si>
    <t>Pembangunan Hotel Kuantan Singingi</t>
  </si>
  <si>
    <t>Tgl 28 April 2014</t>
  </si>
  <si>
    <t>N O. 640/KONT/CKTR-PA/2014/09.43</t>
  </si>
  <si>
    <t>Pembangunan Pasar Tradisional berbasis Modern</t>
  </si>
  <si>
    <t>Tgl 12 Mei 2014</t>
  </si>
  <si>
    <t>N O. 640/KONT/CKTR-PA/2014/10.61</t>
  </si>
  <si>
    <t>Peningkatan Sarana dan Prasarana Mesjid Agung Kuantan Singingi</t>
  </si>
  <si>
    <t>Tgl 28 Agustus 2014</t>
  </si>
  <si>
    <t>N O. 640/KONT/CKTR-PA/2014/27.55</t>
  </si>
  <si>
    <t>DED Pemb. UPTD Terpadu Kec. Singingi Hilir</t>
  </si>
  <si>
    <t xml:space="preserve">Tgl 16 Oktober 2014 </t>
  </si>
  <si>
    <t>N O. 641/KONT/CKTR-PL/2014/32.78</t>
  </si>
  <si>
    <t>DED Pemb. Kantor BPPT Kab. Kuantan Singingi</t>
  </si>
  <si>
    <t xml:space="preserve">Tgl 13 Juni 2014 </t>
  </si>
  <si>
    <t>N O. 641/KONT/CKTR-PA/2014/22.74</t>
  </si>
  <si>
    <t xml:space="preserve">DED Jaringan Perpipaan UPTD PAB UP Inuman </t>
  </si>
  <si>
    <t xml:space="preserve">DED Jaringan Perpipaan UPTD PAB UP Pangen </t>
  </si>
  <si>
    <t xml:space="preserve">DED Jaringan Perpipaan UPTD PAB UP Cerenti </t>
  </si>
  <si>
    <t xml:space="preserve">DED Jaringan Perpipaan UPTD PAB UP Teluk Kuantan </t>
  </si>
  <si>
    <t xml:space="preserve">Pembangunan Ruang Pertemuan Hotel Kuantan Singingi </t>
  </si>
  <si>
    <t xml:space="preserve">Pembangunan Pasar Tradisional  Berbasis Modren untuk BUMD/BLUD (Pembayaran Sisa Pekerjaan </t>
  </si>
  <si>
    <t xml:space="preserve">Perencanaan Pembangunan pagar dan Paving Blok Halaman Kantor Camat Sentajo Raya </t>
  </si>
  <si>
    <t xml:space="preserve">Perencanaan Pembangunan Stadion Mini Desa Pulau Panjang Hulu </t>
  </si>
  <si>
    <t xml:space="preserve">Pulau Panjang Hulu </t>
  </si>
  <si>
    <t xml:space="preserve">Perencanaan Rehab /Renovasi Kantor Camat Kuantan Mudik </t>
  </si>
  <si>
    <t xml:space="preserve">Perencanaan Gedung  Pertemuan Kejari Kab. Kuantan Singingi </t>
  </si>
  <si>
    <t xml:space="preserve">Perencanaan Gedung Serbaguna  Polres Kab. Kuantan Singingi </t>
  </si>
  <si>
    <t xml:space="preserve">Perencanaan Rehab/Renovasi Eks. Kantor Kejari Kab. Kuantan Singingi </t>
  </si>
  <si>
    <t xml:space="preserve">Perencanaan Pembangunan Ruang Tahanan Kantor Pengadilan </t>
  </si>
  <si>
    <t>Teluk Kuantan, 27 Desember 2017</t>
  </si>
  <si>
    <t xml:space="preserve">Plt. KEPALA DINAS PERUMAHAN KAWASAN PERMUKIMAN </t>
  </si>
  <si>
    <t xml:space="preserve">DAN PERTANAHAN KABUPATEN KUANTAN SINGINGI </t>
  </si>
  <si>
    <t>AZWAN. S.Sos, ST</t>
  </si>
  <si>
    <t>640/KONT/CKTR-PA/2015/16.94</t>
  </si>
  <si>
    <t>07 Agustus 2015</t>
  </si>
  <si>
    <t>640/KONT/CKTR-PA/2014/10.61</t>
  </si>
  <si>
    <t>12 Mei 2014</t>
  </si>
  <si>
    <t>640/KONT/CKTR-PA/2014/27.55</t>
  </si>
  <si>
    <t>28 Agustus 2014</t>
  </si>
  <si>
    <t>641/KONT/CKTR-PA/2014/09.43</t>
  </si>
  <si>
    <t>28 April 2014</t>
  </si>
  <si>
    <t>KARTU INVENTARIS RUANGAN</t>
  </si>
  <si>
    <t>KABUPATEN/KOTA</t>
  </si>
  <si>
    <t>KUANTAN SINGINGI</t>
  </si>
  <si>
    <t>PROVINSI</t>
  </si>
  <si>
    <t>RIAU</t>
  </si>
  <si>
    <t>UNIT</t>
  </si>
  <si>
    <t>PEMDA KABUPATEN KUANTAN SINGINGI</t>
  </si>
  <si>
    <t>SATUAN KERJA</t>
  </si>
  <si>
    <t>RUANGAN</t>
  </si>
  <si>
    <t>Nomor Urut</t>
  </si>
  <si>
    <t>Nama Barang / Jenis Barang</t>
  </si>
  <si>
    <t>Merk / Mode</t>
  </si>
  <si>
    <t>Nomor Seri Pabrik</t>
  </si>
  <si>
    <t>Ukuran</t>
  </si>
  <si>
    <t>Bahan</t>
  </si>
  <si>
    <t>Tahun Pembuatan / Pembelian</t>
  </si>
  <si>
    <t>Nomor Kode barang</t>
  </si>
  <si>
    <t xml:space="preserve">Jumlah Barang </t>
  </si>
  <si>
    <t>Harga Pembelian / Pembuatan (Rp.)</t>
  </si>
  <si>
    <t>Keadaan Barang</t>
  </si>
  <si>
    <t>Baik (B)</t>
  </si>
  <si>
    <t>Kurang Baik (KB)</t>
  </si>
  <si>
    <t>Rusak Berat (RB)</t>
  </si>
  <si>
    <t>1 Biro</t>
  </si>
  <si>
    <t>Kayu</t>
  </si>
  <si>
    <t>02.06.04.01.03</t>
  </si>
  <si>
    <t>1 Bh</t>
  </si>
  <si>
    <t xml:space="preserve">Besi + Gabus </t>
  </si>
  <si>
    <t>Kursi Hadap</t>
  </si>
  <si>
    <t>02.06.04.05.04</t>
  </si>
  <si>
    <t>2 Bh</t>
  </si>
  <si>
    <t>Panasonic</t>
  </si>
  <si>
    <t xml:space="preserve">1 Unit </t>
  </si>
  <si>
    <t>Kamera Digital</t>
  </si>
  <si>
    <t>Canon</t>
  </si>
  <si>
    <t>02.06.02.06.21</t>
  </si>
  <si>
    <t xml:space="preserve">Filling Kabinet </t>
  </si>
  <si>
    <t>Dk</t>
  </si>
  <si>
    <t xml:space="preserve">4 Laci </t>
  </si>
  <si>
    <t>Besi</t>
  </si>
  <si>
    <t>02.06.01.04.04</t>
  </si>
  <si>
    <t xml:space="preserve">Kayu </t>
  </si>
  <si>
    <t>GPS</t>
  </si>
  <si>
    <t>Garmin</t>
  </si>
  <si>
    <t>Kayu + Kaca</t>
  </si>
  <si>
    <t>Mengetahui :</t>
  </si>
  <si>
    <t>Dibuat oleh :</t>
  </si>
  <si>
    <t>AZWAN, S.Sos, ST</t>
  </si>
  <si>
    <t xml:space="preserve">  NIP. 19571231 197903 1 047</t>
  </si>
  <si>
    <t>:  KUANTAN SINGINGI</t>
  </si>
  <si>
    <t>:  RIAU</t>
  </si>
  <si>
    <t>: PEMDA KABUPATEN KUANTAN SINGINGI</t>
  </si>
  <si>
    <t>1/2 Biro</t>
  </si>
  <si>
    <t>02.06.02.01.48</t>
  </si>
  <si>
    <t>Filling Cabinet</t>
  </si>
  <si>
    <t>Awiko</t>
  </si>
  <si>
    <t>4 Laci</t>
  </si>
  <si>
    <t>Plat Besi</t>
  </si>
  <si>
    <t>Futura</t>
  </si>
  <si>
    <t>02.06.04.03.09</t>
  </si>
  <si>
    <r>
      <t xml:space="preserve">Keterangan </t>
    </r>
    <r>
      <rPr>
        <b/>
        <sz val="11"/>
        <rFont val="Times New Roman"/>
        <family val="1"/>
      </rPr>
      <t>Mutasi</t>
    </r>
    <r>
      <rPr>
        <sz val="11"/>
        <rFont val="Times New Roman"/>
        <family val="1"/>
      </rPr>
      <t xml:space="preserve"> dll.</t>
    </r>
  </si>
  <si>
    <t xml:space="preserve">Meja </t>
  </si>
  <si>
    <t xml:space="preserve">Lokal </t>
  </si>
  <si>
    <t xml:space="preserve">1 Biro </t>
  </si>
  <si>
    <t xml:space="preserve">2 Bh </t>
  </si>
  <si>
    <t xml:space="preserve">Kursi Putar </t>
  </si>
  <si>
    <t>02.06.02.01.30</t>
  </si>
  <si>
    <t xml:space="preserve">1 Bh </t>
  </si>
  <si>
    <t>02.06.02.01.33</t>
  </si>
  <si>
    <t>02.06.04.07.06</t>
  </si>
  <si>
    <t>AC</t>
  </si>
  <si>
    <t>1,5 Pk</t>
  </si>
  <si>
    <t>02.06.02.04.04</t>
  </si>
  <si>
    <t>Note Book</t>
  </si>
  <si>
    <t>Thosiba</t>
  </si>
  <si>
    <t>ZA 183606 Q</t>
  </si>
  <si>
    <t>13,3''</t>
  </si>
  <si>
    <t xml:space="preserve">Flat + Besi </t>
  </si>
  <si>
    <t>02.06.03.02..03</t>
  </si>
  <si>
    <t xml:space="preserve">DINAS CIPTA KARYA DAN TATA RUANG </t>
  </si>
  <si>
    <t>Meja</t>
  </si>
  <si>
    <t>Kursi Lipat</t>
  </si>
  <si>
    <t>Chitose</t>
  </si>
  <si>
    <t>4 Pintu</t>
  </si>
  <si>
    <t>02.06.01.04.12</t>
  </si>
  <si>
    <t>LG</t>
  </si>
  <si>
    <t>2 Pk</t>
  </si>
  <si>
    <t>Brother</t>
  </si>
  <si>
    <t xml:space="preserve">Besi </t>
  </si>
  <si>
    <t>02.06.03.05.03</t>
  </si>
  <si>
    <t xml:space="preserve">2 Unit </t>
  </si>
  <si>
    <t xml:space="preserve">Lemari Gantung </t>
  </si>
  <si>
    <t>Lemari arsip</t>
  </si>
  <si>
    <t>Laptop</t>
  </si>
  <si>
    <t>14'</t>
  </si>
  <si>
    <t>02.06.03.02.02</t>
  </si>
  <si>
    <t>DELL</t>
  </si>
  <si>
    <t>14"</t>
  </si>
  <si>
    <t>1 Set</t>
  </si>
  <si>
    <t xml:space="preserve">3 Bh </t>
  </si>
  <si>
    <t>Alidah</t>
  </si>
  <si>
    <t>Kursi Staf</t>
  </si>
  <si>
    <t>3 Bh</t>
  </si>
  <si>
    <t>2 Pintu</t>
  </si>
  <si>
    <t>Elite</t>
  </si>
  <si>
    <t xml:space="preserve">Printer </t>
  </si>
  <si>
    <t>3 Pintu</t>
  </si>
  <si>
    <t>A4</t>
  </si>
  <si>
    <t>Toshiba</t>
  </si>
  <si>
    <t>4 Bh</t>
  </si>
  <si>
    <t>1 Pk</t>
  </si>
  <si>
    <t>Accer</t>
  </si>
  <si>
    <t>Printer A3</t>
  </si>
  <si>
    <t>02.09.01.47.63</t>
  </si>
  <si>
    <t>Filling Kabinet</t>
  </si>
  <si>
    <t>1 Unit</t>
  </si>
  <si>
    <t>Brather</t>
  </si>
  <si>
    <t>Meja Kerja</t>
  </si>
  <si>
    <t>UPS</t>
  </si>
  <si>
    <t xml:space="preserve">Kamera Digital </t>
  </si>
  <si>
    <t>Titanium</t>
  </si>
  <si>
    <t xml:space="preserve">: DINAS CIPTA KARYA DAN TATA RUANG </t>
  </si>
  <si>
    <t xml:space="preserve">Camera Digital </t>
  </si>
  <si>
    <t>D3100</t>
  </si>
  <si>
    <t>Sucitra</t>
  </si>
  <si>
    <t>6 Bh</t>
  </si>
  <si>
    <t>7 Bh</t>
  </si>
  <si>
    <t>Lemari</t>
  </si>
  <si>
    <t>Hp</t>
  </si>
  <si>
    <t xml:space="preserve">Titanium </t>
  </si>
  <si>
    <t>Shrap</t>
  </si>
  <si>
    <t>Komputer</t>
  </si>
  <si>
    <t>02.06.04.05.05</t>
  </si>
  <si>
    <t xml:space="preserve">Meja  </t>
  </si>
  <si>
    <t>Develop</t>
  </si>
  <si>
    <t xml:space="preserve">: STAF TATA BANGUNAN DAN PERUMAHAN  </t>
  </si>
  <si>
    <t xml:space="preserve">7 Bh </t>
  </si>
  <si>
    <t>I Unit</t>
  </si>
  <si>
    <t>Chaimen</t>
  </si>
  <si>
    <t>3 KB</t>
  </si>
  <si>
    <t>3 Buah</t>
  </si>
  <si>
    <t>ZA 182731 Q</t>
  </si>
  <si>
    <t xml:space="preserve">Inion </t>
  </si>
  <si>
    <t xml:space="preserve">Laptop </t>
  </si>
  <si>
    <t>16,5"</t>
  </si>
  <si>
    <t>NXMORSNOO5232151DA7600</t>
  </si>
  <si>
    <t>NXMORSNOO5232152157600</t>
  </si>
  <si>
    <t>Garnin</t>
  </si>
  <si>
    <t>Proyektor</t>
  </si>
  <si>
    <t>BENQ</t>
  </si>
  <si>
    <t xml:space="preserve">Besi + Plastik </t>
  </si>
  <si>
    <t>SGH227RTVM</t>
  </si>
  <si>
    <t>SGH227RTYL</t>
  </si>
  <si>
    <t>SGH227RTXH</t>
  </si>
  <si>
    <t>Ice</t>
  </si>
  <si>
    <t xml:space="preserve">3 Unit </t>
  </si>
  <si>
    <t>1</t>
  </si>
  <si>
    <t xml:space="preserve">Brother </t>
  </si>
  <si>
    <t xml:space="preserve">KUANTAN SINGINGI </t>
  </si>
  <si>
    <t xml:space="preserve">RIAU </t>
  </si>
  <si>
    <t xml:space="preserve">PEMDA KABUPATEN KUANTAN SINGINGI </t>
  </si>
  <si>
    <t xml:space="preserve">: KABID TATA RUANG DAN JASA KONTRUKSI </t>
  </si>
  <si>
    <t>NOMOR KODE LOKASI : 12.04.06.05.02.xx.05</t>
  </si>
  <si>
    <t>Kursi Tamu</t>
  </si>
  <si>
    <t>02.06.04.07.03</t>
  </si>
  <si>
    <t xml:space="preserve">Sony </t>
  </si>
  <si>
    <t>14''</t>
  </si>
  <si>
    <t xml:space="preserve">Peta Kuansing </t>
  </si>
  <si>
    <t xml:space="preserve">Kayu + Kertas </t>
  </si>
  <si>
    <t>02.06.01.05.14</t>
  </si>
  <si>
    <t>E7Q441G2F114824</t>
  </si>
  <si>
    <t>Besi  + Plastik</t>
  </si>
  <si>
    <t>Proyektor/Infokus</t>
  </si>
  <si>
    <t xml:space="preserve">Elite </t>
  </si>
  <si>
    <t xml:space="preserve">Personal Komputer </t>
  </si>
  <si>
    <t xml:space="preserve">Meja Komputer </t>
  </si>
  <si>
    <t xml:space="preserve">Kayu + Besi </t>
  </si>
  <si>
    <t xml:space="preserve">Lemari Arsip </t>
  </si>
  <si>
    <t xml:space="preserve">Noot Book </t>
  </si>
  <si>
    <t>HP</t>
  </si>
  <si>
    <t>5CD4387F32</t>
  </si>
  <si>
    <t xml:space="preserve">1 Unut </t>
  </si>
  <si>
    <t>02.06.04.01.06</t>
  </si>
  <si>
    <t>Cheimen</t>
  </si>
  <si>
    <t>Compaq</t>
  </si>
  <si>
    <t>12''</t>
  </si>
  <si>
    <t xml:space="preserve">Herdo latif </t>
  </si>
  <si>
    <t>Mustang</t>
  </si>
  <si>
    <t>Eratech</t>
  </si>
  <si>
    <t>Lj 5200L</t>
  </si>
  <si>
    <t>Peralatan Jaringan Internet</t>
  </si>
  <si>
    <t>Lenovo</t>
  </si>
  <si>
    <t>02.06.03.01.04</t>
  </si>
  <si>
    <t>6C049168-L</t>
  </si>
  <si>
    <t>02.06..03.02.02</t>
  </si>
  <si>
    <t>03HB28-72872-22T-CHCL</t>
  </si>
  <si>
    <t>Ica</t>
  </si>
  <si>
    <t>NIP. 19851226 201001 2 004</t>
  </si>
  <si>
    <t>DESI EKA YANTI</t>
  </si>
  <si>
    <t>Plt.KEPALA DINAS CIPTA KARYA DAN TATA RUANG</t>
  </si>
  <si>
    <t>Teluk Kuantan,  07 Nopember 2016</t>
  </si>
  <si>
    <t>TAHUN 2016</t>
  </si>
  <si>
    <t xml:space="preserve">KABID TATA RUANG DAN JASA KONSTRUKSI </t>
  </si>
  <si>
    <t>D-Link</t>
  </si>
  <si>
    <t>Jaringan D-Link, Konektor</t>
  </si>
  <si>
    <t>STAF TATA BANGUNAN DAN PERUMAHAN</t>
  </si>
  <si>
    <t>KARTU INVENTARIS BARANG KIB (B)</t>
  </si>
  <si>
    <t>Campuran</t>
  </si>
  <si>
    <t>Nootbook</t>
  </si>
  <si>
    <t>Sony Vaio</t>
  </si>
  <si>
    <t>275385717001032</t>
  </si>
  <si>
    <t>14,1"</t>
  </si>
  <si>
    <t xml:space="preserve">Campuran </t>
  </si>
  <si>
    <t xml:space="preserve">Modera </t>
  </si>
  <si>
    <t xml:space="preserve">Kursi Kerja </t>
  </si>
  <si>
    <t>3Bh</t>
  </si>
  <si>
    <t xml:space="preserve">Kursi lipat </t>
  </si>
  <si>
    <t xml:space="preserve">Bidang Penataan Ruang </t>
  </si>
  <si>
    <t xml:space="preserve">Bidang Cipta karya </t>
  </si>
  <si>
    <t xml:space="preserve">KARTU INVENTARIS BARANG </t>
  </si>
  <si>
    <t>KIB (B)</t>
  </si>
  <si>
    <t>Teluk Kuantan,  27 Desember 2017</t>
  </si>
  <si>
    <t xml:space="preserve">DAN PERTANAHAN KABUPATEN KUANTAN SINGINGI  </t>
  </si>
  <si>
    <t xml:space="preserve">Kepala Dinas Pekerjaan Umum dan Penataan Ruang </t>
  </si>
  <si>
    <t xml:space="preserve">        Dalam kedudukannya massing - masing kedua belah pihak sepakat untuk melakukan Serah terima mutasi barang dengan ketentuan sebagai berikut :</t>
  </si>
  <si>
    <t>NIP.19571231 197903 1 047</t>
  </si>
  <si>
    <t>NIP.19571231197903 1 047</t>
  </si>
  <si>
    <t>PIHAK PERTAMA telah melakukan Mutasi Barang Kepada PIHAK KEDUA, Barang Investaris Dinas Perumahan Kawasan Permukiman dan pertanahan Kabupaten Kuantan Singingi Sebagai Berikut : (terlampir)</t>
  </si>
  <si>
    <t>Yang Menyerahkan:</t>
  </si>
  <si>
    <t>Yang Menerima :</t>
  </si>
  <si>
    <t>KARTU INVESTARIS BARANG (KIB) D</t>
  </si>
  <si>
    <t>JALAN, IRIGASI DAN JARINGAN</t>
  </si>
  <si>
    <t xml:space="preserve"> N   o   m  o   r</t>
  </si>
  <si>
    <t>Kontruksi</t>
  </si>
  <si>
    <t>Panjang</t>
  </si>
  <si>
    <t>Lebar</t>
  </si>
  <si>
    <t xml:space="preserve"> Kondisi</t>
  </si>
  <si>
    <t>(M)</t>
  </si>
  <si>
    <t>lokasi</t>
  </si>
  <si>
    <t>Asal-</t>
  </si>
  <si>
    <t>(B,KB,RB)</t>
  </si>
  <si>
    <t>Ket</t>
  </si>
  <si>
    <t>(Km)</t>
  </si>
  <si>
    <t>Barang</t>
  </si>
  <si>
    <t>1.4</t>
  </si>
  <si>
    <t xml:space="preserve">Jalan, Irigasi dan Jaringan </t>
  </si>
  <si>
    <t>1.4.1</t>
  </si>
  <si>
    <t xml:space="preserve">Jalan dan Jembatan </t>
  </si>
  <si>
    <t>No. 600/KONT/CKTR-TBPR/VII/11.86</t>
  </si>
  <si>
    <t>No. 600/KONT/PERKIM/PL-CKTR/VII/207</t>
  </si>
  <si>
    <t>No. 600/KONT/PERKIM/PL-CKTR/VII/208</t>
  </si>
  <si>
    <t>No. 600/KONT/PERKIM/PL-CKTR/VII/209</t>
  </si>
  <si>
    <t>No. 600/KONT/PERKIM/PL-CKTR/VII/210</t>
  </si>
  <si>
    <t>No. 600/KONT/PERKIM/PL-CKTR/VII/211</t>
  </si>
  <si>
    <t>No. 600/KONT/PERKIM/PL-CKTR/VII/212</t>
  </si>
  <si>
    <t>No. 600/KONT/PERKIM/PL-CKTR/VII/213</t>
  </si>
  <si>
    <t>No. 600/KONT/PERKIM/PL-CKTR/VII/214</t>
  </si>
  <si>
    <t>No. 600/KONT/PERKIM/PL-CKTR/VII/215</t>
  </si>
  <si>
    <t>No. 600/KONT/PERKIM/PL-CKTR/VII/216</t>
  </si>
  <si>
    <t xml:space="preserve">TPA </t>
  </si>
  <si>
    <t>Jalan</t>
  </si>
  <si>
    <t>KECAMATAN</t>
  </si>
  <si>
    <t>N0. 627/KONT/CKTR-PL/IX/22.81</t>
  </si>
  <si>
    <t>N0. 627/KONT/CKTR-PL/IX/22.79</t>
  </si>
  <si>
    <t>N0. 627/KONT/CKTR-PL/IX/22.78</t>
  </si>
  <si>
    <t>N0. 627/KONT/CKTR-PL/IX/22.80</t>
  </si>
  <si>
    <t>N0. 627/KONT/CKTR-PL/IX/22.65</t>
  </si>
  <si>
    <t>N0. 627/KONT/CKTR-PL/IX/22.58</t>
  </si>
  <si>
    <t>N0. 627/KONT/CKTR-PL/IX/22.59</t>
  </si>
  <si>
    <t>N0. 627/KONT/CKTR-PL/IX/22.74</t>
  </si>
  <si>
    <t>N0. 627/KONT/CKTR-PL/IX/22.76</t>
  </si>
  <si>
    <t>N0. 627/KONT/CKTR-PL/IX/22.64</t>
  </si>
  <si>
    <t>N0. 623/KONT/CKTR-PL/IX/22.72</t>
  </si>
  <si>
    <t>N0. 636/KONT/CKTR-PL/IX/22.67</t>
  </si>
  <si>
    <t>N0. 636/KONT/CKTR-PL/XI/29.39</t>
  </si>
  <si>
    <t>N0. 636/KONT/CKTR-PL/IX/22.54</t>
  </si>
  <si>
    <t>N0. 636/KONT/CKTR-PL/IX/22.71</t>
  </si>
  <si>
    <t>N0. 636/KONT/CKTR-PL/XI/22.88</t>
  </si>
  <si>
    <t>N0. 636/KONT/CKTR-PL/IX/22.68</t>
  </si>
  <si>
    <t>N0. 636/KONT/CKTR-PL/X/22.84</t>
  </si>
  <si>
    <t>No. 626/SPK/CKTR-PL/2012/21.50</t>
  </si>
  <si>
    <t>No. 626/KONT/CKTR-PL/17.47</t>
  </si>
  <si>
    <t>No. 620/KONT/CKTR-PL/16.81</t>
  </si>
  <si>
    <t>No. 626/KONT/CKTR-PL/16.95</t>
  </si>
  <si>
    <t>No. 620/KONT/CKTR-PL/19.22</t>
  </si>
  <si>
    <t>No. 626/KONT/CKTR-PL/17.02</t>
  </si>
  <si>
    <t>No. 620/KONT/CKTR-PL/17.11</t>
  </si>
  <si>
    <t>No. 626/KONT/CKTR-PL/16.92</t>
  </si>
  <si>
    <t>No. 620/KONT/CKTR-PL/17.05</t>
  </si>
  <si>
    <t>No. 620/KONT/CKTR-PL/17.08</t>
  </si>
  <si>
    <t>No. 620/KONT/CKTR-PL/19.14</t>
  </si>
  <si>
    <t>No. 620/KONT/CKTR-PL/19.18</t>
  </si>
  <si>
    <t>No. 620/KONT/CKTR-PL/19.43</t>
  </si>
  <si>
    <t>No. 620/KONT/CKTR-PL/17.41</t>
  </si>
  <si>
    <t>No. 620/KONT/CKTR-PL/17.44</t>
  </si>
  <si>
    <t>No. 620/KONT/CKTR-PL/19.91</t>
  </si>
  <si>
    <t>No. 620/KONT/CKTR-PL/19.94</t>
  </si>
  <si>
    <t>No. 660/KONT/CKTR-PL/17.14</t>
  </si>
  <si>
    <t>No. 626/KONT/CKTR-PL/16.89</t>
  </si>
  <si>
    <t>No. 620/KONT/CKTR-PL/20.34</t>
  </si>
  <si>
    <t>No. 660/KONT/CKTR-PL/16.98</t>
  </si>
  <si>
    <t>No. 627/KONT/CKTR-PL/IX/22.61</t>
  </si>
  <si>
    <t>No. 627/KONT/CKTR-PL/IX/22.64</t>
  </si>
  <si>
    <t>No. 627/KONT/CKTR-PL/IX/22.66</t>
  </si>
  <si>
    <t>No. 627/KONT/CKTR-PL/IX/22.62</t>
  </si>
  <si>
    <t>No. 627/KONT/CKTR-PL/IX/22.75</t>
  </si>
  <si>
    <t>No. 626/SPK/CKTR-PL/IX/23.16</t>
  </si>
  <si>
    <t xml:space="preserve">Sei. Jering </t>
  </si>
  <si>
    <t>No. 626/SPK/CKTR-PL/IX/23.10</t>
  </si>
  <si>
    <t>No. 626/SPK/CKTR-PL/23.13</t>
  </si>
  <si>
    <t>No. 626/SPK/CKTR-PL/2012/21.59</t>
  </si>
  <si>
    <t>No. 626/SPK/CKTR-PL/2012/21.56</t>
  </si>
  <si>
    <t>No. 626/SPK/CKTR-PL/2012/21.63</t>
  </si>
  <si>
    <t>No. 626/SPK/CKTR-PL/2012/21.62</t>
  </si>
  <si>
    <t>No. 626/SPK/CKTR-PL/2012/21.65</t>
  </si>
  <si>
    <t>No. 626/SPK/CKTR-PL/2012/21.53</t>
  </si>
  <si>
    <t>No. 636/SPK/CKTR-PL/22.03</t>
  </si>
  <si>
    <t>No. 620/KONT/CKTR-PL/2013/10.13</t>
  </si>
  <si>
    <t>No. 627/SPK/CKTR-PL/2013/10.86</t>
  </si>
  <si>
    <t>No. 620/KONT/CKTR-PL/2013/10.92</t>
  </si>
  <si>
    <t>No. 626/KONT/CKTR-PL/2013/18.73</t>
  </si>
  <si>
    <t>No. 627/SPK/CKTR-PL/2013/11.05</t>
  </si>
  <si>
    <t>No. 620/KONT/CKTR-PL/2013/10.73</t>
  </si>
  <si>
    <t>No. 620/KONT/CKTR-PL/2013/17.81</t>
  </si>
  <si>
    <t>No. 620/KONT/CKTR-PL/2013/15.33</t>
  </si>
  <si>
    <t>No. 620/KONT/CKTR-PL/2013/</t>
  </si>
  <si>
    <t>.0010</t>
  </si>
  <si>
    <t>No. 626/KONT/CKTR-PL/2013/14.02</t>
  </si>
  <si>
    <t>.0011</t>
  </si>
  <si>
    <t>No. 620/KONT/CKTR-PL/2013/10.98</t>
  </si>
  <si>
    <t>.0012</t>
  </si>
  <si>
    <t>No. 626/KONT/CKTR-PL/2013/04.42</t>
  </si>
  <si>
    <t>.0013</t>
  </si>
  <si>
    <t>No. 626/KONT/CKTR-PL/2013/14.16</t>
  </si>
  <si>
    <t>.0014</t>
  </si>
  <si>
    <t>No. 620/KONT/CKTR-PL/2013/10.76</t>
  </si>
  <si>
    <t>.0015</t>
  </si>
  <si>
    <t>No. 620/KONT/CKTR-PL/2013/05.61</t>
  </si>
  <si>
    <t>.0016</t>
  </si>
  <si>
    <t>No. 626/KONT/CKTR-PL/2013/05.70</t>
  </si>
  <si>
    <t>.0017</t>
  </si>
  <si>
    <t>.0018</t>
  </si>
  <si>
    <t>No. 620/KONT/CKTR-PL/2013/12.49</t>
  </si>
  <si>
    <t>.0019</t>
  </si>
  <si>
    <t>No. 627/SPK/CKTR-PL/2013/10.08</t>
  </si>
  <si>
    <t>.0020</t>
  </si>
  <si>
    <t>No. 627/SPK/CKTR-PL/2013/03.43</t>
  </si>
  <si>
    <t>.0021</t>
  </si>
  <si>
    <t>No. 626/KONT/CKTR-PL/2013/03.76</t>
  </si>
  <si>
    <t>.0022</t>
  </si>
  <si>
    <t>No. 620/KONT/CKTR-PL/2013/10.89</t>
  </si>
  <si>
    <t>.0023</t>
  </si>
  <si>
    <t>No. 620/KONT/CKTR-PL/2013/12.83</t>
  </si>
  <si>
    <t>.0024</t>
  </si>
  <si>
    <t>No. 626/KONT/CKTR-PL/2013/12.86</t>
  </si>
  <si>
    <t>.0025</t>
  </si>
  <si>
    <t>No. 620/KONT/CKTR-PL/2013/11.02</t>
  </si>
  <si>
    <t>.0026</t>
  </si>
  <si>
    <t>No. 620/KONT/CKTR-PL/2013/12.19</t>
  </si>
  <si>
    <t>No. 636/SPK/PWS/CKTR-PL/2013/12.66</t>
  </si>
  <si>
    <t>No. 636/KONT/CKTR-PL/2013/13.23</t>
  </si>
  <si>
    <t>No. 636/KONT/CKTR-PL/2013/13.24</t>
  </si>
  <si>
    <t>No. 636/KONT/CKTR-PL/2013/13.25</t>
  </si>
  <si>
    <t>No. 636/SPK/PWS/CKTR-PL/2013/13.29</t>
  </si>
  <si>
    <t>.0027</t>
  </si>
  <si>
    <t>No. 626/SPK/CKTR-PL/2013/08.64</t>
  </si>
  <si>
    <t>.0028</t>
  </si>
  <si>
    <t>No. 620/ADD/CKTR-PL/III/03.71</t>
  </si>
  <si>
    <t>.0029</t>
  </si>
  <si>
    <t>No. 620/ADD/CKTR-PL/III/03.74</t>
  </si>
  <si>
    <t>.0030</t>
  </si>
  <si>
    <t>No. 620/ADD/CKTR-PL/III/03.73</t>
  </si>
  <si>
    <t>No. 636/SPK/PWS/CKTR-PL/2013/13.26</t>
  </si>
  <si>
    <t>.0031</t>
  </si>
  <si>
    <t>No. 626/SPK/CKTR-PL/2013/21.53</t>
  </si>
  <si>
    <t>.0032</t>
  </si>
  <si>
    <t>No. 626/SPK/CKTR-PL/2013/21.76</t>
  </si>
  <si>
    <t>.0033</t>
  </si>
  <si>
    <t>No. 620/SPK/CKTR-PL/2013/21.91</t>
  </si>
  <si>
    <t>.0034</t>
  </si>
  <si>
    <t>No. 626/SPK/CKTR-PL/2013/22.21</t>
  </si>
  <si>
    <t>.0035</t>
  </si>
  <si>
    <t>No. 620/SPK/CKTR-PL/2013/21.88</t>
  </si>
  <si>
    <t>.0036</t>
  </si>
  <si>
    <t>No. 620/SPK/CKTR-PL/2013/21.85</t>
  </si>
  <si>
    <t>.0037</t>
  </si>
  <si>
    <t>No. 620/SPK/CKTR-PL/2013/21.82</t>
  </si>
  <si>
    <t>.0038</t>
  </si>
  <si>
    <t>No. 620/SPK/CKTR-PL/2013/21.81</t>
  </si>
  <si>
    <t>.0039</t>
  </si>
  <si>
    <t>No. 620/SPK/CKTR-PL/2013/22.02</t>
  </si>
  <si>
    <t>No. 636/SPK/CKTR-PL/2013/22.24</t>
  </si>
  <si>
    <t>No. 636/SPK/PWS/CKTR-PL/2013/21.68</t>
  </si>
  <si>
    <t>.0040</t>
  </si>
  <si>
    <t>No. 626/SPK/CKTR-PL/2013/21.59</t>
  </si>
  <si>
    <t>.0041</t>
  </si>
  <si>
    <t>No. 620/SPK/CKTR-PL/2013/21.62</t>
  </si>
  <si>
    <t>.0042</t>
  </si>
  <si>
    <t>No. 626/SPK/CKTR-PL/2013/21.98</t>
  </si>
  <si>
    <t>.0043</t>
  </si>
  <si>
    <t>No. 626/SPK/CKTR-PL/2013/22.05</t>
  </si>
  <si>
    <t>.0001</t>
  </si>
  <si>
    <t>No. 626/SPK/CKTR-PL/2014/17.67</t>
  </si>
  <si>
    <t>.0002</t>
  </si>
  <si>
    <t>No. 620/KONT/CKTR-PL/2014/18.63</t>
  </si>
  <si>
    <t>.0003</t>
  </si>
  <si>
    <t>No. 620/KONT/CKTR-PL/2014/17.70</t>
  </si>
  <si>
    <t>.0004</t>
  </si>
  <si>
    <t>No. 620/KONT/CKTR-PL/2014/17.64</t>
  </si>
  <si>
    <t>.0005</t>
  </si>
  <si>
    <t>No. 626/SPK/CKTR-PL/2014/26.70</t>
  </si>
  <si>
    <t>.0006</t>
  </si>
  <si>
    <t>No. 627/SPK/CKTR-PL/2014/23.25</t>
  </si>
  <si>
    <t>.0007</t>
  </si>
  <si>
    <t>.0008</t>
  </si>
  <si>
    <t>No. 626/SPK/CKTR-PL/2014/29.10</t>
  </si>
  <si>
    <t>.0009</t>
  </si>
  <si>
    <t>No. 626/SPK/CKTR-PL/2014/29.13</t>
  </si>
  <si>
    <t>No. 626/SPK/CKTR-PL/2014/26.94</t>
  </si>
  <si>
    <t>No. 626/SPK/CKTR-PL/2014/26.73</t>
  </si>
  <si>
    <t>No. 626/SPK/CKTR-PL/2014/26.49</t>
  </si>
  <si>
    <t>No. 626/SPK/CKTR-PL/2014/17.58</t>
  </si>
  <si>
    <t>No. 620/KONT/CKTR-PL/2014/18.72</t>
  </si>
  <si>
    <t>No. 626/SPK/CKTR-PL/2014/30.10</t>
  </si>
  <si>
    <t>No. 620/KONT/CKTR-PL/2014/28.56</t>
  </si>
  <si>
    <t>No. 626/SPK/CKTR-PL/2014/29.07</t>
  </si>
  <si>
    <t>No. 626/SPK/CKTR-PL/2014/30.73</t>
  </si>
  <si>
    <t>No. 626/SPK/CKTR-PL/2014/29.22</t>
  </si>
  <si>
    <t>No. 626/SPK/CKTR-PL/2014/30.58</t>
  </si>
  <si>
    <t>No. 626/SPK/CKTR-PL/2014/27.61</t>
  </si>
  <si>
    <t>No. 626/SPK/CKTR-PL/2014/26.37</t>
  </si>
  <si>
    <t>No. 626/SPK/CKTR-PL/2014/28.92</t>
  </si>
  <si>
    <t>No. 626/SPK/CKTR-PL/2014/27.04</t>
  </si>
  <si>
    <t>No. 626/SPK/CKTR-PL/2014/30.76</t>
  </si>
  <si>
    <t>No. 620/KONT/CKTR-PL/2014/18.66</t>
  </si>
  <si>
    <t>No. 620/KONT/CKTR-PL/2014/19.16</t>
  </si>
  <si>
    <t>No. 620/KONT/CKTR-PL/2014/</t>
  </si>
  <si>
    <t>No. 626/SPK/CKTR-PL/2014/26.40</t>
  </si>
  <si>
    <t>No. 626/SPK/CKTR-PL/2014/28.64</t>
  </si>
  <si>
    <t>No. 626/SPK/CKTR-PL/2014/26.98</t>
  </si>
  <si>
    <t>No. 626/SPK/CKTR-PL/2014/26.85</t>
  </si>
  <si>
    <t>No. 626/SPK/CKTR-PL/2014/28.95</t>
  </si>
  <si>
    <t>No. 626/SPK/CKTR-PL/2014/29.02</t>
  </si>
  <si>
    <t>No. 626/SPK/CKTR-PL/2014/26.43</t>
  </si>
  <si>
    <t>0037</t>
  </si>
  <si>
    <t>No. 626/SPK/CKTR-PL/2014/26.76</t>
  </si>
  <si>
    <t>0038</t>
  </si>
  <si>
    <t>No. 626/SPK/CKTR-PL/2014/30.61</t>
  </si>
  <si>
    <t>0039</t>
  </si>
  <si>
    <t>No. 626/SPK/CKTR-PL/2014/30.64</t>
  </si>
  <si>
    <t>0040</t>
  </si>
  <si>
    <t>0041</t>
  </si>
  <si>
    <t>No. 626/SPK/CKTR-PL/2014/26.58</t>
  </si>
  <si>
    <t>0042</t>
  </si>
  <si>
    <t>No. 626/SPK/CKTR-PL/2014/29.05</t>
  </si>
  <si>
    <t>0043</t>
  </si>
  <si>
    <t>No. 626/SPK/CKTR-PL/2014/29.16</t>
  </si>
  <si>
    <t>0044</t>
  </si>
  <si>
    <t>No. 626/SPK/CKTR-PL/2014/26.46</t>
  </si>
  <si>
    <t>0045</t>
  </si>
  <si>
    <t>No. 626/SPK/CKTR-PL/2014/30.22</t>
  </si>
  <si>
    <t>0046</t>
  </si>
  <si>
    <t>No. 626/SPK/CKTR-PL/2014/30.52</t>
  </si>
  <si>
    <t>0047</t>
  </si>
  <si>
    <t xml:space="preserve">No. 626/SPK/CKTR-PL/2014/30.10 </t>
  </si>
  <si>
    <t xml:space="preserve">No. 626/SPK/CKTR-PL/2014/30.55 </t>
  </si>
  <si>
    <t>0048</t>
  </si>
  <si>
    <t xml:space="preserve">No. 626/SPK/CKTR-PL/2014/30.19 </t>
  </si>
  <si>
    <t>0049</t>
  </si>
  <si>
    <t xml:space="preserve">No. 626/SPK/CKTR-PL/2014/26.52 </t>
  </si>
  <si>
    <t>1.4.2</t>
  </si>
  <si>
    <t>Bangunan Air (Irigasi)</t>
  </si>
  <si>
    <t xml:space="preserve">Pengadaan dan Pemasangan Jaringan Pipa Distribusi Air Bersih Kec. Kuantan Tengah </t>
  </si>
  <si>
    <t>04.14.2.3.5</t>
  </si>
  <si>
    <t xml:space="preserve">Pembanguna  Saluran Primer Permukiman Pasar Baru Baserah </t>
  </si>
  <si>
    <t xml:space="preserve">Pasar Baru Baserah </t>
  </si>
  <si>
    <t>Pengadaan Pemasangan Pipa Distribusi dan Sambungan Rumah (DDUPB) Pembayaran Sisa Pekerjaan)</t>
  </si>
  <si>
    <t>1.4.3</t>
  </si>
  <si>
    <t>Instalasi</t>
  </si>
  <si>
    <t>Instalasi Listrik</t>
  </si>
  <si>
    <t xml:space="preserve">Pengadaan dan Pemasangan Jaringan TM dan TR + Travo SPLN UPTD PAB Inuman </t>
  </si>
  <si>
    <t>1.4.4</t>
  </si>
  <si>
    <t xml:space="preserve">Jaringan </t>
  </si>
  <si>
    <t>Pengadaan pemasangan pipa PVC ke rumah dinas jabatan,perumahan dokter dan perkantoran Pemda (kantor Infokom,Pariwisata, BLHPI dan Peternakan)</t>
  </si>
  <si>
    <t>Pembangunan Paket IPA BAru Kap. 10 L/dt lokasi Baserah</t>
  </si>
  <si>
    <t>MCK</t>
  </si>
  <si>
    <t xml:space="preserve">Water Meter &amp; Pompa </t>
  </si>
  <si>
    <t>Pipa PVC</t>
  </si>
  <si>
    <t>Pengadaan PompaInjeksi Bahan Kimia</t>
  </si>
  <si>
    <t>Pengadaan dan pemasangan pipa PVC dan water meter sambungan rumah (SR) unit Kab. Kuantan Singingi</t>
  </si>
  <si>
    <t>No. 690/KONT/CKTR-PL/IX/22.63</t>
  </si>
  <si>
    <t>No. 690/KONT/CKTR-PL/X/22.85</t>
  </si>
  <si>
    <t>Pengadaan Pompa Imtek 30 lt/dt</t>
  </si>
  <si>
    <t>Tgl. 12 Septeber 2011</t>
  </si>
  <si>
    <t>No. 690/KONT/CKTR-PL/XI/22.67</t>
  </si>
  <si>
    <t>Pengadaan Pompa Imtek 20 lt/dt</t>
  </si>
  <si>
    <t>Tgl. 21 Nopember 2011</t>
  </si>
  <si>
    <t>No. 690/KONT/CKTR-PL/IX/30.96</t>
  </si>
  <si>
    <t>Pengadaan Pompa Imtek 10 lt/dt</t>
  </si>
  <si>
    <t>No. 690/KONT/CKTR-PL/IX/22.56</t>
  </si>
  <si>
    <t>Pengadaan Pompa Distribusi 20 lt/dt</t>
  </si>
  <si>
    <t>No. 690/KONT/CKTR-PL/XI/30.98</t>
  </si>
  <si>
    <t>Pengadaan Pompa Distribusi 10 lt/dt</t>
  </si>
  <si>
    <t>No. 690/KONT/CKTR-PL/XI/30.01</t>
  </si>
  <si>
    <t>Pengadaan dan pemasangan pipa PVC &amp; accesoris (DDUB)</t>
  </si>
  <si>
    <t>Tgl. 15  Agustus 2012</t>
  </si>
  <si>
    <t>No. 694/KONT/CKTR-PL/17.29</t>
  </si>
  <si>
    <t>Pengadaan dan pemasangan jaringan Distribusi dan water</t>
  </si>
  <si>
    <t>Tgl. 09 Agustus 2012</t>
  </si>
  <si>
    <t>No. 660/KONT/CKTR-PL/17.35</t>
  </si>
  <si>
    <t>Pengadaan dan pemasangan tiang kabel pompa intake</t>
  </si>
  <si>
    <t>No. 660/KONT/CKTR-PL/21.44</t>
  </si>
  <si>
    <t>Pengadaan dan pemasangan water meter induk diameter</t>
  </si>
  <si>
    <t>No. 660/KONT/CKTR-PL/21.47</t>
  </si>
  <si>
    <t>Tgl. 23 Agustus 2012</t>
  </si>
  <si>
    <t>No. 660/KONT/CKTR-PL/17.32</t>
  </si>
  <si>
    <t>04.13.02.01.01</t>
  </si>
  <si>
    <t>No. 660/KONT/CKTR-PL/17.17</t>
  </si>
  <si>
    <t>No. 660/KONT/CKTR-PL/17.20</t>
  </si>
  <si>
    <t>No. 660/KONT/CKTR-PL/17.73</t>
  </si>
  <si>
    <t>No. 660/KONT/CKTR-PL/23.13</t>
  </si>
  <si>
    <t>No. 660/KONT/CKTR-PL/IX/22.82</t>
  </si>
  <si>
    <t>No. 660/KONT/CKTR-PL/IX/22.69</t>
  </si>
  <si>
    <t>Pemasangan jaringan TM dan TR + Trafo standar PLN BPAM Pangean</t>
  </si>
  <si>
    <t xml:space="preserve">Tgl. 01 April 2013 </t>
  </si>
  <si>
    <t>No. 600/SPK/CKTR-SEKR/2013/09.00</t>
  </si>
  <si>
    <t>Pemasangan jaringan TM dan TR + Trafo standar PLN BPAM Singingi Hilir</t>
  </si>
  <si>
    <t>No. 600/SPK/CKTR-SEKR/2013/09.04</t>
  </si>
  <si>
    <t>- Rehabilitasi drainase pembuang BPAM Teluk Kuantan</t>
  </si>
  <si>
    <t xml:space="preserve">Tgl. 19 Agustus 2013 </t>
  </si>
  <si>
    <t>No. 600/SPK/CKTR-SEKR/2013/30.08</t>
  </si>
  <si>
    <t>Pengadaan dan pemasangan Jaringan pipa distribusi dan sambungan rumah Kecamatan Cerenti</t>
  </si>
  <si>
    <t xml:space="preserve">Tgl. 21 Agustus 2013 </t>
  </si>
  <si>
    <t>No. 600/SPK/CKTR-SEKR/2013/18.52</t>
  </si>
  <si>
    <t>Pembangunan tembok penahan bak reservoar BPAM di perkantoran pemda</t>
  </si>
  <si>
    <t xml:space="preserve">Tgl. 29 Agustus 2013 </t>
  </si>
  <si>
    <t>No. 666/KONT/CKTR-PL/2013/18.81</t>
  </si>
  <si>
    <t>No. 666/KONT/CKTR-PL/2013/14.31</t>
  </si>
  <si>
    <t>No. 660/SPK/CKTR-SEKR/2013/05.64</t>
  </si>
  <si>
    <t>No. 660KONT/CKTR-PL/2013/14.30</t>
  </si>
  <si>
    <t>No. 660/SPK/CKTR-PL/2013/16.88</t>
  </si>
  <si>
    <t>pipa PVC  dan penambahan daya listrik untuk pompa</t>
  </si>
  <si>
    <t>Pengadaan dan Pemasangan Jaringan Pipa distribusi Kec. Kuantan Mudik (Lanjutan)</t>
  </si>
  <si>
    <t>4 . 16 . 1 . 1 . 2</t>
  </si>
  <si>
    <t>Kec. Kuantan Mudik</t>
  </si>
  <si>
    <t xml:space="preserve">Tgl. 15 Nopember 2014 </t>
  </si>
  <si>
    <t>No. 694/SPK/CKTR-PL/XI/2014/22.37</t>
  </si>
  <si>
    <t>Pengadaan dan Pemasangan Jaringan Pipa Distribusi Kec. Inuman (Lanjutan)</t>
  </si>
  <si>
    <t>Kec. Inuman</t>
  </si>
  <si>
    <t>No. 694/SPK/CKTR-PL/XI/2014/18.44</t>
  </si>
  <si>
    <t>Pengadaan dan Pemasangan Jaringan Pipa Distribusi Kec. Kuantan Tengah (Lanjutan)</t>
  </si>
  <si>
    <t>Kec. Kuantan Tengah</t>
  </si>
  <si>
    <t xml:space="preserve">Tgl. 01 Nopember 2014 </t>
  </si>
  <si>
    <t>No. 694/SPK/CKTR-PL/XI/2014/19.95</t>
  </si>
  <si>
    <t>Pengadaan dan Pemasangan Valve dan Acsesories BPAM Kec. Kuantan Tengah (Lanjutan)</t>
  </si>
  <si>
    <t>No. 694/SPK/CKTR-PL/XI/2014/19.96</t>
  </si>
  <si>
    <t>Perbaikan dan Renovasi Jaringan pada IPA BPAM Teluk Kuantan (Lanjutan)</t>
  </si>
  <si>
    <t>No. 694/SPK/CKTR-PL/XI/2014/19.97</t>
  </si>
  <si>
    <t>Pengadaan Pompa Distribusi Kap 50 lt/dt</t>
  </si>
  <si>
    <t xml:space="preserve">Tgl. 10 Nopember 2014 </t>
  </si>
  <si>
    <t>No. 600/SPK/CKTR-SEKR/2014/31.80</t>
  </si>
  <si>
    <t>Pengadaan Pompa Distribusi Kap 30 lt/dt</t>
  </si>
  <si>
    <t>No. 600/SPK/CKTR-SEKR/2014/31.82</t>
  </si>
  <si>
    <t>Pengadaan Pompa Injeksi Bahan Kimia</t>
  </si>
  <si>
    <t>No. 600/SPK/CKTR-SEKR/2014/31.81</t>
  </si>
  <si>
    <t>No. 666/SPK/CKTR-PL/2014/31.05</t>
  </si>
  <si>
    <t>No. 626/SPK/CKTR-PL/2014/30.70</t>
  </si>
  <si>
    <t>No. 626/SPK/CKTR-PL/2014/28.53</t>
  </si>
  <si>
    <t>No. 626/SPK/CKTR-PL/2014/30.49</t>
  </si>
  <si>
    <t>Pengadaan dan Pemasangan Pipa Distribusi dan Sambungan Rumah (DDUPB)</t>
  </si>
  <si>
    <t xml:space="preserve">Desa Koto Taluk </t>
  </si>
  <si>
    <t xml:space="preserve">Pengadaan dan Pemasangan Pipa Distribusi dan Sambungan Rumah Sei. Jering </t>
  </si>
  <si>
    <t xml:space="preserve">      </t>
  </si>
  <si>
    <t>FAHRUDDIN, ST</t>
  </si>
  <si>
    <t xml:space="preserve">Pengadaan dan Pemasangan Pipa Distribusi dan Sambungan Rumah Desa Beringin Taluk </t>
  </si>
  <si>
    <t xml:space="preserve">Desa Beringin Taluk </t>
  </si>
  <si>
    <t xml:space="preserve">Pengadaan dan Pemasangan Pipa Distribusi dan Sambungan Rumah Desa Koto Taluk </t>
  </si>
  <si>
    <t>694/KONT/CKTR-PL/2016/17.42</t>
  </si>
  <si>
    <t>28 Oktober 2016</t>
  </si>
  <si>
    <t>694/KONT/CKTR-PL/2016/17.39</t>
  </si>
  <si>
    <t>694/KONT/CKTR-PL/2016/17.45</t>
  </si>
  <si>
    <t>BURHANUDDIN, SST</t>
  </si>
  <si>
    <t>Bertindak An. Plt Kepala Dinas Perumahan Kawasan Permukiman dan Pertanahan, Selanjutnya disebut PIHAK PERTAMA</t>
  </si>
  <si>
    <t xml:space="preserve">Sekretaris Dinas Perumahan kawasan Permukiman dan Pertanahan   </t>
  </si>
  <si>
    <t>BURHANUDIN, SST</t>
  </si>
  <si>
    <t xml:space="preserve"> NIP. 19701030 199203 1 006</t>
  </si>
  <si>
    <t>19701030 199203 1 006</t>
  </si>
  <si>
    <t>KARTU INVENTARIS BARANG (KIB) B</t>
  </si>
  <si>
    <t xml:space="preserve">PERALATAN DAN MESIN </t>
  </si>
  <si>
    <t>NO.</t>
  </si>
  <si>
    <t xml:space="preserve">Kode </t>
  </si>
  <si>
    <t>Nama Barang/</t>
  </si>
  <si>
    <t>Merk/</t>
  </si>
  <si>
    <t>Ukuran/</t>
  </si>
  <si>
    <t xml:space="preserve">Asal usul Cara Perolehan </t>
  </si>
  <si>
    <t>Jenis Barang</t>
  </si>
  <si>
    <t>Type</t>
  </si>
  <si>
    <t>CC</t>
  </si>
  <si>
    <t>Pembelian</t>
  </si>
  <si>
    <t>Pabrik</t>
  </si>
  <si>
    <t>Rangka</t>
  </si>
  <si>
    <t>Mesin</t>
  </si>
  <si>
    <t>Polisi</t>
  </si>
  <si>
    <t>BPKB</t>
  </si>
  <si>
    <t>1.2</t>
  </si>
  <si>
    <t xml:space="preserve">Peralatan dan Mesin </t>
  </si>
  <si>
    <t>1.2.1</t>
  </si>
  <si>
    <t xml:space="preserve">Alat-Alat Berat </t>
  </si>
  <si>
    <t>POMPA INJEKSI (DOSING PUMP) BPAM BENAI</t>
  </si>
  <si>
    <t>POMPA INJEKSI (DOSING PUMP) BPAM PANGEAN</t>
  </si>
  <si>
    <t>POMPA INJEKSI (DOSING PUMP) BPAM CERENTI</t>
  </si>
  <si>
    <t>POMPA INJEKSI (DOSING PUMP) BPAM LUBUK JAMBI</t>
  </si>
  <si>
    <t>POMPA INJEKSI (DOSING PUMP) BPAM LOGAS TANAH DARAT</t>
  </si>
  <si>
    <t>POMPA AIR (bertambah)</t>
  </si>
  <si>
    <t>Pompa Distribusi kap 50 lt/dt BPAM Teluk Kuantan</t>
  </si>
  <si>
    <t>Pompa Distribusi kap 10 lt/dt  (2unit)</t>
  </si>
  <si>
    <t>1.2.2</t>
  </si>
  <si>
    <t xml:space="preserve">Alat-Alat Angkutan </t>
  </si>
  <si>
    <t>1.2.3</t>
  </si>
  <si>
    <t xml:space="preserve">Alat-Alat Bengkel </t>
  </si>
  <si>
    <t>Alat core drill (Bertambah)</t>
  </si>
  <si>
    <t>0001 - 0002</t>
  </si>
  <si>
    <t>1.2.4</t>
  </si>
  <si>
    <t xml:space="preserve">Alat-Alat Pertanian dan Peternakan </t>
  </si>
  <si>
    <t>1.2.5</t>
  </si>
  <si>
    <t xml:space="preserve">Alat-Alat Kantor dan Rumah Tangga </t>
  </si>
  <si>
    <t>papan informasi IMB</t>
  </si>
  <si>
    <t>001-004</t>
  </si>
  <si>
    <t>006-007</t>
  </si>
  <si>
    <t>008-009</t>
  </si>
  <si>
    <t>0010-0012</t>
  </si>
  <si>
    <t>0014-0016</t>
  </si>
  <si>
    <t>0017-0030</t>
  </si>
  <si>
    <t>Almari</t>
  </si>
  <si>
    <t>001-003</t>
  </si>
  <si>
    <t>004</t>
  </si>
  <si>
    <t>005-006</t>
  </si>
  <si>
    <t>007-008</t>
  </si>
  <si>
    <t>009-0010</t>
  </si>
  <si>
    <t>Filing Kabinet</t>
  </si>
  <si>
    <t>001-002</t>
  </si>
  <si>
    <t>003-004</t>
  </si>
  <si>
    <t>005-007</t>
  </si>
  <si>
    <t>008</t>
  </si>
  <si>
    <t>02.06.04.01.04</t>
  </si>
  <si>
    <t>Meja kerja kepala dinas</t>
  </si>
  <si>
    <t>02.06.04.01.05</t>
  </si>
  <si>
    <t>Maja Sekretaris</t>
  </si>
  <si>
    <t>001</t>
  </si>
  <si>
    <t xml:space="preserve">Meja Kerja Kepala Bidang </t>
  </si>
  <si>
    <t>002</t>
  </si>
  <si>
    <t>003</t>
  </si>
  <si>
    <t>02.06.04.01.08</t>
  </si>
  <si>
    <t xml:space="preserve"> Meja kerja staf</t>
  </si>
  <si>
    <t>001-005</t>
  </si>
  <si>
    <t>006-009</t>
  </si>
  <si>
    <t>0013-0015</t>
  </si>
  <si>
    <t>0018-0020</t>
  </si>
  <si>
    <t>02.060.4.03.04</t>
  </si>
  <si>
    <t xml:space="preserve"> Kursi kerja kepala dinas</t>
  </si>
  <si>
    <t>Besi + Gabus</t>
  </si>
  <si>
    <t>02.06.04.03.05</t>
  </si>
  <si>
    <t>Kursi Kerja sekretaris</t>
  </si>
  <si>
    <t xml:space="preserve">Kursi Kerja Kepala Bidang </t>
  </si>
  <si>
    <t>02.06.04.03.08</t>
  </si>
  <si>
    <t xml:space="preserve">Kursi Kerja Staf </t>
  </si>
  <si>
    <t>008-0011</t>
  </si>
  <si>
    <t>0012-0013</t>
  </si>
  <si>
    <t>0014-0015</t>
  </si>
  <si>
    <t>printer</t>
  </si>
  <si>
    <t>LAPTOP</t>
  </si>
  <si>
    <t>Proyektor / infokus</t>
  </si>
  <si>
    <t>Gorden</t>
  </si>
  <si>
    <t>02.06.03.02.01</t>
  </si>
  <si>
    <t>Komputer Notebook</t>
  </si>
  <si>
    <t xml:space="preserve">Printer A3 Laser Jet </t>
  </si>
  <si>
    <t xml:space="preserve">Printer A4 Laser Jet </t>
  </si>
  <si>
    <t xml:space="preserve">Komputer Notebook </t>
  </si>
  <si>
    <t>Printer A4</t>
  </si>
  <si>
    <t>Modem</t>
  </si>
  <si>
    <t>Komputer note book</t>
  </si>
  <si>
    <t>02.07.01.02.03</t>
  </si>
  <si>
    <t>kamera</t>
  </si>
  <si>
    <t>MESIN TIK</t>
  </si>
  <si>
    <t>0000-0001</t>
  </si>
  <si>
    <t>BROTHER</t>
  </si>
  <si>
    <t>PLASTIK+BESI</t>
  </si>
  <si>
    <t>CK2K737365</t>
  </si>
  <si>
    <t>0001-0002</t>
  </si>
  <si>
    <t>J2K005225</t>
  </si>
  <si>
    <t>FILLING KABINET</t>
  </si>
  <si>
    <t>CHUBBSAFES</t>
  </si>
  <si>
    <t>4 LACI</t>
  </si>
  <si>
    <t>PLAT BESI</t>
  </si>
  <si>
    <t>DK</t>
  </si>
  <si>
    <t>0002-0003</t>
  </si>
  <si>
    <t>0003-0004</t>
  </si>
  <si>
    <t>GORDEN</t>
  </si>
  <si>
    <t>LEMARI ARSIP</t>
  </si>
  <si>
    <t>LOKAL</t>
  </si>
  <si>
    <t>3 PINTU</t>
  </si>
  <si>
    <t>KAYU + KACA</t>
  </si>
  <si>
    <t>MEJA KERJA</t>
  </si>
  <si>
    <t>KAYU</t>
  </si>
  <si>
    <t>MEJA RAPAT</t>
  </si>
  <si>
    <t>KURSI KERJA</t>
  </si>
  <si>
    <t>FUTURA</t>
  </si>
  <si>
    <t>BESI+GABUS</t>
  </si>
  <si>
    <t>KOMPUTER MAINFRAME/SERVER</t>
  </si>
  <si>
    <t>ACER</t>
  </si>
  <si>
    <t>BESI+PLASTIK</t>
  </si>
  <si>
    <t>ETLPBODO292030FF458506</t>
  </si>
  <si>
    <t>KOMPUTER/PC</t>
  </si>
  <si>
    <t>6BQITQI</t>
  </si>
  <si>
    <t>G4QITQI</t>
  </si>
  <si>
    <t>PRINTER A3</t>
  </si>
  <si>
    <t>DEVELOP</t>
  </si>
  <si>
    <t>AOXX121009759</t>
  </si>
  <si>
    <t>AOXX121009716</t>
  </si>
  <si>
    <t>PRINTER A 4</t>
  </si>
  <si>
    <t>E7Q441D2F217359</t>
  </si>
  <si>
    <t>ASUS</t>
  </si>
  <si>
    <t>PRINTER</t>
  </si>
  <si>
    <t>CANON</t>
  </si>
  <si>
    <t>Pengadaan plank informasi IMB</t>
  </si>
  <si>
    <t>BESI</t>
  </si>
  <si>
    <t>TOSHIBA</t>
  </si>
  <si>
    <t>16.5'</t>
  </si>
  <si>
    <t>T0SHIBA</t>
  </si>
  <si>
    <t>BROHTER</t>
  </si>
  <si>
    <t>UPS/STABILIZER</t>
  </si>
  <si>
    <t>ICA</t>
  </si>
  <si>
    <t>SN.121701201491</t>
  </si>
  <si>
    <t>Alat pendingin ruangan/AC (Bertambah)</t>
  </si>
  <si>
    <t>0001 - 0005</t>
  </si>
  <si>
    <t>Lemari gantung</t>
  </si>
  <si>
    <t>Printer  A3  (1 unit)</t>
  </si>
  <si>
    <t>Hardisk Eksternal (1 unit)</t>
  </si>
  <si>
    <t>Meja kerja</t>
  </si>
  <si>
    <t>Kursi kerja</t>
  </si>
  <si>
    <t>Personal komputer</t>
  </si>
  <si>
    <t>laptop</t>
  </si>
  <si>
    <t>0001 - 0003</t>
  </si>
  <si>
    <t>Printer</t>
  </si>
  <si>
    <t>2 . 6 . 3 . 2 . 3</t>
  </si>
  <si>
    <t>1.2.6</t>
  </si>
  <si>
    <t xml:space="preserve">Alat-Alat Studio dan Komunikasi </t>
  </si>
  <si>
    <t>KAMERA DIGITAL</t>
  </si>
  <si>
    <t>KAMERA</t>
  </si>
  <si>
    <t>TITANIUM</t>
  </si>
  <si>
    <t>FAXIMILE</t>
  </si>
  <si>
    <t>PLASTIK</t>
  </si>
  <si>
    <t>PROYEKTOR</t>
  </si>
  <si>
    <t>Kamera CCTV (Bertambah)</t>
  </si>
  <si>
    <t>Kamera digital (1 unit)</t>
  </si>
  <si>
    <t>1.2.7</t>
  </si>
  <si>
    <t xml:space="preserve">Alat-Alat Ukur </t>
  </si>
  <si>
    <t>ALAT GPS</t>
  </si>
  <si>
    <t>GARMIM</t>
  </si>
  <si>
    <t>1.2.8</t>
  </si>
  <si>
    <t xml:space="preserve">Alat-Alat Kedokteran </t>
  </si>
  <si>
    <t>1.2.9</t>
  </si>
  <si>
    <t>Alat-Alat Laboratorium</t>
  </si>
  <si>
    <t>1.2.10</t>
  </si>
  <si>
    <t xml:space="preserve">Alat-Alat Keamanan </t>
  </si>
  <si>
    <t>Panasinic</t>
  </si>
  <si>
    <t>Thosibha</t>
  </si>
  <si>
    <t xml:space="preserve">0001 </t>
  </si>
  <si>
    <t xml:space="preserve">perangkat pendukung/hardware SIMBG(laptop,Komputer,printer,UPS,dan </t>
  </si>
  <si>
    <t xml:space="preserve">Plt. KEPALA DINAS PERUMAHAN KAWASAN PERMUKIMAN DAN PERTANAHAN </t>
  </si>
  <si>
    <t>AZWAN, S.Sos. ST</t>
  </si>
  <si>
    <t>DIBUAT OLEH:</t>
  </si>
  <si>
    <t>0001 - 007</t>
  </si>
  <si>
    <t>0001 - 003</t>
  </si>
  <si>
    <t>0001 - 0007</t>
  </si>
  <si>
    <t>ASET TETAP LAINNYA</t>
  </si>
  <si>
    <t>JENIS BARANG/ NAMA BARANG</t>
  </si>
  <si>
    <t>KODE BARANG</t>
  </si>
  <si>
    <t>NOMOR REGISTER</t>
  </si>
  <si>
    <t>BUKU PERPUSTAKAAN</t>
  </si>
  <si>
    <t>BARANG BERCORAK KESENIAN/ KEBUDAYAAN</t>
  </si>
  <si>
    <t>HEWAN/ TERNAK DAN TUMBUHAN</t>
  </si>
  <si>
    <t>JUMLAH</t>
  </si>
  <si>
    <t>TAHUN CETAK/ PEMBELIAN</t>
  </si>
  <si>
    <t>ASAL USUL CARA PEROLEHAN</t>
  </si>
  <si>
    <t>HARGA (Rp)</t>
  </si>
  <si>
    <t>JUDUL/ PENCIPTA</t>
  </si>
  <si>
    <t>SPESIFIKASI</t>
  </si>
  <si>
    <t>ASAL DAERAH</t>
  </si>
  <si>
    <t>PENCIPTA</t>
  </si>
  <si>
    <t>BAHAN</t>
  </si>
  <si>
    <t xml:space="preserve">JENIS </t>
  </si>
  <si>
    <t>UKURAN</t>
  </si>
  <si>
    <t>1.5</t>
  </si>
  <si>
    <t>1.5.1</t>
  </si>
  <si>
    <t>BUKU PERATURAN PERUNDANG-UNDANGAN</t>
  </si>
  <si>
    <t/>
  </si>
  <si>
    <t>1.5.2</t>
  </si>
  <si>
    <t>BARANG BERCORAK KESENIAN/KEBUDAYAAN</t>
  </si>
  <si>
    <t>1.5.3</t>
  </si>
  <si>
    <t xml:space="preserve">HEWAN/ TERNAK DAN TUMBUHAN </t>
  </si>
  <si>
    <t>Plt. KEPALA DINAS CIPTA KARYA DAN TATA RUANG</t>
  </si>
  <si>
    <t>Cara perolehan</t>
  </si>
  <si>
    <t>perangkat pendukung/hardware SIMBG(laptop,Komputer,printer,UPS,dan D-Link</t>
  </si>
  <si>
    <t>0001 - 0010</t>
  </si>
  <si>
    <t>0001 - 0004</t>
  </si>
  <si>
    <t>Teluk Kuantan, 31 Desember 2015</t>
  </si>
  <si>
    <t>NIP. 19620222 198703 1 006</t>
  </si>
  <si>
    <t>0001-0075</t>
  </si>
  <si>
    <t>0001-0050</t>
  </si>
  <si>
    <t>0001-0100</t>
  </si>
  <si>
    <t>Brother GX-6750</t>
  </si>
  <si>
    <t>0001-0003</t>
  </si>
  <si>
    <t>0001-0004</t>
  </si>
  <si>
    <t>0001-0005</t>
  </si>
  <si>
    <t>Mutasi dr Bag. Pertanahan SETDA</t>
  </si>
  <si>
    <t>lion</t>
  </si>
  <si>
    <t xml:space="preserve">Hibah </t>
  </si>
  <si>
    <t>JARINGAN PEMBAWA KAPASITAS SEDANG</t>
  </si>
  <si>
    <t>Kodefikasi</t>
  </si>
  <si>
    <t>Uraian</t>
  </si>
  <si>
    <t>masa manfaat</t>
  </si>
  <si>
    <r>
      <t>ASET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TETAP</t>
    </r>
  </si>
  <si>
    <r>
      <t>Peralatan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dan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Mesin</t>
    </r>
  </si>
  <si>
    <t>Alat-alat Besar Darat</t>
  </si>
  <si>
    <r>
      <t>Alat-Alat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Besar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Apung</t>
    </r>
  </si>
  <si>
    <r>
      <t>Alat-alat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Bantu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</si>
  <si>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Angkutan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Darat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Bermotor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</si>
  <si>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Angkutan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Tak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Bermotor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</si>
  <si>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Angkut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Apung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Bermotor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</si>
  <si>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Angkut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Apung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Tak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Bermotor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</si>
  <si>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Angkut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Bermotor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Udara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</si>
  <si>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Bengkel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Bermesin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</si>
  <si>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Bengkel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Tak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Bermesin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</si>
  <si>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Ukur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</si>
  <si>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Pengolahan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Pertanian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</si>
  <si>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Pemeliharaan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Tanaman/Alat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Penyimpan Pertanian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</si>
  <si>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Kantor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</si>
  <si>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Rumah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Tangga</t>
    </r>
  </si>
  <si>
    <r>
      <t>Peralatan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Komputer</t>
    </r>
  </si>
  <si>
    <r>
      <t>Meja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Dan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Kursi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Kerja/Rapat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Pejabat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</si>
  <si>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Studio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</si>
  <si>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Komunikasi</t>
    </r>
  </si>
  <si>
    <r>
      <t>Peralatan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Pemancar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</si>
  <si>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Kedokteran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</si>
  <si>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Kesehatan</t>
    </r>
  </si>
  <si>
    <r>
      <t>Unit-Unit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Laboratorium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</si>
  <si>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Peraga/Praktek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Sekolah</t>
    </r>
  </si>
  <si>
    <r>
      <t>Unit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Laboratorium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Kimia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Nuklir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</si>
  <si>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Laboratorium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Fisika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Nuklir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/Elektronika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</si>
  <si>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Proteksi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Radiasi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/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Proteksi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Lingkungan</t>
    </r>
  </si>
  <si>
    <r>
      <t>Radiation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Aplication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and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Non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Destructive Testing Laboratory (BATAM)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</si>
  <si>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Laboratorium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Lingkungan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Hidup</t>
    </r>
  </si>
  <si>
    <r>
      <t>Peralatan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Laboratorium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Hidrodinamika</t>
    </r>
  </si>
  <si>
    <r>
      <t>Senjata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Api</t>
    </r>
  </si>
  <si>
    <r>
      <t>Persenjataan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Non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Senjata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Api</t>
    </r>
  </si>
  <si>
    <r>
      <t>Alat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Keamanan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dan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Perlindungan</t>
    </r>
  </si>
  <si>
    <r>
      <t>Gedung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dan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Bangunan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</si>
  <si>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Gedung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Tempat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Kerja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</si>
  <si>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Gedung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Tempat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Tinggal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</si>
  <si>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Menara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</si>
  <si>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Bersejarah</t>
    </r>
  </si>
  <si>
    <r>
      <t>Tugu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Peringatan</t>
    </r>
  </si>
  <si>
    <t>Candi</t>
  </si>
  <si>
    <r>
      <t>Monumen/Bangunan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Bersejarah</t>
    </r>
  </si>
  <si>
    <r>
      <t>Tugu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Peringatan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Lain</t>
    </r>
  </si>
  <si>
    <r>
      <t>Tugu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Titik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Kontrol/Pasti</t>
    </r>
  </si>
  <si>
    <t>Rambu-Rambu</t>
  </si>
  <si>
    <r>
      <t>Rambu-Rambu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Lalu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Lintas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Udara</t>
    </r>
  </si>
  <si>
    <r>
      <t>Jalan,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Irigasi,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dan</t>
    </r>
    <r>
      <rPr>
        <b/>
        <sz val="12"/>
        <color rgb="FF000000"/>
        <rFont val="Calibri"/>
        <family val="2"/>
        <scheme val="minor"/>
      </rPr>
      <t> </t>
    </r>
    <r>
      <rPr>
        <b/>
        <sz val="12"/>
        <color rgb="FF000000"/>
        <rFont val="Bookman Old Style"/>
        <family val="1"/>
      </rPr>
      <t>Jaringan</t>
    </r>
  </si>
  <si>
    <t>Jembatan</t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</si>
  <si>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Irigasi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</si>
  <si>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Pasang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Surut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</si>
  <si>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Rawa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</si>
  <si>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Pengaman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Sungai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dan Penanggulangan Bencana Alam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</si>
  <si>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Pengembangan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Sumber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dan Air Tanah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</si>
  <si>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Bersih/Baku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</si>
  <si>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Kotor</t>
    </r>
  </si>
  <si>
    <r>
      <t>Bangunan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</si>
  <si>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Minum/Air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Bersih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</si>
  <si>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Kotor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</si>
  <si>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Pengolahan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Sampah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</si>
  <si>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Pengolahan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Bahan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Bangunan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</si>
  <si>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Pembangkit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Listrik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</si>
  <si>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Gardu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Listrik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</si>
  <si>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Pertahanan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</si>
  <si>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Gas</t>
    </r>
  </si>
  <si>
    <r>
      <t>Instalasi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Pengaman</t>
    </r>
  </si>
  <si>
    <r>
      <t>Jaringan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Air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Minum</t>
    </r>
  </si>
  <si>
    <r>
      <t>Jaringan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Listrik</t>
    </r>
  </si>
  <si>
    <r>
      <t>Jaringan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Telepon</t>
    </r>
  </si>
  <si>
    <r>
      <t>Jaringan</t>
    </r>
    <r>
      <rPr>
        <sz val="12"/>
        <color rgb="FF000000"/>
        <rFont val="Calibri"/>
        <family val="2"/>
        <scheme val="minor"/>
      </rPr>
      <t> </t>
    </r>
    <r>
      <rPr>
        <sz val="12"/>
        <color rgb="FF000000"/>
        <rFont val="Bookman Old Style"/>
        <family val="1"/>
      </rPr>
      <t>Gas</t>
    </r>
  </si>
  <si>
    <t>kelompok</t>
  </si>
  <si>
    <t>Level</t>
  </si>
  <si>
    <t>MASA MANFAAT</t>
  </si>
  <si>
    <t>1.00.00.00.00</t>
  </si>
  <si>
    <t>GOLONGAN TANAH</t>
  </si>
  <si>
    <t>1.01.00.00.00</t>
  </si>
  <si>
    <t>TANAH</t>
  </si>
  <si>
    <t>1.01.01.00.00</t>
  </si>
  <si>
    <t>PERKAMPUNGAN</t>
  </si>
  <si>
    <t>1.01.02.00.00</t>
  </si>
  <si>
    <t>TANAH PERTANIAN</t>
  </si>
  <si>
    <t>1.01.03.00.00</t>
  </si>
  <si>
    <t>TANAH PERKEBUNAN</t>
  </si>
  <si>
    <t>1.01.04.00.00</t>
  </si>
  <si>
    <t>KEBUN CAMPURAN</t>
  </si>
  <si>
    <t>1.01.05.00.00</t>
  </si>
  <si>
    <t>HUTAN</t>
  </si>
  <si>
    <t>1.01.06.00.00</t>
  </si>
  <si>
    <t>KOLAM IKAN</t>
  </si>
  <si>
    <t>1.01.07.00.00</t>
  </si>
  <si>
    <t>DANAU/RAWA</t>
  </si>
  <si>
    <t>1.01.08.00.00</t>
  </si>
  <si>
    <t>TANAH TANDUS/RUSAK</t>
  </si>
  <si>
    <t>1.01.09.00.00</t>
  </si>
  <si>
    <t>ALANG-ALANG DAN PADANG RUMPUT</t>
  </si>
  <si>
    <t>1.01.10.00.00</t>
  </si>
  <si>
    <t>TANAH PENGGUNA LAIN</t>
  </si>
  <si>
    <t>1.01.11.00.00</t>
  </si>
  <si>
    <t>TANAH UNTUK BANGUNAN GEDUNG</t>
  </si>
  <si>
    <t>1.01.12.00.00</t>
  </si>
  <si>
    <t>TANAH PERTAMBANGAN</t>
  </si>
  <si>
    <t>1.01.13.00.00</t>
  </si>
  <si>
    <t>TANAH UNTUK BANGUNAN BUKAN GEDUNG</t>
  </si>
  <si>
    <t>2.00.00.00.00</t>
  </si>
  <si>
    <t>GOLONGAN PERALATAN DAN MESIN</t>
  </si>
  <si>
    <t>2.02.00.00.00</t>
  </si>
  <si>
    <t>ALAT -ALAT BESAR</t>
  </si>
  <si>
    <t>2.02.01.00.00</t>
  </si>
  <si>
    <t>2.02.02.00.00</t>
  </si>
  <si>
    <t>Alat-alat Besar Apung</t>
  </si>
  <si>
    <t>2.02.03.00.00</t>
  </si>
  <si>
    <t>Alat-alat Bantu</t>
  </si>
  <si>
    <t>2.03.00.00.00</t>
  </si>
  <si>
    <t>ALAT- ALAT ANGKUTAN</t>
  </si>
  <si>
    <t>2.03.01.00.00</t>
  </si>
  <si>
    <t>Alat Angkutan Darat Bermotor</t>
  </si>
  <si>
    <t>2.03.02.00.00</t>
  </si>
  <si>
    <t>Alat Angkutan Berat tak Bermotor</t>
  </si>
  <si>
    <t>2.03.03.00.00</t>
  </si>
  <si>
    <t>Alat Angkut Apung Bermotor</t>
  </si>
  <si>
    <t>2.03.04.00.00</t>
  </si>
  <si>
    <t>Alat Angkut Apung Tak Bermotor</t>
  </si>
  <si>
    <t>2.04.00.00.00</t>
  </si>
  <si>
    <t>ALAT BENGKEL DAN ALAT UKUR</t>
  </si>
  <si>
    <t>2.04.01.00.00</t>
  </si>
  <si>
    <t>Alat Bengkel Bermesin</t>
  </si>
  <si>
    <t>2.04.02.00.00</t>
  </si>
  <si>
    <t>Alat Bengkel Tak Bermesin</t>
  </si>
  <si>
    <t>2.04.03.00.00</t>
  </si>
  <si>
    <t>Alat Ukur</t>
  </si>
  <si>
    <t>2.05.00.00.00</t>
  </si>
  <si>
    <t>ALAT PERTANIAN</t>
  </si>
  <si>
    <t>2.05.01.00.00</t>
  </si>
  <si>
    <t>ALAT PENGOLAHAN</t>
  </si>
  <si>
    <t>2.05.02.00.00</t>
  </si>
  <si>
    <t>ALAT PEMELIHARAAN TANAMAN/ALAT PENYIMPANAN</t>
  </si>
  <si>
    <t>2.06.00.00.00</t>
  </si>
  <si>
    <t>ALAT KANTOR DAN RUMAH TANGGA</t>
  </si>
  <si>
    <t>2.06.01.00.00</t>
  </si>
  <si>
    <t>ALAT KANTOR</t>
  </si>
  <si>
    <t>2.06.02.00.00</t>
  </si>
  <si>
    <t>ALAT RUMAH TANGGA</t>
  </si>
  <si>
    <t>2.06.03.00.00</t>
  </si>
  <si>
    <t>KOMPUTER</t>
  </si>
  <si>
    <t>2.06.04.00.00</t>
  </si>
  <si>
    <t>MEJA DAN KURSI KERJA/RAPAT PEJABAT</t>
  </si>
  <si>
    <t>2.07.00.00.00</t>
  </si>
  <si>
    <t>ALAT STUDIO DAN ALAT KOMUNIKASI</t>
  </si>
  <si>
    <t>2.07.01.00.00</t>
  </si>
  <si>
    <t>ALAT STUDIO</t>
  </si>
  <si>
    <t>2.07.02.00.00</t>
  </si>
  <si>
    <t>ALAT KOMUNIKASI</t>
  </si>
  <si>
    <t>2.07.03.00.00</t>
  </si>
  <si>
    <t>PERALATAN PEMANCAR</t>
  </si>
  <si>
    <t>2.08.00.00.00</t>
  </si>
  <si>
    <t>ALAT-ALAT KEDOKTERAN</t>
  </si>
  <si>
    <t>2.08.01.00.00</t>
  </si>
  <si>
    <t>ALAT KEDOKTERAN</t>
  </si>
  <si>
    <t>2.08.02.00.00</t>
  </si>
  <si>
    <t>ALAT KESEHATAN</t>
  </si>
  <si>
    <t>2.09.00.00.00</t>
  </si>
  <si>
    <t>ALAT LABORATORIM</t>
  </si>
  <si>
    <t>2.09.01.00.00</t>
  </si>
  <si>
    <t>UNIT UNIT LABORATORIUM</t>
  </si>
  <si>
    <t>2.09.02.00.00</t>
  </si>
  <si>
    <t>ALAT PERAGA / PRAKTEK SEKOLAH</t>
  </si>
  <si>
    <t>2.09.03.00.00</t>
  </si>
  <si>
    <t>UNIT ALAT LABORATORIUM KIMIA NUKLIR</t>
  </si>
  <si>
    <t>2.09.04.00.00</t>
  </si>
  <si>
    <t>ALAT LABORAORIUM FISIKA NUKLIR /ELEKTRONIKA</t>
  </si>
  <si>
    <t>2.09.05.00.00</t>
  </si>
  <si>
    <t>ALAT PROTEKSI RADIASI / PROTEKSI LINGKUNGAN</t>
  </si>
  <si>
    <t>2.09.06.00.00</t>
  </si>
  <si>
    <t>RADIATION APPLICATION AND NON DESTRUCTIVE TESTING LABORATORY (BATAM)</t>
  </si>
  <si>
    <t>2.09.07.00.00</t>
  </si>
  <si>
    <t>ALAT LABORATORIUM LINGKUNGAN HIDUP</t>
  </si>
  <si>
    <t>2.09.08.00.00</t>
  </si>
  <si>
    <t>PERALATAN LABORATORIUM HIDRODINAMIKA</t>
  </si>
  <si>
    <t>2.10.00.00.00</t>
  </si>
  <si>
    <t>ALAT-ALAT PERSENJATAAN/KEAMANAN</t>
  </si>
  <si>
    <t>2.10.01.00.00</t>
  </si>
  <si>
    <t>SENJATA API</t>
  </si>
  <si>
    <t>2.10.02.00.00</t>
  </si>
  <si>
    <t>PERSENJATAAN NON SENJATA API</t>
  </si>
  <si>
    <t>2.10.03.00.00</t>
  </si>
  <si>
    <t>AMUNIISI</t>
  </si>
  <si>
    <t>2.10.04.00.00</t>
  </si>
  <si>
    <t>SENJATA SINAR</t>
  </si>
  <si>
    <t>3.00.00.00.00</t>
  </si>
  <si>
    <t>GOLONGAN GEDUNG DAN BANGUNAN</t>
  </si>
  <si>
    <t>3.11.00.00.00</t>
  </si>
  <si>
    <t>BANGUNAN GEDUNG</t>
  </si>
  <si>
    <t>3.11.01.00.00</t>
  </si>
  <si>
    <t>BANGUNAN GEDUNG TEMPAT KERJA</t>
  </si>
  <si>
    <t>3.11.02.00.00</t>
  </si>
  <si>
    <t>BANGUNAN GEDUNG TEMPAT TINGGAL</t>
  </si>
  <si>
    <t>3.11.03.00.00</t>
  </si>
  <si>
    <t>BANGUNAN MENARA</t>
  </si>
  <si>
    <t>3.12.00.00.00</t>
  </si>
  <si>
    <t>MONUMEN</t>
  </si>
  <si>
    <t>3.12.01.00.00</t>
  </si>
  <si>
    <t>Bangunan Bersejarah</t>
  </si>
  <si>
    <t>3.12.02.00.00</t>
  </si>
  <si>
    <t>TUGU PERINGATAN</t>
  </si>
  <si>
    <t>3.12.03.00.00</t>
  </si>
  <si>
    <t>CANDI</t>
  </si>
  <si>
    <t>3.12.04.00.00</t>
  </si>
  <si>
    <t>MONUMEN/BANUNAN BERSEJARAH</t>
  </si>
  <si>
    <t>3.12.07.00.00</t>
  </si>
  <si>
    <t>RAMBU-RAMBU</t>
  </si>
  <si>
    <t>3.12.08.00.00</t>
  </si>
  <si>
    <t>RAMBU-RAMBU LALU LINTAS UDARA</t>
  </si>
  <si>
    <t>4.00.00.00.00</t>
  </si>
  <si>
    <t>GOLONGAN JALAN, IRIGASI DAN JARINGAN</t>
  </si>
  <si>
    <t>4.13.00.00.00</t>
  </si>
  <si>
    <t>JALAN DAN JEMBATAN</t>
  </si>
  <si>
    <t>4.13.01.00.00</t>
  </si>
  <si>
    <t>JALAN</t>
  </si>
  <si>
    <t>4.14.00.00.00</t>
  </si>
  <si>
    <t>BANGUNAN AIR/IRIGASI</t>
  </si>
  <si>
    <t>4.13.02.00.00</t>
  </si>
  <si>
    <t>JEMBATAN</t>
  </si>
  <si>
    <t>4.14.01.00.00</t>
  </si>
  <si>
    <t>Bangunan Air Irigasi</t>
  </si>
  <si>
    <t>4.14.04.00.00</t>
  </si>
  <si>
    <t>BANGUNAN PENGAMAN SUNGAI DAN PENANGGULANGAN BENCANA ALAM</t>
  </si>
  <si>
    <t>4.14.05.00.00</t>
  </si>
  <si>
    <t>BANGUNAN PENGEMBANGAN SUMBER AIR DAN AIR TNH</t>
  </si>
  <si>
    <t>4.14.08.00.00</t>
  </si>
  <si>
    <t>BANGUNAN AIR</t>
  </si>
  <si>
    <t>4.15.00.00.00</t>
  </si>
  <si>
    <t>INSTALASI</t>
  </si>
  <si>
    <t>4.15.01.00.00</t>
  </si>
  <si>
    <t>INSTALASI AIR MINUM/BERSIH</t>
  </si>
  <si>
    <t>4.15.03.00.00</t>
  </si>
  <si>
    <t>INSTALASI PENGOLAHAN SAMPAH NON ORGANIK</t>
  </si>
  <si>
    <t>4.15.04.00.00</t>
  </si>
  <si>
    <t>INSTALASI PENGOLAHAN BAHAN BANGUNAN</t>
  </si>
  <si>
    <t>4.15.06.00.00</t>
  </si>
  <si>
    <t>INSTALASI GARDU LISTRIK</t>
  </si>
  <si>
    <t>4.15.07.00.00</t>
  </si>
  <si>
    <t>INSTALASI PERTAHANAN</t>
  </si>
  <si>
    <t>4.15.08.00.00</t>
  </si>
  <si>
    <t>INSTALASI GAS</t>
  </si>
  <si>
    <t>4.15.09.00.00</t>
  </si>
  <si>
    <t>INSTALASI PENGAMAN</t>
  </si>
  <si>
    <t>4.16.00.00.00</t>
  </si>
  <si>
    <t>JARINGAN</t>
  </si>
  <si>
    <t>4.16.01.00.00</t>
  </si>
  <si>
    <t>Jaringan Air Minum</t>
  </si>
  <si>
    <t>4.16.02.00.00</t>
  </si>
  <si>
    <t>JARINGAN LISTRIK</t>
  </si>
  <si>
    <t>4.16.03.00.00</t>
  </si>
  <si>
    <t>JARINGAN TELEPON</t>
  </si>
  <si>
    <t>4.16.04.00.00</t>
  </si>
  <si>
    <t>JARINGAN GAS</t>
  </si>
  <si>
    <t>5.00.00.00.00</t>
  </si>
  <si>
    <t>GOLONGAN ASSET TETAP LAINNYA</t>
  </si>
  <si>
    <t>5.17.00.00.00</t>
  </si>
  <si>
    <t>BUKU DAN PERPUSTAKAAN</t>
  </si>
  <si>
    <t>5.17.01.00.00</t>
  </si>
  <si>
    <t>BUKU</t>
  </si>
  <si>
    <t>5.17.03.00.00</t>
  </si>
  <si>
    <t>BARANG-BARANG PERPUSTAKAAN</t>
  </si>
  <si>
    <t>5.18.00.00.00</t>
  </si>
  <si>
    <t>BARANG BERCORAK KEBUDAYAAN</t>
  </si>
  <si>
    <t>5.18.01.00.00</t>
  </si>
  <si>
    <t>5.18.02.00.00</t>
  </si>
  <si>
    <t>ALAT OLAH RAGA LAINNYA</t>
  </si>
  <si>
    <t>5.19.00.00.00</t>
  </si>
  <si>
    <t>HEWAN DAN TERNAK SERTA TANAMAN</t>
  </si>
  <si>
    <t>5.19.01.00.00</t>
  </si>
  <si>
    <t>HEWAN</t>
  </si>
  <si>
    <t>6.00.00.00.00</t>
  </si>
  <si>
    <t>GOLONGAN KONSTRUKSI DLM PENGERJAAN</t>
  </si>
  <si>
    <t>Kd Kelompok</t>
  </si>
  <si>
    <t>Masa Manfaat</t>
  </si>
  <si>
    <t>Penyusutan tahunan</t>
  </si>
  <si>
    <t>Jumlah tahun s.d 2013</t>
  </si>
  <si>
    <t>Besarnya Penyusutan 2013</t>
  </si>
  <si>
    <t>Jumlah tahun s.d 2014</t>
  </si>
  <si>
    <t>Besarnya Penyusutan SD 2014</t>
  </si>
  <si>
    <t>Besarnya penyusutan Th 2015</t>
  </si>
  <si>
    <t>Besarnya penyusutan Th 2016</t>
  </si>
  <si>
    <t>NILAI BUKU</t>
  </si>
  <si>
    <t>Besarnya penyusutan Th 2017</t>
  </si>
  <si>
    <t>AKUMULASI S/D 2017</t>
  </si>
  <si>
    <t>KEBIJAKAN AKUNTANSI</t>
  </si>
  <si>
    <t>AKUMULASI S/D TAHUN 2017</t>
  </si>
  <si>
    <t>IDENTIFIKASI KAWASAN RAWAN BENCANA</t>
  </si>
  <si>
    <t>PERENCANAAN PENYUSUNAN DOKUMEN RENCANA KAWASAN PERMUKIMAN</t>
  </si>
  <si>
    <t>DED PENATAAN KAWASAN PERMUKIMAN KOTA TELUK KUANTAN (TEPIAN NAROSA TELUK KUANTAN)</t>
  </si>
  <si>
    <t xml:space="preserve">DED PSD AGROPOLITAN SENTAJO RAYA </t>
  </si>
  <si>
    <t xml:space="preserve">IDENTIFIKASI KAWASAN KUMUH KEC. KUANTAN TENGAH </t>
  </si>
  <si>
    <t>Koreksi</t>
  </si>
  <si>
    <t>NOMOR</t>
  </si>
  <si>
    <t>LUAS</t>
  </si>
  <si>
    <t>TAHUN PENGADAAN</t>
  </si>
  <si>
    <t>STATUS TANAH</t>
  </si>
  <si>
    <t>PENGGUNAAN</t>
  </si>
  <si>
    <t>ASAL USUL</t>
  </si>
  <si>
    <t>KET</t>
  </si>
  <si>
    <t>HAK</t>
  </si>
  <si>
    <t>SERTIFIKAT</t>
  </si>
  <si>
    <t>REGISTER</t>
  </si>
  <si>
    <t>TANGGAL</t>
  </si>
  <si>
    <t xml:space="preserve">TANAH </t>
  </si>
  <si>
    <t xml:space="preserve">TANAH UNTUK TAMAN KOTA TELUK KUANTAN </t>
  </si>
  <si>
    <t xml:space="preserve">LAHAN MASYARAKAT AKSES JALAN PENGHUBUNG JABANTAN INUMAN </t>
  </si>
  <si>
    <t>LAHAN MASYARAKAT UNTUK JALAN DAN JEMBATAN DI KEC. GUNUNG TOAR</t>
  </si>
  <si>
    <t>PERALATAN DAN MESIN</t>
  </si>
  <si>
    <t>ALAT - ALAT BERAT</t>
  </si>
  <si>
    <t>ALAT - ALAT ANGKUTAN</t>
  </si>
  <si>
    <t>ALAT - ALAT BENGKEL</t>
  </si>
  <si>
    <t>ALAT - ALAT PERTANIAN DAN PERTERNAKAN</t>
  </si>
  <si>
    <t>ALAT - ALAT KANTOR DAN RUMAH TANGGA</t>
  </si>
  <si>
    <t>ALAT - ALAT STUDIO DAN KOMUNIKASI</t>
  </si>
  <si>
    <t>ALAT - ALAT UKUR</t>
  </si>
  <si>
    <t>ALAT - ALAT KEDOKTERAN</t>
  </si>
  <si>
    <t>ALAT - ALAT LABORATORIUM</t>
  </si>
  <si>
    <t>ALAT - ALAT KEAMANAN</t>
  </si>
  <si>
    <t>ALAT CORE DRILL (BERTAMBAH)</t>
  </si>
  <si>
    <t>ALMARI</t>
  </si>
  <si>
    <t>FILING KABINET</t>
  </si>
  <si>
    <t>MEJA KERJA KEPALA DINAS</t>
  </si>
  <si>
    <t>MAJA SEKRETARIS</t>
  </si>
  <si>
    <t xml:space="preserve"> MEJA KERJA STAF</t>
  </si>
  <si>
    <t xml:space="preserve"> KURSI KERJA KEPALA DINAS</t>
  </si>
  <si>
    <t>KURSI KERJA SEKRETARIS</t>
  </si>
  <si>
    <t xml:space="preserve">KURSI KERJA KEPALA BIDANG </t>
  </si>
  <si>
    <t xml:space="preserve">KURSI KERJA STAF </t>
  </si>
  <si>
    <t>PERALATAN JARINGAN INTERNET</t>
  </si>
  <si>
    <t>KOMPUTER NOTEBOOK</t>
  </si>
  <si>
    <t xml:space="preserve">PRINTER A4 LASER JET </t>
  </si>
  <si>
    <t xml:space="preserve">KOMPUTER NOTEBOOK </t>
  </si>
  <si>
    <t>PRINTER A4</t>
  </si>
  <si>
    <t>MODEM</t>
  </si>
  <si>
    <t>KOMPUTER NOTE BOOK</t>
  </si>
  <si>
    <t>D-LINK</t>
  </si>
  <si>
    <t>ALAT PENDINGIN RUANGAN/AC (BERTAMBAH)</t>
  </si>
  <si>
    <t>LEMARI GANTUNG</t>
  </si>
  <si>
    <t>PRINTER  A3  (1 UNIT)</t>
  </si>
  <si>
    <t>HARDISK EKSTERNAL (1 UNIT)</t>
  </si>
  <si>
    <t>PERSONAL KOMPUTER</t>
  </si>
  <si>
    <t>PAPAN PLANG NAMA ASET PEMDA</t>
  </si>
  <si>
    <t>MESIN PENGAHANCUR KERTAS</t>
  </si>
  <si>
    <t>KOMPUTER/ PC BAGIAN PERLENGKAPAN</t>
  </si>
  <si>
    <t>LAPTOP BAGIAN PERTANAHAN</t>
  </si>
  <si>
    <t>PRINTER BAGIAN PERTANAHAN</t>
  </si>
  <si>
    <t>KABINET TAHAN API</t>
  </si>
  <si>
    <t>MEJA 1/2 BIRO STAF</t>
  </si>
  <si>
    <t>SCANNER</t>
  </si>
  <si>
    <t xml:space="preserve">DRONE + KELENGKAPANNYA </t>
  </si>
  <si>
    <t xml:space="preserve">PENGADAAN LAPTOP 3 UNIT </t>
  </si>
  <si>
    <t xml:space="preserve">KAMERA </t>
  </si>
  <si>
    <t xml:space="preserve">INFOKUS </t>
  </si>
  <si>
    <t xml:space="preserve">LAPTOP </t>
  </si>
  <si>
    <t>KAMERA CCTV (BERTAMBAH)</t>
  </si>
  <si>
    <t>KOMPAS</t>
  </si>
  <si>
    <t>JENIS BARANG / NAMA BARANG</t>
  </si>
  <si>
    <t>MERK / TYPE</t>
  </si>
  <si>
    <t>UKURAN / CC</t>
  </si>
  <si>
    <t>TAHUN PEMBELIAN</t>
  </si>
  <si>
    <t>PABRIK</t>
  </si>
  <si>
    <t>RANGKA</t>
  </si>
  <si>
    <t>MESIN</t>
  </si>
  <si>
    <t>POLISI</t>
  </si>
  <si>
    <t>KONDISI BANGUNAN/ BARANG  (B,KB,RB,)</t>
  </si>
  <si>
    <t>KONSTRUKSI BANGUNAN</t>
  </si>
  <si>
    <t>LETAK/ LOKASI ALAMAT</t>
  </si>
  <si>
    <t>DOKUMEN GEDUNG</t>
  </si>
  <si>
    <t>LUAS (M2)</t>
  </si>
  <si>
    <t>NOMOR KODE TANAH</t>
  </si>
  <si>
    <t xml:space="preserve">ASAL USUL </t>
  </si>
  <si>
    <t>BERTINGKAT / TIDAK</t>
  </si>
  <si>
    <t>LUAS LANTAI (M2)</t>
  </si>
  <si>
    <t xml:space="preserve">GEDUNG DAN BANGUNAN </t>
  </si>
  <si>
    <t>PEMBANGUNAN RUMAH SEDERHANA SEHAT</t>
  </si>
  <si>
    <t>KONSTRUKSI</t>
  </si>
  <si>
    <t>PANJANG (KM)</t>
  </si>
  <si>
    <t>LEBAR (M)</t>
  </si>
  <si>
    <t>LETAK / ALAMAT LOKASI</t>
  </si>
  <si>
    <t>DOKUMEN</t>
  </si>
  <si>
    <t>KONDISI (B, KB, RB)</t>
  </si>
  <si>
    <t xml:space="preserve">JALAN, IRIGASI DAN JARINGAN </t>
  </si>
  <si>
    <t xml:space="preserve">JALAN DAN JEMBATAN </t>
  </si>
  <si>
    <t>PEMB. JALAN KOMPLEK RUMAH JABATAN WAKIL BUPATI DAN SEKRETARIS DAERAH LEBAR 6 M' PANJANG 250 M'</t>
  </si>
  <si>
    <t>PENINGK. JALAN POROS DESA MUARO PETAI (PERKERASAN)</t>
  </si>
  <si>
    <t>PENINK. JALAN PEBAUN HILIR, PEBAUN HULU, SAIK +PELEBARAN JEMBATAN 3 UNIT</t>
  </si>
  <si>
    <t>PEMB. JALAN POROS GUNUNG - KEBUN NOPI 2,00 KM</t>
  </si>
  <si>
    <t>PEMB. JALAN POROS DESA TEBERAU PANJANG - DUTA PALMA</t>
  </si>
  <si>
    <t>PENINGK/PELEBARAN JALAN KOTO TALUK SIMP. BATOBO -SIMP. RAWANG PENGKEH (BETON) + LOANING TALUD SEI GEMURUH</t>
  </si>
  <si>
    <t>PENINGK. JALAN POROS DESA KENEG. SENTAJO (PL. KOMANG DAN MUARO SENTAJO) (ASPAL HOTMIX 1,6 KM)</t>
  </si>
  <si>
    <t>PENINK. JALAN MENUJU KAWASAN RUMAH ADAT KENEG. TALUK (SHARING PROGRAM)</t>
  </si>
  <si>
    <t>PEMB. JALAN SAMPING BALAI ADAT SEI. JERING T.KUANTAN 1 KM</t>
  </si>
  <si>
    <t>PENINGK. JALAN POROS DESA PL. DERAS (PERKERASAN)</t>
  </si>
  <si>
    <t>PENINGK. JALAN ARENA PACU JALUR DESA PL. TENGAH (JALAN BETON) 360 M'</t>
  </si>
  <si>
    <t>PENINGK. JALAN ARENA PACU JALUR DESA KOTO INUMAN (JALAN BETON) 500 M'</t>
  </si>
  <si>
    <t>PENINGK. JALAN POROS DESA PANGKALAN INDARUNG (JALAN BETON)</t>
  </si>
  <si>
    <t xml:space="preserve">PEMB. BOX CULVERT DESA MUARO TOMBANG </t>
  </si>
  <si>
    <t xml:space="preserve">PEMB. BOX CULVERT DESA BJR. GUNTUNG </t>
  </si>
  <si>
    <t xml:space="preserve">PEMB. BOX CULVERT DESA TOAR </t>
  </si>
  <si>
    <t xml:space="preserve">PEMB. BOX CULVERT JALAN KE TPA </t>
  </si>
  <si>
    <t xml:space="preserve">PEMB. BOX CULVERT SEI. PENDULANGAN PASAR BARU </t>
  </si>
  <si>
    <t>PEMBANGUNAN TURAP JALAN SP. 4 SAWAH-BERINGIN+TURAP MAN + TURAP SMPN 2 (P: 210 M)</t>
  </si>
  <si>
    <t>PEMBANGUNAN TURAP KANTOR DINAS PERIKANAN</t>
  </si>
  <si>
    <t>PEMBANGUNAN TURAP KANTOR BPIPDL</t>
  </si>
  <si>
    <t>PEMBANGUNAN/PENINK. JALAN TAWAKAL TL. KUANTAN</t>
  </si>
  <si>
    <t>PENINGKATAN JALAN POROS DESA PERHENTIAN LUAS</t>
  </si>
  <si>
    <t xml:space="preserve">PEMB. TURAP BETON + TIMBUNAN DESA TEBERAU PANJANG </t>
  </si>
  <si>
    <t xml:space="preserve">PEMB. TURAP TANGGA PEMANDIAN DESA SETIANG </t>
  </si>
  <si>
    <t>BOX CULVERT</t>
  </si>
  <si>
    <t>TURAP</t>
  </si>
  <si>
    <t>BANGUNAN INFRASTRUKTUR PERDESAAN ( JALAN DAN JEMBATAN)</t>
  </si>
  <si>
    <t>PENINGK. JALAN JERUK LINGKUNGAN III JAO (BETON) 500 M'</t>
  </si>
  <si>
    <t>PENINGK. JALAN KENEG. JAKE KWS BALAI ADAT (BETON) 450 M'</t>
  </si>
  <si>
    <t>PENINGK. JALAN POROS DESA DUSUN TOPAN (BETON) 450 M'</t>
  </si>
  <si>
    <t>PENINK. JALAN POROS DESA TEBING TINGGI SIMANDOLAK</t>
  </si>
  <si>
    <t>PENINGK. JALAN DESA SEI. RAMBAI - LOGAS (PERKERASAN)</t>
  </si>
  <si>
    <t>PEMB. JALAN DESA TEBERAU PANJANG</t>
  </si>
  <si>
    <t>PEMB. JALAN POROS DESA SAMBUNG (PERKERASAN)</t>
  </si>
  <si>
    <t>PENINGK. JALAN DESA SEI. PAKU (PERKERASAN</t>
  </si>
  <si>
    <t>PENINK. JALAN PENYEBERANGAN (BETON) PULA BERALO 250 METER</t>
  </si>
  <si>
    <t>PEMB. BOX CULVERT SURAU PULAI KP. BARU 4 X 5 X 3 (DOUBLE)</t>
  </si>
  <si>
    <t>- PEMB TURAP PENAHAN TEBING SD SIKIJANG</t>
  </si>
  <si>
    <t>- PEMB TURAP JEMBATAN GANTUNG SINGINGI</t>
  </si>
  <si>
    <t>- PEMB TURAP SMAN 1 SINGINGI</t>
  </si>
  <si>
    <t>- PEMB TURAP PENAHAN TEBING JEMB SUNGAI DESA PL KIJANG</t>
  </si>
  <si>
    <t>- PEMB TURAP SDN OO1 PASAR BARU &amp; TK PEMBINA</t>
  </si>
  <si>
    <t>- PEMB TURAP PENAHAN TEBING JEMBATAN KOTO KOMBU</t>
  </si>
  <si>
    <t>- PEMB TURAP TEBING SEKOLAH MAS YPKM</t>
  </si>
  <si>
    <t>- PEMB TURAP NURUL ISLAM</t>
  </si>
  <si>
    <t>PEK. PENGASPALAN JLN. DESA MUARO SENTAJO</t>
  </si>
  <si>
    <t>PEK. PENGASPALAN JLN. MANGGA</t>
  </si>
  <si>
    <t>PEK. PERKERASAN BETON JLN. SEROJA +DRAINASE</t>
  </si>
  <si>
    <t>PEK. PERKERASAN BETON JL. JURI+DRAINASE- SINAMBEK</t>
  </si>
  <si>
    <t>PEK. PENGASPALAN JLN DESA PL. KEDUNDUNG</t>
  </si>
  <si>
    <t>PEK. PERKERASAN BETON SUKA RAMAI-PADAT KARYA</t>
  </si>
  <si>
    <t>PEK. PENGASPALAN JL. DESA PINTU GB. KARI</t>
  </si>
  <si>
    <t>PEK. PERKERASAN JLN BETON KOPAH</t>
  </si>
  <si>
    <t>PEK. PENGASPALAN JL. DESA JAKE</t>
  </si>
  <si>
    <t>PEK. PERKERASAN BETON DUSUN TOPAN</t>
  </si>
  <si>
    <t>PEK. PENGASPALAN JL. SITORAJO KARI</t>
  </si>
  <si>
    <t>PEK. PENGASPALAN JLN. PARIT TERATAK AIR HITAM</t>
  </si>
  <si>
    <t>PEK. PENGASPALAN JL. GERINGGING BARU</t>
  </si>
  <si>
    <t>PEK. PENGASPALAN JL. LINGKAR BERINGIN JAYA</t>
  </si>
  <si>
    <t>PEK. PENGASPALAN JLN. DESA PERHENTIAN LUAS</t>
  </si>
  <si>
    <t>PEK. PENGASPALAN JLN. DESA PESIKAIAN</t>
  </si>
  <si>
    <t>PEK. PENGASPALAN JLN. KP. BARU CERENTI</t>
  </si>
  <si>
    <t>PEK. PENGASPALAN JL. KINALI</t>
  </si>
  <si>
    <t>PEK. PENGASPALAN JLN. SMA PANTAI</t>
  </si>
  <si>
    <t>PEK. PENGASPALAN JLN. DESA SEI. KALELAWAR</t>
  </si>
  <si>
    <t>PEK. PENINGKATAN JL. KEL. MUARA LEMBU</t>
  </si>
  <si>
    <t>PEK. PERKERASAN JL. BETON DESA SEI. SIRIH</t>
  </si>
  <si>
    <t>PEK. PENGASPALAN JLN. DESA SEI. KUNING</t>
  </si>
  <si>
    <t>PEK. PERKERASAN JL. BETON KEL. MUARA LEMBU</t>
  </si>
  <si>
    <t>PEK. PENINGKATAN JALAN POROS DESA RANTAU SIALANG 1 KM</t>
  </si>
  <si>
    <t>PEK. PENINGKATAN JL. MENUJU OBYEK WISATA AIR PANAS</t>
  </si>
  <si>
    <t>PEK. JL DESA PL. PANJANG HULU 1 KM</t>
  </si>
  <si>
    <t>PEK. PEMBANGUNAN JL. DESA PADANG TANGGUNG 1,8 KM</t>
  </si>
  <si>
    <t>PEK. PENINGK JL. DUSUN GUNUNG MELINTANG- TERATAK BARU 1 KM</t>
  </si>
  <si>
    <t xml:space="preserve">PEMBANGUNAN JALAN SEMENISASI DESA SUMBER JAYA DUSUN JADI MULYA </t>
  </si>
  <si>
    <t>PEMBANGUNAN JL. HARAPAN I SEI. JERING (BETON)</t>
  </si>
  <si>
    <t>PENINGKATAN JALAN DESA LANGSAT HULU (BETON)</t>
  </si>
  <si>
    <t>PEMB. JEMB. SEI. TOMBANG DESA KOPAH</t>
  </si>
  <si>
    <t>PEMB. JEMB. SEI. PASIR PUTIH DESA KOPAH</t>
  </si>
  <si>
    <t>PEMB. JEMB. KE TK DAN LAP. BOLA KAKI DESA JAKE</t>
  </si>
  <si>
    <t>PEMB. JEMB. DESA SIGARUNTANG</t>
  </si>
  <si>
    <t>PEK. REHAB. JEMBATAN GANTUNG MUARO PETAI</t>
  </si>
  <si>
    <t>PEK. REHAB. JEMBATAN SEBERANG MUARA LEMBU</t>
  </si>
  <si>
    <t xml:space="preserve">TEMBOK PENAHAN TANAH </t>
  </si>
  <si>
    <t>PENINGK. JALAN POROS DESA RANTAU SIALANG (PERKERASAN)</t>
  </si>
  <si>
    <t>PENINGK. JALAN DESA PL. PANJANG HULU (PERKERASAN)</t>
  </si>
  <si>
    <t>PENINGK. JALAN DUSUN GUNUNG MELINTANG - TERATAK BARU</t>
  </si>
  <si>
    <t>PEMB. JALAN DESA PADANG TANGGUNG</t>
  </si>
  <si>
    <t xml:space="preserve">PENINGK. JALAN MENUJU OBJEK WISATA AIR PANAS DESA KOTO KOMBU </t>
  </si>
  <si>
    <t>PENGASPALAN JALAN BEDENG SIKURAN 1000 METER</t>
  </si>
  <si>
    <t>PENINGKATAN JALAN PULAU PANJANG HILIR 1000 M'</t>
  </si>
  <si>
    <t>- PEK. PENGASPALAN JALAN PASAR BARU BASERAH 1000 M'</t>
  </si>
  <si>
    <t>- PEK. JALAN BETON DESA RAWANG BINJAI</t>
  </si>
  <si>
    <t>- PEK. PENINGKATAN JALAN DESA UJUNG TANJUNG</t>
  </si>
  <si>
    <t>- PEK. PENGASPALAN JALAN KELURAHAN BERINGIN JAYA 1000 M'</t>
  </si>
  <si>
    <t>- PEK. PELEBARAN JALAN MUARO SENTAJO</t>
  </si>
  <si>
    <t>- PEK. JALAN BETON DESA PULAU KOMANG</t>
  </si>
  <si>
    <t>- PEK. PENINGKATAN DAN PENGASPALAN JALAN DESA MUARO SENTAJO</t>
  </si>
  <si>
    <t>- PEK. JALAN BETON + TURAP DESA MUNSALO KOPAH</t>
  </si>
  <si>
    <t>- PEK. PENGASPALAN JALAN BAMBU KUNING KEL. SUNGAI JERING 1000 M'</t>
  </si>
  <si>
    <t>- PEK. JALAN BETON DESA KOTO TALUK</t>
  </si>
  <si>
    <t>- PEK. JALAN BETO + TURAP DESA SAWAH - BERINGIN</t>
  </si>
  <si>
    <t>- PEK. PENGASPALAN JALAN DUSUN MULYA/KELURAHAN SUNGAI JERING 667 M'</t>
  </si>
  <si>
    <t>PEK. JALAN BETON KELURAHAN SUNGAI JERING</t>
  </si>
  <si>
    <t>- PEK. JALAN BETON DESA SEBERANG SUNGAI</t>
  </si>
  <si>
    <t>- PEK. JALAN BETON DESA TELUK BERINGIN</t>
  </si>
  <si>
    <t>- PEK. PENGASPALAN JALAN DESA RANTAU SIALANG</t>
  </si>
  <si>
    <t>- PEK. PENINGKATAN JALAN DESA BUKIT KAUMAN 1000 M'</t>
  </si>
  <si>
    <t>- PEK. PENINGKATAN JALAN LINGKAR DESA SEBERANG CENGAR</t>
  </si>
  <si>
    <t>- PEK. JALAN BETON DESA PANTAI</t>
  </si>
  <si>
    <t>- PEK. PENGASPALAN JALAN DESA SAMPURAGO - LUBUK AMBACANG +SALURAN 1000 M'</t>
  </si>
  <si>
    <t>- PEK. PENGASPALAN JALAN DESA LOGAS 1000 M'</t>
  </si>
  <si>
    <t>- PEK. JALAN BETON + DRAINASE MENUJU PUSKESMAS KEL. M. LEMBU</t>
  </si>
  <si>
    <t>- PEK. PENGASPALAN JALAN DESA PETAI 782 M'</t>
  </si>
  <si>
    <t>- PEK. PENGASPALAN JALAN DESA BERINGIN JAYA 1000 M'</t>
  </si>
  <si>
    <t>- PEMB. JEMBATAN DESA PULAU KOPUNG SENTAJO</t>
  </si>
  <si>
    <t>- PEMB. JEMBATAN DESA TANAH BEKALI</t>
  </si>
  <si>
    <t>- PEMB. JEMBATAN DESA SUKAPING</t>
  </si>
  <si>
    <t>- PEMBANGUNAN JEMBATAN DESA PULAU DERAS</t>
  </si>
  <si>
    <t>- PEMBANGUNAN JEMBATAN DESA SEI. SORIAK</t>
  </si>
  <si>
    <t>JALAN PERTANIAN PL. KOPUANG 1000 M'</t>
  </si>
  <si>
    <t>JALAN DESA SEI. SORIAK DAN JALAN DESA TANJUNG PUTUS 1300 M'</t>
  </si>
  <si>
    <t>JALAN DESA SMA PANTAI 1000 M'</t>
  </si>
  <si>
    <t>JALAN DESA KANPUNG BARU CERENTI 500 M'</t>
  </si>
  <si>
    <t>PEMB. JALAN BETON DESA KAMPUNG BARU CERENTI MENUJU KANTOR DESA</t>
  </si>
  <si>
    <t>PEMBANGUNAN JALAN BETON DESA SIMANDOLAK</t>
  </si>
  <si>
    <t>PEMB. JALAN BETON MENUJU PUSKESMAS KENEGERIAN KOPAH</t>
  </si>
  <si>
    <t>PEKERJAAN JALAN BETON PUSKESMAS BERINGIN JAYA</t>
  </si>
  <si>
    <t>PERKERASAN JALAN MENUJU PERKUBURAN KENEGERIAN SENTAJO</t>
  </si>
  <si>
    <t>PERKERASAN JALAN LINGKUNGAN KANTOR CAMAT DAN PUSKESMAS</t>
  </si>
  <si>
    <t>PEKERJAAN JALAN BETON DESA GERINGGING JAYA</t>
  </si>
  <si>
    <t>PEKERJAAN JALAN BETON DESA PULAU BINJAI</t>
  </si>
  <si>
    <t>PEKERJAAN JALAN BETON MENUJU SMA KARI</t>
  </si>
  <si>
    <t>PEMBANGUNAN BOX CULVERT JALAN MANGGA</t>
  </si>
  <si>
    <t>REHABILITASI/ RENOVASI JEMBATAN KELURAHAN PASAR CERENTI</t>
  </si>
  <si>
    <t>PEKERJAAN JALAN BETON KOTO INUMAN KEC. INUMAN</t>
  </si>
  <si>
    <t>PENINGKATAN JALAN DESA PULAU PANJANG HILIR INUMAN</t>
  </si>
  <si>
    <t>PEKERJAAN JALAN BETON KARI</t>
  </si>
  <si>
    <t>PEKERJAAN JALAN BETON DESA TEBERAU PANJANG</t>
  </si>
  <si>
    <t>PENGASPALAN JL. DESA LBK. AMBACANG</t>
  </si>
  <si>
    <t>PENGASPALAN JALAN DESA SEI SORIK - RAWANG OGUNG</t>
  </si>
  <si>
    <t>PENGASPALAN JALAN DESA TELUK PAUH</t>
  </si>
  <si>
    <t>PENGASPALAN JALAN DESA PEBAUN HILIR</t>
  </si>
  <si>
    <t>PENGASPALAN JALAN DESA PETAPAHAN</t>
  </si>
  <si>
    <t>PEKERJAAN JALAN BETON DAN DRAINASE MENUJU PUSKESMAS LUBUK JAMBI</t>
  </si>
  <si>
    <t>PENINGKATAN JALAN MUARO SENTAJO DUSUN KAYU BATU (URUGAN PILIHAN)</t>
  </si>
  <si>
    <t>PEKERJAAN JALAN BETON DESA PULAU KOPUNG</t>
  </si>
  <si>
    <t>PEKERJAAN JALAN BETON DESA KAMPUNG BARU TIMUR CERENTI</t>
  </si>
  <si>
    <t>PEKERJAAN JALAN BETON DESA PULAU PANJANG CERENTI</t>
  </si>
  <si>
    <t>- JALAN BETON KELURAHAN KOTO PERAKU CERENTI</t>
  </si>
  <si>
    <t>PEKERJAAN JALAN BETON DESA JAKE</t>
  </si>
  <si>
    <t>PENGASPALAN JALAN DESA TEBING TINGGI</t>
  </si>
  <si>
    <t>PENGASPALAN JALAN DESA PINTU GOBANG-STADION MINI</t>
  </si>
  <si>
    <t>PENGASPALAN JALAN KELURAHAN SUNGAI JERING (ASRAMA POLISI)</t>
  </si>
  <si>
    <t>PEKERJAAN JALAN BETON DESA PINTU GOBANG KARI</t>
  </si>
  <si>
    <t>PEKERJAAN JALAN BETON DESA KAMPUNG MEDAN KEC. KUANTAN HILIR</t>
  </si>
  <si>
    <t>PEKERJAAN JALAN BETON DESA PESIKAIAN</t>
  </si>
  <si>
    <t>PEKERJAAN JALAN BETON DESA MUARA LANGSAT</t>
  </si>
  <si>
    <t>PEKERJAAN JALAN BETON DESA GERINGGING BARU</t>
  </si>
  <si>
    <t>PEKERJAAN JALAN BETON PETAI - PULAU SIPAN</t>
  </si>
  <si>
    <t>PEKERJAAN JALAN BETON DESA KOTO KARI</t>
  </si>
  <si>
    <t>PEKERJAAN JALAN BETON LINTAS SIBERKUN - PULAU TONGAH</t>
  </si>
  <si>
    <t>PEKERJAAN JALAN BETON DESA BERINGIN JAYA - SINGINGI HILIR</t>
  </si>
  <si>
    <t>PEKERJAAN JALAN BETON KE MTS DARUL ULUM SUKARAJA LTD</t>
  </si>
  <si>
    <t>PEKERJAAN JALAN BETON DUSUN BUNGA TANJUNG DESA PASAR BARU PANGEAN</t>
  </si>
  <si>
    <t>PEMBANGUNAN BOX CULVERT GERINGGING BARU</t>
  </si>
  <si>
    <t>PENGASPALAN JALAN SUKARAJA</t>
  </si>
  <si>
    <t>PENGASPALAN JALAN SEI PAKU</t>
  </si>
  <si>
    <t>PENGASPALAN JALAN LINGKAR KOPAH (MENUJU SMP)</t>
  </si>
  <si>
    <t>PERKERASAN JALAN DESA SUNGAI SIRIH (JALUR 6)</t>
  </si>
  <si>
    <t>PEKERJAAN JALAN BETON LINGKAR PASAR KAMPUNG BARU GUNUNG TOAR</t>
  </si>
  <si>
    <t>PEKERJAAN JALAN BETON PASAR GUNUNG</t>
  </si>
  <si>
    <t xml:space="preserve"> PEKERJAAN JALAN BETON DESA SIKAKAK</t>
  </si>
  <si>
    <t>PEK. JALAN BETON DUSUN PERHENTIAN BUAIAN DAN PAYUNG SEKAKI  + DRAINASE DESA JAKE</t>
  </si>
  <si>
    <t>PEKERJAAN JALAN BETON DESA SEROSAH</t>
  </si>
  <si>
    <t>PEKERJAAN JALAN BETON KELURAHAN MUARA LEMBU</t>
  </si>
  <si>
    <t>PEKERJAAN JALAN BETON DESA PULAU RUMPUT</t>
  </si>
  <si>
    <t>PEKERJAAN JALAN BETON DESA PULAU MUNGKUR</t>
  </si>
  <si>
    <t>PEKERJAAN JALAN BETON DESA PULAU BUSUK SEBERANG (PETAI)</t>
  </si>
  <si>
    <t>PEKERJAAN JALAN BETON DESA KASANG LIMAU SUNDAI</t>
  </si>
  <si>
    <t>PEKERJAAN JALAN BETON DESA PARIT TERATAK AIR HITAM</t>
  </si>
  <si>
    <t>PEKERJAAN JALAN BETON KELURAHAN SIMPANG TIGA (JAO)</t>
  </si>
  <si>
    <t>PEKERJAAN JALAN BETON + BOX CULVERT DESA SUKARAJA</t>
  </si>
  <si>
    <t>PEKERJAAN JALAN BETON MENUJU MTS PANGEAN</t>
  </si>
  <si>
    <t>PEKERJAAN JALAN BETON DESA SUNGAI MANAU</t>
  </si>
  <si>
    <t>PEKERJAAN JALAN BETON PUSKESMAS RAWAT INAP SUNGAI BULUH</t>
  </si>
  <si>
    <t>JALAN SEMENISASI DUSUN SIGIRAN DESA TEBING TINGGI MENUJU MESJID AL HUDA KECAMATAN BENAI</t>
  </si>
  <si>
    <t>PERKERASAN JALAN DESA PULAU GODANG KARI</t>
  </si>
  <si>
    <t>PEMB. JEMBATAN BESI DESA LANGSAT HULU (SEI CACING)</t>
  </si>
  <si>
    <t>PEKERJAAN JALAN BETON MENUJU SDN 027 DAN LAPANGAN BOLA KAKI</t>
  </si>
  <si>
    <t>- JALAN BETON DESA KOTO CENGAR</t>
  </si>
  <si>
    <t xml:space="preserve">PENGASPALAN JALAN DESA PULAU BUSUK </t>
  </si>
  <si>
    <t>PENGASPALAN JALAN DESA PENGHIJAUAN (TUGU ELANG PULAI)</t>
  </si>
  <si>
    <t xml:space="preserve">PENGASPALAN JALAN ARENA PACU JALUR DESA TELONTOM </t>
  </si>
  <si>
    <t xml:space="preserve">PENGASPALAN JALAN DESA KOTO BARU SEI. PAYING + PEMBANGUNAN JEMBATAN KOTO </t>
  </si>
  <si>
    <t xml:space="preserve">PEMBANGUNAN JEMBATAN SD KELAS KELAS JAUH </t>
  </si>
  <si>
    <t xml:space="preserve">PENGASPALAN JALAN DESA PEBAUN HILIR </t>
  </si>
  <si>
    <t xml:space="preserve">PENGASPALAN JALAN DESA SITORAJO KARI </t>
  </si>
  <si>
    <t>PENGASPALAN JALAN DESA MUARO SENTAJO (DUSUN PASONGIK)</t>
  </si>
  <si>
    <t xml:space="preserve">PENGASPALAN JALAN DESA JALUR PATAH TERATAK AIR HITAM  </t>
  </si>
  <si>
    <t xml:space="preserve">PENGASPALAN JALAN MENUJUN PUSKESMAS </t>
  </si>
  <si>
    <t xml:space="preserve">PEMBANGUNA JALAN BETON DESA PASAR INUMAN </t>
  </si>
  <si>
    <t xml:space="preserve">PEMBANGUNAN JALAN BETON DESA KOTO GUNUNG </t>
  </si>
  <si>
    <t xml:space="preserve">PEMBANGUNAN JALAN BETON DUSUN MURBAI DESA JAYA KOPAH </t>
  </si>
  <si>
    <t xml:space="preserve">PEMBANGUNAN JALAN BETON MENUJU PONDOK PESANTREN SYAFA ATURASUL BERINGIN TELUK KUANTAN </t>
  </si>
  <si>
    <t xml:space="preserve">PEMBANGUNAN JALAN BETON JALAN JALUR DESA SUMBER JAYA </t>
  </si>
  <si>
    <t xml:space="preserve">PEMBANGUNAN JALAN BETON JALAN SUKA RAMAI SEI. JERING </t>
  </si>
  <si>
    <t xml:space="preserve">PEMBANGUNAN JALAN BETON DESA KEPALA PULAU DUSUN III BASERAH </t>
  </si>
  <si>
    <t xml:space="preserve">PEMBANGUNAN JALAN BETON  DESA </t>
  </si>
  <si>
    <t xml:space="preserve">PEMBANGUNAN JALAN BETON DESA SMKN 1 LUBUK JAMBI </t>
  </si>
  <si>
    <t xml:space="preserve">PEMBANGUNAN JALAN BETON KOMPLEK ZAITUL HANIF DUSUNPAYUNG SEKAKI JAKE </t>
  </si>
  <si>
    <t xml:space="preserve">PEMBANGUNAN JALAN BETON DESA PULAU ARO </t>
  </si>
  <si>
    <t xml:space="preserve">PEMBANGUNAN JALAN BETON DESA PULAU KOMANG DUSUN KAMPUNG DATAR DAN KUBU JAYA </t>
  </si>
  <si>
    <t xml:space="preserve">PENGASPALAN JALAN DESA SEI. KELELAWAR </t>
  </si>
  <si>
    <t xml:space="preserve">PEMBANGUNAN JALAN BETON JALAN PADAT KARYA KEL. SEI. JERING </t>
  </si>
  <si>
    <t xml:space="preserve">PEMBANGUNAN JALAN BETON JALAN DUSUN MURBAI DESA JAYA KOPAH  </t>
  </si>
  <si>
    <t xml:space="preserve">PEMBANGUNAN JALAN BETON KJALAN JALUR DESA SUMBER JAYA </t>
  </si>
  <si>
    <t>BANGUNAN AIR (IRIGASI)</t>
  </si>
  <si>
    <t xml:space="preserve">PEMBANGUNAN  DRAINASE DESA PULAU KOMANG  </t>
  </si>
  <si>
    <t xml:space="preserve">PEMBANGUNA  DRAINASE DESA TELUK BARINGIN </t>
  </si>
  <si>
    <t xml:space="preserve">PEMBANGUNAN SALURAN PRIMER PERKIM PASAR BARU BASERAH </t>
  </si>
  <si>
    <t>BELANJA MODAL KONTRUKSI BANGUNAN INFRASTRUKTUR PENDAMPING PAMSIMAS</t>
  </si>
  <si>
    <t xml:space="preserve">JARINGAN </t>
  </si>
  <si>
    <t>PEMB. DRAINASE + KANSTIN DESA SAWAH 1.000 M'</t>
  </si>
  <si>
    <t>AIR BERSIH</t>
  </si>
  <si>
    <t>DRAINASE</t>
  </si>
  <si>
    <t>PEMB. MCK DESA KOTO TALUK (SDN 018)</t>
  </si>
  <si>
    <t>BANGUNAN INFRASTRUKTUR PERDESAAN (JARINGAN)</t>
  </si>
  <si>
    <t>BANGUNAN INFRASTRUKTUR PERDESAAN</t>
  </si>
  <si>
    <t xml:space="preserve">- PEMB. DRAINASE </t>
  </si>
  <si>
    <t>- PEMB. DRAINASE</t>
  </si>
  <si>
    <t>PEMBANGUNAN DRAINASE DESA PERHENTIAN LUAS</t>
  </si>
  <si>
    <t>PEMBANGUNAN DRAINASE DRAINASE KEL. MUARA LEMBU</t>
  </si>
  <si>
    <t>PEMBANGUNAN DRINASE LAP. SEPAK BOLA MUARA LEMBU</t>
  </si>
  <si>
    <t>PEMBANGUNAN DRAINASE JL. SEROJA KEC. KUANTAN TENGAH</t>
  </si>
  <si>
    <t>PEMBANGUNAN DRAINASE DESA KOTO TUO BASERAH 250 M'</t>
  </si>
  <si>
    <t>PEMBANGUNAN DRAINASE DESA PANGKALAN INDARUNG 200 M'</t>
  </si>
  <si>
    <t>PEMBANGUNAN DRAINASE KELURAHAN SUNGAI JERING</t>
  </si>
  <si>
    <t>PEMBANGUNAN DRAINASE SMPN 2 TELUK KUANTAN</t>
  </si>
  <si>
    <t>PEMBANGUNAN DRAINASE DESA KOTO (PERUMNAS)</t>
  </si>
  <si>
    <t>- PEMBANGUNAN DRAINASE DESA LANGSAT HULU KEC. SENTAJO RAYA</t>
  </si>
  <si>
    <t>PEMBANGUNAN TURAP PENGAMAN SD KELAS JAUH LOGAS</t>
  </si>
  <si>
    <t>PEMBUATAN DRAINASE PULAU KOMANG SENTAJO-KAMPUNG DATAR</t>
  </si>
  <si>
    <t>PEMB. TURAP JALAN DESA MUARO SENTAJO</t>
  </si>
  <si>
    <t>PEMBUATAN PARIT DESA TERATAK BARU (DRAINASE)</t>
  </si>
  <si>
    <t xml:space="preserve">TELUK KUANTAN </t>
  </si>
  <si>
    <t>DESA MUARO PETAI</t>
  </si>
  <si>
    <t xml:space="preserve">PEBAUN HILIR, PEBAUN HULU, SAIK </t>
  </si>
  <si>
    <t xml:space="preserve">GUNUNG - KEBUN NOPI </t>
  </si>
  <si>
    <t>DESA TEBERAU PANJANG - DUTA PALMA</t>
  </si>
  <si>
    <t>KOTO TALUK SIMP. BATOBO -SIMP. RAWANG PENGKEH ,SEI GEMURUH</t>
  </si>
  <si>
    <t>DESA KENEG. SENTAJO (PL. KOMANG DAN MUARO SENTAJO)</t>
  </si>
  <si>
    <t xml:space="preserve">KAWASAN RUMAH ADAT KENEG. TALUK </t>
  </si>
  <si>
    <t xml:space="preserve">SAMPING BALAI ADAT SEI. JERING T.KUANTAN </t>
  </si>
  <si>
    <t xml:space="preserve">DESA PL. DERAS </t>
  </si>
  <si>
    <t xml:space="preserve">ARENA PACU JALUR DESA PL. TENGAH </t>
  </si>
  <si>
    <t xml:space="preserve">ARENA PACU JALUR DESA KOTO INUMAN </t>
  </si>
  <si>
    <t xml:space="preserve">DESA PANGKALAN INDARUNG </t>
  </si>
  <si>
    <t xml:space="preserve">DESA MUARO TOMBANG </t>
  </si>
  <si>
    <t xml:space="preserve">DESA BJR. GUNTUNG </t>
  </si>
  <si>
    <t xml:space="preserve">DESA TOAR </t>
  </si>
  <si>
    <t>SEI. PENDULANGAN PASAR BARU</t>
  </si>
  <si>
    <t>SP. 4 SAWAH</t>
  </si>
  <si>
    <t>KANTOR PERIKANAN</t>
  </si>
  <si>
    <t>KANTOR BPIPDL</t>
  </si>
  <si>
    <t>TL. KUANTAN</t>
  </si>
  <si>
    <t>DESA PERHENTIAN LUAS</t>
  </si>
  <si>
    <t xml:space="preserve">DESA TEBERAU PANJANG </t>
  </si>
  <si>
    <t xml:space="preserve">DESA SETIANG </t>
  </si>
  <si>
    <t>BASERAH</t>
  </si>
  <si>
    <t xml:space="preserve">BELAKANG BALAI ADAT </t>
  </si>
  <si>
    <t>SEI. PENDULANGAN</t>
  </si>
  <si>
    <t>DESA KEBUN LADO</t>
  </si>
  <si>
    <t xml:space="preserve">JALAN POROS MENUJU SMA N 1 GN. TOAR </t>
  </si>
  <si>
    <t>DESA SUNGAI PINANG - TANJUNG</t>
  </si>
  <si>
    <t xml:space="preserve">DESA BANJAR GUNTUNG </t>
  </si>
  <si>
    <t xml:space="preserve">DESA SEI. SORIK </t>
  </si>
  <si>
    <t xml:space="preserve">DESA TERATAK JERING </t>
  </si>
  <si>
    <t xml:space="preserve">JAO </t>
  </si>
  <si>
    <t>JAKE</t>
  </si>
  <si>
    <t xml:space="preserve">DUSUN TOPAN </t>
  </si>
  <si>
    <t xml:space="preserve">TEBING TINGGI SIMANDOLAK </t>
  </si>
  <si>
    <t xml:space="preserve">SEI RAMBAI </t>
  </si>
  <si>
    <t xml:space="preserve">TEBERAU PANJANG </t>
  </si>
  <si>
    <t xml:space="preserve">DESA SAMBUNG </t>
  </si>
  <si>
    <t>SEI. PAKU</t>
  </si>
  <si>
    <t>PULAU BARALO</t>
  </si>
  <si>
    <t xml:space="preserve">KAMPUNG BARU SENTAJO </t>
  </si>
  <si>
    <t xml:space="preserve">SIKIJANG </t>
  </si>
  <si>
    <t xml:space="preserve">MUARA LEMBU </t>
  </si>
  <si>
    <t xml:space="preserve">DESA PL. KIJANG </t>
  </si>
  <si>
    <t xml:space="preserve">PANGEAN </t>
  </si>
  <si>
    <t xml:space="preserve">KOTO KOMBU </t>
  </si>
  <si>
    <t>LUBUK JAMBI</t>
  </si>
  <si>
    <t xml:space="preserve">GUNUNG TOAR </t>
  </si>
  <si>
    <t xml:space="preserve">DESA TANAH BEKALI </t>
  </si>
  <si>
    <t>DESA TALOMTAN</t>
  </si>
  <si>
    <t xml:space="preserve">SINAMBEK </t>
  </si>
  <si>
    <t xml:space="preserve">PL. KEDUNDUNG </t>
  </si>
  <si>
    <t xml:space="preserve">SUKA RAMAI - PADAT KARYA </t>
  </si>
  <si>
    <t xml:space="preserve">PINTU GOBANG KARI </t>
  </si>
  <si>
    <t xml:space="preserve">KOPAH </t>
  </si>
  <si>
    <t xml:space="preserve">JAKE </t>
  </si>
  <si>
    <t xml:space="preserve">TOPAN </t>
  </si>
  <si>
    <t xml:space="preserve">TERATAK AIR HITAM </t>
  </si>
  <si>
    <t xml:space="preserve">GERINGGING BARU </t>
  </si>
  <si>
    <t xml:space="preserve">BERINGIN JAYA </t>
  </si>
  <si>
    <t xml:space="preserve">PERHENTIAN LUAS </t>
  </si>
  <si>
    <t xml:space="preserve">PESIKAIAN </t>
  </si>
  <si>
    <t xml:space="preserve">CERENTI </t>
  </si>
  <si>
    <t xml:space="preserve">KINALI </t>
  </si>
  <si>
    <t xml:space="preserve">PANTAI </t>
  </si>
  <si>
    <t xml:space="preserve">SEI. KELELAWAR </t>
  </si>
  <si>
    <t xml:space="preserve">SEI. SIRIH </t>
  </si>
  <si>
    <t xml:space="preserve">SEI. KUNING </t>
  </si>
  <si>
    <t xml:space="preserve">RANTAU SIALANG </t>
  </si>
  <si>
    <t xml:space="preserve">PL. PANJANG HULU </t>
  </si>
  <si>
    <t xml:space="preserve">PADANG TANGGUNG </t>
  </si>
  <si>
    <t>TERATAK BARU</t>
  </si>
  <si>
    <t xml:space="preserve">SUMBER JAYA </t>
  </si>
  <si>
    <t xml:space="preserve">SEI. JERING </t>
  </si>
  <si>
    <t xml:space="preserve">LANGSAT HULU </t>
  </si>
  <si>
    <t xml:space="preserve">SEI. TOMBANG KOPAH </t>
  </si>
  <si>
    <t xml:space="preserve">SEI. PASIR PUTIH KOPAH </t>
  </si>
  <si>
    <t xml:space="preserve">SIGARUNTANG </t>
  </si>
  <si>
    <t xml:space="preserve">MUARO PETAI </t>
  </si>
  <si>
    <t xml:space="preserve">BEDENG SIKURAN </t>
  </si>
  <si>
    <t>PULAU PANJANG HILIR</t>
  </si>
  <si>
    <t xml:space="preserve">PASARBARU BASERAH </t>
  </si>
  <si>
    <t xml:space="preserve">RAWANG BINJAI </t>
  </si>
  <si>
    <t xml:space="preserve">UJUNG TANJUNG </t>
  </si>
  <si>
    <t xml:space="preserve">MUARO SENTAJO </t>
  </si>
  <si>
    <t xml:space="preserve">PULAU KOMANG </t>
  </si>
  <si>
    <t xml:space="preserve">MUNSALO KOPAH </t>
  </si>
  <si>
    <t xml:space="preserve">KOTO TALUK </t>
  </si>
  <si>
    <t xml:space="preserve">DESA SAWAH </t>
  </si>
  <si>
    <t xml:space="preserve">SEBERANG SUNGAI </t>
  </si>
  <si>
    <t xml:space="preserve">TELUK BERINGIN </t>
  </si>
  <si>
    <t xml:space="preserve">BUKIT KAUMAN </t>
  </si>
  <si>
    <t xml:space="preserve">SEBERANG CENGAR </t>
  </si>
  <si>
    <t xml:space="preserve">DESA PANTAI </t>
  </si>
  <si>
    <t xml:space="preserve">LUBUK AMBACANG </t>
  </si>
  <si>
    <t xml:space="preserve">DESSA LOGAS </t>
  </si>
  <si>
    <t xml:space="preserve">DESA PETAI </t>
  </si>
  <si>
    <t xml:space="preserve">P. KOPUANG SENTAJO </t>
  </si>
  <si>
    <t xml:space="preserve">TANAH BEKALI </t>
  </si>
  <si>
    <t xml:space="preserve">SUKAPIANG </t>
  </si>
  <si>
    <t xml:space="preserve">PL. DERAS </t>
  </si>
  <si>
    <t xml:space="preserve">SEI. SORIAK </t>
  </si>
  <si>
    <t xml:space="preserve">PL. KOPUANG </t>
  </si>
  <si>
    <t xml:space="preserve">KAMPUANG BARU CERENTI </t>
  </si>
  <si>
    <t xml:space="preserve">SIMANDOLAK </t>
  </si>
  <si>
    <t xml:space="preserve">SENTAJO </t>
  </si>
  <si>
    <t xml:space="preserve">GERINGGING JAYA </t>
  </si>
  <si>
    <t xml:space="preserve">PULAU BINJAI </t>
  </si>
  <si>
    <t xml:space="preserve">KARI </t>
  </si>
  <si>
    <t xml:space="preserve">PASAR CERENTI </t>
  </si>
  <si>
    <t xml:space="preserve">KOTO INUMAN </t>
  </si>
  <si>
    <t xml:space="preserve">PL. PANJANG HILIR INUMAN </t>
  </si>
  <si>
    <t xml:space="preserve">SEI. SORIAK - RAWANG OGUANG </t>
  </si>
  <si>
    <t xml:space="preserve">TELUK PAUH </t>
  </si>
  <si>
    <t xml:space="preserve">PEBAUN HILIR </t>
  </si>
  <si>
    <t xml:space="preserve">PETAPAHAN </t>
  </si>
  <si>
    <t xml:space="preserve">LUBUK JAMBI </t>
  </si>
  <si>
    <t xml:space="preserve">DUSUN KAYU BATU </t>
  </si>
  <si>
    <t xml:space="preserve">PULAU KOPUANG </t>
  </si>
  <si>
    <t xml:space="preserve">PULAU PANJANG CERENTI </t>
  </si>
  <si>
    <t xml:space="preserve">KOTO PERAKU CERENTI </t>
  </si>
  <si>
    <t xml:space="preserve">DESA JAKE </t>
  </si>
  <si>
    <t xml:space="preserve">KAMPUNG MEDAN </t>
  </si>
  <si>
    <t xml:space="preserve">MUARA LANGSAT </t>
  </si>
  <si>
    <t xml:space="preserve">INUMAN </t>
  </si>
  <si>
    <t xml:space="preserve">KOTO KARI </t>
  </si>
  <si>
    <t xml:space="preserve">BENAI </t>
  </si>
  <si>
    <t>BERINGIN JAY A</t>
  </si>
  <si>
    <t xml:space="preserve">SUKARAJA </t>
  </si>
  <si>
    <t xml:space="preserve">LOGAS TANAH DARAT </t>
  </si>
  <si>
    <t xml:space="preserve">SINGINGI HILIR </t>
  </si>
  <si>
    <t>SIKAKAK</t>
  </si>
  <si>
    <t xml:space="preserve">SEROSAH </t>
  </si>
  <si>
    <t xml:space="preserve">KUANTAN HILIR SEBERANG </t>
  </si>
  <si>
    <t xml:space="preserve">SIMPANG TIGA JAO </t>
  </si>
  <si>
    <t>KUANTAN MUDIK</t>
  </si>
  <si>
    <t xml:space="preserve">SEI. BULUH </t>
  </si>
  <si>
    <t xml:space="preserve">SENTAJO RAYA </t>
  </si>
  <si>
    <t xml:space="preserve">KOTO CENGAR </t>
  </si>
  <si>
    <t xml:space="preserve">DESA PULAU BUSUK </t>
  </si>
  <si>
    <t xml:space="preserve">DESA PENGHIJAUAN </t>
  </si>
  <si>
    <t xml:space="preserve">DESA TELONTOM </t>
  </si>
  <si>
    <t xml:space="preserve">DESA KOTO BARU </t>
  </si>
  <si>
    <t xml:space="preserve">SITORAJO KARI </t>
  </si>
  <si>
    <t xml:space="preserve">DESA KOTO GUNUNG </t>
  </si>
  <si>
    <t xml:space="preserve">DESA JAYA KOPAH </t>
  </si>
  <si>
    <t xml:space="preserve">DESA BERINGIN TELUK KUANTAN </t>
  </si>
  <si>
    <t xml:space="preserve">DESA SUMBER JAYA </t>
  </si>
  <si>
    <t xml:space="preserve">BASERAH </t>
  </si>
  <si>
    <t xml:space="preserve">PULAU ARO </t>
  </si>
  <si>
    <t xml:space="preserve">PUALU KOMANG SENTAJO </t>
  </si>
  <si>
    <t xml:space="preserve">DESA SEI. KELELAWAR </t>
  </si>
  <si>
    <t xml:space="preserve">DESA PULAU KOMANG </t>
  </si>
  <si>
    <t xml:space="preserve">DESA TELUK BERINGIN </t>
  </si>
  <si>
    <t xml:space="preserve">PASAR BARU BASERAH </t>
  </si>
  <si>
    <t xml:space="preserve">KUANTAN TENGAH </t>
  </si>
  <si>
    <t xml:space="preserve">KOTO TUO </t>
  </si>
  <si>
    <t xml:space="preserve">PANGKALAN INDARUANG </t>
  </si>
  <si>
    <t>TELUK KUANTAN</t>
  </si>
  <si>
    <t xml:space="preserve">PERUMNAS </t>
  </si>
  <si>
    <t>LOGAS</t>
  </si>
  <si>
    <t>KEC. SENTAJO RAYA</t>
  </si>
  <si>
    <t>PERENCANAAN DRAINASE SIMPANG4 SAWAH MENUJ MAN (BERTAMBAH)</t>
  </si>
  <si>
    <t>PERENCANAAN DRAINASE DEPAN MESJID AGUNG SIMPANG 4 RUMA DINAS BUPATI (BERTAMBAH</t>
  </si>
  <si>
    <t>PERENCANAAN JEMBATAN SEI. JERING (BERTAMBAH)</t>
  </si>
  <si>
    <t>PERENCANAAN JEMBATAN SUNGAI BUNAI SITORAJO</t>
  </si>
  <si>
    <t>PENYUSUNAN RENCANA INDUK SISTEM PENGELOLAAN AIR MINUM (RISPAM)</t>
  </si>
  <si>
    <t>DED JARINGAN UPTD PENYEDIAAN AIR BERSIH UNIT PENGELOLA KUANTAN HILIR</t>
  </si>
  <si>
    <t>DED PEMBANGUNAN JEMBATAN DESA UJUNG TANJUNG DAN DESA GUNUNG KESIANGAN</t>
  </si>
  <si>
    <t>DED PEMBANGUNAN JEMBATAN LOGAS HILIR</t>
  </si>
  <si>
    <t>DED PEMBANGUNAN JEMBATAN KAMPUNG BARU KOTO INUMAN</t>
  </si>
  <si>
    <t>DED PEMBANGUNAN TURAP DINAS KESEHATAN</t>
  </si>
  <si>
    <t>PENYUSUNAN DATABASE JALAN DESA BERINGIN DAN DESA SAWAH KEC. KUANTAN TENGAH.</t>
  </si>
  <si>
    <t>PENYUSUNAN DATA BASE JALAN KEC. KUANTAN TENGAH (1 DESA)</t>
  </si>
  <si>
    <t xml:space="preserve">TIDAK </t>
  </si>
  <si>
    <t>TIDAK</t>
  </si>
  <si>
    <t xml:space="preserve">BETON </t>
  </si>
  <si>
    <t xml:space="preserve">PEMDA </t>
  </si>
  <si>
    <t>BANGUNAN (P, SP, D)</t>
  </si>
  <si>
    <t xml:space="preserve">KONSTRUKSI BANGUNAN </t>
  </si>
  <si>
    <t>BETON / TIDAK</t>
  </si>
  <si>
    <t>LETAK / LOKASI ALAMAT</t>
  </si>
  <si>
    <t>TGL, BLN, THN MULAI</t>
  </si>
  <si>
    <t>NILAI KONTRAK (Rp)</t>
  </si>
  <si>
    <t xml:space="preserve">KET </t>
  </si>
  <si>
    <t>MENGETAHUI,</t>
  </si>
  <si>
    <t>Plt. KEPALA DINAS PERUMAHAN KAWASAN PERMUKIMAN DAN PERTANAHAN</t>
  </si>
  <si>
    <t>TELUK KUANTAN, 29 DESEMBER 2017</t>
  </si>
  <si>
    <t>BANGUNAN MONUMEN</t>
  </si>
  <si>
    <t>01.01.11.04.09</t>
  </si>
  <si>
    <t>01.01.11.08.01</t>
  </si>
  <si>
    <t>02.04.01.03.05</t>
  </si>
  <si>
    <t>02.06.02.06.50</t>
  </si>
  <si>
    <t>02.06.02.01.29</t>
  </si>
  <si>
    <t>02.06.02.01.10</t>
  </si>
  <si>
    <t>02.06.01.05.24</t>
  </si>
  <si>
    <t>02.06.01.01.02</t>
  </si>
  <si>
    <t>02.06.01.05.06</t>
  </si>
  <si>
    <t>02.06.03.04.10</t>
  </si>
  <si>
    <t>04.13.01.03.06</t>
  </si>
  <si>
    <t>04.13.01.03.08</t>
  </si>
  <si>
    <t>04.14.01.03.03</t>
  </si>
  <si>
    <t>04.14.01.03.02</t>
  </si>
  <si>
    <t>04.14.01.01.06</t>
  </si>
  <si>
    <t>04.16.01.03.04</t>
  </si>
  <si>
    <t>04.16.01.01.03</t>
  </si>
  <si>
    <t>04.16.01.02.04</t>
  </si>
  <si>
    <t>04.16.01.03.02</t>
  </si>
  <si>
    <t>05.17.01.04.05</t>
  </si>
  <si>
    <t>02.07.01.01.01</t>
  </si>
  <si>
    <t>02.04.03.01.77</t>
  </si>
  <si>
    <t>Kapitalisasi DED jadi Aset</t>
  </si>
  <si>
    <t xml:space="preserve">Pengadaan AC 1 PK </t>
  </si>
  <si>
    <t xml:space="preserve">Pengadaan AC 2 PK </t>
  </si>
  <si>
    <t>Printer Portable</t>
  </si>
  <si>
    <t>Infocus</t>
  </si>
  <si>
    <t>Pengadaan Meja Kerja Eselon IV</t>
  </si>
  <si>
    <t>Pengadaan Meja Rapat</t>
  </si>
  <si>
    <t>Pengadaan Kursi Kerja Eselon IV</t>
  </si>
  <si>
    <t>Pengadaan Komputer</t>
  </si>
  <si>
    <t>Laptop 13 "</t>
  </si>
  <si>
    <t>Laptop 14 "</t>
  </si>
  <si>
    <t>Pengadaan Plang Nama Tanah Pemda</t>
  </si>
  <si>
    <t>0001-0020</t>
  </si>
  <si>
    <t>02.06.04.04.07</t>
  </si>
  <si>
    <t>Rehab Halaman /Pelataran Gedung Kantor</t>
  </si>
  <si>
    <t>Pembangunan MCK++ Desa Beringin Teluk (Pesantren Safa'aturrasul)</t>
  </si>
  <si>
    <t>Pembangunan MCK++ Kel. Simpang Tiga (Pesantren KH. Ahmad Dahlan)</t>
  </si>
  <si>
    <t>600/SPK/PKPP-SEKR/2018/22.44</t>
  </si>
  <si>
    <t>600/KONT/PKPP-PKP/2018/15.65</t>
  </si>
  <si>
    <t>600/KONT/PKPP-PKP2018/15.57</t>
  </si>
  <si>
    <t>03.11.02.01.13</t>
  </si>
  <si>
    <t>03.11.01.02.01</t>
  </si>
  <si>
    <t>Pembangunan Jalan Beton Lingkungan Kawasan Permukiman Kel. Simpang Tiga (Jl. Nangka Gg Sungkai)</t>
  </si>
  <si>
    <t>Pembangunan Jalan Beton Lingkungan Kawasan Permukiman Kel. Muara Lembu</t>
  </si>
  <si>
    <t>Rehabilitasi Pengaspalan Jalan Lingkungan Permukiman Kel. Muara Lembu</t>
  </si>
  <si>
    <t>Kel. Simp. Tiga</t>
  </si>
  <si>
    <t>MUARA LEMBU</t>
  </si>
  <si>
    <t>BELANJA MODAL KONTRUKSI BANGUNAN INFRASTRUKTUR PENDAMPING PAMSI</t>
  </si>
  <si>
    <t>DRAINASE + KANSTIN DESA SAWAH 1.000 M'</t>
  </si>
  <si>
    <t>NGUNAN IN</t>
  </si>
  <si>
    <t>Pembangunan Drainase Lingkungan Kawasan Permukiman Kel. Muara Lembu</t>
  </si>
  <si>
    <t xml:space="preserve">Pembangunan Dreinase Lingkungan Kawan Permukiman Desa Pintu Gobang Kari </t>
  </si>
  <si>
    <t xml:space="preserve">Pembangunan Dreinase Lingkungan Kawan Permukiman Dusun Sei. Lintang Desa Beringin Taluk </t>
  </si>
  <si>
    <t>Pembangunan Dreinase Lingkungan Kawan Permukiman Desa Sei. Buluh</t>
  </si>
  <si>
    <t>PAMSIMAS</t>
  </si>
  <si>
    <t>Pintu Gobang kari</t>
  </si>
  <si>
    <t>Beringin Taluk</t>
  </si>
  <si>
    <t>Desa Sei Buluh</t>
  </si>
  <si>
    <t>Penyusunan Dokumen RP3</t>
  </si>
  <si>
    <t>Identifikasi Kawasan Kumuh Kec. Kuantan Mudik</t>
  </si>
  <si>
    <t>Identifikasi Kawasan Kumuh Kec. Kuantan Hilir</t>
  </si>
  <si>
    <t>Identifikasi Kawasan Kumuh Kec. Singingi</t>
  </si>
  <si>
    <t>DED PSU Kawasan Permukiman Kelurahan Sei Jering</t>
  </si>
  <si>
    <t>DED PSU Kawasan Permukiman Kelurahan Muara Lembu</t>
  </si>
  <si>
    <t>600/KONT-KONSLT/PKPP-PKP/2018/16.65</t>
  </si>
  <si>
    <t>600/KONT-KONSLT/PKPP-PKP2018/14.01</t>
  </si>
  <si>
    <t>600/KONT-KONSLT/PKPP-PKP2018/13.96</t>
  </si>
  <si>
    <t>600/KONT-KONSLT/PKPP-PKP2018/13.98</t>
  </si>
  <si>
    <t>600/KONT-KONSL/PKPP-PKP/2018/13.92</t>
  </si>
  <si>
    <t>600/KONT-KONSLT/PKPP-PKP2018/13.94</t>
  </si>
  <si>
    <t xml:space="preserve">10 September 2018 </t>
  </si>
  <si>
    <t>26 Juli 2018</t>
  </si>
  <si>
    <t>600/SPK/PKPP-PKP2018/12.11</t>
  </si>
  <si>
    <t>600/SPK/PKPP/PKP/2018/21.55</t>
  </si>
  <si>
    <t>600/SPK/PKPP/PKP/2018/21.52</t>
  </si>
  <si>
    <t>600/SPK/PKPP/PKP/2018/21.60</t>
  </si>
  <si>
    <t>02.07.01.01.03</t>
  </si>
  <si>
    <t xml:space="preserve">NO. </t>
  </si>
  <si>
    <t>JALAN KOMPLEK RUMAH JABATAN</t>
  </si>
  <si>
    <t xml:space="preserve">JALAN POROS DESA MUARA PETAI </t>
  </si>
  <si>
    <t>JALAN PEBAUN HILIR, PEBAUN HULU, SAIK</t>
  </si>
  <si>
    <t>JALAN POROS GUNUNG - KEBUN NOPI</t>
  </si>
  <si>
    <t>JALAN POROS DESA KENEG. SENTAJO</t>
  </si>
  <si>
    <t>JALAN MENUJU KAWASAN RUMAH ADAT</t>
  </si>
  <si>
    <t xml:space="preserve">JALAN SAMPING BALAI ADAT SEI. JERING </t>
  </si>
  <si>
    <t>JALAN POROS DESA PL. DERAS</t>
  </si>
  <si>
    <t>JALAN ARENA PACU JALUR DESA PL. TENGAH</t>
  </si>
  <si>
    <t>JALAN ARENA PACU JALUR DESA KOTO INUMAN</t>
  </si>
  <si>
    <t>JALAN POROS DESA PANGKALN INDARUNG</t>
  </si>
  <si>
    <t>JALAN TAWAKAL TL. KUANTAN</t>
  </si>
  <si>
    <t>JALAN POROS DESA PERHENTIAN LUAS</t>
  </si>
  <si>
    <t>JALAN DESA KEBUN LADO</t>
  </si>
  <si>
    <t>JALAN POROS MENUJU SMAN 1 GN. TOAR</t>
  </si>
  <si>
    <t>JALAN DESA SUNGAI PINANG - TANJUNG</t>
  </si>
  <si>
    <t>JALAN DESA BANJAR GUNTUNG</t>
  </si>
  <si>
    <t>JALAN DESA SEI. SORIAK</t>
  </si>
  <si>
    <t>JALAN DESA TERATAK JERING</t>
  </si>
  <si>
    <t>JALAN JERUK LINGKUNGAN III JAO</t>
  </si>
  <si>
    <t>JALAN KENEG. JAKE KWS. BALAI ADAT</t>
  </si>
  <si>
    <t>JALAN POROS DESA DUSUN TOPAN</t>
  </si>
  <si>
    <t>JALAN POROS DESA TEBING TINGGI</t>
  </si>
  <si>
    <t>JALAN DESA SEI. RAMBAI - LOGAS</t>
  </si>
  <si>
    <t>JALAN DESA TEBERAU PANJANG</t>
  </si>
  <si>
    <t>JALAN POROS DESA SAMBUNG</t>
  </si>
  <si>
    <t>JALAN DESA SEI. PAKU</t>
  </si>
  <si>
    <t>JALAN DUSUN GUNUNG MELINTANG TERATAK BARU</t>
  </si>
  <si>
    <t>JALAN PENYEBERANGAN PULAU BERALO</t>
  </si>
  <si>
    <t>JALAN DESA MUARO SENTAJO</t>
  </si>
  <si>
    <t>JALAN MANGGA</t>
  </si>
  <si>
    <t>JALAN SEROJA</t>
  </si>
  <si>
    <t>JALAN JURI</t>
  </si>
  <si>
    <t>JALAN DESA PL. KEDUNDUNG</t>
  </si>
  <si>
    <t>JALAN SUKA RAMAI - PADAT KARYA</t>
  </si>
  <si>
    <t>JALAN DESA PINTU GOBANG KARI</t>
  </si>
  <si>
    <t>JALAN DESA KOPAH</t>
  </si>
  <si>
    <t>JALAN DESA JAKE</t>
  </si>
  <si>
    <t>JALAN DUSUN TOPAN</t>
  </si>
  <si>
    <t>JALAN PARIT TERATAK AIR HITAM</t>
  </si>
  <si>
    <t>JALAN GERINGGING BARU</t>
  </si>
  <si>
    <t>JALAN LINGKAR BERINGIN JAYA</t>
  </si>
  <si>
    <t>JALAN DESA PERHENTIAN LUAS</t>
  </si>
  <si>
    <t>JALAN DESA PESIKAIAN</t>
  </si>
  <si>
    <t>JALAN KP BARU CERENTI</t>
  </si>
  <si>
    <t>JALAN KINALI</t>
  </si>
  <si>
    <t>JALAN SMA PANTAI</t>
  </si>
  <si>
    <t>JALAN DESA SEI. KELELAWAR</t>
  </si>
  <si>
    <t>JALAN KEL. MUARA LEMBU</t>
  </si>
  <si>
    <t>JALAN DESA SEI. SIRIH</t>
  </si>
  <si>
    <t>JALAN DESA SEI. KUNING</t>
  </si>
  <si>
    <t>JALAN MENUJU OBJEK WISATA AIR PANAS</t>
  </si>
  <si>
    <t>JALAN DESA PULAU PANJANG HULU</t>
  </si>
  <si>
    <t>JALAN DESA PADANG TANGGUNG</t>
  </si>
  <si>
    <t>JALAN HARAPAN I SEI. JERING</t>
  </si>
  <si>
    <t>JALAN DESA LANGSAT HULU</t>
  </si>
  <si>
    <t>JALAN BEDENG SIKURAN</t>
  </si>
  <si>
    <t>JALAN PULAU PANJANG HILIR</t>
  </si>
  <si>
    <t>JALAN PASAR BARU BASERAH</t>
  </si>
  <si>
    <t>JALAN DESA RAWANG BINJAI</t>
  </si>
  <si>
    <t>JALAN DESA UJUNG TANJUNG</t>
  </si>
  <si>
    <t>JALAN KELURAHAN BERINGIN JAYA</t>
  </si>
  <si>
    <t>JALAN MUARO SENTAJO</t>
  </si>
  <si>
    <t>JALAN DESA PULAU KOMANG</t>
  </si>
  <si>
    <t>JALAN DESA MUNSALO KOPAH</t>
  </si>
  <si>
    <t>JALAN BAMBU KUNING KEL. SEI. JERING</t>
  </si>
  <si>
    <t>JALAN DESA KOTO TALUK</t>
  </si>
  <si>
    <t>JALAN DESA SAWAH</t>
  </si>
  <si>
    <t>JALAN DUSUN MULYA KEL. SEI. JERING</t>
  </si>
  <si>
    <t>JALAN KEL. SUNGAI JERING</t>
  </si>
  <si>
    <t>JALAN DESA SEBERANG SUNGAI</t>
  </si>
  <si>
    <t>JALAN DESA TELUK BERINGIN</t>
  </si>
  <si>
    <t>JALAN DESA RANTAU SIALANG</t>
  </si>
  <si>
    <t>JALAN DESA BUKIT KAUMAN</t>
  </si>
  <si>
    <t>JALAN DESA SEBERANG CENGAR</t>
  </si>
  <si>
    <t>JALAN DESA PANTAI</t>
  </si>
  <si>
    <t>JALAN DESA LOGAS</t>
  </si>
  <si>
    <t>JALAN MENUJU PUSKESMAS MUARA LEMBU</t>
  </si>
  <si>
    <t>JALAN DESA PETAI</t>
  </si>
  <si>
    <t>JALAN DESA BERINGIN JAYA</t>
  </si>
  <si>
    <t>JALAN DESA SEI. SORIK DAN TJ. PUTUS</t>
  </si>
  <si>
    <t>JALAN DESA SMA PANTAI</t>
  </si>
  <si>
    <t>JALAN DESA KP. BARU CERENTI</t>
  </si>
  <si>
    <t>JALAN KP. BARU CERENTI</t>
  </si>
  <si>
    <t>JALAN DESA SIMANDOLAK</t>
  </si>
  <si>
    <t>JALAN MENUJU PUSKESMAS KENEG. KOPAH</t>
  </si>
  <si>
    <t>JALAN PUSKESMAS BERINGIN JAYA</t>
  </si>
  <si>
    <t>JALAN MENUJU PERKUBURAN KENEG. SENTAJO</t>
  </si>
  <si>
    <t>JALAN DESA GERINGGING JAYA</t>
  </si>
  <si>
    <t>JALAN DESA PULAU BINJAI</t>
  </si>
  <si>
    <t>JALAN MENUJU SMA KARI</t>
  </si>
  <si>
    <t>JALAN KOTO INUMAN</t>
  </si>
  <si>
    <t>JALAN DESA KARI</t>
  </si>
  <si>
    <t>JALAN DESA LBK. AMBACANG</t>
  </si>
  <si>
    <t>JALAN DESA SEI. SORIK - RAWANG OGUNG</t>
  </si>
  <si>
    <t>JALAN DESA TELUK PAUH</t>
  </si>
  <si>
    <t>JALAN DESA PEBAUN HILIR</t>
  </si>
  <si>
    <t>JALAN DESA PETAPAHAN</t>
  </si>
  <si>
    <t>JALAN MENUJU PUSKESMAS LUBUK JAMBI</t>
  </si>
  <si>
    <t>JALAN MUARO SENTAJO DUSUN KAYU BATU</t>
  </si>
  <si>
    <t>JALAN DESA PULAU KOPUNG</t>
  </si>
  <si>
    <t>JALAN DESA KP. BARU TIMUR CERENTI</t>
  </si>
  <si>
    <t>JALAN DESA PULAU PANJANG CERENTI</t>
  </si>
  <si>
    <t>JALAN KEL. KOTO PERAKU CERENTI</t>
  </si>
  <si>
    <t>JALAN DESA TEBING TINGGI</t>
  </si>
  <si>
    <t>JALAN DESA PINTU GOBANG - STADION MINI</t>
  </si>
  <si>
    <t>JALAN KEL. SEI. JERING (ASRAMA POLISI)</t>
  </si>
  <si>
    <t>JALAN DESA KP. MEDAN KEC. KUANTAN HILIR</t>
  </si>
  <si>
    <t>JALAN DESA MUARA LANGSAT</t>
  </si>
  <si>
    <t>JALAN DESA GERINGGING BARU</t>
  </si>
  <si>
    <t>JALAN PETAI - PULAU SIPAN</t>
  </si>
  <si>
    <t>JALAN DESA KOTO KARI</t>
  </si>
  <si>
    <t>JALAN LINTAS SIBERAKUN - PULAU TONGAH</t>
  </si>
  <si>
    <t>JALAN DESA BERINGIN JAYA SINGINGI HILIR</t>
  </si>
  <si>
    <t>JALAN KE MTS DARUL ULUM SUKARAJA</t>
  </si>
  <si>
    <t>JALAN DESA SUKARAJA</t>
  </si>
  <si>
    <t>JALAN DESA SUNGAI PAKU</t>
  </si>
  <si>
    <t>JALAN LINGKAR KOPAH (MENUJU SMP)</t>
  </si>
  <si>
    <t>JALAN DESA SUNGAI SIRIH</t>
  </si>
  <si>
    <t>JALAN LINGKAR PASAR KP. BARU GUNUNG TOAR</t>
  </si>
  <si>
    <t>JALAN PASAR GUNUNG</t>
  </si>
  <si>
    <t>JALAN DESA SIKAKAK</t>
  </si>
  <si>
    <t>JALAN DESA SEROSAH</t>
  </si>
  <si>
    <t>JALAN DESA PULAU RUMPUT</t>
  </si>
  <si>
    <t>JALAN DESA PULAU MUNGKUR</t>
  </si>
  <si>
    <t>JALAN DESA PULAU BUSUK</t>
  </si>
  <si>
    <t>JALAN DESA KASANG LIMAU SUNDAI</t>
  </si>
  <si>
    <t>JALAN DESA PARIT TERATAK AIR HITAM</t>
  </si>
  <si>
    <t>JALAN KEL. SIMPANG TIGA</t>
  </si>
  <si>
    <t>JALAN MENUJU MTS PANGEAN</t>
  </si>
  <si>
    <t>JALAN DESA SUNGAI MANAU</t>
  </si>
  <si>
    <t>JALAN PUSKESMAS RAWAT INAP SEI. BULUH</t>
  </si>
  <si>
    <t>JALAN DUSUN SAGIRAN DESA TEBING TINGGI</t>
  </si>
  <si>
    <t>JALAN DESA PULAU GODANG KARI</t>
  </si>
  <si>
    <t>JALAN MENUJU SDN  027 JAKE</t>
  </si>
  <si>
    <t>JALAN DESA KOTO CENGAR</t>
  </si>
  <si>
    <t>JALAN DESA PENGHIJAUAN (TUGU ELANG PULAI)</t>
  </si>
  <si>
    <t>JALAN ARENA PACU JALUR DESA TALONTAM</t>
  </si>
  <si>
    <t>JALAN DESA KOTO BARU SEI. PAYING</t>
  </si>
  <si>
    <t>JALAN DESA SITORAJO KARI</t>
  </si>
  <si>
    <t>JALAN DESA MUARO SENTAJO (DUSUN PESONGIK)</t>
  </si>
  <si>
    <t>JALAN DESA JALUR PATAH TERATAK AIR HITAM</t>
  </si>
  <si>
    <t>JALAN MENUJU PUSKESMAS</t>
  </si>
  <si>
    <t>JALAN DESA PASAR INUMAN</t>
  </si>
  <si>
    <t>JALAN DESA KOTO GUNUNG</t>
  </si>
  <si>
    <t>JALAN DUSUN MURBAI DESA JAYA KOPAH</t>
  </si>
  <si>
    <t>JALAN JALUR DESA SUMBER JAYA</t>
  </si>
  <si>
    <t>JALAN SUKARAMAI SEI. JERING</t>
  </si>
  <si>
    <t>JALAN DESA</t>
  </si>
  <si>
    <t>JALAN SMKN 1 LUBUK JAMBI</t>
  </si>
  <si>
    <t>JALAN DESA PULAU ARO</t>
  </si>
  <si>
    <t>JALAN PADAT KARYA SEI. JERING</t>
  </si>
  <si>
    <t>Jake</t>
  </si>
  <si>
    <t>Sei. Paku</t>
  </si>
  <si>
    <t>Teratak Baru</t>
  </si>
  <si>
    <t>Pulau Panjang Hilir</t>
  </si>
  <si>
    <t>Logas</t>
  </si>
  <si>
    <t>Sikakak</t>
  </si>
  <si>
    <t>JALAN POROS TEBERAU PANJANG - DUTA PALMA</t>
  </si>
  <si>
    <t>JALAN KOTO TALUK, SIMP. BETOBO - SIMP. RAWANG PENGKEH</t>
  </si>
  <si>
    <t>JALAN POROS DESA RANTAU SIALANG</t>
  </si>
  <si>
    <t>JALAN DUSUN GUNUNG MELINTANG - TERATAK BARU</t>
  </si>
  <si>
    <t>JALAN DESA SUMBER JAYA DUSUN JADI MULYA</t>
  </si>
  <si>
    <t>JALAN DESA SAMPURAGO - LB. AMBACANG</t>
  </si>
  <si>
    <t>JALAN PERTANIAN PL. KOPUNG</t>
  </si>
  <si>
    <t>JALAN LINGKUNGAN KANTOR CAMAT DAN PUSKESMAS</t>
  </si>
  <si>
    <t>JALAN DUSUN BUNGA TANJUNG DESA PASAR BARU PANGEAN</t>
  </si>
  <si>
    <t>JALAN DUSUN PERHENTIAN BUAIAN DAN PAYUNG SEKAKI</t>
  </si>
  <si>
    <t>JALAN MENUJU PONDOK PESANTREN SYAFA'ATURRASUL</t>
  </si>
  <si>
    <t>JALAN DESA KEPALA PULAU DUSUN III BASERAH</t>
  </si>
  <si>
    <t>JALAN KOMPLEK ZAITUL HANIF DUSJN PAYUNG SEKAKI JAKE</t>
  </si>
  <si>
    <t>JALAN DESA PULAU KOMANG DUSUN KAMPUNG DATAR</t>
  </si>
  <si>
    <t>4.16.01</t>
  </si>
  <si>
    <t>Pembuatan Parit Desa Teratak Baru (drainase)</t>
  </si>
  <si>
    <t>Kec. Sentajo Raya</t>
  </si>
  <si>
    <t>Pemb. Turap Jalan Desa Muaro Sentajo</t>
  </si>
  <si>
    <t>Pembuatan Drainase Pulau Komang Sentajo-Kampung Datar</t>
  </si>
  <si>
    <t>Pembangunan Turap Pengaman SD Kelas Jauh Logas</t>
  </si>
  <si>
    <t>- Pembangunan drainase Desa Langsat Hulu Kec. Sentajo Raya</t>
  </si>
  <si>
    <t xml:space="preserve">Perumnas </t>
  </si>
  <si>
    <t>Pembangunan drainase desa koto (perumnas)</t>
  </si>
  <si>
    <t>Pembangunan drainase SMPN 2 Teluk Kuantan</t>
  </si>
  <si>
    <t>Pembangunan drainase kelurahan sungai jering</t>
  </si>
  <si>
    <t xml:space="preserve">- Pemb. Drainase </t>
  </si>
  <si>
    <t>Pembangunan drainase desa Pangkalan indarung 200 M'</t>
  </si>
  <si>
    <t xml:space="preserve">Koto Tuo </t>
  </si>
  <si>
    <t>Pembangunan drainase desa koto tuo baserah 250 M'</t>
  </si>
  <si>
    <t>Pembangunan drainase jl. Seroja kec. kuantan tengah</t>
  </si>
  <si>
    <t>Pembangunan drinase Lap. Sepak Bola Muara Lembu</t>
  </si>
  <si>
    <t>Pembangunan drainase drainase kel. muara lembu</t>
  </si>
  <si>
    <t>Pembangunan drainase Desa perhentian Luas</t>
  </si>
  <si>
    <t>- Pemb. Drainase</t>
  </si>
  <si>
    <t>Bangunan Infrastruktur Perdesaan (JARINGAN)</t>
  </si>
  <si>
    <t>Pemb. MCK Desa Koto Taluk (SDN 018)</t>
  </si>
  <si>
    <t>Drainase</t>
  </si>
  <si>
    <t>Air Bersih</t>
  </si>
  <si>
    <t>Pemb. drainase + kanstin Desa Sawah 1.000 M'</t>
  </si>
  <si>
    <t>Belanja Modal Kontruksi Bangunan Infrastruktur Pendamping Pamsimas</t>
  </si>
  <si>
    <t>4.14.01</t>
  </si>
  <si>
    <t xml:space="preserve">Pembangunan Saluran Primer Perkim Pasar Baru Baserah </t>
  </si>
  <si>
    <t xml:space="preserve">Desa Teluk Beringin </t>
  </si>
  <si>
    <t xml:space="preserve">Pembanguna  Drainase Desa Teluk Baringin </t>
  </si>
  <si>
    <t xml:space="preserve">Desa Pulau Komang </t>
  </si>
  <si>
    <t xml:space="preserve">Pembangunan  Drainase Desa Pulau Komang  </t>
  </si>
  <si>
    <t xml:space="preserve">Desa Sumber Jaya </t>
  </si>
  <si>
    <t xml:space="preserve">Pembangunan Jalan Beton Kjalan Jalur Desa Sumber Jaya </t>
  </si>
  <si>
    <t>4.13.01</t>
  </si>
  <si>
    <t xml:space="preserve">Desa Jaya Kopah </t>
  </si>
  <si>
    <t xml:space="preserve">Pembangunan jalan Beton Jalan Dusun Murbai Desa Jaya Kopah  </t>
  </si>
  <si>
    <t xml:space="preserve">Pembangunan Jalan Beton Jalan Padat Karya Kel. Sei. Jering </t>
  </si>
  <si>
    <t xml:space="preserve">Desa Sei. Kelelawar </t>
  </si>
  <si>
    <t xml:space="preserve">Pengaspalan Jalan Desa Sei. Kelelawar </t>
  </si>
  <si>
    <t xml:space="preserve">Pualu Komang Sentajo </t>
  </si>
  <si>
    <t xml:space="preserve">Pembangunan Jalan Beton Desa pulau Komang Dusun Kampung Datar dan Kubu Jaya </t>
  </si>
  <si>
    <t xml:space="preserve">Pulau Aro </t>
  </si>
  <si>
    <t xml:space="preserve">Pembangunan Jalan Beton Desa Pulau Aro </t>
  </si>
  <si>
    <t xml:space="preserve">Pembangunan Jalan Beton Komplek Zaitul Hanif DusunPayung Sekaki Jake </t>
  </si>
  <si>
    <t xml:space="preserve">Lubuk Jambi </t>
  </si>
  <si>
    <t xml:space="preserve">Pembangunan Jalan Beton Desa SMKN 1 Lubuk Jambi </t>
  </si>
  <si>
    <t xml:space="preserve">Pembangunan Jalan Beton  Desa </t>
  </si>
  <si>
    <t xml:space="preserve">Pembangunan Jalan Beton Desa Kepala Pulau Dusun III Baserah </t>
  </si>
  <si>
    <t xml:space="preserve">Pembangunan Jalan Beton Jalan Suka Ramai Sei. Jering </t>
  </si>
  <si>
    <t xml:space="preserve">Pembangunan Jalan Beton Jalan Jalur Desa Sumber Jaya </t>
  </si>
  <si>
    <t xml:space="preserve">Desa Beringin Teluk Kuantan </t>
  </si>
  <si>
    <t xml:space="preserve">Pembangunan Jalan Beton Menuju Pondok Pesantren Syafa Aturasul Beringin Teluk Kuantan </t>
  </si>
  <si>
    <t xml:space="preserve">Pembangunan Jalan Beton Dusun Murbai Desa Jaya Kopah </t>
  </si>
  <si>
    <t xml:space="preserve">Desa Koto Gunung </t>
  </si>
  <si>
    <t xml:space="preserve">Pembangunan Jalan Beton Desa Koto Gunung </t>
  </si>
  <si>
    <t xml:space="preserve">Pembanguna Jalan Beton Desa Pasar Inuman </t>
  </si>
  <si>
    <t xml:space="preserve">Pengaspalan Jalan Menujun Puskesmas </t>
  </si>
  <si>
    <t xml:space="preserve">Teratak Air Hitam </t>
  </si>
  <si>
    <t xml:space="preserve">Pengaspalan Jalan Desa Jalur Patah Teratak Air Hitam  </t>
  </si>
  <si>
    <t>Pengaspalan Jalan Desa Muaro Sentajo (Dusun Pasongik)</t>
  </si>
  <si>
    <t xml:space="preserve">Sitorajo Kari </t>
  </si>
  <si>
    <t xml:space="preserve">Pengaspalan Jalan Desa Sitorajo Kari </t>
  </si>
  <si>
    <t xml:space="preserve">Pembangunan Jembatan SD Kelas Kelas Jauh </t>
  </si>
  <si>
    <t xml:space="preserve">Desa Koto Baru </t>
  </si>
  <si>
    <t xml:space="preserve">Pengaspalan Jalan Desa Koto Baru Sei. Paying + Pembangunan Jembatan Koto </t>
  </si>
  <si>
    <t xml:space="preserve">Desa Telontom </t>
  </si>
  <si>
    <t xml:space="preserve">Pengaspalan Jalan Arena Pacu Jalur Desa Telontom </t>
  </si>
  <si>
    <t xml:space="preserve">Desa Penghijauan </t>
  </si>
  <si>
    <t>Pengaspalan Jalan Desa Penghijauan (Tugu Elang Pulai)</t>
  </si>
  <si>
    <t xml:space="preserve">Desa Pulau Busuk </t>
  </si>
  <si>
    <t xml:space="preserve">Pengaspalan Jalan Desa Pulau Busuk </t>
  </si>
  <si>
    <t xml:space="preserve">Koto Cengar </t>
  </si>
  <si>
    <t>- Jalan beton Desa Koto Cengar</t>
  </si>
  <si>
    <t>Pekerjaan Jalan Beton menuju SDN 027 dan Lapangan Bola Kaki</t>
  </si>
  <si>
    <t>Pemb. Jembatan Besi Desa Langsat Hulu (Sei Cacing)</t>
  </si>
  <si>
    <t xml:space="preserve">Kari </t>
  </si>
  <si>
    <t>Perkerasan Jalan Desa Pulau Godang Kari</t>
  </si>
  <si>
    <t>Jalan Semenisasi Dusun Sigiran Desa Tebing Tinggi menuju Mesjid Al Huda Kecamatan Benai</t>
  </si>
  <si>
    <t>Pekerjaan Jalan Beton Puskesmas Rawat Inap Sungai Buluh</t>
  </si>
  <si>
    <t>Pekerjaan Jalan Beton Desa Sungai Manau</t>
  </si>
  <si>
    <t>Pekerjaan Jalan Beton menuju MTS Pangean</t>
  </si>
  <si>
    <t>Pekerjaan Jalan Beton + Box Culvert Desa Sukaraja</t>
  </si>
  <si>
    <t xml:space="preserve">Simpang Tiga Jao </t>
  </si>
  <si>
    <t>Pekerjaan Jalan Beton Kelurahan Simpang Tiga (Jao)</t>
  </si>
  <si>
    <t>Pekerjaan Jalan Beton Desa Parit Teratak Air Hitam</t>
  </si>
  <si>
    <t>Pekerjaan Jalan Beton Desa Kasang Limau Sundai</t>
  </si>
  <si>
    <t>Pekerjaan Jalan Beton Desa Pulau Busuk Seberang (Petai)</t>
  </si>
  <si>
    <t>Pekerjaan Jalan Beton Desa Pulau Mungkur</t>
  </si>
  <si>
    <t>Pekerjaan Jalan Beton Desa Pulau Rumput</t>
  </si>
  <si>
    <t>Pekerjaan Jalan Beton Kelurahan Muara Lembu</t>
  </si>
  <si>
    <t xml:space="preserve">Serosah </t>
  </si>
  <si>
    <t>Pekerjaan Jalan Beton Desa Serosah</t>
  </si>
  <si>
    <t>Pek. Jalan Beton Dusun Perhentian Buaian dan Payung Sekaki  + drainase Desa Jake</t>
  </si>
  <si>
    <t xml:space="preserve"> Pekerjaan Jalan Beton Desa Sikakak</t>
  </si>
  <si>
    <t>Pekerjaan Jalan Beton Pasar Gunung</t>
  </si>
  <si>
    <t>Pekerjaan Jalan Beton Lingkar Pasar Kampung Baru Gunung Toar</t>
  </si>
  <si>
    <t>Perkerasan Jalan Desa Sungai Sirih (Jalur 6)</t>
  </si>
  <si>
    <t>Pengaspalan Jalan Lingkar Kopah (Menuju SMP)</t>
  </si>
  <si>
    <t>Pengaspalan Jalan Sukaraja</t>
  </si>
  <si>
    <t xml:space="preserve">Geringging Baru </t>
  </si>
  <si>
    <t>Pembangunan Box Culvert Geringging Baru</t>
  </si>
  <si>
    <t>Pekerjaan Jalan Beton Dusun Bunga Tanjung Desa Pasar Baru Pangean</t>
  </si>
  <si>
    <t xml:space="preserve">Sukaraja </t>
  </si>
  <si>
    <t>Pekerjaan Jalan Beton ke MTs Darul Ulum Sukaraja LTD</t>
  </si>
  <si>
    <t>Pekerjaan Jalan Beton Desa Beringin Jaya - Singingi Hilir</t>
  </si>
  <si>
    <t>Pekerjaan Jalan Beton Lintas Siberkun - Pulau Tongah</t>
  </si>
  <si>
    <t xml:space="preserve">Koto Kari </t>
  </si>
  <si>
    <t>Pekerjaan Jalan Beton Desa Koto Kari</t>
  </si>
  <si>
    <t>Pekerjaan Jalan Beton Petai - Pulau Sipan</t>
  </si>
  <si>
    <t>Pekerjaan Jalan Beton Desa Geringging Baru</t>
  </si>
  <si>
    <t xml:space="preserve">Muara Langsat </t>
  </si>
  <si>
    <t>Pekerjaan Jalan Beton Desa Muara Langsat</t>
  </si>
  <si>
    <t xml:space="preserve">Pesikaian </t>
  </si>
  <si>
    <t>Pekerjaan Jalan Beton Desa Pesikaian</t>
  </si>
  <si>
    <t xml:space="preserve">Kampung Medan </t>
  </si>
  <si>
    <t>Pekerjaan Jalan Beton Desa Kampung Medan Kec. Kuantan Hilir</t>
  </si>
  <si>
    <t xml:space="preserve">Pintu Gobang Kari </t>
  </si>
  <si>
    <t>Pekerjaan Jalan Beton Desa Pintu Gobang Kari</t>
  </si>
  <si>
    <t>Pengaspalan Jalan Kelurahan Sungai Jering (Asrama Polisi)</t>
  </si>
  <si>
    <t>Pengaspalan Jalan Desa Pintu Gobang-Stadion Mini</t>
  </si>
  <si>
    <t xml:space="preserve">Desa Pantai </t>
  </si>
  <si>
    <t>Pengaspalan Jalan Desa Tebing Tinggi</t>
  </si>
  <si>
    <t xml:space="preserve">Desa Jake </t>
  </si>
  <si>
    <t>Pekerjaan Jalan Beton Desa Jake</t>
  </si>
  <si>
    <t xml:space="preserve">Koto Peraku Cerenti </t>
  </si>
  <si>
    <t>- Jalan beton Kelurahan Koto Peraku Cerenti</t>
  </si>
  <si>
    <t>Pekerjaan Jalan Beton Desa Pulau Panjang Cerenti</t>
  </si>
  <si>
    <t xml:space="preserve">Kampuang Baru Cerenti </t>
  </si>
  <si>
    <t>Pekerjaan Jalan Beton Desa Kampung Baru Timur Cerenti</t>
  </si>
  <si>
    <t xml:space="preserve">Pulau Kopuang </t>
  </si>
  <si>
    <t xml:space="preserve">Dusun Kayu Batu </t>
  </si>
  <si>
    <t>Peningkatan Jalan Muaro Sentajo Dusun Kayu Batu (Urugan Pilihan)</t>
  </si>
  <si>
    <t>Pekerjaan Jalan Beton dan Drainase menuju Puskesmas Lubuk Jambi</t>
  </si>
  <si>
    <t xml:space="preserve">Petapahan </t>
  </si>
  <si>
    <t>Pengaspalan Jalan Desa Petapahan</t>
  </si>
  <si>
    <t xml:space="preserve">Pebaun Hilir </t>
  </si>
  <si>
    <t xml:space="preserve">Pengaspalan Jalan Desa Pebaun Hilir </t>
  </si>
  <si>
    <t>Pengaspalan Jalan Desa Pebaun Hilir</t>
  </si>
  <si>
    <t xml:space="preserve">Teluk Pauh </t>
  </si>
  <si>
    <t>Pengaspalan Jalan Desa Teluk Pauh</t>
  </si>
  <si>
    <t xml:space="preserve">Sei. Soriak - Rawang Oguang </t>
  </si>
  <si>
    <t>Pengaspalan Jalan Desa Sei Sorik - Rawang Ogung</t>
  </si>
  <si>
    <t>Pengaspalan jl. desa Lbk. Ambacang</t>
  </si>
  <si>
    <t xml:space="preserve">Teberau Panjang </t>
  </si>
  <si>
    <t>Pekerjaan Jalan Beton Desa Teberau Panjang</t>
  </si>
  <si>
    <t>Pekerjaan Jalan Beton Kari</t>
  </si>
  <si>
    <t>Peningkatan Jalan Desa Pulau Panjang Hilir Inuman</t>
  </si>
  <si>
    <t xml:space="preserve">Koto Inuman </t>
  </si>
  <si>
    <t>Pekerjaan Jalan Beton Koto Inuman Kec. Inuman</t>
  </si>
  <si>
    <t xml:space="preserve">Pasar Cerenti </t>
  </si>
  <si>
    <t>Rehabilitasi/ renovasi Jembatan Kelurahan Pasar Cerenti</t>
  </si>
  <si>
    <t>4.13.02</t>
  </si>
  <si>
    <t>Pembangunan Box Culvert Jalan Mangga</t>
  </si>
  <si>
    <t>Pekerjaan Jalan Beton menuju SMA Kari</t>
  </si>
  <si>
    <t xml:space="preserve">Pulau Binjai </t>
  </si>
  <si>
    <t>Pekerjaan Jalan Beton Desa Pulau Binjai</t>
  </si>
  <si>
    <t xml:space="preserve">Geringging Jaya </t>
  </si>
  <si>
    <t>Pekerjaan Jalan Beton Desa Geringging Jaya</t>
  </si>
  <si>
    <t xml:space="preserve">Sentajo </t>
  </si>
  <si>
    <t>Perkerasan Jalan lingkungan Kantor Camat dan Puskesmas</t>
  </si>
  <si>
    <t>Perkerasan Jalan menuju Perkuburan Kenegerian Sentajo</t>
  </si>
  <si>
    <t xml:space="preserve">Beringin Jaya </t>
  </si>
  <si>
    <t>Pekerjaan Jalan Beton Puskesmas Beringin Jaya</t>
  </si>
  <si>
    <t>Pemb. Jalan Beton menuju Puskesmas Kenegerian Kopah</t>
  </si>
  <si>
    <t xml:space="preserve">Simandolak </t>
  </si>
  <si>
    <t>Pembangunan Jalan Beton Desa Simandolak</t>
  </si>
  <si>
    <t>Pemb. Jalan Beton Desa Kampung Baru Cerenti menuju Kantor Desa</t>
  </si>
  <si>
    <t xml:space="preserve">Sei. Soriak </t>
  </si>
  <si>
    <t>- Pembangunan Jembatan Desa sei. soriak</t>
  </si>
  <si>
    <t>Jalan desa sei. soriak dan jalan desa tanjung putus 1300 M'</t>
  </si>
  <si>
    <t xml:space="preserve">Pl. Kopuang </t>
  </si>
  <si>
    <t>Jalan pertanian pl. kopuang 1000 M'</t>
  </si>
  <si>
    <t xml:space="preserve">Pl. Deras </t>
  </si>
  <si>
    <t>- Pembangunan Jembatan Desa Pulau Deras</t>
  </si>
  <si>
    <t xml:space="preserve">Sukapiang </t>
  </si>
  <si>
    <t>- Pemb. Jembatan Desa Sukaping</t>
  </si>
  <si>
    <t>- Pemb. Jembatan Desa Tanah Bekali</t>
  </si>
  <si>
    <t xml:space="preserve">P. Kopuang Sentajo </t>
  </si>
  <si>
    <t>- Pemb. Jembatan Desa Pulau Kopung Sentajo</t>
  </si>
  <si>
    <t>- Pek. Pengaspalan Jalan Desa Beringin Jaya 1000 M'</t>
  </si>
  <si>
    <t xml:space="preserve">Desa Petai </t>
  </si>
  <si>
    <t>- Pek. Pengaspalan Jalan Desa Petai 782 M'</t>
  </si>
  <si>
    <t>- Pek. Jalan Beton + Drainase menuju Puskesmas Kel. M. Lembu</t>
  </si>
  <si>
    <t xml:space="preserve">Dessa Logas </t>
  </si>
  <si>
    <t>- Pek. Pengaspalan Jalan Desa Logas 1000 M'</t>
  </si>
  <si>
    <t>- Pek. Pengaspalan Jalan Desa Sampurago - Lubuk Ambacang +Saluran 1000 M'</t>
  </si>
  <si>
    <t>- Pek. Jalan Beton Desa Pantai</t>
  </si>
  <si>
    <t xml:space="preserve">Seberang Cengar </t>
  </si>
  <si>
    <t>- Pek. Peningkatan Jalan Lingkar Desa Seberang Cengar</t>
  </si>
  <si>
    <t xml:space="preserve">Bukit Kauman </t>
  </si>
  <si>
    <t>- Pek. Peningkatan Jalan Desa Bukit Kauman 1000 M'</t>
  </si>
  <si>
    <t xml:space="preserve">Teluk Beringin </t>
  </si>
  <si>
    <t>- Pek. Jalan Beton Desa Teluk Beringin</t>
  </si>
  <si>
    <t>- Pek. Jalan Beton Desa Seberang Sungai</t>
  </si>
  <si>
    <t>Pek. Jalan Beton Kelurahan Sungai Jering</t>
  </si>
  <si>
    <t>- Pek. Pengaspalan Jalan Dusun Mulya/Kelurahan Sungai Jering 667 M'</t>
  </si>
  <si>
    <t xml:space="preserve">Desa Sawah </t>
  </si>
  <si>
    <t>- Pek. Jalan Beto + Turap Desa Sawah - Beringin</t>
  </si>
  <si>
    <t xml:space="preserve">Koto Taluk </t>
  </si>
  <si>
    <t>- Pek. Jalan Beton Desa Koto Taluk</t>
  </si>
  <si>
    <t>- Pek. Pengaspalan Jalan Bambu Kuning Kel. Sungai Jering 1000 M'</t>
  </si>
  <si>
    <t xml:space="preserve">Munsalo Kopah </t>
  </si>
  <si>
    <t>- Pek. Jalan Beton + Turap Desa Munsalo Kopah</t>
  </si>
  <si>
    <t>- Pek. Peningkatan dan Pengaspalan Jalan Desa Muaro Sentajo</t>
  </si>
  <si>
    <t xml:space="preserve">Pulau Komang </t>
  </si>
  <si>
    <t>- Pek. Jalan Beton Desa Pulau Komang</t>
  </si>
  <si>
    <t>- Pek. Pelebaran Jalan Muaro Sentajo</t>
  </si>
  <si>
    <t>- Pek. Pengaspalan Jalan Kelurahan Beringin Jaya 1000 M'</t>
  </si>
  <si>
    <t xml:space="preserve">Ujung Tanjung </t>
  </si>
  <si>
    <t>- Pek. Peningkatan Jalan Desa Ujung Tanjung</t>
  </si>
  <si>
    <t>- Pek. Jalan Beton Desa Rawang Binjai</t>
  </si>
  <si>
    <t xml:space="preserve">PasarBaru Baserah </t>
  </si>
  <si>
    <t>- Pek. Pengaspalan Jalan Pasar Baru Baserah 1000 M'</t>
  </si>
  <si>
    <t>Peningkatan Jalan Pulau Panjang Hilir 1000 M'</t>
  </si>
  <si>
    <t xml:space="preserve">Bedeng Sikuran </t>
  </si>
  <si>
    <t>Pengaspalan Jalan Bedeng Sikuran 1000 Meter</t>
  </si>
  <si>
    <t xml:space="preserve">Tembok Penahan Tanah </t>
  </si>
  <si>
    <t>Pek. Rehab. Jembatan Seberang Muara lembu</t>
  </si>
  <si>
    <t xml:space="preserve">Muaro Petai </t>
  </si>
  <si>
    <t>Pek. Rehab. Jembatan Gantung Muaro Petai</t>
  </si>
  <si>
    <t xml:space="preserve">Sigaruntang </t>
  </si>
  <si>
    <t>Pemb. Jemb. desa Sigaruntang</t>
  </si>
  <si>
    <t>Pemb. Jemb. ke TK dan lap. Bola kaki desa jake</t>
  </si>
  <si>
    <t xml:space="preserve">sei. Pasir Putih Kopah </t>
  </si>
  <si>
    <t>Pemb. Jemb. sei. pasir putih desa kopah</t>
  </si>
  <si>
    <t xml:space="preserve">Sei. Tombang Kopah </t>
  </si>
  <si>
    <t>Pemb. Jemb. sei. tombang desa kopah</t>
  </si>
  <si>
    <t xml:space="preserve">Langsat Hulu </t>
  </si>
  <si>
    <t>Peningkatan jalan desa langsat hulu (beton)</t>
  </si>
  <si>
    <t>Pembangunan Jl. harapan I sei. jering (beton)</t>
  </si>
  <si>
    <t xml:space="preserve">Sumber Jaya </t>
  </si>
  <si>
    <t xml:space="preserve">Pembangunan Jalan Semenisasi Desa Sumber Jaya Dusun Jadi Mulya </t>
  </si>
  <si>
    <t>Peningk. jalan dusun Gunung Melintang - Teratak Baru</t>
  </si>
  <si>
    <t>Pek. Peningk jl. dusun gunung melintang- teratak baru 1 Km</t>
  </si>
  <si>
    <t>Pemb. jalan desa Padang Tanggung</t>
  </si>
  <si>
    <t xml:space="preserve">Padang Tanggung </t>
  </si>
  <si>
    <t>Pek. Pembangunan jl. desa Padang Tanggung 1,8 Km</t>
  </si>
  <si>
    <t>Peningk. jalan desa Pl. PAnjang Hulu (perkerasan)</t>
  </si>
  <si>
    <t xml:space="preserve">Pl. Panjang Hulu </t>
  </si>
  <si>
    <t>Pek. jl desa pl. panjang hulu 1 Km</t>
  </si>
  <si>
    <t xml:space="preserve">Peningk. jalan menuju objek wisata air panas desa Koto kombu </t>
  </si>
  <si>
    <t xml:space="preserve">Koto Kombu </t>
  </si>
  <si>
    <t>Pek. peningkatan jl. menuju obyek wisata air panas</t>
  </si>
  <si>
    <t>- Pek. Pengaspalan Jalan Desa Rantau Sialang</t>
  </si>
  <si>
    <t>Peningk. jalan poros desa Rantau Sialang (perkerasan)</t>
  </si>
  <si>
    <t>Pek. peningkatan jalan poros desa rantau sialang 1 Km</t>
  </si>
  <si>
    <t>Pek. Perkerasan jl. beton kel. muara lembu</t>
  </si>
  <si>
    <t>Pek. pengaspalan Jln. desa Sei. Kuning</t>
  </si>
  <si>
    <t xml:space="preserve">sei. Sirih </t>
  </si>
  <si>
    <t>Pek. Perkerasan jl. beton desa sei. sirih</t>
  </si>
  <si>
    <t>Pek. peningkatan jl. kel. Muara lembu</t>
  </si>
  <si>
    <t xml:space="preserve">sei. Kelelawar </t>
  </si>
  <si>
    <t>Pek. pengaspalan Jln. desa Sei. Kalelawar</t>
  </si>
  <si>
    <t>Jalan desa SMA pantai 1000 M'</t>
  </si>
  <si>
    <t xml:space="preserve">Pantai </t>
  </si>
  <si>
    <t>Pek. Pengaspalan jln. SMA Pantai</t>
  </si>
  <si>
    <t xml:space="preserve">Kinali </t>
  </si>
  <si>
    <t>Pek. Pengaspalan jl. Kinali</t>
  </si>
  <si>
    <t>Pek. Pengaspalan jln. Kp. baru cerenti</t>
  </si>
  <si>
    <t>Pek. pengaspalan Jln. desa Pesikaian</t>
  </si>
  <si>
    <t>Pek. pengaspalan Jln. desa perhentian luas</t>
  </si>
  <si>
    <t>Pek. pengaspalan jl. lingkar beringin jaya</t>
  </si>
  <si>
    <t>Pek. Pengaspalan jl. geringging baru</t>
  </si>
  <si>
    <t xml:space="preserve">Teratak Air hitam </t>
  </si>
  <si>
    <t>Pek. pengaspalan Jln. parit teratak air hitam</t>
  </si>
  <si>
    <t>Pek. Pengaspalan jl. sitorajo kari</t>
  </si>
  <si>
    <t xml:space="preserve">Topan </t>
  </si>
  <si>
    <t>Pek. perkerasan beton dusun topan</t>
  </si>
  <si>
    <t>Pek. pengaspalan jl. desa jake</t>
  </si>
  <si>
    <t>Pek. Perkerasan Jln beton kopah</t>
  </si>
  <si>
    <t>Pek. pengaspalan jl. desa pintu gb. kari</t>
  </si>
  <si>
    <t xml:space="preserve">Suka Ramai - Padat Karya </t>
  </si>
  <si>
    <t>Pek. Perkerasan beton suka ramai-padat karya</t>
  </si>
  <si>
    <t xml:space="preserve">Pl. Kedundung </t>
  </si>
  <si>
    <t>Pek. Pengaspalan jln desa pl. kedundung</t>
  </si>
  <si>
    <t xml:space="preserve">Sinambek </t>
  </si>
  <si>
    <t>Pek. perkerasan beton jl. Juri+drainase- Sinambek</t>
  </si>
  <si>
    <t>Pek. perkerasan beton jln. seroja +drainase</t>
  </si>
  <si>
    <t>Pek. Pengaspalan Jln. mangga</t>
  </si>
  <si>
    <t>Pek. pengaspalan Jln. desa Muaro Sentajo</t>
  </si>
  <si>
    <t>Desa Talomtan</t>
  </si>
  <si>
    <t xml:space="preserve">Desa Tanah Bekali </t>
  </si>
  <si>
    <t>- Pemb Turap Nurul Islam</t>
  </si>
  <si>
    <t>- Pemb Turap Tebing Sekolah MAS YPKM</t>
  </si>
  <si>
    <t>- Pemb Turap Penahan Tebing Jembatan Koto Kombu</t>
  </si>
  <si>
    <t>- Pemb Turap SDN oo1 Pasar Baru &amp; TK Pembina</t>
  </si>
  <si>
    <t xml:space="preserve">Desa Pl. Kijang </t>
  </si>
  <si>
    <t>- Pemb Turap Penahan Tebing Jemb Sungai Desa Pl Kijang</t>
  </si>
  <si>
    <t>- Pemb Turap SMAN 1 Singingi</t>
  </si>
  <si>
    <t>- Pemb Turap Jembatan Gantung Singingi</t>
  </si>
  <si>
    <t xml:space="preserve">Sikijang </t>
  </si>
  <si>
    <t>- Pemb Turap Penahan tebing SD Sikijang</t>
  </si>
  <si>
    <t xml:space="preserve">Kampung Baru sentajo </t>
  </si>
  <si>
    <t>Pemb. box culvert Surau Pulai Kp. Baru 4 x 5 x 3 (Double)</t>
  </si>
  <si>
    <t>Pulau Baralo</t>
  </si>
  <si>
    <t>Penink. jalan penyeberangan (beton) Pula Beralo 250 meter</t>
  </si>
  <si>
    <t>Peningk. jalan desa Sei. Paku (perkerasan</t>
  </si>
  <si>
    <t xml:space="preserve">Desa Sambung </t>
  </si>
  <si>
    <t>Pemb. jalan poros desa Sambung (perkerasan)</t>
  </si>
  <si>
    <t>Pemb. jalan desa Teberau Panjang</t>
  </si>
  <si>
    <t xml:space="preserve">Sei Rambai </t>
  </si>
  <si>
    <t>Peningk. jalan desa Sei. Rambai - Logas (perkerasan)</t>
  </si>
  <si>
    <t xml:space="preserve">Tebing Tinggi Simandolak </t>
  </si>
  <si>
    <t>Penink. jalan poros desa Tebing Tinggi Simandolak</t>
  </si>
  <si>
    <t xml:space="preserve">Dusun Topan </t>
  </si>
  <si>
    <t>Peningk. jalan poros desa Dusun Topan (beton) 450 M'</t>
  </si>
  <si>
    <t>Peningk. jalan Keneg. Jake Kws Balai Adat (beton) 450 M'</t>
  </si>
  <si>
    <t xml:space="preserve">Jao </t>
  </si>
  <si>
    <t>Peningk. jalan jeruk lingkungan III Jao (Beton) 500 M'</t>
  </si>
  <si>
    <t>Bangunan Infrastruktur Perdesaan ( jalan dan jembatan)</t>
  </si>
  <si>
    <t xml:space="preserve">Desa Teratak Jering </t>
  </si>
  <si>
    <t xml:space="preserve">Desa Sei. Sorik </t>
  </si>
  <si>
    <t xml:space="preserve">Desa Banjar Guntung </t>
  </si>
  <si>
    <t>Desa Sungai Pinang - Tanjung</t>
  </si>
  <si>
    <t xml:space="preserve">jalan poros menuju SMA N 1 Gn. Toar </t>
  </si>
  <si>
    <t>Sei. Pendulangan</t>
  </si>
  <si>
    <t>Turap</t>
  </si>
  <si>
    <t xml:space="preserve">Belakang Balai Adat </t>
  </si>
  <si>
    <t>Box Culvert</t>
  </si>
  <si>
    <t>Baserah</t>
  </si>
  <si>
    <t xml:space="preserve">Desa Setiang </t>
  </si>
  <si>
    <t xml:space="preserve">Pemb. turap tangga pemandian Desa Setiang </t>
  </si>
  <si>
    <t xml:space="preserve">Desa Teberau Panjang </t>
  </si>
  <si>
    <t xml:space="preserve">Pemb. turap beton + timbunan Desa Teberau Panjang </t>
  </si>
  <si>
    <t>Desa Perhentian Luas</t>
  </si>
  <si>
    <t>Peningkatan jalan poros Desa Perhentian Luas</t>
  </si>
  <si>
    <t>Tl. Kuantan</t>
  </si>
  <si>
    <t>Pembangunan/penink. jalan Tawakal Tl. Kuantan</t>
  </si>
  <si>
    <t>Kantor BPIPDL</t>
  </si>
  <si>
    <t>Pembangunan Turap Kantor BPIPDL</t>
  </si>
  <si>
    <t>Kantor Perikanan</t>
  </si>
  <si>
    <t>Pembangunan Turap Kantor Dinas Perikanan</t>
  </si>
  <si>
    <t>Sp. 4 Sawah</t>
  </si>
  <si>
    <t>Pembangunan Turap Jalan Sp. 4 Sawah-Beringin+Turap MAN + Turap SMPN 2 (p: 210 M)</t>
  </si>
  <si>
    <t>Sei. Pendulangan Pasar Baru</t>
  </si>
  <si>
    <t xml:space="preserve">Pemb. box culvert Sei. Pendulangan Pasar Baru </t>
  </si>
  <si>
    <t xml:space="preserve">Pemb. box culvert jalan ke TPA </t>
  </si>
  <si>
    <t xml:space="preserve">Desa Toar </t>
  </si>
  <si>
    <t xml:space="preserve">Pemb. box culvert Desa Toar </t>
  </si>
  <si>
    <t xml:space="preserve">Desa Bjr. Guntung </t>
  </si>
  <si>
    <t xml:space="preserve">Pemb. box culvert Desa Bjr. Guntung </t>
  </si>
  <si>
    <t xml:space="preserve">Desa Muaro Tombang </t>
  </si>
  <si>
    <t xml:space="preserve">Pemb. box culvert Desa Muaro Tombang </t>
  </si>
  <si>
    <t xml:space="preserve">Desa Pangkalan Indarung </t>
  </si>
  <si>
    <t>Peningk. jalan poros Desa Pangkalan Indarung (jalan beton)</t>
  </si>
  <si>
    <t xml:space="preserve">arena pacu jalur Desa Koto Inuman </t>
  </si>
  <si>
    <t>Peningk. jalan arena pacu jalur Desa Koto Inuman (jalan beton) 500 M'</t>
  </si>
  <si>
    <t xml:space="preserve">arena pacu jalur Desa Pl. Tengah </t>
  </si>
  <si>
    <t>Peningk. jalan arena pacu jalur Desa Pl. Tengah (jalan beton) 360 M'</t>
  </si>
  <si>
    <t xml:space="preserve">Desa Pl. Deras </t>
  </si>
  <si>
    <t>Peningk. jalan poros Desa Pl. Deras (perkerasan)</t>
  </si>
  <si>
    <t xml:space="preserve">Samping Balai Adat Sei. jering T.Kuantan </t>
  </si>
  <si>
    <t>Pemb. jalan Samping Balai Adat Sei. jering T.Kuantan 1 KM</t>
  </si>
  <si>
    <t xml:space="preserve">kawasan rumah adat keneg. Taluk </t>
  </si>
  <si>
    <t>Penink. jalan menuju kawasan rumah adat keneg. Taluk (sharing program)</t>
  </si>
  <si>
    <t>desa Keneg. Sentajo (Pl. Komang dan Muaro Sentajo)</t>
  </si>
  <si>
    <t>Peningk. jalan poros desa Keneg. Sentajo (Pl. Komang dan Muaro Sentajo) (aspal hotmix 1,6 KM)</t>
  </si>
  <si>
    <t>Koto Taluk Simp. Batobo -Simp. Rawang Pengkeh ,Sei Gemuruh</t>
  </si>
  <si>
    <t>Peningk/pelebaran jalan Koto Taluk Simp. Batobo -Simp. Rawang Pengkeh (beton) + Loaning Talud Sei Gemuruh</t>
  </si>
  <si>
    <t>Desa Teberau Panjang - Duta Palma</t>
  </si>
  <si>
    <t>Pemb. jalan poros Desa Teberau Panjang - Duta Palma</t>
  </si>
  <si>
    <t xml:space="preserve">Gunung - Kebun Nopi </t>
  </si>
  <si>
    <t>Pemb. jalan poros Gunung - Kebun Nopi 2,00 KM</t>
  </si>
  <si>
    <t xml:space="preserve">Pebaun Hilir, Pebaun Hulu, Saik </t>
  </si>
  <si>
    <t>Penink. jalan Pebaun Hilir, Pebaun Hulu, Saik +pelebaran Jembatan 3 unit</t>
  </si>
  <si>
    <t>Desa Muaro Petai</t>
  </si>
  <si>
    <t>Peningk. jalan poros Desa Muaro Petai (perkerasan)</t>
  </si>
  <si>
    <t>Pemb. jalan komplek rumah jabatan Wakil Bupati dan Sekretaris Daerah Lebar 6 M' panjang 250 M'</t>
  </si>
  <si>
    <t>KODE JENIS ASET</t>
  </si>
  <si>
    <t>BURHANUDIN, S.ST</t>
  </si>
  <si>
    <t>NIP.19701030 199203 1 006</t>
  </si>
  <si>
    <t>1.1</t>
  </si>
  <si>
    <t>1.1.1</t>
  </si>
  <si>
    <t>SEI. JERING</t>
  </si>
  <si>
    <t>MUARA PETAI</t>
  </si>
  <si>
    <t>PEBAUN HILIR</t>
  </si>
  <si>
    <t>PASAR GUNUNG</t>
  </si>
  <si>
    <t>TEBERAU PANJANG</t>
  </si>
  <si>
    <t>KOTO TALUK</t>
  </si>
  <si>
    <t>PULAU KOMANG</t>
  </si>
  <si>
    <t>PULAU DERAS</t>
  </si>
  <si>
    <t>PULAU TENGAH</t>
  </si>
  <si>
    <t>KOTO INUMAN</t>
  </si>
  <si>
    <t>PANGKALAN INDARUNG</t>
  </si>
  <si>
    <t>PERHENTIAN LUAS</t>
  </si>
  <si>
    <t>KEBUN LADO</t>
  </si>
  <si>
    <t>PETAPAHAN</t>
  </si>
  <si>
    <t>SUNGAI PINANG</t>
  </si>
  <si>
    <t>BANJAR GUNTUNG</t>
  </si>
  <si>
    <t>SEI. SORIAK</t>
  </si>
  <si>
    <t>TERATAK JERING</t>
  </si>
  <si>
    <t>SIMPANG TIGA</t>
  </si>
  <si>
    <t>TEBING TINGGI</t>
  </si>
  <si>
    <t>SEI. RAMBAI</t>
  </si>
  <si>
    <t>SEI. BAWANG</t>
  </si>
  <si>
    <t>PULAU BERALO</t>
  </si>
  <si>
    <t>MUARO SENTAJO</t>
  </si>
  <si>
    <t>PULAU KEDUNDUNG</t>
  </si>
  <si>
    <t>PINTU GOBANG</t>
  </si>
  <si>
    <t>KOPAH</t>
  </si>
  <si>
    <t>TERATAK AIR HITAM</t>
  </si>
  <si>
    <t>GERIINGGING BARU</t>
  </si>
  <si>
    <t>BERINGIN JAYA</t>
  </si>
  <si>
    <t>PESIKAIAN</t>
  </si>
  <si>
    <t>KP. BARU CERENTI</t>
  </si>
  <si>
    <t>KINALI</t>
  </si>
  <si>
    <t>PANTAI</t>
  </si>
  <si>
    <t>SEI. KELELAWAR</t>
  </si>
  <si>
    <t>SEI. SIRIH</t>
  </si>
  <si>
    <t>SEI. KUNING</t>
  </si>
  <si>
    <t>RANTAU SIALANG</t>
  </si>
  <si>
    <t>SAIK</t>
  </si>
  <si>
    <t>PULAU PANJANG HULU</t>
  </si>
  <si>
    <t>PADANG TANGGUNG</t>
  </si>
  <si>
    <t>SUMBER JAYA</t>
  </si>
  <si>
    <t>LANGSAT HULU</t>
  </si>
  <si>
    <t>BEDENG SIKURAN</t>
  </si>
  <si>
    <t>PASAR BARU BASERAH</t>
  </si>
  <si>
    <t>RAWANG BINJAI</t>
  </si>
  <si>
    <t>UJUNG TANJUNG</t>
  </si>
  <si>
    <t>MUNSALO KOPAH</t>
  </si>
  <si>
    <t>SAWAH</t>
  </si>
  <si>
    <t>SEBERANG SUNGAI</t>
  </si>
  <si>
    <t>TELUK BERINGIN</t>
  </si>
  <si>
    <t>BUKIT KAUMAN</t>
  </si>
  <si>
    <t>SEBERANG CENGAR</t>
  </si>
  <si>
    <t>SAMPURAGO</t>
  </si>
  <si>
    <t>PETAI</t>
  </si>
  <si>
    <t>PULAU  KOMANG</t>
  </si>
  <si>
    <t>SEI. SORIK</t>
  </si>
  <si>
    <t>SIMANDOLAK</t>
  </si>
  <si>
    <t>KP. BARU SENTAJO</t>
  </si>
  <si>
    <t>KOTO SENTAJO</t>
  </si>
  <si>
    <t>GERINGGING JAYA</t>
  </si>
  <si>
    <t>PULAU BINJAI</t>
  </si>
  <si>
    <t>KARI</t>
  </si>
  <si>
    <t>LUBUK AMBACANG</t>
  </si>
  <si>
    <t>TELUK PAUH</t>
  </si>
  <si>
    <t>PULAU KOPUNG</t>
  </si>
  <si>
    <t>KP. BARU TIMUR</t>
  </si>
  <si>
    <t>PULAU PANJANG</t>
  </si>
  <si>
    <t>KOTO PERAKU</t>
  </si>
  <si>
    <t>KP. MEDAN</t>
  </si>
  <si>
    <t>MUARA LANGSAT</t>
  </si>
  <si>
    <t>GERINGGING BARU</t>
  </si>
  <si>
    <t>PULAU SIPAN</t>
  </si>
  <si>
    <t>KOTO KARI</t>
  </si>
  <si>
    <t>PULAU TONGAH</t>
  </si>
  <si>
    <t>SUKARAJA</t>
  </si>
  <si>
    <t>PASAR BARU PANGEAN</t>
  </si>
  <si>
    <t>KAMPUNG BARU</t>
  </si>
  <si>
    <t>SEROSAH</t>
  </si>
  <si>
    <t>PULAU RUMPUT</t>
  </si>
  <si>
    <t>PULAU MUNGKUR</t>
  </si>
  <si>
    <t>PULAU BUSUK</t>
  </si>
  <si>
    <t>LIMAU SUNDAI</t>
  </si>
  <si>
    <t>SUNGAI MANAU</t>
  </si>
  <si>
    <t>SEI. BULUH</t>
  </si>
  <si>
    <t>DUSUN SAGIRAN</t>
  </si>
  <si>
    <t>PULAU GODANG KARI</t>
  </si>
  <si>
    <t>KOTO CENGAR</t>
  </si>
  <si>
    <t>DUSUN PENGHIJAUAN</t>
  </si>
  <si>
    <t>TALONTAM</t>
  </si>
  <si>
    <t>KOTO BARU</t>
  </si>
  <si>
    <t>SITORAJO KARI</t>
  </si>
  <si>
    <t>JALUR PATAH</t>
  </si>
  <si>
    <t>PASAR INUMAN</t>
  </si>
  <si>
    <t>KOTO GUNUNG</t>
  </si>
  <si>
    <t>JAYA KOPAH</t>
  </si>
  <si>
    <t>BERINGIN TALUK</t>
  </si>
  <si>
    <t>KEPALA PULAU</t>
  </si>
  <si>
    <t>PULAU ARO</t>
  </si>
  <si>
    <t>GUNTOR</t>
  </si>
  <si>
    <t>GANTI RUGI LAHAN MASYARAKAT UNTUK JALAN DAN JEMBATAN GUNUNG TOAR (2500 M X 15 M)</t>
  </si>
  <si>
    <t>TELUK KUANTAN, 31 DESEMBER 2018</t>
  </si>
  <si>
    <t>NO. URUT</t>
  </si>
  <si>
    <t>17</t>
  </si>
  <si>
    <t>CALK</t>
  </si>
  <si>
    <t>04.13.02.04.06</t>
  </si>
  <si>
    <t>04.13.02.04.02</t>
  </si>
  <si>
    <t>04.13.02.04.07</t>
  </si>
  <si>
    <t>SALAH PENCATATAN, TERCATAT DI PUPR</t>
  </si>
  <si>
    <t>03.11.02.08.03</t>
  </si>
  <si>
    <t>03.11.01.01.04</t>
  </si>
  <si>
    <t>02.06.03.03.12</t>
  </si>
  <si>
    <t>02.06.04.03.04</t>
  </si>
  <si>
    <t>02.06.02.06.18</t>
  </si>
  <si>
    <t>KODE PENYUSUTAN</t>
  </si>
  <si>
    <t>Besarnya penyusutan Th 2018</t>
  </si>
  <si>
    <t>AKUMULASI S/D TAHUN 2018</t>
  </si>
  <si>
    <t>04.13.01.04.01</t>
  </si>
  <si>
    <t>04.130.2.03.01</t>
  </si>
  <si>
    <t>04.14.04.05.08</t>
  </si>
  <si>
    <t>04.14.04.05.09</t>
  </si>
  <si>
    <t>Pengaspalan Jalan Sei Paku</t>
  </si>
  <si>
    <t>4.13.1.4.1</t>
  </si>
  <si>
    <t>Jalan desa kampung baru cerenti 500 M'</t>
  </si>
  <si>
    <t>04.13.03.01.01</t>
  </si>
  <si>
    <t>Kapitalisasi dari KDP</t>
  </si>
  <si>
    <t>Kapitalisasi dri KDP</t>
  </si>
  <si>
    <t>4 . 14 . 4 . 5 . 8</t>
  </si>
  <si>
    <t>4 . 14 . 4 . 4 . 2</t>
  </si>
  <si>
    <t>Teluk Kuantan, 31 Desember 2014</t>
  </si>
  <si>
    <t>KEPALA DINAS CIPTA KARYA DAN TATA RUANG</t>
  </si>
  <si>
    <t>Pembina Tk. I NIP. 19620222 198703 1 006</t>
  </si>
  <si>
    <t>KODE : 1</t>
  </si>
  <si>
    <t>Waktu Perolehan</t>
  </si>
  <si>
    <t>Nilai (Rp)</t>
  </si>
  <si>
    <t>Sisa UE Saat Kapitalisasi</t>
  </si>
  <si>
    <t>Tahun Habis Barang Sebelum kapitalisasi</t>
  </si>
  <si>
    <t>%</t>
  </si>
  <si>
    <t xml:space="preserve">Potensi Penambahan UE </t>
  </si>
  <si>
    <t xml:space="preserve"> penambahan UE  Maksimal</t>
  </si>
  <si>
    <t>Sisa Masa Manfaat Akhir</t>
  </si>
  <si>
    <t>Tanggal Habis Barang Setelah Kapitalisasi</t>
  </si>
  <si>
    <t>Nilali perolehan</t>
  </si>
  <si>
    <t>susut</t>
  </si>
  <si>
    <t xml:space="preserve">Akumulasi Penyusutan </t>
  </si>
  <si>
    <t xml:space="preserve">NILAI BUKU s.d </t>
  </si>
  <si>
    <t>Sebelum Kapitalisasi</t>
  </si>
  <si>
    <t>Setelah Kapitalisasi</t>
  </si>
  <si>
    <t>S.D 31 Desember</t>
  </si>
  <si>
    <t>Akumulasi Tahun</t>
  </si>
  <si>
    <t>Hari</t>
  </si>
  <si>
    <t>Periode</t>
  </si>
  <si>
    <t>Kontrol Kebenaran Perhitungan Penyusutan:</t>
  </si>
  <si>
    <t>Total Nilai Perolehan + Rehab/Pemeliharan</t>
  </si>
  <si>
    <t>Akumulasi penyusutan</t>
  </si>
  <si>
    <t>Nilai Buku s.d. Tahun 2018</t>
  </si>
  <si>
    <t>Selisih</t>
  </si>
  <si>
    <t>Penambahan UE Maksimal</t>
  </si>
  <si>
    <t>Nama Barang Sesuai dengan KIB</t>
  </si>
  <si>
    <t>Sisa Umur Ekonomis setelah dikurangi tahun berjalan (7+12)</t>
  </si>
  <si>
    <t xml:space="preserve">Kode Barang </t>
  </si>
  <si>
    <t>Tanggal Habis Barang Setelah Kapitalisasi (5+13)</t>
  </si>
  <si>
    <t>Nilai Perolehan sebelum Kapitalisasi</t>
  </si>
  <si>
    <t>Nilai Perolehan setelah Kapitalisasi (O13 +F13)</t>
  </si>
  <si>
    <t>NilainPerolehan Sesuai dg KIB</t>
  </si>
  <si>
    <t>Nilai Penyusutan pertahun (16:13)</t>
  </si>
  <si>
    <t>Sisa Umur Ekonomis saat Kapitalisasi</t>
  </si>
  <si>
    <t>Tahun Penyusutan</t>
  </si>
  <si>
    <t>Jumlah Akumulasi pertahun</t>
  </si>
  <si>
    <t>Akumulasi Penyusutan</t>
  </si>
  <si>
    <t>Persentase Penambahan Perbaikan terhadap Perolehan Awal</t>
  </si>
  <si>
    <t>Tahun Nilai Buku</t>
  </si>
  <si>
    <t>Potensi Penambahan Umur Ekonomis terhadap harga perolehan awal</t>
  </si>
  <si>
    <t>Nilai Buku (Harga Perolehan dikurang Akumulasi Penyusutan)</t>
  </si>
  <si>
    <t>KODE : 2</t>
  </si>
  <si>
    <t>Sisa Manfaat Saat Kapitalisasi</t>
  </si>
  <si>
    <t>KODE : 3</t>
  </si>
  <si>
    <t>Tanggal Habis Barang Sebelum kapitalisasi</t>
  </si>
  <si>
    <t>Penyusutan / Thn</t>
  </si>
  <si>
    <t>KODE : 4</t>
  </si>
  <si>
    <t>KODE : 5</t>
  </si>
  <si>
    <t>KODE : 6</t>
  </si>
  <si>
    <t>KODE : 7</t>
  </si>
  <si>
    <t>KODE : 8</t>
  </si>
  <si>
    <t>KODE : 9</t>
  </si>
  <si>
    <t>Lemari Arsip</t>
  </si>
  <si>
    <t>RUMAH SEDERHANA SEHAT</t>
  </si>
  <si>
    <t>Drainase Permukiman Desa Kebun Lado</t>
  </si>
  <si>
    <t>Drainase Lingkungan Kawan Permukiman Desa Sei. Buluh</t>
  </si>
  <si>
    <t xml:space="preserve">Drainase Lingkungan Kawan Permukiman Dusun Sei. Lintang Desa Beringin Taluk </t>
  </si>
  <si>
    <t xml:space="preserve">Drainase Lingkungan Kawan Permukiman Desa Pintu Gobang Kari </t>
  </si>
  <si>
    <t>Drainase Lingkungan Kawasan Permukiman Kel. Muara Lembu</t>
  </si>
  <si>
    <t>INFRASTRUKTUR PENDAMPING PAMSIMAS</t>
  </si>
  <si>
    <t>Infrastruktur Pendamping Pamsimas</t>
  </si>
  <si>
    <t xml:space="preserve">Saluran Primer Perkim Pasar Baru Baserah </t>
  </si>
  <si>
    <t xml:space="preserve">Drainase Desa Teluk Baringin </t>
  </si>
  <si>
    <t xml:space="preserve">Drainase Desa Pulau Komang  </t>
  </si>
  <si>
    <t>Pasar Baru</t>
  </si>
  <si>
    <t>Kp. Baru Koto</t>
  </si>
  <si>
    <t>600/SP/PKPP-PKP/IX/2019/1203</t>
  </si>
  <si>
    <t>600/SP/PKPP-PKP/IX/2019/1082</t>
  </si>
  <si>
    <t>600/SP/PKPP-PKP/IX/2019/1213</t>
  </si>
  <si>
    <t>600/SP/PKPP-PKP/IX/2019/1215</t>
  </si>
  <si>
    <t>600/SP/PKPP-PKP/IX/2019/1177</t>
  </si>
  <si>
    <t>600/SP/PKPP-PKP/IX/2019/1279</t>
  </si>
  <si>
    <t>600/SP/PKPP-PKP/IX/2019/1181</t>
  </si>
  <si>
    <t>600/SP/PKPP-PKP/IX/2019/1193</t>
  </si>
  <si>
    <t>600/SP/PKPP-PKP/IX/2019/1189</t>
  </si>
  <si>
    <t>600/SP/PKPP-PKP/IX/2019/1207</t>
  </si>
  <si>
    <t>600/SP/PKPP-PKP/IX/2019/1232</t>
  </si>
  <si>
    <t>600/SP/PKPP-PKP/IX/2019/1083</t>
  </si>
  <si>
    <t>600/SP/PKPP-PKP/IX/2019/1179</t>
  </si>
  <si>
    <t>600/SP/PKPP-PKP/IX/2019/1187</t>
  </si>
  <si>
    <t>600/SP/PKPP-PKP/IX/2019/1077</t>
  </si>
  <si>
    <t>600/SP/PKPP-PKP/IX/2019/1230</t>
  </si>
  <si>
    <t>600/SP/PKPP-PKP/IX/2019/1228</t>
  </si>
  <si>
    <t>600/SP/PKPP-PKP/IX/2019/1175</t>
  </si>
  <si>
    <t>600/SP/PKPP-PKP/IX/2019/1191</t>
  </si>
  <si>
    <t>600/SP/PKPP-PKP/IX/2019/1211</t>
  </si>
  <si>
    <t>600/SP/PKPP--PKP/IX/2019/1081</t>
  </si>
  <si>
    <t>MIN Ps. Baru</t>
  </si>
  <si>
    <t>Kp. Baru koto inuman</t>
  </si>
  <si>
    <t>SMPN 2 Kuantan hilir</t>
  </si>
  <si>
    <t>600/KONT/PKPP-PKP/IX/2019/1095</t>
  </si>
  <si>
    <t>600/SP/PKPP-PKP/IX/2019/1201</t>
  </si>
  <si>
    <t>600/SP/PKPP-PKP/IX/2019/1205</t>
  </si>
  <si>
    <t>600/SP/PKPP-PKP/IX/2019/1209</t>
  </si>
  <si>
    <t>600/KONT/PKPP-PKP/IX/2019/</t>
  </si>
  <si>
    <t>600/SP/PKPP-PKP/IX/2019/1080</t>
  </si>
  <si>
    <t>600/KONT/PKPP-PKP/IX/2019/1099</t>
  </si>
  <si>
    <t>600/KONT/PKPP-PKP/X/2019/1363</t>
  </si>
  <si>
    <t>600/KONT/PKPP-PKP/IX/2019/1236</t>
  </si>
  <si>
    <t>600/KONT/PKPP-PKP/IX/2019/1234</t>
  </si>
  <si>
    <t>600/KONT/PKPP-PKP/IX/2019/1137</t>
  </si>
  <si>
    <t>600/KONT/PKPP-PKP/2019/784</t>
  </si>
  <si>
    <t>600/KONT/PKPP-PKP/2019/766</t>
  </si>
  <si>
    <t>600/KONT/PKPP-PKP/2019/785</t>
  </si>
  <si>
    <t>Perencanaan PSU Kawasan Permukiman Rawan Bencana Kecamatan Cerenti dan Kecamatan Pangean</t>
  </si>
  <si>
    <t>Perencanaan Pembangunan Rumah Khusus (Rusus) Kecamatan Cerenti dan Kecamatan Inuman</t>
  </si>
  <si>
    <t>Identifikasi dan Pendataan Kesiagaan dan Pencegahan Bahaya Kebakaran Kota Teluk Kuantan Kecamatan Kuantan Tengah</t>
  </si>
  <si>
    <t>Study Kelayakan Penataan Kawasan Seberang Taluk Kuantan</t>
  </si>
  <si>
    <t>DED Penataan Kawasan Seberang Taluk Kuantan</t>
  </si>
  <si>
    <t>Pembuatan DED dan RAB Pembangunan Jalan Pelajar SD 020 Kec. Kuantan Tengah</t>
  </si>
  <si>
    <t>600/KONT/PKPP-PKP/IX/2019/202</t>
  </si>
  <si>
    <t>600/KONT/PKPP-PKP/X/2019/260</t>
  </si>
  <si>
    <t>600/KONT/PKPP-PKP/X/2019/245</t>
  </si>
  <si>
    <t>600/KONT/PKPP-PKP/IX/2019/1091</t>
  </si>
  <si>
    <t>600/KONT/PKPP-PKP/VII/2019/171</t>
  </si>
  <si>
    <t>600/KONT/PKPP-PKP/X/2019/262</t>
  </si>
  <si>
    <t>600/KONT/PKPP-PKP/IX/2019/216</t>
  </si>
  <si>
    <t>600/KONT/PKPP-PKP/IX/2019/214</t>
  </si>
  <si>
    <t>600/PKPP/SP-PKP/IV/2019/53</t>
  </si>
  <si>
    <t>12 September 2019</t>
  </si>
  <si>
    <t>21 Oktober 2019</t>
  </si>
  <si>
    <t>18 Oktober 2019</t>
  </si>
  <si>
    <t>10 Juli 2019</t>
  </si>
  <si>
    <t>17 September 2019</t>
  </si>
  <si>
    <t>29 April 2019</t>
  </si>
  <si>
    <t>600/SP/PKPP-TAN/XI/2019/1541</t>
  </si>
  <si>
    <t>Pagar Pengamanan Aset Tanah Milik Pemerintah Kabupaten Kuantan Singingi di Pekanbaru</t>
  </si>
  <si>
    <t>Simp. Tiga</t>
  </si>
  <si>
    <t>Bukik Berangin</t>
  </si>
  <si>
    <t>04.14.07.01.01</t>
  </si>
  <si>
    <t>Bangunan Pembawa Air Kotor</t>
  </si>
  <si>
    <t>04.14.01.02.06</t>
  </si>
  <si>
    <t>jalan komplek rumah jabatan Wakil Bupati dan Sekretaris Daerah Lebar 6 M' panjang 250 M'</t>
  </si>
  <si>
    <t>jalan poros Desa Muaro Petai (perkerasan)</t>
  </si>
  <si>
    <t>jalan Pebaun Hilir, Pebaun Hulu, Saik +pelebaran Jembatan 3 unit</t>
  </si>
  <si>
    <t>jalan poros Gunung - Kebun Nopi 2,00 KM</t>
  </si>
  <si>
    <t>jalan poros Desa Teberau Panjang - Duta Palma</t>
  </si>
  <si>
    <t>jalan Koto Taluk Simp. Batobo -Simp. Rawang Pengkeh (beton) + Loaning Talud Sei Gemuruh</t>
  </si>
  <si>
    <t>jalan poros desa Keneg. Sentajo (Pl. Komang dan Muaro Sentajo) (aspal hotmix 1,6 KM)</t>
  </si>
  <si>
    <t>jalan menuju kawasan rumah adat keneg. Taluk (sharing program)</t>
  </si>
  <si>
    <t>jalan Samping Balai Adat Sei. jering T.Kuantan 1 KM</t>
  </si>
  <si>
    <t>jalan poros Desa Pl. Deras (perkerasan)</t>
  </si>
  <si>
    <t>jalan arena pacu jalur Desa Pl. Tengah (jalan beton) 360 M'</t>
  </si>
  <si>
    <t>jalan arena pacu jalur Desa Koto Inuman (jalan beton) 500 M'</t>
  </si>
  <si>
    <t>jalan poros Desa Pangkalan Indarung (jalan beton)</t>
  </si>
  <si>
    <t xml:space="preserve">Box culvert Desa Muaro Tombang </t>
  </si>
  <si>
    <t xml:space="preserve">Box culvert Desa Bjr. Guntung </t>
  </si>
  <si>
    <t xml:space="preserve">Box culvert Desa Toar </t>
  </si>
  <si>
    <t xml:space="preserve">Box culvert jalan ke TPA </t>
  </si>
  <si>
    <t xml:space="preserve">Box culvert Sei. Pendulangan Pasar Baru </t>
  </si>
  <si>
    <t>Turap Jalan Sp. 4 Sawah-Beringin+Turap MAN + Turap SMPN 2 (p: 210 M)</t>
  </si>
  <si>
    <t>Turap Kantor Dinas Perikanan</t>
  </si>
  <si>
    <t>Turap Kantor BPIPDL</t>
  </si>
  <si>
    <t>Jalan Tawakal Tl. Kuantan</t>
  </si>
  <si>
    <t>Jalan poros Desa Perhentian Luas</t>
  </si>
  <si>
    <t xml:space="preserve">Turap beton + timbunan Desa Teberau Panjang </t>
  </si>
  <si>
    <t xml:space="preserve">Turap tangga pemandian Desa Setiang </t>
  </si>
  <si>
    <t>Jalan jeruk lingkungan III Jao (Beton) 500 M'</t>
  </si>
  <si>
    <t>Jalan Keneg. Jake Kws Balai Adat (beton) 450 M'</t>
  </si>
  <si>
    <t>Jalan poros desa Dusun Topan (beton) 450 M'</t>
  </si>
  <si>
    <t>Jalan poros desa Tebing Tinggi Simandolak</t>
  </si>
  <si>
    <t>Jalan desa Sei. Rambai - Logas (perkerasan)</t>
  </si>
  <si>
    <t>Jalan desa Teberau Panjang</t>
  </si>
  <si>
    <t>Jalan poros desa Sambung (perkerasan)</t>
  </si>
  <si>
    <t>Jalan desa Sei. Paku (perkerasan</t>
  </si>
  <si>
    <t>Jalan penyeberangan (beton) Pula Beralo 250 meter</t>
  </si>
  <si>
    <t>Box culvert Surau Pulai Kp. Baru 4 x 5 x 3 (Double)</t>
  </si>
  <si>
    <t>Turap Penahan tebing SD Sikijang</t>
  </si>
  <si>
    <t>Turap Jembatan Gantung Singingi</t>
  </si>
  <si>
    <t>Turap SMAN 1 Singingi</t>
  </si>
  <si>
    <t>Turap Penahan Tebing Jemb Sungai Desa Pl Kijang</t>
  </si>
  <si>
    <t>Turap SDN oo1 Pasar Baru &amp; TK Pembina</t>
  </si>
  <si>
    <t>Turap Penahan Tebing Jembatan Koto Kombu</t>
  </si>
  <si>
    <t>Turap Tebing Sekolah MAS YPKM</t>
  </si>
  <si>
    <t>Turap Nurul Islam</t>
  </si>
  <si>
    <t>Pengaspalan jl. Kinali</t>
  </si>
  <si>
    <t>Pengaspalan jln. SMA Pantai</t>
  </si>
  <si>
    <t>JALAN LINGKUNGAN PERMUKIMAN MAN KE BUKIK BERANGIN</t>
  </si>
  <si>
    <t>JALAN LINGKUNGAN PERMUKIMAN KEL. MUARA LEMBU</t>
  </si>
  <si>
    <t>JALAN MENGKUDU</t>
  </si>
  <si>
    <t>JALAN LINGKAR PUSKESMAS PANGEAN</t>
  </si>
  <si>
    <t>JALAN ADE IRMA SURYANI- SUKAMAJU</t>
  </si>
  <si>
    <t>JALAN LINGKAR MENUJU SMPN 2 KUANTAN HILIR</t>
  </si>
  <si>
    <t>JALAN MANGGIS</t>
  </si>
  <si>
    <t>JALAN TAWAKAL</t>
  </si>
  <si>
    <t>JALAN LINGKUNGAN KEL.SIMPANG TIGA</t>
  </si>
  <si>
    <t>JALAN LINGKUNGAN PASAR JAKE</t>
  </si>
  <si>
    <t>JALAN LINGKAR MENUJU SMAN 1 INUMAN</t>
  </si>
  <si>
    <t>JALAN LINGKAR DESA SUNGAI PAKU</t>
  </si>
  <si>
    <t>Sungai Jering</t>
  </si>
  <si>
    <t>Simpang Tiga</t>
  </si>
  <si>
    <t>Sungai Paku</t>
  </si>
  <si>
    <t>Jalan desa Muaro Sentajo (aspal)</t>
  </si>
  <si>
    <t>Jalan Mangga (aspal)</t>
  </si>
  <si>
    <t>Jalanseroja +drainase (Beton)</t>
  </si>
  <si>
    <t>jalan Juri+drainase- Sinambek (Beton)</t>
  </si>
  <si>
    <t>jalan desa pl. kedundung</t>
  </si>
  <si>
    <t>jalan suka ramai-padat karya</t>
  </si>
  <si>
    <t>Jalan desa pintu gb. kari</t>
  </si>
  <si>
    <t>jalan beton kopah</t>
  </si>
  <si>
    <t>jalan desa jake</t>
  </si>
  <si>
    <t>Jalan dusun topan</t>
  </si>
  <si>
    <t>Jalan parit teratak air hitam</t>
  </si>
  <si>
    <t>jalan geringging baru</t>
  </si>
  <si>
    <t>Jalan lingkar beringin jaya</t>
  </si>
  <si>
    <t>Jalan desa Pesikaian</t>
  </si>
  <si>
    <t>Jalan desa perhentian luas</t>
  </si>
  <si>
    <t>Jalan desa Sei. Kalelawar</t>
  </si>
  <si>
    <t>Jalan  kel. Muara lembu</t>
  </si>
  <si>
    <t>Jalan beton desa sei. sirih</t>
  </si>
  <si>
    <t>Jalan desa Sei. Kuning</t>
  </si>
  <si>
    <t>Jalan  beton kel. muara lembu</t>
  </si>
  <si>
    <t>Jalan sitorajo kari</t>
  </si>
  <si>
    <t>Jalan Kp. baru cerenti</t>
  </si>
  <si>
    <t>Jalan poros desa rantau sialang 1 Km</t>
  </si>
  <si>
    <t>Jalan menuju obyek wisata air panas</t>
  </si>
  <si>
    <t>Jalan desa pl. panjang hulu 1 Km</t>
  </si>
  <si>
    <t>Jalan desa Padang Tanggung 1,8 Km</t>
  </si>
  <si>
    <t>Jalan dusun gunung melintang- teratak baru 1 Km</t>
  </si>
  <si>
    <t xml:space="preserve">Jalan Semenisasi Desa Sumber Jaya Dusun Jadi Mulya </t>
  </si>
  <si>
    <t>Jalan harapan I sei. jering (beton)</t>
  </si>
  <si>
    <t>Jalan desa langsat hulu (beton)</t>
  </si>
  <si>
    <t>Jembatan sei. tombang desa kopah</t>
  </si>
  <si>
    <t>Jembatan sei. pasir putih desa kopah</t>
  </si>
  <si>
    <t>Jembatan ke TK dan lap. Bola kaki desa jake</t>
  </si>
  <si>
    <t>Jembatan desa Sigaruntang</t>
  </si>
  <si>
    <t>Jalan Bedeng Sikuran 1000 Meter</t>
  </si>
  <si>
    <t>Jalan Pulau Panjang Hilir 1000 M'</t>
  </si>
  <si>
    <t>Jalan Pasar Baru Baserah 1000 M'</t>
  </si>
  <si>
    <t>Jalan Beton Desa Rawang Binjai</t>
  </si>
  <si>
    <t>Jalan Desa Ujung Tanjung</t>
  </si>
  <si>
    <t>Jalan Kelurahan Beringin Jaya 1000 M'</t>
  </si>
  <si>
    <t>Jalan Muaro Sentajo</t>
  </si>
  <si>
    <t>Jalan Beton Desa Pulau Komang</t>
  </si>
  <si>
    <t>Jalan Desa Muaro Sentajo</t>
  </si>
  <si>
    <t>Jalan Beton + Turap Desa Munsalo Kopah</t>
  </si>
  <si>
    <t>Jalan Bambu Kuning Kel. Sungai Jering 1000 M'</t>
  </si>
  <si>
    <t>Jalan Beton Desa Koto Taluk</t>
  </si>
  <si>
    <t>Jalan Beto + Turap Desa Sawah - Beringin</t>
  </si>
  <si>
    <t>Jalan Dusun Mulya/Kelurahan Sungai Jering 667 M'</t>
  </si>
  <si>
    <t>Jalan Beton Kelurahan Sungai Jering</t>
  </si>
  <si>
    <t>Jalan Beton Desa Seberang Sungai</t>
  </si>
  <si>
    <t>Jalan Beton Desa Teluk Beringin</t>
  </si>
  <si>
    <t>Jalan Desa Bukit Kauman 1000 M'</t>
  </si>
  <si>
    <t>Jalan Lingkar Desa Seberang Cengar</t>
  </si>
  <si>
    <t>Jalan Beton Desa Pantai</t>
  </si>
  <si>
    <t>Jalan Desa Sampurago - Lubuk Ambacang +Saluran 1000 M'</t>
  </si>
  <si>
    <t>Jalan Desa Logas 1000 M'</t>
  </si>
  <si>
    <t>Jalan Beton + Drainase menuju Puskesmas Kel. M. Lembu</t>
  </si>
  <si>
    <t>Pengaspalan Jalan Desa Petai 782 M'</t>
  </si>
  <si>
    <t>Pengaspalan Jalan Desa Beringin Jaya 1000 M'</t>
  </si>
  <si>
    <t>Jembatan Desa Pulau Kopung Sentajo</t>
  </si>
  <si>
    <t>Jembatan Desa Tanah Bekali</t>
  </si>
  <si>
    <t>Jembatan Desa Sukaping</t>
  </si>
  <si>
    <t>Jembatan Desa Pulau Deras</t>
  </si>
  <si>
    <t>Jembatan Desa sei. soriak</t>
  </si>
  <si>
    <t>Jalan Beton Desa Kampung Baru Cerenti menuju Kantor Desa</t>
  </si>
  <si>
    <t>Jalan Beton Desa Simandolak</t>
  </si>
  <si>
    <t>Jalan Beton menuju Puskesmas Kenegerian Kopah</t>
  </si>
  <si>
    <t>Jalan Beton Puskesmas Beringin Jaya</t>
  </si>
  <si>
    <t>Jalan menuju Perkuburan Kenegerian Sentajo</t>
  </si>
  <si>
    <t>Jalan lingkungan Kantor Camat dan Puskesmas</t>
  </si>
  <si>
    <t>Jalan Beton Desa Geringging Jaya</t>
  </si>
  <si>
    <t>Jalan Beton Desa Pulau Binjai</t>
  </si>
  <si>
    <t>Jalan Beton menuju SMA Kari</t>
  </si>
  <si>
    <t>Box Culvert Jalan Mangga</t>
  </si>
  <si>
    <t>Jembatan Kelurahan Pasar Cerenti</t>
  </si>
  <si>
    <t>Jalan Beton Koto Inuman Kec. Inuman</t>
  </si>
  <si>
    <t>Jalan Desa Pulau Panjang Hilir Inuman</t>
  </si>
  <si>
    <t>Jalan Beton Kari</t>
  </si>
  <si>
    <t>Jalan Beton Desa Teberau Panjang</t>
  </si>
  <si>
    <t>Jalan  desa Lbk. Ambacang</t>
  </si>
  <si>
    <t>Jalan Desa Sei Sorik - Rawang Ogung</t>
  </si>
  <si>
    <t>Jalan Desa Teluk Pauh</t>
  </si>
  <si>
    <t>Jalan Desa Pebaun Hilir</t>
  </si>
  <si>
    <t>Jalan Desa Petapahan</t>
  </si>
  <si>
    <t>Jalan Beton dan Drainase menuju Puskesmas Lubuk Jambi</t>
  </si>
  <si>
    <t>Jalan Muaro Sentajo Dusun Kayu Batu (Urugan Pilihan)</t>
  </si>
  <si>
    <t>Jalan Beton Desa Pulau Kopung</t>
  </si>
  <si>
    <t>Jalan Beton Desa Kampung Baru Timur Cerenti</t>
  </si>
  <si>
    <t>Jalan Beton Desa Pulau Panjang Cerenti</t>
  </si>
  <si>
    <t>Jalan beton Kelurahan Koto Peraku Cerenti</t>
  </si>
  <si>
    <t>Jalan Beton Desa Jake</t>
  </si>
  <si>
    <t>Jalan Desa Tebing Tinggi</t>
  </si>
  <si>
    <t>Jalan Desa Pintu Gobang-Stadion Mini</t>
  </si>
  <si>
    <t>Jalan Kelurahan Sungai Jering (Asrama Polisi)</t>
  </si>
  <si>
    <t>Jalan Beton Desa Pintu Gobang Kari</t>
  </si>
  <si>
    <t>Jalan Beton Desa Kampung Medan Kec. Kuantan Hilir</t>
  </si>
  <si>
    <t>Jalan Beton Desa Pesikaian</t>
  </si>
  <si>
    <t>Jalan Beton Desa Muara Langsat</t>
  </si>
  <si>
    <t>Jalan Beton Desa Geringging Baru</t>
  </si>
  <si>
    <t>Jalan Beton Petai - Pulau Sipan</t>
  </si>
  <si>
    <t>Jalan Beton Desa Koto Kari</t>
  </si>
  <si>
    <t>Jalan Beton Lintas Siberkun - Pulau Tongah</t>
  </si>
  <si>
    <t>Jalan Beton Desa Beringin Jaya - Singingi Hilir</t>
  </si>
  <si>
    <t>Jalan Beton ke MTs Darul Ulum Sukaraja LTD</t>
  </si>
  <si>
    <t>Jalan Beton Dusun Bunga Tanjung Desa Pasar Baru Pangean</t>
  </si>
  <si>
    <t>Box Culvert Geringging Baru</t>
  </si>
  <si>
    <t>Jalan Sukaraja</t>
  </si>
  <si>
    <t>Jalan Lingkar Kopah (Menuju SMP)</t>
  </si>
  <si>
    <t>Jalan Desa Sungai Sirih (Jalur 6)</t>
  </si>
  <si>
    <t>Jalan Beton Lingkar Pasar Kampung Baru Gunung Toar</t>
  </si>
  <si>
    <t>Jalan Beton Pasar Gunung</t>
  </si>
  <si>
    <t>Jalan Beton Desa Sikakak</t>
  </si>
  <si>
    <t>Jalan Beton Dusun Perhentian Buaian dan Payung Sekaki  + drainase Desa Jake</t>
  </si>
  <si>
    <t>Jalan Beton Desa Serosah</t>
  </si>
  <si>
    <t>Jalan Beton Kelurahan Muara Lembu</t>
  </si>
  <si>
    <t>Jalan Beton Desa Pulau Rumput</t>
  </si>
  <si>
    <t>Jalan Beton Desa Pulau Mungkur</t>
  </si>
  <si>
    <t>Jalan Beton Desa Pulau Busuk Seberang (Petai)</t>
  </si>
  <si>
    <t>Jalan Beton Desa Kasang Limau Sundai</t>
  </si>
  <si>
    <t>Jalan Beton Desa Parit Teratak Air Hitam</t>
  </si>
  <si>
    <t>Jalan Beton Kelurahan Simpang Tiga (Jao)</t>
  </si>
  <si>
    <t>Jalan Beton + Box Culvert Desa Sukaraja</t>
  </si>
  <si>
    <t>Jalan Beton menuju MTS Pangean</t>
  </si>
  <si>
    <t>Jalan Beton Desa Sungai Manau</t>
  </si>
  <si>
    <t>Jalan Beton Puskesmas Rawat Inap Sungai Buluh</t>
  </si>
  <si>
    <t>Jalan Desa Pulau Godang Kari</t>
  </si>
  <si>
    <t>Jembatan Besi Desa Langsat Hulu (Sei Cacing)</t>
  </si>
  <si>
    <t>Jalan Beton menuju SDN 027 dan Lapangan Bola Kaki</t>
  </si>
  <si>
    <t>Jalan beton Desa Koto Cengar</t>
  </si>
  <si>
    <t xml:space="preserve">Jalan Desa Pulau Busuk </t>
  </si>
  <si>
    <t>Jalan Desa Penghijauan (Tugu Elang Pulai)</t>
  </si>
  <si>
    <t xml:space="preserve">Jalan Arena Pacu Jalur Desa Telontom </t>
  </si>
  <si>
    <t xml:space="preserve">Jalan Desa Koto Baru Sei. Paying + Pembangunan Jembatan Koto </t>
  </si>
  <si>
    <t xml:space="preserve">Jembatan SD Kelas Kelas Jauh </t>
  </si>
  <si>
    <t xml:space="preserve">Jalan Desa Sitorajo Kari </t>
  </si>
  <si>
    <t>Jalan Desa Muaro Sentajo (Dusun Pasongik)</t>
  </si>
  <si>
    <t xml:space="preserve">Jalan Desa Jalur Patah Teratak Air Hitam  </t>
  </si>
  <si>
    <t xml:space="preserve">Jalan Menujun Puskesmas </t>
  </si>
  <si>
    <t xml:space="preserve">Jalan Beton Desa Pasar Inuman </t>
  </si>
  <si>
    <t xml:space="preserve">Jalan Beton Desa Koto Gunung </t>
  </si>
  <si>
    <t xml:space="preserve">Jalan Beton Dusun Murbai Desa Jaya Kopah </t>
  </si>
  <si>
    <t xml:space="preserve">Jalan Beton Menuju Pondok Pesantren Syafa Aturasul Beringin Teluk Kuantan </t>
  </si>
  <si>
    <t xml:space="preserve">Jalan Beton Jalan Jalur Desa Sumber Jaya </t>
  </si>
  <si>
    <t xml:space="preserve">Jalan Beton Jalan Suka Ramai Sei. Jering </t>
  </si>
  <si>
    <t xml:space="preserve">Jalan Beton Desa Kepala Pulau Dusun III Baserah </t>
  </si>
  <si>
    <t xml:space="preserve">Jalan Beton  Desa </t>
  </si>
  <si>
    <t xml:space="preserve">Jalan Beton Desa SMKN 1 Lubuk Jambi </t>
  </si>
  <si>
    <t xml:space="preserve">Jalan Beton Komplek Zaitul Hanif DusunPayung Sekaki Jake </t>
  </si>
  <si>
    <t xml:space="preserve">Jalan Beton Desa Pulau Aro </t>
  </si>
  <si>
    <t xml:space="preserve">Jalan Beton Desa pulau Komang Dusun Kampung Datar dan Kubu Jaya </t>
  </si>
  <si>
    <t xml:space="preserve">Jalan Desa Sei. Kelelawar </t>
  </si>
  <si>
    <t xml:space="preserve">Jalan Beton Jalan Padat Karya Kel. Sei. Jering </t>
  </si>
  <si>
    <t xml:space="preserve">Jalan Beton Jalan Dusun Murbai Desa Jaya Kopah  </t>
  </si>
  <si>
    <t xml:space="preserve">Jalan Beton Kjalan Jalur Desa Sumber Jaya </t>
  </si>
  <si>
    <t>Jalan Beton Lingkungan Kawasan Permukiman Kel. Simpang Tiga (Jl. Nangka Gg Sungkai)</t>
  </si>
  <si>
    <t>Jalan Beton Lingkungan Kawasan Permukiman Kel. Muara Lembu</t>
  </si>
  <si>
    <t>Jalan Lingkungan Permukiman Kel. Muara Lembu</t>
  </si>
  <si>
    <t xml:space="preserve">Drainase </t>
  </si>
  <si>
    <t>Drainase Desa perhentian Luas</t>
  </si>
  <si>
    <t>Drainase drainase kel. muara lembu</t>
  </si>
  <si>
    <t>Drainase Lap. Sepak Bola Muara Lembu</t>
  </si>
  <si>
    <t>Drainase jl. Seroja kec. kuantan tengah</t>
  </si>
  <si>
    <t>Drainase desa koto tuo baserah 250 M'</t>
  </si>
  <si>
    <t>Drainase desa Pangkalan indarung 200 M'</t>
  </si>
  <si>
    <t>Drainase kelurahan sungai jering</t>
  </si>
  <si>
    <t>Drainase SMPN 2 Teluk Kuantan</t>
  </si>
  <si>
    <t>Drainase desa koto (perumnas)</t>
  </si>
  <si>
    <t>Drainase Desa Langsat Hulu Kec. Sentajo Raya</t>
  </si>
  <si>
    <t>Drainase Pulau Komang Sentajo-Kampung Datar</t>
  </si>
  <si>
    <t>Turap Jalan Desa Muaro Sentajo</t>
  </si>
  <si>
    <t>Pekerjaan Peningkatan Jalan Lingkar Desa menuju Puskesmas Inuman</t>
  </si>
  <si>
    <t>600/PKPP/SP-PKP/IV/2019/50</t>
  </si>
  <si>
    <t>30 April 2019</t>
  </si>
  <si>
    <t>Identifikasi Kawasan Kumuh Kecamatan Cerenti</t>
  </si>
  <si>
    <t>Identifikasi Kawasan Kumuh Kecamatan Benai</t>
  </si>
  <si>
    <t>02.03.01.02.04</t>
  </si>
  <si>
    <t>Minibus</t>
  </si>
  <si>
    <t>INNOVA-G M/T MANUAL BENSIN</t>
  </si>
  <si>
    <t>MHFXWA42G0D2255244</t>
  </si>
  <si>
    <t>ITR-7530902</t>
  </si>
  <si>
    <t>BM 27 K</t>
  </si>
  <si>
    <t>eks. BM 57 K</t>
  </si>
  <si>
    <t>Toyota</t>
  </si>
  <si>
    <t>MHKM5EA2JFJ004633</t>
  </si>
  <si>
    <t>1NRF047079</t>
  </si>
  <si>
    <t>BM 1301 K</t>
  </si>
  <si>
    <t>NEW AVANZA 1.3 E M/T</t>
  </si>
  <si>
    <t xml:space="preserve">Hibah Pem. Pusat </t>
  </si>
  <si>
    <t>Pekerjaan Pengaspalan Jalan Lingkungan Permukiman Kel. Muara Lembu</t>
  </si>
  <si>
    <t>Pekerjaan Pengaspalan Jalan Tawakal Kel. Sei. Jering</t>
  </si>
  <si>
    <t>Pekerjaan Pembuatan Semenisasi Jalan Lingkungan Permukiman Ade Irma Suryani-Sukamaju Kel. Sungai Jering</t>
  </si>
  <si>
    <t>Pekerjaan Semenisasi Jalan dan Penimbunan Arah Jalan Manggis</t>
  </si>
  <si>
    <t>Pekerjaan Semenisasi Jalan Mengkudu Kec. Kuantan Tengah</t>
  </si>
  <si>
    <t>Pekerjaan Pengaspalan Jalan Lingkar Puskesmas Kec. Pangean</t>
  </si>
  <si>
    <t>Pekerjaan Semenisasi Jalan Lingkungan Permukiman Kel. Simpang Tiga</t>
  </si>
  <si>
    <t>Pekerjaan Pembuatan Semenisasi Jalan Lingkungan Permukiman Dusun Penghijauan ke MIN Ps. Baru</t>
  </si>
  <si>
    <t>Pekerjaan Pembuatan Semenisasi Jalan Lingkungan Permukiman MAN ke Bukik Berangin Ps. Baru</t>
  </si>
  <si>
    <t>Pekerjaan Pembuatan Semenisasi Jalan Lingkungan Permukiman Pasar Desa Jake</t>
  </si>
  <si>
    <t>Pekerjaan Peningkatan Jalan Lingkar Menuju SMAN 1 Inuman Kp. Baru Koto</t>
  </si>
  <si>
    <t>Pekerjaan Peningkatan Jalan Lingkar Desa Menuju SMPN 2 Kuantan Hilir</t>
  </si>
  <si>
    <t>Pekerjaan Pengaspalan Jalan Desa Sungai Paku</t>
  </si>
  <si>
    <t>selisih 2.500.000</t>
  </si>
  <si>
    <t>Pekerjaan Pembangunan Drainase Lingkungan Permukiman Kel. Pasar Benai</t>
  </si>
  <si>
    <t>Pekerjaan Pembangunan Drainase Lingkungan Permukiman Kel. Simpang Tiga Kec. Kuantan Tengah</t>
  </si>
  <si>
    <t>Pekerjaan Pembangunan Drainase Lingkungan Permukiman Lingkungan III Sinambek Kel. Sei. Jering</t>
  </si>
  <si>
    <t>Pekerjaan Pembangunan Drainase Lingkungan Permukiman Jl. Raja Ali Haji Desa Beringin</t>
  </si>
  <si>
    <t>Pekerjaan Pembangunan Drainase Desa Pasar Baru</t>
  </si>
  <si>
    <t>Pekerjaan Pembangunan Drainase Permukiman Kel. Pasar Baru Kec. Kuantan Hilir</t>
  </si>
  <si>
    <t>Pekerjaan Pembangunan Drainase Pasar Kecamatan Pangean menuju Perhentian Luas</t>
  </si>
  <si>
    <t xml:space="preserve">Pekerjaan Pembangunan Drainase Puskesmas Kecamatan Pangean </t>
  </si>
  <si>
    <t>Pekerjaan Pembangunan Drainase Jalan Dalam Kel. Muara Lembu</t>
  </si>
  <si>
    <t>Pekerjaan Pembangunan Drainase Lingkungan Permukiman Desa Pulau Busuk (Lapangan Bola Kaki)</t>
  </si>
  <si>
    <t>Pekerjaan Pembangunan Drainase Lingkungan Permukiman Desa Kampung Baru Koto (Lap. Bola Kaki)</t>
  </si>
  <si>
    <t>Pekerjaan Pembangunan Drainase Lingkungan Permukiman Benai Kecil Depan Puskesmas</t>
  </si>
  <si>
    <t>Pekerjaan Pembangunan Drainase Lingkungan Permukiman SMPN 2 Sentajo Raya</t>
  </si>
  <si>
    <t>Pekerjaan Pembangunan Drainase Desa Talontam</t>
  </si>
  <si>
    <t>Pekerjaan Pembangunan Drainase Dusun Simpang Tiga Jalur Patah</t>
  </si>
  <si>
    <t>Pekerjaan Pembangunan Drainase Dusun Tengah Sitorajo</t>
  </si>
  <si>
    <t>Pekerjaan Pembangunan Drainase Dusun Kembar Sitorajo</t>
  </si>
  <si>
    <t>Pekerjaan Pembangunan Drainase Desa Petai Baru</t>
  </si>
  <si>
    <t>Pekerjaan Pembangunan Drainase Desa Sungai Kuning</t>
  </si>
  <si>
    <t>Pekerjaan Pembangunan Drainase Permukiman Desa Teberau Panjang</t>
  </si>
  <si>
    <t>Pekerjaan Pembangunan Drainase Permukiman Desa Pulau Mungkur</t>
  </si>
  <si>
    <t>Pekerjaan Pembangunan Drainase Permukiman Desa Banjar Guntung</t>
  </si>
  <si>
    <t>Pekerjaan Pembangunan Drainase Permukiman Desa Simpang Raya</t>
  </si>
  <si>
    <t>Pekerjaan Pembangunan Drainase Permukiman Desa Sungai Buluh</t>
  </si>
  <si>
    <t>Pekerjaan Pembangunan Drainase Permukiman Dusun Penghijauan Pangean</t>
  </si>
  <si>
    <t>Pekerjaan Pembangunan Drainase Desa Pulau Busuk</t>
  </si>
  <si>
    <t>600/KONT/PKPP-PKP/IV/2019/1097</t>
  </si>
  <si>
    <t xml:space="preserve"> IPAS Kapasitas 1.2 liter/detik  Desa Petai Kecamatan Singingi Hilir  Kab. Kuantan Singingi </t>
  </si>
  <si>
    <t xml:space="preserve"> Sumur Bor Kapasitas 2x1.5 liter/detik  Desa Koto Gunung   Kecamatan Gunung Toar  Kab. Kuantan Singingi </t>
  </si>
  <si>
    <t>Sumur Bor Kapasitas 1,5 Liter/ detik Desa Sungai Bawang Kecamatan Singingi Kab. Kuantan Singingi</t>
  </si>
  <si>
    <t xml:space="preserve"> Drainase Desa Sungai Manau</t>
  </si>
  <si>
    <t>MINIBUS</t>
  </si>
  <si>
    <t>AVANZA - NEW 1.3 E M/T</t>
  </si>
  <si>
    <t>MHKM5EA2JFK000546</t>
  </si>
  <si>
    <t>1NRF018572</t>
  </si>
  <si>
    <t>BM 1313 K</t>
  </si>
  <si>
    <t>TELUK KUANTAN, 31 DESEMBER 2019</t>
  </si>
  <si>
    <t>Gedung Dinas DPKP</t>
  </si>
  <si>
    <t>PENGEMBALIAN BELANJA PENGIKUT 350.000 (BELUM DIKURANGI)</t>
  </si>
  <si>
    <t>SEHARUSNYA</t>
  </si>
  <si>
    <t>Jalan Proklamasi Sungai Jering, teluk Kuantan</t>
  </si>
  <si>
    <t>Hak Pakai</t>
  </si>
  <si>
    <t>DPKPP</t>
  </si>
  <si>
    <t>KARTU INVENTARIS BARANG (KIB)</t>
  </si>
  <si>
    <t>F. KONSTRUKSI DALAM PENGERJAAN</t>
  </si>
  <si>
    <t>KABUPATEN KUANTAN SINGINGI,</t>
  </si>
  <si>
    <t>PENGURUS BARANG,</t>
  </si>
  <si>
    <t>E. ASET TETAP LAINNYA</t>
  </si>
  <si>
    <t>KARTU INVESTARIS BARANG (KIB)</t>
  </si>
  <si>
    <t>D. JALAN, IRIGASI DAN JARINGAN</t>
  </si>
  <si>
    <t>C. GEDUNG DAN BANGUNAN</t>
  </si>
  <si>
    <t xml:space="preserve">B. PERALATAN DAN MESIN </t>
  </si>
  <si>
    <t>A. TANAH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</si>
</sst>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1" formatCode="_(* #,##0_);_(* \(#,##0\);_(* &quot;-&quot;_);_(@_)"/>
    <numFmt numFmtId="43" formatCode="_(* #,##0.00_);_(* \(#,##0.00\);_(* &quot;-&quot;??_);_(@_)"/>
    <numFmt numFmtId="164" formatCode="_(&quot;Rp&quot;* #,##0_);_(&quot;Rp&quot;* \(#,##0\);_(&quot;Rp&quot;* &quot;-&quot;_);_(@_)"/>
    <numFmt numFmtId="165" formatCode="_-* #,##0_-;\-* #,##0_-;_-* &quot;-&quot;_-;_-@_-"/>
    <numFmt numFmtId="166" formatCode="_-* #,##0.00_-;\-* #,##0.00_-;_-* &quot;-&quot;??_-;_-@_-"/>
    <numFmt numFmtId="167" formatCode="_(&quot;$&quot;* #,##0.00_);_(&quot;$&quot;* \(#,##0.00\);_(&quot;$&quot;* &quot;-&quot;??_);_(@_)"/>
    <numFmt numFmtId="168" formatCode="_(* #,##0.00_);_(* \(#,##0.00\);_(* &quot;-&quot;_);_(@_)"/>
    <numFmt numFmtId="169" formatCode="_([$€-2]* #,##0.00_);_([$€-2]* \(#,##0.00\);_([$€-2]* &quot;-&quot;??_)"/>
    <numFmt numFmtId="170" formatCode="_(* #,##0_);_(* \(#,##0\);_(* \-_);_(@_)"/>
    <numFmt numFmtId="171" formatCode="_(* #,##0.0_);_(* \(#,##0.0\);_(* &quot;-&quot;_);_(@_)"/>
    <numFmt numFmtId="172" formatCode="_([$Rp.-421]* #,##0_);_([$Rp.-421]* \(#,##0\);_([$Rp.-421]* &quot;-&quot;_);_(@_)"/>
    <numFmt numFmtId="173" formatCode="[$-409]d\-mmm\-yy;@"/>
    <numFmt numFmtId="174" formatCode="_(* #,##0_);_(* \(#,##0\);_(* &quot;-&quot;??_);_(@_)"/>
    <numFmt numFmtId="175" formatCode="00"/>
    <numFmt numFmtId="176" formatCode="dd\-mmm\-yyyy"/>
    <numFmt numFmtId="177" formatCode="#,##0_ ;\-#,##0\ "/>
    <numFmt numFmtId="178" formatCode="#,##0;[Red]#,##0"/>
    <numFmt numFmtId="179" formatCode="_(* #,##0.0000000_);_(* \(#,##0.0000000\);_(* &quot;-&quot;??_);_(@_)"/>
    <numFmt numFmtId="180" formatCode="_(* #,##0.000_);_(* \(#,##0.000\);_(* &quot;-&quot;_);_(@_)"/>
    <numFmt numFmtId="181" formatCode="_-* #,##0_-;\-* #,##0_-;_-* &quot;-&quot;??_-;_-@_-"/>
  </numFmts>
  <fonts count="14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  <charset val="1"/>
    </font>
    <font>
      <sz val="11"/>
      <color indexed="8"/>
      <name val="Calibri"/>
      <family val="2"/>
      <charset val="1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0"/>
      <color indexed="12"/>
      <name val="MS Sans Serif"/>
      <family val="2"/>
    </font>
    <font>
      <sz val="8"/>
      <color indexed="8"/>
      <name val="Arial"/>
      <family val="2"/>
    </font>
    <font>
      <sz val="10"/>
      <name val="Cambria"/>
      <family val="1"/>
      <scheme val="major"/>
    </font>
    <font>
      <b/>
      <sz val="12"/>
      <name val="Cambria"/>
      <family val="1"/>
      <scheme val="major"/>
    </font>
    <font>
      <b/>
      <sz val="14"/>
      <name val="Cambria"/>
      <family val="1"/>
      <scheme val="major"/>
    </font>
    <font>
      <b/>
      <sz val="20"/>
      <name val="Cambria"/>
      <family val="1"/>
      <scheme val="major"/>
    </font>
    <font>
      <sz val="11"/>
      <name val="Cambria"/>
      <family val="1"/>
      <scheme val="major"/>
    </font>
    <font>
      <sz val="12"/>
      <name val="Cambria"/>
      <family val="1"/>
      <scheme val="maj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b/>
      <u/>
      <sz val="10"/>
      <color theme="1"/>
      <name val="Calibri"/>
      <family val="2"/>
      <scheme val="minor"/>
    </font>
    <font>
      <b/>
      <u/>
      <sz val="10"/>
      <color theme="1"/>
      <name val="Calibri"/>
      <family val="2"/>
      <charset val="1"/>
      <scheme val="minor"/>
    </font>
    <font>
      <sz val="9"/>
      <name val="Cambria"/>
      <family val="1"/>
      <scheme val="major"/>
    </font>
    <font>
      <u/>
      <sz val="10"/>
      <color theme="1"/>
      <name val="Calibri"/>
      <family val="2"/>
      <charset val="1"/>
      <scheme val="minor"/>
    </font>
    <font>
      <b/>
      <sz val="10"/>
      <color theme="1"/>
      <name val="Tahoma"/>
      <family val="2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i/>
      <sz val="11"/>
      <name val="Times New Roman"/>
      <family val="1"/>
    </font>
    <font>
      <b/>
      <sz val="11"/>
      <name val="Times New Roman"/>
      <family val="1"/>
    </font>
    <font>
      <b/>
      <i/>
      <sz val="11"/>
      <name val="Times New Roman"/>
      <family val="1"/>
    </font>
    <font>
      <b/>
      <sz val="11"/>
      <color indexed="8"/>
      <name val="Arial"/>
      <family val="2"/>
    </font>
    <font>
      <sz val="11"/>
      <name val="Arial"/>
      <family val="2"/>
    </font>
    <font>
      <b/>
      <u/>
      <sz val="11"/>
      <name val="Times New Roman"/>
      <family val="1"/>
    </font>
    <font>
      <sz val="11"/>
      <name val="Trebuchet MS"/>
      <family val="2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Trebuchet MS"/>
      <family val="2"/>
    </font>
    <font>
      <sz val="11"/>
      <color rgb="FFFF0000"/>
      <name val="Times New Roman"/>
      <family val="1"/>
    </font>
    <font>
      <sz val="11"/>
      <color rgb="FFC00000"/>
      <name val="Trebuchet MS"/>
      <family val="2"/>
    </font>
    <font>
      <sz val="10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b/>
      <u/>
      <sz val="10"/>
      <name val="Calibri"/>
      <family val="2"/>
      <scheme val="minor"/>
    </font>
    <font>
      <b/>
      <u/>
      <sz val="10"/>
      <name val="Calibri"/>
      <family val="2"/>
      <charset val="1"/>
      <scheme val="minor"/>
    </font>
    <font>
      <sz val="10"/>
      <color rgb="FFFF0000"/>
      <name val="Calibri"/>
      <family val="2"/>
      <scheme val="minor"/>
    </font>
    <font>
      <b/>
      <sz val="12"/>
      <color rgb="FF000000"/>
      <name val="Bookman Old Style"/>
      <family val="1"/>
    </font>
    <font>
      <sz val="10.5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Bookman Old Style"/>
      <family val="1"/>
    </font>
    <font>
      <sz val="12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u/>
      <sz val="11"/>
      <color theme="8" tint="-0.24997711111789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b/>
      <sz val="16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20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20"/>
      <color theme="1"/>
      <name val="Cambria"/>
      <family val="1"/>
      <scheme val="major"/>
    </font>
    <font>
      <u/>
      <sz val="10"/>
      <color theme="1"/>
      <name val="Cambria"/>
      <family val="1"/>
      <scheme val="major"/>
    </font>
    <font>
      <b/>
      <sz val="11"/>
      <color rgb="FFFF0000"/>
      <name val="Cambria"/>
      <family val="1"/>
      <scheme val="maj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000000"/>
      <name val="Cambria"/>
      <family val="1"/>
    </font>
    <font>
      <b/>
      <sz val="10"/>
      <color rgb="FF000000"/>
      <name val="Cambria"/>
      <family val="1"/>
    </font>
    <font>
      <b/>
      <sz val="11"/>
      <color rgb="FF000000"/>
      <name val="Cambria"/>
      <family val="1"/>
    </font>
    <font>
      <sz val="10"/>
      <color rgb="FF000000"/>
      <name val="Cambria"/>
      <family val="1"/>
    </font>
    <font>
      <sz val="10"/>
      <name val="Cambria"/>
      <family val="1"/>
    </font>
    <font>
      <b/>
      <u/>
      <sz val="11"/>
      <color rgb="FF000000"/>
      <name val="Cambria"/>
      <family val="1"/>
    </font>
    <font>
      <b/>
      <u/>
      <sz val="10"/>
      <color rgb="FF000000"/>
      <name val="Cambria"/>
      <family val="1"/>
    </font>
    <font>
      <sz val="11"/>
      <color rgb="FF000000"/>
      <name val="Cambria"/>
      <family val="1"/>
    </font>
    <font>
      <u/>
      <sz val="11"/>
      <color theme="1"/>
      <name val="Cambria"/>
      <family val="1"/>
      <scheme val="maj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mbria"/>
      <family val="1"/>
      <scheme val="major"/>
    </font>
    <font>
      <sz val="12"/>
      <color theme="1"/>
      <name val="Cambria"/>
      <family val="1"/>
      <scheme val="maj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u val="singleAccounting"/>
      <sz val="12"/>
      <color theme="1"/>
      <name val="Calibri"/>
      <family val="2"/>
      <scheme val="minor"/>
    </font>
    <font>
      <b/>
      <u val="singleAccounting"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2"/>
      <color rgb="FF000000"/>
      <name val="Arial Narrow"/>
      <family val="2"/>
    </font>
    <font>
      <sz val="12"/>
      <name val="Arial Narrow"/>
      <family val="2"/>
    </font>
    <font>
      <b/>
      <u/>
      <sz val="11"/>
      <name val="Calibri"/>
      <family val="2"/>
      <scheme val="minor"/>
    </font>
    <font>
      <sz val="12"/>
      <color theme="0"/>
      <name val="Arial Narrow"/>
      <family val="2"/>
    </font>
    <font>
      <u/>
      <sz val="11"/>
      <color theme="1"/>
      <name val="Calibri"/>
      <family val="2"/>
      <scheme val="minor"/>
    </font>
    <font>
      <b/>
      <sz val="12"/>
      <color rgb="FF000000"/>
      <name val="Arial Narrow"/>
      <family val="2"/>
    </font>
    <font>
      <b/>
      <sz val="11"/>
      <color theme="0"/>
      <name val="Cambria"/>
      <family val="1"/>
      <scheme val="major"/>
    </font>
    <font>
      <sz val="11"/>
      <color theme="0"/>
      <name val="Cambria"/>
      <family val="1"/>
      <scheme val="major"/>
    </font>
  </fonts>
  <fills count="32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rgb="FFD3E0EE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</fills>
  <borders count="1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rgb="FF000000"/>
      </right>
      <top style="medium">
        <color auto="1"/>
      </top>
      <bottom/>
      <diagonal/>
    </border>
    <border>
      <left/>
      <right style="medium">
        <color rgb="FF000000"/>
      </right>
      <top/>
      <bottom style="medium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medium">
        <color rgb="FF4F81BD"/>
      </left>
      <right/>
      <top/>
      <bottom/>
      <diagonal/>
    </border>
    <border>
      <left/>
      <right style="medium">
        <color rgb="FF4F81BD"/>
      </right>
      <top/>
      <bottom/>
      <diagonal/>
    </border>
    <border>
      <left style="medium">
        <color rgb="FF4F81BD"/>
      </left>
      <right style="medium">
        <color rgb="FF4F81BD"/>
      </right>
      <top/>
      <bottom style="medium">
        <color rgb="FFD3E0EE"/>
      </bottom>
      <diagonal/>
    </border>
    <border>
      <left/>
      <right style="medium">
        <color rgb="FF4F81BD"/>
      </right>
      <top/>
      <bottom style="medium">
        <color rgb="FFD3E0EE"/>
      </bottom>
      <diagonal/>
    </border>
    <border>
      <left style="medium">
        <color rgb="FF4F81BD"/>
      </left>
      <right style="medium">
        <color rgb="FF4F81BD"/>
      </right>
      <top/>
      <bottom style="medium">
        <color rgb="FF4F81BD"/>
      </bottom>
      <diagonal/>
    </border>
    <border>
      <left/>
      <right style="medium">
        <color rgb="FF4F81BD"/>
      </right>
      <top/>
      <bottom style="medium">
        <color rgb="FF4F81BD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 style="medium">
        <color rgb="FFD3E0EE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indexed="64"/>
      </bottom>
      <diagonal/>
    </border>
  </borders>
  <cellStyleXfs count="464">
    <xf numFmtId="0" fontId="0" fillId="0" borderId="0"/>
    <xf numFmtId="0" fontId="17" fillId="0" borderId="0"/>
    <xf numFmtId="0" fontId="18" fillId="0" borderId="0"/>
    <xf numFmtId="41" fontId="19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15" fillId="0" borderId="0"/>
    <xf numFmtId="0" fontId="15" fillId="0" borderId="0"/>
    <xf numFmtId="0" fontId="14" fillId="0" borderId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0" borderId="0"/>
    <xf numFmtId="41" fontId="18" fillId="0" borderId="0" applyFont="0" applyFill="0" applyBorder="0" applyAlignment="0" applyProtection="0"/>
    <xf numFmtId="0" fontId="16" fillId="0" borderId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2" borderId="0" applyNumberFormat="0" applyBorder="0" applyAlignment="0" applyProtection="0"/>
    <xf numFmtId="0" fontId="24" fillId="5" borderId="0" applyNumberFormat="0" applyBorder="0" applyAlignment="0" applyProtection="0"/>
    <xf numFmtId="0" fontId="24" fillId="3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6" borderId="0" applyNumberFormat="0" applyBorder="0" applyAlignment="0" applyProtection="0"/>
    <xf numFmtId="0" fontId="24" fillId="9" borderId="0" applyNumberFormat="0" applyBorder="0" applyAlignment="0" applyProtection="0"/>
    <xf numFmtId="0" fontId="24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6" borderId="0" applyNumberFormat="0" applyBorder="0" applyAlignment="0" applyProtection="0"/>
    <xf numFmtId="0" fontId="25" fillId="10" borderId="0" applyNumberFormat="0" applyBorder="0" applyAlignment="0" applyProtection="0"/>
    <xf numFmtId="0" fontId="25" fillId="3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10" borderId="0" applyNumberFormat="0" applyBorder="0" applyAlignment="0" applyProtection="0"/>
    <xf numFmtId="0" fontId="25" fillId="14" borderId="0" applyNumberFormat="0" applyBorder="0" applyAlignment="0" applyProtection="0"/>
    <xf numFmtId="0" fontId="26" fillId="15" borderId="0" applyNumberFormat="0" applyBorder="0" applyAlignment="0" applyProtection="0"/>
    <xf numFmtId="0" fontId="27" fillId="2" borderId="10" applyNumberFormat="0" applyAlignment="0" applyProtection="0"/>
    <xf numFmtId="0" fontId="28" fillId="16" borderId="11" applyNumberFormat="0" applyAlignment="0" applyProtection="0"/>
    <xf numFmtId="0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68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68" fontId="16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65" fontId="16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69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7" fillId="0" borderId="0" applyFont="0" applyFill="0" applyBorder="0" applyAlignment="0" applyProtection="0"/>
    <xf numFmtId="170" fontId="14" fillId="0" borderId="0" applyFont="0" applyFill="0" applyBorder="0" applyAlignment="0" applyProtection="0"/>
    <xf numFmtId="164" fontId="19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0" fontId="24" fillId="0" borderId="0"/>
    <xf numFmtId="0" fontId="24" fillId="0" borderId="0"/>
    <xf numFmtId="0" fontId="29" fillId="0" borderId="0" applyNumberFormat="0" applyFill="0" applyBorder="0" applyAlignment="0" applyProtection="0"/>
    <xf numFmtId="0" fontId="30" fillId="17" borderId="0" applyNumberFormat="0" applyBorder="0" applyAlignment="0" applyProtection="0"/>
    <xf numFmtId="0" fontId="31" fillId="0" borderId="12" applyNumberFormat="0" applyFill="0" applyAlignment="0" applyProtection="0"/>
    <xf numFmtId="0" fontId="32" fillId="0" borderId="13" applyNumberFormat="0" applyFill="0" applyAlignment="0" applyProtection="0"/>
    <xf numFmtId="0" fontId="33" fillId="0" borderId="14" applyNumberFormat="0" applyFill="0" applyAlignment="0" applyProtection="0"/>
    <xf numFmtId="0" fontId="33" fillId="0" borderId="0" applyNumberFormat="0" applyFill="0" applyBorder="0" applyAlignment="0" applyProtection="0"/>
    <xf numFmtId="0" fontId="34" fillId="3" borderId="10" applyNumberFormat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5" fillId="0" borderId="15" applyNumberFormat="0" applyFill="0" applyAlignment="0" applyProtection="0"/>
    <xf numFmtId="0" fontId="36" fillId="8" borderId="0" applyNumberFormat="0" applyBorder="0" applyAlignment="0" applyProtection="0"/>
    <xf numFmtId="0" fontId="16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6" fillId="0" borderId="0"/>
    <xf numFmtId="0" fontId="16" fillId="0" borderId="0"/>
    <xf numFmtId="0" fontId="14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6" fillId="0" borderId="0"/>
    <xf numFmtId="0" fontId="14" fillId="0" borderId="0"/>
    <xf numFmtId="0" fontId="14" fillId="0" borderId="0"/>
    <xf numFmtId="0" fontId="17" fillId="0" borderId="0"/>
    <xf numFmtId="0" fontId="18" fillId="0" borderId="0"/>
    <xf numFmtId="0" fontId="14" fillId="0" borderId="0"/>
    <xf numFmtId="0" fontId="14" fillId="0" borderId="0"/>
    <xf numFmtId="0" fontId="17" fillId="0" borderId="0"/>
    <xf numFmtId="0" fontId="17" fillId="0" borderId="0"/>
    <xf numFmtId="0" fontId="23" fillId="0" borderId="0">
      <alignment vertical="top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73" fontId="16" fillId="0" borderId="0"/>
    <xf numFmtId="172" fontId="17" fillId="0" borderId="0"/>
    <xf numFmtId="172" fontId="17" fillId="0" borderId="0"/>
    <xf numFmtId="0" fontId="14" fillId="0" borderId="0"/>
    <xf numFmtId="172" fontId="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3" fontId="1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72" fontId="17" fillId="0" borderId="0"/>
    <xf numFmtId="0" fontId="17" fillId="0" borderId="0"/>
    <xf numFmtId="0" fontId="17" fillId="0" borderId="0"/>
    <xf numFmtId="0" fontId="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7" fillId="0" borderId="0"/>
    <xf numFmtId="0" fontId="17" fillId="0" borderId="0"/>
    <xf numFmtId="0" fontId="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2" fontId="16" fillId="0" borderId="0"/>
    <xf numFmtId="0" fontId="1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2" fontId="17" fillId="0" borderId="0"/>
    <xf numFmtId="0" fontId="16" fillId="0" borderId="0"/>
    <xf numFmtId="0" fontId="16" fillId="0" borderId="0"/>
    <xf numFmtId="0" fontId="17" fillId="4" borderId="16" applyNumberFormat="0" applyFont="0" applyAlignment="0" applyProtection="0"/>
    <xf numFmtId="0" fontId="37" fillId="2" borderId="17" applyNumberForma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1" fontId="16" fillId="0" borderId="0" applyFont="0" applyFill="0" applyBorder="0" applyAlignment="0" applyProtection="0"/>
    <xf numFmtId="0" fontId="13" fillId="0" borderId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5" fontId="16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7" fillId="0" borderId="0"/>
    <xf numFmtId="0" fontId="17" fillId="0" borderId="0"/>
    <xf numFmtId="0" fontId="17" fillId="0" borderId="0"/>
    <xf numFmtId="9" fontId="1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2" fillId="2" borderId="0">
      <alignment horizontal="left" vertical="top"/>
    </xf>
    <xf numFmtId="0" fontId="11" fillId="0" borderId="0"/>
    <xf numFmtId="43" fontId="17" fillId="0" borderId="0" applyFont="0" applyFill="0" applyBorder="0" applyAlignment="0" applyProtection="0"/>
    <xf numFmtId="0" fontId="16" fillId="0" borderId="0"/>
    <xf numFmtId="41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0" fontId="1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6" fillId="0" borderId="0"/>
    <xf numFmtId="0" fontId="4" fillId="0" borderId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2207">
    <xf numFmtId="0" fontId="0" fillId="0" borderId="0" xfId="0"/>
    <xf numFmtId="0" fontId="21" fillId="0" borderId="0" xfId="13" applyFont="1" applyAlignment="1">
      <alignment vertical="top"/>
    </xf>
    <xf numFmtId="0" fontId="21" fillId="0" borderId="0" xfId="13" applyFont="1" applyAlignment="1">
      <alignment horizontal="left" vertical="top" wrapText="1"/>
    </xf>
    <xf numFmtId="168" fontId="21" fillId="0" borderId="0" xfId="14" applyNumberFormat="1" applyFont="1" applyAlignment="1">
      <alignment vertical="top"/>
    </xf>
    <xf numFmtId="0" fontId="21" fillId="0" borderId="0" xfId="13" applyFont="1" applyAlignment="1">
      <alignment horizontal="center" vertical="top"/>
    </xf>
    <xf numFmtId="0" fontId="21" fillId="0" borderId="0" xfId="13" applyFont="1" applyAlignment="1">
      <alignment horizontal="left" vertical="top"/>
    </xf>
    <xf numFmtId="0" fontId="22" fillId="0" borderId="0" xfId="13" applyFont="1" applyAlignment="1">
      <alignment horizontal="right" vertical="top"/>
    </xf>
    <xf numFmtId="0" fontId="22" fillId="0" borderId="0" xfId="13" applyFont="1" applyAlignment="1">
      <alignment horizontal="center" vertical="top"/>
    </xf>
    <xf numFmtId="0" fontId="22" fillId="0" borderId="0" xfId="13" applyFont="1" applyAlignment="1">
      <alignment horizontal="center" vertical="top" wrapText="1"/>
    </xf>
    <xf numFmtId="0" fontId="22" fillId="0" borderId="0" xfId="13" applyFont="1" applyAlignment="1">
      <alignment horizontal="left" vertical="top"/>
    </xf>
    <xf numFmtId="0" fontId="22" fillId="0" borderId="0" xfId="13" applyFont="1" applyFill="1" applyAlignment="1">
      <alignment horizontal="center" vertical="center" wrapText="1"/>
    </xf>
    <xf numFmtId="0" fontId="22" fillId="0" borderId="1" xfId="13" applyFont="1" applyFill="1" applyBorder="1" applyAlignment="1">
      <alignment horizontal="center" vertical="center" wrapText="1"/>
    </xf>
    <xf numFmtId="0" fontId="22" fillId="0" borderId="1" xfId="13" applyFont="1" applyFill="1" applyBorder="1" applyAlignment="1">
      <alignment horizontal="center" vertical="top"/>
    </xf>
    <xf numFmtId="0" fontId="22" fillId="0" borderId="1" xfId="13" applyFont="1" applyFill="1" applyBorder="1" applyAlignment="1">
      <alignment horizontal="center" vertical="top" wrapText="1"/>
    </xf>
    <xf numFmtId="0" fontId="22" fillId="0" borderId="0" xfId="13" applyFont="1" applyFill="1" applyAlignment="1">
      <alignment vertical="top"/>
    </xf>
    <xf numFmtId="0" fontId="21" fillId="0" borderId="6" xfId="18" applyFont="1" applyFill="1" applyBorder="1" applyAlignment="1">
      <alignment horizontal="center" vertical="top" wrapText="1"/>
    </xf>
    <xf numFmtId="0" fontId="21" fillId="0" borderId="6" xfId="18" applyFont="1" applyFill="1" applyBorder="1" applyAlignment="1">
      <alignment horizontal="left" vertical="top" wrapText="1"/>
    </xf>
    <xf numFmtId="4" fontId="21" fillId="0" borderId="6" xfId="18" applyNumberFormat="1" applyFont="1" applyFill="1" applyBorder="1" applyAlignment="1">
      <alignment horizontal="left" vertical="top" wrapText="1"/>
    </xf>
    <xf numFmtId="168" fontId="21" fillId="0" borderId="6" xfId="14" applyNumberFormat="1" applyFont="1" applyFill="1" applyBorder="1" applyAlignment="1">
      <alignment horizontal="center" vertical="top" wrapText="1"/>
    </xf>
    <xf numFmtId="0" fontId="21" fillId="0" borderId="6" xfId="13" applyFont="1" applyBorder="1" applyAlignment="1">
      <alignment horizontal="center" vertical="top"/>
    </xf>
    <xf numFmtId="0" fontId="21" fillId="0" borderId="6" xfId="13" applyFont="1" applyBorder="1" applyAlignment="1">
      <alignment horizontal="center" vertical="top" wrapText="1"/>
    </xf>
    <xf numFmtId="0" fontId="21" fillId="0" borderId="0" xfId="13" applyFont="1" applyAlignment="1">
      <alignment vertical="top" wrapText="1"/>
    </xf>
    <xf numFmtId="0" fontId="21" fillId="0" borderId="3" xfId="18" applyFont="1" applyFill="1" applyBorder="1" applyAlignment="1">
      <alignment horizontal="center" vertical="top" wrapText="1"/>
    </xf>
    <xf numFmtId="0" fontId="21" fillId="0" borderId="3" xfId="18" applyFont="1" applyFill="1" applyBorder="1" applyAlignment="1">
      <alignment horizontal="left" vertical="top" wrapText="1"/>
    </xf>
    <xf numFmtId="4" fontId="21" fillId="0" borderId="3" xfId="18" applyNumberFormat="1" applyFont="1" applyFill="1" applyBorder="1" applyAlignment="1">
      <alignment horizontal="left" vertical="top" wrapText="1"/>
    </xf>
    <xf numFmtId="168" fontId="21" fillId="0" borderId="3" xfId="14" applyNumberFormat="1" applyFont="1" applyFill="1" applyBorder="1" applyAlignment="1">
      <alignment horizontal="center" vertical="top" wrapText="1"/>
    </xf>
    <xf numFmtId="0" fontId="21" fillId="0" borderId="3" xfId="13" applyFont="1" applyBorder="1" applyAlignment="1">
      <alignment horizontal="center" vertical="top"/>
    </xf>
    <xf numFmtId="0" fontId="21" fillId="0" borderId="3" xfId="13" applyFont="1" applyBorder="1" applyAlignment="1">
      <alignment horizontal="center" vertical="top" wrapText="1"/>
    </xf>
    <xf numFmtId="0" fontId="17" fillId="0" borderId="3" xfId="18" applyFont="1" applyFill="1" applyBorder="1" applyAlignment="1">
      <alignment horizontal="left" vertical="top" wrapText="1"/>
    </xf>
    <xf numFmtId="4" fontId="17" fillId="0" borderId="3" xfId="18" applyNumberFormat="1" applyFont="1" applyFill="1" applyBorder="1" applyAlignment="1">
      <alignment horizontal="left" vertical="top" wrapText="1"/>
    </xf>
    <xf numFmtId="168" fontId="17" fillId="0" borderId="3" xfId="14" applyNumberFormat="1" applyFont="1" applyFill="1" applyBorder="1" applyAlignment="1">
      <alignment horizontal="center" vertical="top" wrapText="1"/>
    </xf>
    <xf numFmtId="0" fontId="21" fillId="0" borderId="5" xfId="18" applyFont="1" applyFill="1" applyBorder="1" applyAlignment="1">
      <alignment horizontal="center" vertical="top" wrapText="1"/>
    </xf>
    <xf numFmtId="0" fontId="21" fillId="0" borderId="5" xfId="18" applyFont="1" applyFill="1" applyBorder="1" applyAlignment="1">
      <alignment horizontal="left" vertical="top" wrapText="1"/>
    </xf>
    <xf numFmtId="4" fontId="21" fillId="0" borderId="5" xfId="18" applyNumberFormat="1" applyFont="1" applyFill="1" applyBorder="1" applyAlignment="1">
      <alignment horizontal="left" vertical="top" wrapText="1"/>
    </xf>
    <xf numFmtId="168" fontId="21" fillId="0" borderId="5" xfId="14" applyNumberFormat="1" applyFont="1" applyFill="1" applyBorder="1" applyAlignment="1">
      <alignment horizontal="center" vertical="top" wrapText="1"/>
    </xf>
    <xf numFmtId="0" fontId="21" fillId="0" borderId="5" xfId="13" applyFont="1" applyBorder="1" applyAlignment="1">
      <alignment horizontal="center" vertical="top"/>
    </xf>
    <xf numFmtId="0" fontId="21" fillId="0" borderId="5" xfId="13" applyFont="1" applyBorder="1" applyAlignment="1">
      <alignment horizontal="center" vertical="top" wrapText="1"/>
    </xf>
    <xf numFmtId="0" fontId="21" fillId="0" borderId="2" xfId="18" applyFont="1" applyFill="1" applyBorder="1" applyAlignment="1">
      <alignment horizontal="center" vertical="top" wrapText="1"/>
    </xf>
    <xf numFmtId="0" fontId="21" fillId="0" borderId="2" xfId="18" applyFont="1" applyFill="1" applyBorder="1" applyAlignment="1">
      <alignment horizontal="left" vertical="top" wrapText="1"/>
    </xf>
    <xf numFmtId="4" fontId="21" fillId="0" borderId="2" xfId="18" applyNumberFormat="1" applyFont="1" applyFill="1" applyBorder="1" applyAlignment="1">
      <alignment horizontal="left" vertical="top" wrapText="1"/>
    </xf>
    <xf numFmtId="168" fontId="21" fillId="0" borderId="2" xfId="14" applyNumberFormat="1" applyFont="1" applyFill="1" applyBorder="1" applyAlignment="1">
      <alignment horizontal="center" vertical="top" wrapText="1"/>
    </xf>
    <xf numFmtId="0" fontId="21" fillId="0" borderId="2" xfId="13" applyFont="1" applyBorder="1" applyAlignment="1">
      <alignment horizontal="center" vertical="top"/>
    </xf>
    <xf numFmtId="0" fontId="21" fillId="0" borderId="2" xfId="13" applyFont="1" applyBorder="1" applyAlignment="1">
      <alignment horizontal="center" vertical="top" wrapText="1"/>
    </xf>
    <xf numFmtId="0" fontId="21" fillId="0" borderId="3" xfId="13" applyFont="1" applyBorder="1" applyAlignment="1">
      <alignment horizontal="left" vertical="top" wrapText="1"/>
    </xf>
    <xf numFmtId="168" fontId="21" fillId="0" borderId="3" xfId="14" applyNumberFormat="1" applyFont="1" applyBorder="1" applyAlignment="1">
      <alignment horizontal="left" vertical="top" wrapText="1"/>
    </xf>
    <xf numFmtId="168" fontId="21" fillId="0" borderId="0" xfId="14" applyNumberFormat="1" applyFont="1" applyAlignment="1">
      <alignment horizontal="left" vertical="top" wrapText="1"/>
    </xf>
    <xf numFmtId="0" fontId="21" fillId="0" borderId="5" xfId="13" applyFont="1" applyBorder="1" applyAlignment="1">
      <alignment horizontal="left" vertical="top" wrapText="1"/>
    </xf>
    <xf numFmtId="168" fontId="21" fillId="0" borderId="5" xfId="14" applyNumberFormat="1" applyFont="1" applyBorder="1" applyAlignment="1">
      <alignment horizontal="left" vertical="top" wrapText="1"/>
    </xf>
    <xf numFmtId="0" fontId="21" fillId="0" borderId="2" xfId="13" applyFont="1" applyBorder="1" applyAlignment="1">
      <alignment horizontal="left" vertical="top" wrapText="1"/>
    </xf>
    <xf numFmtId="168" fontId="21" fillId="0" borderId="2" xfId="14" applyNumberFormat="1" applyFont="1" applyBorder="1" applyAlignment="1">
      <alignment horizontal="left" vertical="top" wrapText="1"/>
    </xf>
    <xf numFmtId="168" fontId="21" fillId="0" borderId="3" xfId="14" applyNumberFormat="1" applyFont="1" applyFill="1" applyBorder="1" applyAlignment="1">
      <alignment horizontal="left" vertical="top" wrapText="1"/>
    </xf>
    <xf numFmtId="0" fontId="21" fillId="0" borderId="3" xfId="13" applyFont="1" applyFill="1" applyBorder="1" applyAlignment="1">
      <alignment horizontal="left" vertical="top" wrapText="1"/>
    </xf>
    <xf numFmtId="168" fontId="21" fillId="0" borderId="5" xfId="14" applyNumberFormat="1" applyFont="1" applyFill="1" applyBorder="1" applyAlignment="1">
      <alignment horizontal="left" vertical="top" wrapText="1"/>
    </xf>
    <xf numFmtId="168" fontId="21" fillId="0" borderId="2" xfId="14" applyNumberFormat="1" applyFont="1" applyFill="1" applyBorder="1" applyAlignment="1">
      <alignment horizontal="left" vertical="top" wrapText="1"/>
    </xf>
    <xf numFmtId="168" fontId="21" fillId="0" borderId="3" xfId="14" applyNumberFormat="1" applyFont="1" applyBorder="1" applyAlignment="1">
      <alignment horizontal="right" vertical="top" wrapText="1"/>
    </xf>
    <xf numFmtId="168" fontId="21" fillId="0" borderId="3" xfId="14" applyNumberFormat="1" applyFont="1" applyBorder="1" applyAlignment="1">
      <alignment vertical="top"/>
    </xf>
    <xf numFmtId="168" fontId="21" fillId="0" borderId="3" xfId="14" applyNumberFormat="1" applyFont="1" applyFill="1" applyBorder="1" applyAlignment="1">
      <alignment horizontal="right" vertical="top" wrapText="1"/>
    </xf>
    <xf numFmtId="168" fontId="21" fillId="0" borderId="3" xfId="14" quotePrefix="1" applyNumberFormat="1" applyFont="1" applyBorder="1" applyAlignment="1">
      <alignment vertical="top"/>
    </xf>
    <xf numFmtId="0" fontId="21" fillId="0" borderId="5" xfId="13" applyFont="1" applyFill="1" applyBorder="1" applyAlignment="1">
      <alignment horizontal="left" vertical="top" wrapText="1"/>
    </xf>
    <xf numFmtId="168" fontId="21" fillId="0" borderId="5" xfId="14" applyNumberFormat="1" applyFont="1" applyBorder="1" applyAlignment="1">
      <alignment vertical="top" wrapText="1"/>
    </xf>
    <xf numFmtId="0" fontId="21" fillId="0" borderId="2" xfId="13" applyFont="1" applyFill="1" applyBorder="1" applyAlignment="1">
      <alignment horizontal="left" vertical="top" wrapText="1"/>
    </xf>
    <xf numFmtId="168" fontId="21" fillId="0" borderId="2" xfId="14" applyNumberFormat="1" applyFont="1" applyBorder="1" applyAlignment="1">
      <alignment vertical="top" wrapText="1"/>
    </xf>
    <xf numFmtId="168" fontId="21" fillId="0" borderId="3" xfId="14" applyNumberFormat="1" applyFont="1" applyBorder="1" applyAlignment="1">
      <alignment vertical="top" wrapText="1"/>
    </xf>
    <xf numFmtId="168" fontId="21" fillId="0" borderId="5" xfId="14" applyNumberFormat="1" applyFont="1" applyBorder="1" applyAlignment="1">
      <alignment vertical="top"/>
    </xf>
    <xf numFmtId="168" fontId="21" fillId="0" borderId="2" xfId="14" applyNumberFormat="1" applyFont="1" applyBorder="1" applyAlignment="1">
      <alignment vertical="top"/>
    </xf>
    <xf numFmtId="0" fontId="21" fillId="0" borderId="4" xfId="13" applyFont="1" applyFill="1" applyBorder="1" applyAlignment="1">
      <alignment horizontal="left" vertical="top" wrapText="1"/>
    </xf>
    <xf numFmtId="0" fontId="21" fillId="0" borderId="4" xfId="13" applyFont="1" applyBorder="1" applyAlignment="1">
      <alignment horizontal="left" vertical="top" wrapText="1"/>
    </xf>
    <xf numFmtId="168" fontId="21" fillId="0" borderId="4" xfId="14" applyNumberFormat="1" applyFont="1" applyBorder="1" applyAlignment="1">
      <alignment vertical="top"/>
    </xf>
    <xf numFmtId="0" fontId="21" fillId="0" borderId="4" xfId="13" applyFont="1" applyBorder="1" applyAlignment="1">
      <alignment horizontal="center" vertical="top"/>
    </xf>
    <xf numFmtId="0" fontId="21" fillId="0" borderId="4" xfId="13" applyFont="1" applyBorder="1" applyAlignment="1">
      <alignment horizontal="center" vertical="top" wrapText="1"/>
    </xf>
    <xf numFmtId="0" fontId="21" fillId="0" borderId="7" xfId="13" applyFont="1" applyBorder="1" applyAlignment="1">
      <alignment horizontal="center" vertical="center"/>
    </xf>
    <xf numFmtId="0" fontId="21" fillId="0" borderId="8" xfId="13" applyFont="1" applyBorder="1" applyAlignment="1">
      <alignment horizontal="center" vertical="center" wrapText="1"/>
    </xf>
    <xf numFmtId="168" fontId="21" fillId="0" borderId="1" xfId="14" applyNumberFormat="1" applyFont="1" applyBorder="1" applyAlignment="1">
      <alignment horizontal="center" vertical="center"/>
    </xf>
    <xf numFmtId="0" fontId="21" fillId="0" borderId="8" xfId="13" applyFont="1" applyBorder="1" applyAlignment="1">
      <alignment horizontal="center" vertical="center"/>
    </xf>
    <xf numFmtId="0" fontId="21" fillId="0" borderId="9" xfId="13" applyFont="1" applyBorder="1" applyAlignment="1">
      <alignment horizontal="center" vertical="center"/>
    </xf>
    <xf numFmtId="0" fontId="21" fillId="0" borderId="0" xfId="13" applyFont="1" applyAlignment="1">
      <alignment horizontal="center" vertical="center"/>
    </xf>
    <xf numFmtId="0" fontId="0" fillId="0" borderId="0" xfId="0" applyAlignment="1">
      <alignment horizontal="center"/>
    </xf>
    <xf numFmtId="0" fontId="43" fillId="0" borderId="0" xfId="419" applyFont="1"/>
    <xf numFmtId="0" fontId="44" fillId="0" borderId="0" xfId="419" applyFont="1" applyAlignment="1">
      <alignment horizontal="centerContinuous"/>
    </xf>
    <xf numFmtId="0" fontId="10" fillId="0" borderId="0" xfId="419" applyAlignment="1">
      <alignment horizontal="centerContinuous"/>
    </xf>
    <xf numFmtId="0" fontId="44" fillId="0" borderId="0" xfId="419" applyFont="1" applyAlignment="1">
      <alignment horizontal="center"/>
    </xf>
    <xf numFmtId="0" fontId="10" fillId="0" borderId="0" xfId="419"/>
    <xf numFmtId="0" fontId="45" fillId="0" borderId="0" xfId="419" applyFont="1" applyAlignment="1">
      <alignment horizontal="centerContinuous"/>
    </xf>
    <xf numFmtId="0" fontId="46" fillId="0" borderId="0" xfId="419" applyFont="1" applyAlignment="1">
      <alignment horizontal="centerContinuous"/>
    </xf>
    <xf numFmtId="0" fontId="46" fillId="0" borderId="0" xfId="419" applyFont="1" applyAlignment="1">
      <alignment horizontal="center"/>
    </xf>
    <xf numFmtId="0" fontId="43" fillId="0" borderId="0" xfId="419" applyFont="1" applyAlignment="1">
      <alignment horizontal="centerContinuous"/>
    </xf>
    <xf numFmtId="0" fontId="47" fillId="0" borderId="0" xfId="419" applyFont="1" applyAlignment="1">
      <alignment horizontal="centerContinuous"/>
    </xf>
    <xf numFmtId="0" fontId="47" fillId="0" borderId="0" xfId="419" applyFont="1" applyAlignment="1">
      <alignment horizontal="center"/>
    </xf>
    <xf numFmtId="0" fontId="43" fillId="0" borderId="20" xfId="419" applyFont="1" applyBorder="1"/>
    <xf numFmtId="0" fontId="47" fillId="0" borderId="20" xfId="419" applyFont="1" applyBorder="1" applyAlignment="1">
      <alignment horizontal="centerContinuous"/>
    </xf>
    <xf numFmtId="0" fontId="47" fillId="0" borderId="20" xfId="419" applyFont="1" applyBorder="1" applyAlignment="1">
      <alignment horizontal="center"/>
    </xf>
    <xf numFmtId="0" fontId="48" fillId="0" borderId="0" xfId="419" applyFont="1" applyAlignment="1">
      <alignment wrapText="1"/>
    </xf>
    <xf numFmtId="0" fontId="10" fillId="0" borderId="0" xfId="419" applyAlignment="1">
      <alignment horizontal="justify" vertical="top" wrapText="1"/>
    </xf>
    <xf numFmtId="0" fontId="10" fillId="0" borderId="0" xfId="419" applyAlignment="1">
      <alignment horizontal="center"/>
    </xf>
    <xf numFmtId="0" fontId="51" fillId="0" borderId="0" xfId="419" applyFont="1"/>
    <xf numFmtId="0" fontId="51" fillId="0" borderId="0" xfId="419" applyFont="1" applyAlignment="1">
      <alignment horizontal="center"/>
    </xf>
    <xf numFmtId="0" fontId="52" fillId="0" borderId="0" xfId="419" applyFont="1" applyAlignment="1">
      <alignment horizontal="center"/>
    </xf>
    <xf numFmtId="0" fontId="0" fillId="0" borderId="0" xfId="419" applyFont="1" applyAlignment="1">
      <alignment horizontal="center"/>
    </xf>
    <xf numFmtId="0" fontId="54" fillId="0" borderId="0" xfId="420" applyFont="1" applyAlignment="1">
      <alignment vertical="center"/>
    </xf>
    <xf numFmtId="0" fontId="54" fillId="0" borderId="0" xfId="420" applyFont="1" applyAlignment="1">
      <alignment horizontal="center" vertical="center"/>
    </xf>
    <xf numFmtId="0" fontId="54" fillId="0" borderId="21" xfId="420" applyFont="1" applyBorder="1" applyAlignment="1">
      <alignment horizontal="center" vertical="center"/>
    </xf>
    <xf numFmtId="0" fontId="54" fillId="0" borderId="28" xfId="420" applyFont="1" applyBorder="1" applyAlignment="1">
      <alignment horizontal="center" vertical="center"/>
    </xf>
    <xf numFmtId="0" fontId="54" fillId="0" borderId="22" xfId="420" applyFont="1" applyBorder="1" applyAlignment="1">
      <alignment horizontal="center" vertical="center"/>
    </xf>
    <xf numFmtId="0" fontId="54" fillId="0" borderId="28" xfId="420" applyFont="1" applyBorder="1" applyAlignment="1">
      <alignment vertical="center"/>
    </xf>
    <xf numFmtId="0" fontId="54" fillId="0" borderId="21" xfId="420" applyFont="1" applyBorder="1" applyAlignment="1">
      <alignment vertical="center"/>
    </xf>
    <xf numFmtId="0" fontId="54" fillId="0" borderId="25" xfId="420" applyFont="1" applyBorder="1" applyAlignment="1">
      <alignment vertical="center"/>
    </xf>
    <xf numFmtId="0" fontId="54" fillId="0" borderId="24" xfId="420" applyFont="1" applyBorder="1" applyAlignment="1">
      <alignment horizontal="center" vertical="center"/>
    </xf>
    <xf numFmtId="0" fontId="54" fillId="0" borderId="0" xfId="420" applyFont="1" applyBorder="1" applyAlignment="1">
      <alignment horizontal="center" vertical="center"/>
    </xf>
    <xf numFmtId="0" fontId="54" fillId="0" borderId="25" xfId="420" applyFont="1" applyBorder="1" applyAlignment="1">
      <alignment horizontal="center" vertical="center"/>
    </xf>
    <xf numFmtId="0" fontId="54" fillId="0" borderId="32" xfId="420" applyFont="1" applyBorder="1" applyAlignment="1">
      <alignment vertical="center"/>
    </xf>
    <xf numFmtId="0" fontId="54" fillId="0" borderId="32" xfId="420" applyFont="1" applyBorder="1" applyAlignment="1">
      <alignment horizontal="center" vertical="center"/>
    </xf>
    <xf numFmtId="0" fontId="54" fillId="0" borderId="33" xfId="420" applyFont="1" applyBorder="1" applyAlignment="1">
      <alignment horizontal="center" vertical="center"/>
    </xf>
    <xf numFmtId="0" fontId="54" fillId="0" borderId="31" xfId="420" applyFont="1" applyBorder="1" applyAlignment="1">
      <alignment horizontal="center" vertical="center"/>
    </xf>
    <xf numFmtId="0" fontId="54" fillId="0" borderId="34" xfId="420" applyFont="1" applyBorder="1" applyAlignment="1">
      <alignment horizontal="center" vertical="center"/>
    </xf>
    <xf numFmtId="0" fontId="54" fillId="0" borderId="31" xfId="420" applyFont="1" applyBorder="1" applyAlignment="1">
      <alignment vertical="center"/>
    </xf>
    <xf numFmtId="0" fontId="54" fillId="0" borderId="33" xfId="420" applyFont="1" applyBorder="1" applyAlignment="1">
      <alignment vertical="center"/>
    </xf>
    <xf numFmtId="0" fontId="54" fillId="0" borderId="23" xfId="420" applyFont="1" applyBorder="1" applyAlignment="1">
      <alignment vertical="center"/>
    </xf>
    <xf numFmtId="0" fontId="54" fillId="0" borderId="24" xfId="420" applyFont="1" applyBorder="1" applyAlignment="1">
      <alignment vertical="center"/>
    </xf>
    <xf numFmtId="0" fontId="54" fillId="0" borderId="23" xfId="420" applyFont="1" applyBorder="1" applyAlignment="1">
      <alignment horizontal="left" vertical="center"/>
    </xf>
    <xf numFmtId="0" fontId="54" fillId="0" borderId="23" xfId="420" applyFont="1" applyBorder="1" applyAlignment="1">
      <alignment horizontal="center" vertical="center"/>
    </xf>
    <xf numFmtId="0" fontId="54" fillId="0" borderId="25" xfId="420" applyFont="1" applyBorder="1" applyAlignment="1">
      <alignment horizontal="left" vertical="center"/>
    </xf>
    <xf numFmtId="0" fontId="55" fillId="0" borderId="25" xfId="420" applyFont="1" applyBorder="1" applyAlignment="1">
      <alignment vertical="center"/>
    </xf>
    <xf numFmtId="0" fontId="55" fillId="0" borderId="23" xfId="420" applyFont="1" applyBorder="1" applyAlignment="1">
      <alignment horizontal="center" vertical="center"/>
    </xf>
    <xf numFmtId="0" fontId="55" fillId="0" borderId="0" xfId="420" applyFont="1" applyAlignment="1">
      <alignment horizontal="center" vertical="center"/>
    </xf>
    <xf numFmtId="0" fontId="55" fillId="0" borderId="0" xfId="420" applyFont="1" applyAlignment="1">
      <alignment vertical="center"/>
    </xf>
    <xf numFmtId="0" fontId="54" fillId="0" borderId="34" xfId="420" applyFont="1" applyBorder="1" applyAlignment="1">
      <alignment vertical="center"/>
    </xf>
    <xf numFmtId="0" fontId="55" fillId="0" borderId="0" xfId="0" applyFont="1" applyAlignment="1"/>
    <xf numFmtId="0" fontId="54" fillId="18" borderId="0" xfId="415" applyFont="1" applyFill="1" applyAlignment="1"/>
    <xf numFmtId="0" fontId="56" fillId="18" borderId="0" xfId="0" applyFont="1" applyFill="1" applyAlignment="1">
      <alignment horizontal="center"/>
    </xf>
    <xf numFmtId="0" fontId="56" fillId="18" borderId="0" xfId="0" applyFont="1" applyFill="1"/>
    <xf numFmtId="0" fontId="55" fillId="18" borderId="0" xfId="0" applyFont="1" applyFill="1"/>
    <xf numFmtId="0" fontId="57" fillId="18" borderId="0" xfId="415" applyFont="1" applyFill="1" applyAlignment="1"/>
    <xf numFmtId="0" fontId="57" fillId="0" borderId="0" xfId="0" applyFont="1" applyAlignment="1"/>
    <xf numFmtId="0" fontId="58" fillId="18" borderId="0" xfId="0" applyFont="1" applyFill="1" applyAlignment="1">
      <alignment horizontal="center"/>
    </xf>
    <xf numFmtId="0" fontId="58" fillId="18" borderId="0" xfId="0" applyFont="1" applyFill="1" applyAlignment="1">
      <alignment horizontal="center"/>
    </xf>
    <xf numFmtId="0" fontId="55" fillId="0" borderId="25" xfId="420" applyFont="1" applyBorder="1" applyAlignment="1">
      <alignment horizontal="justify" vertical="top" wrapText="1"/>
    </xf>
    <xf numFmtId="0" fontId="54" fillId="0" borderId="0" xfId="420" applyFont="1" applyBorder="1" applyAlignment="1">
      <alignment vertical="center"/>
    </xf>
    <xf numFmtId="0" fontId="54" fillId="0" borderId="30" xfId="420" applyFont="1" applyBorder="1" applyAlignment="1">
      <alignment horizontal="center" vertical="center"/>
    </xf>
    <xf numFmtId="0" fontId="54" fillId="0" borderId="29" xfId="420" applyFont="1" applyBorder="1" applyAlignment="1">
      <alignment horizontal="center" vertical="center"/>
    </xf>
    <xf numFmtId="0" fontId="54" fillId="0" borderId="26" xfId="420" applyFont="1" applyBorder="1" applyAlignment="1">
      <alignment horizontal="center" vertical="center"/>
    </xf>
    <xf numFmtId="0" fontId="54" fillId="0" borderId="35" xfId="420" applyFont="1" applyBorder="1" applyAlignment="1">
      <alignment horizontal="center" vertical="center"/>
    </xf>
    <xf numFmtId="43" fontId="55" fillId="0" borderId="25" xfId="421" applyFont="1" applyBorder="1" applyAlignment="1">
      <alignment horizontal="center" vertical="center"/>
    </xf>
    <xf numFmtId="0" fontId="55" fillId="0" borderId="25" xfId="420" applyFont="1" applyBorder="1" applyAlignment="1">
      <alignment horizontal="left" vertical="center"/>
    </xf>
    <xf numFmtId="43" fontId="54" fillId="0" borderId="25" xfId="421" applyFont="1" applyBorder="1" applyAlignment="1">
      <alignment horizontal="center" vertical="center"/>
    </xf>
    <xf numFmtId="43" fontId="16" fillId="0" borderId="0" xfId="417" applyFont="1"/>
    <xf numFmtId="43" fontId="0" fillId="0" borderId="0" xfId="0" applyNumberFormat="1"/>
    <xf numFmtId="0" fontId="55" fillId="0" borderId="25" xfId="420" applyFont="1" applyBorder="1" applyAlignment="1">
      <alignment horizontal="left" vertical="top" wrapText="1"/>
    </xf>
    <xf numFmtId="0" fontId="55" fillId="0" borderId="25" xfId="420" applyFont="1" applyBorder="1" applyAlignment="1">
      <alignment horizontal="center" vertical="center"/>
    </xf>
    <xf numFmtId="0" fontId="55" fillId="0" borderId="24" xfId="420" applyFont="1" applyBorder="1" applyAlignment="1">
      <alignment vertical="center"/>
    </xf>
    <xf numFmtId="0" fontId="55" fillId="0" borderId="0" xfId="420" applyFont="1" applyBorder="1" applyAlignment="1">
      <alignment vertical="center"/>
    </xf>
    <xf numFmtId="0" fontId="55" fillId="0" borderId="0" xfId="420" applyFont="1" applyBorder="1" applyAlignment="1">
      <alignment horizontal="center" vertical="center"/>
    </xf>
    <xf numFmtId="0" fontId="54" fillId="0" borderId="28" xfId="420" applyFont="1" applyBorder="1" applyAlignment="1">
      <alignment horizontal="left" vertical="center"/>
    </xf>
    <xf numFmtId="0" fontId="55" fillId="0" borderId="28" xfId="420" applyFont="1" applyBorder="1" applyAlignment="1">
      <alignment horizontal="left" vertical="top" wrapText="1"/>
    </xf>
    <xf numFmtId="0" fontId="55" fillId="0" borderId="28" xfId="420" applyFont="1" applyBorder="1" applyAlignment="1">
      <alignment vertical="center"/>
    </xf>
    <xf numFmtId="0" fontId="55" fillId="0" borderId="28" xfId="420" applyFont="1" applyBorder="1" applyAlignment="1">
      <alignment horizontal="center" vertical="center"/>
    </xf>
    <xf numFmtId="43" fontId="55" fillId="0" borderId="28" xfId="421" applyFont="1" applyBorder="1" applyAlignment="1">
      <alignment horizontal="center" vertical="center"/>
    </xf>
    <xf numFmtId="0" fontId="54" fillId="0" borderId="33" xfId="420" applyFont="1" applyBorder="1" applyAlignment="1">
      <alignment horizontal="left" vertical="center"/>
    </xf>
    <xf numFmtId="0" fontId="55" fillId="0" borderId="33" xfId="420" applyFont="1" applyBorder="1" applyAlignment="1">
      <alignment horizontal="left" vertical="top" wrapText="1"/>
    </xf>
    <xf numFmtId="0" fontId="55" fillId="0" borderId="33" xfId="420" applyFont="1" applyBorder="1" applyAlignment="1">
      <alignment vertical="center"/>
    </xf>
    <xf numFmtId="0" fontId="55" fillId="0" borderId="33" xfId="420" applyFont="1" applyBorder="1" applyAlignment="1">
      <alignment horizontal="center" vertical="center"/>
    </xf>
    <xf numFmtId="43" fontId="55" fillId="0" borderId="33" xfId="421" applyFont="1" applyBorder="1" applyAlignment="1">
      <alignment horizontal="center" vertical="center"/>
    </xf>
    <xf numFmtId="0" fontId="55" fillId="0" borderId="25" xfId="420" quotePrefix="1" applyFont="1" applyBorder="1" applyAlignment="1">
      <alignment vertical="center"/>
    </xf>
    <xf numFmtId="0" fontId="55" fillId="0" borderId="28" xfId="420" quotePrefix="1" applyFont="1" applyBorder="1" applyAlignment="1">
      <alignment vertical="center"/>
    </xf>
    <xf numFmtId="0" fontId="55" fillId="0" borderId="33" xfId="420" quotePrefix="1" applyFont="1" applyBorder="1" applyAlignment="1">
      <alignment vertical="center"/>
    </xf>
    <xf numFmtId="0" fontId="55" fillId="0" borderId="24" xfId="420" applyFont="1" applyBorder="1" applyAlignment="1">
      <alignment horizontal="left" vertical="top" wrapText="1"/>
    </xf>
    <xf numFmtId="41" fontId="16" fillId="0" borderId="0" xfId="418" applyFont="1"/>
    <xf numFmtId="43" fontId="55" fillId="19" borderId="25" xfId="421" applyFont="1" applyFill="1" applyBorder="1" applyAlignment="1">
      <alignment horizontal="center" vertical="center"/>
    </xf>
    <xf numFmtId="0" fontId="55" fillId="0" borderId="23" xfId="420" applyFont="1" applyBorder="1" applyAlignment="1">
      <alignment horizontal="left" vertical="center"/>
    </xf>
    <xf numFmtId="43" fontId="55" fillId="0" borderId="31" xfId="421" applyFont="1" applyBorder="1" applyAlignment="1">
      <alignment horizontal="center" vertical="center"/>
    </xf>
    <xf numFmtId="43" fontId="55" fillId="0" borderId="0" xfId="421" applyFont="1" applyBorder="1" applyAlignment="1">
      <alignment horizontal="center" vertical="center"/>
    </xf>
    <xf numFmtId="0" fontId="55" fillId="0" borderId="0" xfId="415" applyFont="1" applyFill="1" applyAlignment="1"/>
    <xf numFmtId="0" fontId="54" fillId="18" borderId="0" xfId="420" applyFont="1" applyFill="1"/>
    <xf numFmtId="0" fontId="55" fillId="0" borderId="25" xfId="420" applyFont="1" applyBorder="1" applyAlignment="1">
      <alignment horizontal="justify" vertical="top" wrapText="1"/>
    </xf>
    <xf numFmtId="0" fontId="54" fillId="0" borderId="22" xfId="420" applyFont="1" applyBorder="1" applyAlignment="1">
      <alignment horizontal="center" vertical="center"/>
    </xf>
    <xf numFmtId="0" fontId="54" fillId="0" borderId="25" xfId="420" applyFont="1" applyBorder="1" applyAlignment="1">
      <alignment horizontal="center" vertical="center"/>
    </xf>
    <xf numFmtId="0" fontId="54" fillId="0" borderId="31" xfId="420" applyFont="1" applyBorder="1" applyAlignment="1">
      <alignment horizontal="center" vertical="center"/>
    </xf>
    <xf numFmtId="168" fontId="43" fillId="0" borderId="36" xfId="124" quotePrefix="1" applyNumberFormat="1" applyFont="1" applyBorder="1" applyAlignment="1">
      <alignment horizontal="center" vertical="center"/>
    </xf>
    <xf numFmtId="168" fontId="43" fillId="0" borderId="36" xfId="124" quotePrefix="1" applyNumberFormat="1" applyFont="1" applyFill="1" applyBorder="1" applyAlignment="1">
      <alignment horizontal="center" vertical="center"/>
    </xf>
    <xf numFmtId="168" fontId="43" fillId="0" borderId="24" xfId="124" quotePrefix="1" applyNumberFormat="1" applyFont="1" applyBorder="1" applyAlignment="1">
      <alignment horizontal="center" vertical="center"/>
    </xf>
    <xf numFmtId="168" fontId="43" fillId="0" borderId="24" xfId="124" quotePrefix="1" applyNumberFormat="1" applyFont="1" applyFill="1" applyBorder="1" applyAlignment="1">
      <alignment horizontal="center" vertical="center"/>
    </xf>
    <xf numFmtId="168" fontId="43" fillId="0" borderId="25" xfId="124" quotePrefix="1" applyNumberFormat="1" applyFont="1" applyFill="1" applyBorder="1" applyAlignment="1">
      <alignment horizontal="center" vertical="center"/>
    </xf>
    <xf numFmtId="168" fontId="43" fillId="0" borderId="37" xfId="124" quotePrefix="1" applyNumberFormat="1" applyFont="1" applyFill="1" applyBorder="1" applyAlignment="1">
      <alignment horizontal="center" vertical="center"/>
    </xf>
    <xf numFmtId="168" fontId="59" fillId="0" borderId="36" xfId="124" quotePrefix="1" applyNumberFormat="1" applyFont="1" applyBorder="1" applyAlignment="1">
      <alignment horizontal="center" vertical="center"/>
    </xf>
    <xf numFmtId="168" fontId="59" fillId="0" borderId="36" xfId="124" quotePrefix="1" applyNumberFormat="1" applyFont="1" applyFill="1" applyBorder="1" applyAlignment="1">
      <alignment horizontal="center" vertical="center"/>
    </xf>
    <xf numFmtId="0" fontId="60" fillId="18" borderId="0" xfId="0" applyFont="1" applyFill="1" applyBorder="1" applyAlignment="1">
      <alignment horizontal="center"/>
    </xf>
    <xf numFmtId="0" fontId="55" fillId="0" borderId="0" xfId="422" applyFont="1" applyAlignment="1">
      <alignment vertical="center" wrapText="1"/>
    </xf>
    <xf numFmtId="0" fontId="54" fillId="0" borderId="0" xfId="422" applyFont="1" applyAlignment="1">
      <alignment vertical="center" wrapText="1"/>
    </xf>
    <xf numFmtId="0" fontId="54" fillId="0" borderId="0" xfId="422" applyFont="1" applyAlignment="1">
      <alignment vertical="center"/>
    </xf>
    <xf numFmtId="0" fontId="54" fillId="0" borderId="0" xfId="422" applyFont="1" applyAlignment="1">
      <alignment horizontal="center" vertical="center"/>
    </xf>
    <xf numFmtId="0" fontId="54" fillId="0" borderId="21" xfId="422" applyFont="1" applyBorder="1" applyAlignment="1">
      <alignment horizontal="center" vertical="center"/>
    </xf>
    <xf numFmtId="0" fontId="54" fillId="0" borderId="28" xfId="422" applyFont="1" applyBorder="1" applyAlignment="1">
      <alignment horizontal="center" vertical="center"/>
    </xf>
    <xf numFmtId="0" fontId="54" fillId="0" borderId="24" xfId="422" applyFont="1" applyBorder="1" applyAlignment="1">
      <alignment horizontal="center" vertical="center"/>
    </xf>
    <xf numFmtId="0" fontId="54" fillId="0" borderId="0" xfId="422" applyFont="1" applyBorder="1" applyAlignment="1">
      <alignment horizontal="center" vertical="center"/>
    </xf>
    <xf numFmtId="0" fontId="54" fillId="0" borderId="24" xfId="422" applyFont="1" applyBorder="1" applyAlignment="1">
      <alignment vertical="center"/>
    </xf>
    <xf numFmtId="0" fontId="54" fillId="0" borderId="32" xfId="422" applyFont="1" applyBorder="1" applyAlignment="1">
      <alignment horizontal="center" vertical="center"/>
    </xf>
    <xf numFmtId="0" fontId="54" fillId="0" borderId="33" xfId="422" applyFont="1" applyBorder="1" applyAlignment="1">
      <alignment horizontal="center" vertical="center"/>
    </xf>
    <xf numFmtId="0" fontId="54" fillId="0" borderId="34" xfId="422" applyFont="1" applyBorder="1" applyAlignment="1">
      <alignment horizontal="center" vertical="center"/>
    </xf>
    <xf numFmtId="0" fontId="54" fillId="0" borderId="31" xfId="422" applyFont="1" applyBorder="1" applyAlignment="1">
      <alignment horizontal="center" vertical="center"/>
    </xf>
    <xf numFmtId="0" fontId="54" fillId="0" borderId="31" xfId="422" applyFont="1" applyBorder="1" applyAlignment="1">
      <alignment horizontal="center" vertical="center" wrapText="1"/>
    </xf>
    <xf numFmtId="0" fontId="54" fillId="0" borderId="29" xfId="422" applyFont="1" applyBorder="1" applyAlignment="1">
      <alignment horizontal="center" vertical="center"/>
    </xf>
    <xf numFmtId="0" fontId="54" fillId="0" borderId="30" xfId="422" applyFont="1" applyBorder="1" applyAlignment="1">
      <alignment horizontal="center" vertical="center"/>
    </xf>
    <xf numFmtId="0" fontId="54" fillId="0" borderId="26" xfId="422" applyFont="1" applyBorder="1" applyAlignment="1">
      <alignment horizontal="center" vertical="center"/>
    </xf>
    <xf numFmtId="0" fontId="54" fillId="0" borderId="35" xfId="422" applyFont="1" applyBorder="1" applyAlignment="1">
      <alignment horizontal="center" vertical="center"/>
    </xf>
    <xf numFmtId="0" fontId="54" fillId="0" borderId="22" xfId="422" applyFont="1" applyBorder="1" applyAlignment="1">
      <alignment vertical="center" wrapText="1"/>
    </xf>
    <xf numFmtId="0" fontId="54" fillId="0" borderId="22" xfId="422" applyFont="1" applyBorder="1" applyAlignment="1">
      <alignment vertical="center"/>
    </xf>
    <xf numFmtId="0" fontId="54" fillId="0" borderId="22" xfId="422" applyFont="1" applyBorder="1" applyAlignment="1">
      <alignment horizontal="center" vertical="center"/>
    </xf>
    <xf numFmtId="0" fontId="54" fillId="0" borderId="38" xfId="422" applyFont="1" applyBorder="1" applyAlignment="1">
      <alignment vertical="center"/>
    </xf>
    <xf numFmtId="0" fontId="54" fillId="0" borderId="21" xfId="422" applyFont="1" applyBorder="1" applyAlignment="1">
      <alignment vertical="center"/>
    </xf>
    <xf numFmtId="0" fontId="54" fillId="0" borderId="28" xfId="422" applyFont="1" applyBorder="1" applyAlignment="1">
      <alignment vertical="center"/>
    </xf>
    <xf numFmtId="0" fontId="54" fillId="0" borderId="25" xfId="422" applyFont="1" applyBorder="1" applyAlignment="1">
      <alignment horizontal="left" vertical="center" wrapText="1"/>
    </xf>
    <xf numFmtId="0" fontId="54" fillId="0" borderId="25" xfId="422" applyFont="1" applyBorder="1" applyAlignment="1">
      <alignment horizontal="left" vertical="center"/>
    </xf>
    <xf numFmtId="0" fontId="54" fillId="0" borderId="25" xfId="422" applyFont="1" applyBorder="1" applyAlignment="1">
      <alignment horizontal="center" vertical="center"/>
    </xf>
    <xf numFmtId="0" fontId="54" fillId="0" borderId="23" xfId="422" applyFont="1" applyBorder="1" applyAlignment="1">
      <alignment vertical="center"/>
    </xf>
    <xf numFmtId="0" fontId="54" fillId="0" borderId="0" xfId="422" applyFont="1" applyBorder="1" applyAlignment="1">
      <alignment vertical="center"/>
    </xf>
    <xf numFmtId="0" fontId="54" fillId="0" borderId="25" xfId="422" applyFont="1" applyBorder="1" applyAlignment="1">
      <alignment vertical="center"/>
    </xf>
    <xf numFmtId="0" fontId="55" fillId="0" borderId="25" xfId="422" applyFont="1" applyBorder="1" applyAlignment="1">
      <alignment horizontal="left" vertical="center"/>
    </xf>
    <xf numFmtId="0" fontId="55" fillId="0" borderId="25" xfId="422" applyFont="1" applyBorder="1" applyAlignment="1">
      <alignment horizontal="left" vertical="center" wrapText="1"/>
    </xf>
    <xf numFmtId="0" fontId="54" fillId="0" borderId="23" xfId="422" applyFont="1" applyBorder="1" applyAlignment="1">
      <alignment horizontal="center" vertical="center"/>
    </xf>
    <xf numFmtId="0" fontId="55" fillId="0" borderId="23" xfId="422" applyFont="1" applyBorder="1" applyAlignment="1">
      <alignment horizontal="center" vertical="center"/>
    </xf>
    <xf numFmtId="43" fontId="55" fillId="0" borderId="25" xfId="423" applyFont="1" applyBorder="1" applyAlignment="1">
      <alignment vertical="center"/>
    </xf>
    <xf numFmtId="0" fontId="54" fillId="0" borderId="23" xfId="422" applyFont="1" applyBorder="1" applyAlignment="1">
      <alignment horizontal="center" vertical="center" wrapText="1"/>
    </xf>
    <xf numFmtId="0" fontId="54" fillId="0" borderId="28" xfId="422" applyFont="1" applyBorder="1" applyAlignment="1">
      <alignment horizontal="left" vertical="center" wrapText="1"/>
    </xf>
    <xf numFmtId="0" fontId="55" fillId="0" borderId="28" xfId="422" applyFont="1" applyBorder="1" applyAlignment="1">
      <alignment horizontal="left" vertical="center" wrapText="1"/>
    </xf>
    <xf numFmtId="0" fontId="55" fillId="0" borderId="28" xfId="422" applyFont="1" applyBorder="1" applyAlignment="1">
      <alignment horizontal="center" vertical="center"/>
    </xf>
    <xf numFmtId="43" fontId="55" fillId="0" borderId="28" xfId="423" applyFont="1" applyBorder="1" applyAlignment="1">
      <alignment vertical="center"/>
    </xf>
    <xf numFmtId="0" fontId="54" fillId="0" borderId="28" xfId="422" applyFont="1" applyBorder="1" applyAlignment="1">
      <alignment horizontal="center" vertical="center" wrapText="1"/>
    </xf>
    <xf numFmtId="0" fontId="54" fillId="0" borderId="31" xfId="422" applyFont="1" applyBorder="1" applyAlignment="1">
      <alignment horizontal="left" vertical="center" wrapText="1"/>
    </xf>
    <xf numFmtId="0" fontId="55" fillId="0" borderId="31" xfId="422" applyFont="1" applyBorder="1" applyAlignment="1">
      <alignment horizontal="left" vertical="center" wrapText="1"/>
    </xf>
    <xf numFmtId="0" fontId="54" fillId="0" borderId="34" xfId="422" applyFont="1" applyBorder="1" applyAlignment="1">
      <alignment vertical="center"/>
    </xf>
    <xf numFmtId="0" fontId="54" fillId="0" borderId="32" xfId="422" applyFont="1" applyBorder="1" applyAlignment="1">
      <alignment vertical="center"/>
    </xf>
    <xf numFmtId="0" fontId="54" fillId="0" borderId="31" xfId="422" applyFont="1" applyBorder="1" applyAlignment="1">
      <alignment vertical="center"/>
    </xf>
    <xf numFmtId="0" fontId="55" fillId="0" borderId="34" xfId="422" applyFont="1" applyBorder="1" applyAlignment="1">
      <alignment horizontal="center" vertical="center"/>
    </xf>
    <xf numFmtId="43" fontId="55" fillId="0" borderId="31" xfId="423" applyFont="1" applyBorder="1" applyAlignment="1">
      <alignment vertical="center"/>
    </xf>
    <xf numFmtId="0" fontId="55" fillId="18" borderId="0" xfId="0" applyFont="1" applyFill="1" applyAlignment="1">
      <alignment horizontal="center"/>
    </xf>
    <xf numFmtId="0" fontId="54" fillId="18" borderId="0" xfId="422" applyFont="1" applyFill="1" applyAlignment="1"/>
    <xf numFmtId="0" fontId="16" fillId="0" borderId="0" xfId="422" applyFont="1"/>
    <xf numFmtId="49" fontId="54" fillId="0" borderId="0" xfId="0" applyNumberFormat="1" applyFont="1"/>
    <xf numFmtId="0" fontId="54" fillId="18" borderId="0" xfId="422" applyFont="1" applyFill="1"/>
    <xf numFmtId="0" fontId="61" fillId="0" borderId="0" xfId="422" applyFont="1" applyAlignment="1">
      <alignment vertical="center" wrapText="1"/>
    </xf>
    <xf numFmtId="0" fontId="9" fillId="0" borderId="0" xfId="422"/>
    <xf numFmtId="0" fontId="61" fillId="0" borderId="0" xfId="422" applyFont="1" applyAlignment="1">
      <alignment vertical="center"/>
    </xf>
    <xf numFmtId="0" fontId="62" fillId="0" borderId="0" xfId="422" applyFont="1" applyAlignment="1">
      <alignment vertical="center" wrapText="1"/>
    </xf>
    <xf numFmtId="0" fontId="64" fillId="0" borderId="0" xfId="194" applyFont="1" applyFill="1"/>
    <xf numFmtId="0" fontId="64" fillId="0" borderId="0" xfId="194" applyFont="1" applyFill="1" applyAlignment="1">
      <alignment horizontal="center"/>
    </xf>
    <xf numFmtId="0" fontId="65" fillId="0" borderId="0" xfId="194" applyFont="1" applyFill="1"/>
    <xf numFmtId="0" fontId="66" fillId="0" borderId="0" xfId="194" applyFont="1" applyFill="1"/>
    <xf numFmtId="0" fontId="67" fillId="0" borderId="60" xfId="194" applyFont="1" applyFill="1" applyBorder="1" applyAlignment="1">
      <alignment horizontal="center"/>
    </xf>
    <xf numFmtId="0" fontId="67" fillId="0" borderId="1" xfId="194" applyFont="1" applyFill="1" applyBorder="1" applyAlignment="1">
      <alignment horizontal="center"/>
    </xf>
    <xf numFmtId="0" fontId="67" fillId="0" borderId="61" xfId="194" applyFont="1" applyFill="1" applyBorder="1" applyAlignment="1">
      <alignment horizontal="center"/>
    </xf>
    <xf numFmtId="0" fontId="67" fillId="0" borderId="0" xfId="194" applyFont="1" applyFill="1"/>
    <xf numFmtId="0" fontId="64" fillId="0" borderId="60" xfId="194" applyFont="1" applyFill="1" applyBorder="1" applyAlignment="1">
      <alignment horizontal="center"/>
    </xf>
    <xf numFmtId="0" fontId="64" fillId="0" borderId="8" xfId="194" applyFont="1" applyFill="1" applyBorder="1"/>
    <xf numFmtId="0" fontId="64" fillId="0" borderId="9" xfId="194" applyFont="1" applyFill="1" applyBorder="1"/>
    <xf numFmtId="0" fontId="64" fillId="0" borderId="1" xfId="194" applyFont="1" applyFill="1" applyBorder="1" applyAlignment="1">
      <alignment horizontal="center"/>
    </xf>
    <xf numFmtId="0" fontId="64" fillId="0" borderId="1" xfId="194" quotePrefix="1" applyFont="1" applyFill="1" applyBorder="1" applyAlignment="1">
      <alignment horizontal="center"/>
    </xf>
    <xf numFmtId="0" fontId="64" fillId="0" borderId="61" xfId="194" applyFont="1" applyFill="1" applyBorder="1"/>
    <xf numFmtId="0" fontId="64" fillId="0" borderId="62" xfId="194" applyFont="1" applyFill="1" applyBorder="1"/>
    <xf numFmtId="0" fontId="64" fillId="0" borderId="63" xfId="194" applyFont="1" applyFill="1" applyBorder="1"/>
    <xf numFmtId="0" fontId="64" fillId="0" borderId="6" xfId="194" applyFont="1" applyFill="1" applyBorder="1" applyAlignment="1">
      <alignment horizontal="center"/>
    </xf>
    <xf numFmtId="0" fontId="64" fillId="0" borderId="7" xfId="194" applyFont="1" applyFill="1" applyBorder="1"/>
    <xf numFmtId="0" fontId="64" fillId="0" borderId="19" xfId="194" applyFont="1" applyFill="1" applyBorder="1"/>
    <xf numFmtId="0" fontId="64" fillId="0" borderId="58" xfId="194" applyFont="1" applyFill="1" applyBorder="1"/>
    <xf numFmtId="0" fontId="64" fillId="0" borderId="4" xfId="194" applyFont="1" applyFill="1" applyBorder="1" applyAlignment="1">
      <alignment horizontal="center"/>
    </xf>
    <xf numFmtId="0" fontId="64" fillId="0" borderId="53" xfId="194" applyFont="1" applyFill="1" applyBorder="1" applyAlignment="1">
      <alignment horizontal="center"/>
    </xf>
    <xf numFmtId="0" fontId="64" fillId="0" borderId="59" xfId="194" applyFont="1" applyFill="1" applyBorder="1"/>
    <xf numFmtId="43" fontId="64" fillId="0" borderId="1" xfId="124" applyFont="1" applyFill="1" applyBorder="1" applyAlignment="1">
      <alignment horizontal="center"/>
    </xf>
    <xf numFmtId="0" fontId="64" fillId="0" borderId="0" xfId="194" applyFont="1" applyFill="1" applyBorder="1"/>
    <xf numFmtId="0" fontId="64" fillId="0" borderId="52" xfId="194" applyFont="1" applyFill="1" applyBorder="1"/>
    <xf numFmtId="0" fontId="64" fillId="0" borderId="55" xfId="194" applyFont="1" applyFill="1" applyBorder="1"/>
    <xf numFmtId="0" fontId="64" fillId="0" borderId="64" xfId="194" applyFont="1" applyFill="1" applyBorder="1" applyAlignment="1">
      <alignment horizontal="center"/>
    </xf>
    <xf numFmtId="0" fontId="64" fillId="0" borderId="65" xfId="194" applyFont="1" applyFill="1" applyBorder="1"/>
    <xf numFmtId="0" fontId="64" fillId="0" borderId="66" xfId="194" applyFont="1" applyFill="1" applyBorder="1"/>
    <xf numFmtId="0" fontId="64" fillId="0" borderId="67" xfId="194" applyFont="1" applyFill="1" applyBorder="1" applyAlignment="1">
      <alignment horizontal="center"/>
    </xf>
    <xf numFmtId="0" fontId="64" fillId="0" borderId="68" xfId="194" applyFont="1" applyFill="1" applyBorder="1"/>
    <xf numFmtId="0" fontId="64" fillId="0" borderId="0" xfId="194" applyFont="1" applyFill="1" applyBorder="1" applyAlignment="1">
      <alignment horizontal="center"/>
    </xf>
    <xf numFmtId="0" fontId="66" fillId="0" borderId="0" xfId="194" applyFont="1" applyFill="1" applyAlignment="1">
      <alignment horizontal="center"/>
    </xf>
    <xf numFmtId="175" fontId="68" fillId="0" borderId="0" xfId="194" applyNumberFormat="1" applyFont="1" applyFill="1" applyBorder="1" applyAlignment="1">
      <alignment horizontal="center"/>
    </xf>
    <xf numFmtId="0" fontId="69" fillId="0" borderId="0" xfId="194" quotePrefix="1" applyFont="1" applyFill="1" applyBorder="1" applyAlignment="1">
      <alignment horizontal="center"/>
    </xf>
    <xf numFmtId="175" fontId="69" fillId="0" borderId="0" xfId="194" applyNumberFormat="1" applyFont="1" applyFill="1" applyBorder="1" applyAlignment="1">
      <alignment horizontal="center"/>
    </xf>
    <xf numFmtId="0" fontId="64" fillId="0" borderId="69" xfId="194" applyFont="1" applyFill="1" applyBorder="1"/>
    <xf numFmtId="0" fontId="64" fillId="0" borderId="53" xfId="194" applyFont="1" applyFill="1" applyBorder="1"/>
    <xf numFmtId="0" fontId="71" fillId="0" borderId="8" xfId="194" applyFont="1" applyFill="1" applyBorder="1"/>
    <xf numFmtId="0" fontId="71" fillId="0" borderId="9" xfId="194" applyFont="1" applyFill="1" applyBorder="1"/>
    <xf numFmtId="0" fontId="71" fillId="0" borderId="1" xfId="194" applyFont="1" applyFill="1" applyBorder="1" applyAlignment="1">
      <alignment horizontal="center"/>
    </xf>
    <xf numFmtId="168" fontId="64" fillId="0" borderId="1" xfId="341" applyNumberFormat="1" applyFont="1" applyFill="1" applyBorder="1"/>
    <xf numFmtId="43" fontId="64" fillId="0" borderId="4" xfId="124" applyFont="1" applyFill="1" applyBorder="1" applyAlignment="1">
      <alignment horizontal="center"/>
    </xf>
    <xf numFmtId="0" fontId="71" fillId="0" borderId="7" xfId="194" applyFont="1" applyFill="1" applyBorder="1"/>
    <xf numFmtId="49" fontId="64" fillId="0" borderId="1" xfId="194" applyNumberFormat="1" applyFont="1" applyFill="1" applyBorder="1" applyAlignment="1">
      <alignment horizontal="center"/>
    </xf>
    <xf numFmtId="0" fontId="64" fillId="0" borderId="61" xfId="194" applyFont="1" applyFill="1" applyBorder="1" applyAlignment="1">
      <alignment horizontal="center"/>
    </xf>
    <xf numFmtId="0" fontId="67" fillId="0" borderId="61" xfId="194" quotePrefix="1" applyFont="1" applyFill="1" applyBorder="1"/>
    <xf numFmtId="49" fontId="64" fillId="0" borderId="6" xfId="194" applyNumberFormat="1" applyFont="1" applyFill="1" applyBorder="1" applyAlignment="1">
      <alignment horizontal="center"/>
    </xf>
    <xf numFmtId="43" fontId="64" fillId="0" borderId="6" xfId="124" applyFont="1" applyFill="1" applyBorder="1" applyAlignment="1">
      <alignment horizontal="center"/>
    </xf>
    <xf numFmtId="0" fontId="67" fillId="0" borderId="61" xfId="194" quotePrefix="1" applyFont="1" applyFill="1" applyBorder="1" applyAlignment="1"/>
    <xf numFmtId="0" fontId="64" fillId="0" borderId="61" xfId="194" applyFont="1" applyFill="1" applyBorder="1" applyAlignment="1"/>
    <xf numFmtId="168" fontId="64" fillId="0" borderId="1" xfId="341" applyNumberFormat="1" applyFont="1" applyFill="1" applyBorder="1" applyAlignment="1">
      <alignment horizontal="center"/>
    </xf>
    <xf numFmtId="0" fontId="64" fillId="0" borderId="69" xfId="194" applyFont="1" applyFill="1" applyBorder="1" applyAlignment="1">
      <alignment horizontal="center"/>
    </xf>
    <xf numFmtId="0" fontId="17" fillId="0" borderId="71" xfId="194" applyBorder="1" applyAlignment="1">
      <alignment horizontal="center"/>
    </xf>
    <xf numFmtId="0" fontId="64" fillId="0" borderId="56" xfId="194" applyFont="1" applyFill="1" applyBorder="1" applyAlignment="1">
      <alignment horizontal="center"/>
    </xf>
    <xf numFmtId="49" fontId="64" fillId="0" borderId="4" xfId="194" applyNumberFormat="1" applyFont="1" applyFill="1" applyBorder="1" applyAlignment="1">
      <alignment horizontal="center"/>
    </xf>
    <xf numFmtId="0" fontId="64" fillId="0" borderId="72" xfId="194" applyFont="1" applyFill="1" applyBorder="1" applyAlignment="1">
      <alignment horizontal="center"/>
    </xf>
    <xf numFmtId="43" fontId="64" fillId="0" borderId="75" xfId="124" applyFont="1" applyFill="1" applyBorder="1" applyAlignment="1">
      <alignment horizontal="center"/>
    </xf>
    <xf numFmtId="49" fontId="64" fillId="0" borderId="75" xfId="194" applyNumberFormat="1" applyFont="1" applyFill="1" applyBorder="1" applyAlignment="1">
      <alignment horizontal="center"/>
    </xf>
    <xf numFmtId="0" fontId="64" fillId="0" borderId="75" xfId="194" applyFont="1" applyFill="1" applyBorder="1" applyAlignment="1">
      <alignment horizontal="center"/>
    </xf>
    <xf numFmtId="0" fontId="64" fillId="0" borderId="43" xfId="194" applyFont="1" applyFill="1" applyBorder="1" applyAlignment="1">
      <alignment horizontal="center"/>
    </xf>
    <xf numFmtId="43" fontId="64" fillId="0" borderId="43" xfId="124" applyFont="1" applyFill="1" applyBorder="1" applyAlignment="1">
      <alignment horizontal="center"/>
    </xf>
    <xf numFmtId="49" fontId="64" fillId="0" borderId="43" xfId="194" applyNumberFormat="1" applyFont="1" applyFill="1" applyBorder="1" applyAlignment="1">
      <alignment horizontal="center"/>
    </xf>
    <xf numFmtId="43" fontId="64" fillId="0" borderId="0" xfId="124" applyFont="1" applyFill="1" applyBorder="1" applyAlignment="1">
      <alignment horizontal="center"/>
    </xf>
    <xf numFmtId="49" fontId="64" fillId="0" borderId="0" xfId="194" applyNumberFormat="1" applyFont="1" applyFill="1" applyBorder="1" applyAlignment="1">
      <alignment horizontal="center"/>
    </xf>
    <xf numFmtId="0" fontId="64" fillId="0" borderId="65" xfId="194" applyFont="1" applyFill="1" applyBorder="1" applyAlignment="1">
      <alignment horizontal="center"/>
    </xf>
    <xf numFmtId="43" fontId="64" fillId="0" borderId="65" xfId="124" applyFont="1" applyFill="1" applyBorder="1" applyAlignment="1">
      <alignment horizontal="center"/>
    </xf>
    <xf numFmtId="49" fontId="64" fillId="0" borderId="65" xfId="194" applyNumberFormat="1" applyFont="1" applyFill="1" applyBorder="1" applyAlignment="1">
      <alignment horizontal="center"/>
    </xf>
    <xf numFmtId="0" fontId="71" fillId="0" borderId="62" xfId="194" applyFont="1" applyFill="1" applyBorder="1"/>
    <xf numFmtId="0" fontId="71" fillId="0" borderId="63" xfId="194" applyFont="1" applyFill="1" applyBorder="1"/>
    <xf numFmtId="0" fontId="71" fillId="0" borderId="6" xfId="194" applyFont="1" applyFill="1" applyBorder="1" applyAlignment="1">
      <alignment horizontal="center"/>
    </xf>
    <xf numFmtId="43" fontId="64" fillId="0" borderId="53" xfId="124" applyFont="1" applyFill="1" applyBorder="1" applyAlignment="1">
      <alignment horizontal="center"/>
    </xf>
    <xf numFmtId="0" fontId="17" fillId="0" borderId="5" xfId="194" applyBorder="1" applyAlignment="1">
      <alignment horizontal="center"/>
    </xf>
    <xf numFmtId="168" fontId="64" fillId="0" borderId="4" xfId="341" applyNumberFormat="1" applyFont="1" applyFill="1" applyBorder="1"/>
    <xf numFmtId="49" fontId="64" fillId="0" borderId="53" xfId="194" applyNumberFormat="1" applyFont="1" applyFill="1" applyBorder="1" applyAlignment="1">
      <alignment horizontal="center"/>
    </xf>
    <xf numFmtId="0" fontId="64" fillId="0" borderId="77" xfId="194" applyFont="1" applyFill="1" applyBorder="1"/>
    <xf numFmtId="0" fontId="64" fillId="0" borderId="73" xfId="194" applyFont="1" applyFill="1" applyBorder="1"/>
    <xf numFmtId="0" fontId="64" fillId="0" borderId="74" xfId="194" applyFont="1" applyFill="1" applyBorder="1"/>
    <xf numFmtId="43" fontId="16" fillId="18" borderId="1" xfId="194" applyNumberFormat="1" applyFont="1" applyFill="1" applyBorder="1" applyAlignment="1">
      <alignment horizontal="center" vertical="center"/>
    </xf>
    <xf numFmtId="43" fontId="16" fillId="18" borderId="6" xfId="194" applyNumberFormat="1" applyFont="1" applyFill="1" applyBorder="1" applyAlignment="1">
      <alignment vertical="center"/>
    </xf>
    <xf numFmtId="0" fontId="63" fillId="0" borderId="0" xfId="194" applyFont="1" applyFill="1" applyAlignment="1">
      <alignment horizontal="center"/>
    </xf>
    <xf numFmtId="0" fontId="67" fillId="0" borderId="70" xfId="194" quotePrefix="1" applyFont="1" applyFill="1" applyBorder="1" applyAlignment="1"/>
    <xf numFmtId="0" fontId="64" fillId="0" borderId="0" xfId="194" applyFont="1" applyFill="1" applyBorder="1" applyAlignment="1"/>
    <xf numFmtId="49" fontId="64" fillId="0" borderId="67" xfId="194" applyNumberFormat="1" applyFont="1" applyFill="1" applyBorder="1" applyAlignment="1">
      <alignment horizontal="center"/>
    </xf>
    <xf numFmtId="0" fontId="67" fillId="0" borderId="69" xfId="194" applyFont="1" applyFill="1" applyBorder="1" applyAlignment="1">
      <alignment horizontal="center"/>
    </xf>
    <xf numFmtId="0" fontId="67" fillId="0" borderId="8" xfId="194" applyFont="1" applyFill="1" applyBorder="1" applyAlignment="1">
      <alignment horizontal="center"/>
    </xf>
    <xf numFmtId="0" fontId="67" fillId="0" borderId="9" xfId="194" applyFont="1" applyFill="1" applyBorder="1" applyAlignment="1">
      <alignment horizontal="center"/>
    </xf>
    <xf numFmtId="0" fontId="64" fillId="0" borderId="76" xfId="194" applyFont="1" applyFill="1" applyBorder="1" applyAlignment="1"/>
    <xf numFmtId="43" fontId="16" fillId="18" borderId="6" xfId="194" applyNumberFormat="1" applyFont="1" applyFill="1" applyBorder="1" applyAlignment="1">
      <alignment horizontal="center" vertical="center"/>
    </xf>
    <xf numFmtId="0" fontId="67" fillId="0" borderId="76" xfId="194" quotePrefix="1" applyFont="1" applyFill="1" applyBorder="1" applyAlignment="1"/>
    <xf numFmtId="0" fontId="64" fillId="0" borderId="43" xfId="194" applyFont="1" applyFill="1" applyBorder="1"/>
    <xf numFmtId="0" fontId="67" fillId="0" borderId="43" xfId="194" quotePrefix="1" applyFont="1" applyFill="1" applyBorder="1" applyAlignment="1"/>
    <xf numFmtId="0" fontId="67" fillId="0" borderId="0" xfId="194" quotePrefix="1" applyFont="1" applyFill="1" applyBorder="1" applyAlignment="1"/>
    <xf numFmtId="0" fontId="67" fillId="0" borderId="65" xfId="194" quotePrefix="1" applyFont="1" applyFill="1" applyBorder="1" applyAlignment="1"/>
    <xf numFmtId="0" fontId="64" fillId="0" borderId="78" xfId="194" applyFont="1" applyFill="1" applyBorder="1" applyAlignment="1">
      <alignment horizontal="center"/>
    </xf>
    <xf numFmtId="0" fontId="64" fillId="0" borderId="47" xfId="194" applyFont="1" applyFill="1" applyBorder="1"/>
    <xf numFmtId="0" fontId="64" fillId="0" borderId="48" xfId="194" applyFont="1" applyFill="1" applyBorder="1"/>
    <xf numFmtId="0" fontId="64" fillId="0" borderId="79" xfId="194" applyFont="1" applyFill="1" applyBorder="1" applyAlignment="1">
      <alignment horizontal="center"/>
    </xf>
    <xf numFmtId="49" fontId="64" fillId="0" borderId="79" xfId="194" applyNumberFormat="1" applyFont="1" applyFill="1" applyBorder="1" applyAlignment="1">
      <alignment horizontal="center"/>
    </xf>
    <xf numFmtId="43" fontId="64" fillId="0" borderId="79" xfId="124" applyFont="1" applyFill="1" applyBorder="1" applyAlignment="1">
      <alignment horizontal="center"/>
    </xf>
    <xf numFmtId="0" fontId="67" fillId="0" borderId="80" xfId="194" quotePrefix="1" applyFont="1" applyFill="1" applyBorder="1" applyAlignment="1"/>
    <xf numFmtId="0" fontId="64" fillId="0" borderId="65" xfId="194" applyFont="1" applyFill="1" applyBorder="1" applyAlignment="1"/>
    <xf numFmtId="0" fontId="64" fillId="0" borderId="66" xfId="194" applyFont="1" applyFill="1" applyBorder="1" applyAlignment="1"/>
    <xf numFmtId="0" fontId="64" fillId="0" borderId="67" xfId="194" applyFont="1" applyFill="1" applyBorder="1" applyAlignment="1">
      <alignment horizontal="left"/>
    </xf>
    <xf numFmtId="49" fontId="64" fillId="0" borderId="67" xfId="194" applyNumberFormat="1" applyFont="1" applyFill="1" applyBorder="1" applyAlignment="1">
      <alignment horizontal="left"/>
    </xf>
    <xf numFmtId="0" fontId="64" fillId="0" borderId="68" xfId="194" applyFont="1" applyFill="1" applyBorder="1" applyAlignment="1"/>
    <xf numFmtId="0" fontId="64" fillId="0" borderId="1" xfId="194" applyFont="1" applyFill="1" applyBorder="1" applyAlignment="1">
      <alignment horizontal="left"/>
    </xf>
    <xf numFmtId="0" fontId="69" fillId="0" borderId="55" xfId="194" applyFont="1" applyBorder="1" applyAlignment="1">
      <alignment horizontal="justify" vertical="top" wrapText="1"/>
    </xf>
    <xf numFmtId="0" fontId="67" fillId="0" borderId="59" xfId="194" quotePrefix="1" applyFont="1" applyFill="1" applyBorder="1" applyAlignment="1"/>
    <xf numFmtId="168" fontId="64" fillId="0" borderId="67" xfId="341" applyNumberFormat="1" applyFont="1" applyFill="1" applyBorder="1"/>
    <xf numFmtId="0" fontId="64" fillId="0" borderId="73" xfId="194" applyFont="1" applyFill="1" applyBorder="1" applyAlignment="1"/>
    <xf numFmtId="0" fontId="64" fillId="0" borderId="74" xfId="194" applyFont="1" applyFill="1" applyBorder="1" applyAlignment="1"/>
    <xf numFmtId="0" fontId="64" fillId="0" borderId="75" xfId="194" applyFont="1" applyFill="1" applyBorder="1" applyAlignment="1">
      <alignment horizontal="left"/>
    </xf>
    <xf numFmtId="0" fontId="67" fillId="0" borderId="55" xfId="194" applyFont="1" applyFill="1" applyBorder="1" applyAlignment="1">
      <alignment horizontal="center"/>
    </xf>
    <xf numFmtId="0" fontId="67" fillId="0" borderId="53" xfId="194" applyFont="1" applyFill="1" applyBorder="1" applyAlignment="1">
      <alignment horizontal="center"/>
    </xf>
    <xf numFmtId="0" fontId="67" fillId="0" borderId="52" xfId="194" applyFont="1" applyFill="1" applyBorder="1" applyAlignment="1">
      <alignment horizontal="center"/>
    </xf>
    <xf numFmtId="0" fontId="67" fillId="0" borderId="0" xfId="194" applyFont="1" applyFill="1" applyBorder="1" applyAlignment="1">
      <alignment horizontal="center"/>
    </xf>
    <xf numFmtId="0" fontId="67" fillId="0" borderId="50" xfId="194" applyFont="1" applyFill="1" applyBorder="1" applyAlignment="1">
      <alignment horizontal="center"/>
    </xf>
    <xf numFmtId="168" fontId="64" fillId="0" borderId="65" xfId="341" applyNumberFormat="1" applyFont="1" applyFill="1" applyBorder="1" applyAlignment="1">
      <alignment horizontal="center"/>
    </xf>
    <xf numFmtId="0" fontId="64" fillId="0" borderId="65" xfId="194" applyFont="1" applyFill="1" applyBorder="1" applyAlignment="1">
      <alignment horizontal="left"/>
    </xf>
    <xf numFmtId="168" fontId="64" fillId="0" borderId="0" xfId="341" applyNumberFormat="1" applyFont="1" applyFill="1" applyBorder="1" applyAlignment="1">
      <alignment horizontal="center"/>
    </xf>
    <xf numFmtId="0" fontId="64" fillId="0" borderId="0" xfId="194" applyFont="1" applyFill="1" applyBorder="1" applyAlignment="1">
      <alignment horizontal="left"/>
    </xf>
    <xf numFmtId="168" fontId="64" fillId="0" borderId="75" xfId="341" applyNumberFormat="1" applyFont="1" applyFill="1" applyBorder="1" applyAlignment="1">
      <alignment horizontal="center"/>
    </xf>
    <xf numFmtId="0" fontId="72" fillId="0" borderId="0" xfId="0" applyFont="1"/>
    <xf numFmtId="0" fontId="54" fillId="0" borderId="0" xfId="420" applyFont="1" applyBorder="1" applyAlignment="1">
      <alignment horizontal="left" vertical="center"/>
    </xf>
    <xf numFmtId="0" fontId="55" fillId="0" borderId="0" xfId="420" applyFont="1" applyBorder="1" applyAlignment="1">
      <alignment horizontal="left" vertical="top" wrapText="1"/>
    </xf>
    <xf numFmtId="0" fontId="55" fillId="0" borderId="0" xfId="420" quotePrefix="1" applyFont="1" applyBorder="1" applyAlignment="1">
      <alignment vertical="center"/>
    </xf>
    <xf numFmtId="168" fontId="43" fillId="0" borderId="0" xfId="124" quotePrefix="1" applyNumberFormat="1" applyFont="1" applyBorder="1" applyAlignment="1">
      <alignment horizontal="center" vertical="center"/>
    </xf>
    <xf numFmtId="0" fontId="55" fillId="0" borderId="28" xfId="420" applyFont="1" applyBorder="1" applyAlignment="1">
      <alignment horizontal="justify" vertical="top" wrapText="1"/>
    </xf>
    <xf numFmtId="0" fontId="55" fillId="0" borderId="28" xfId="420" applyFont="1" applyBorder="1" applyAlignment="1">
      <alignment horizontal="left" vertical="center"/>
    </xf>
    <xf numFmtId="168" fontId="43" fillId="0" borderId="28" xfId="124" quotePrefix="1" applyNumberFormat="1" applyFont="1" applyBorder="1" applyAlignment="1">
      <alignment horizontal="center" vertical="center"/>
    </xf>
    <xf numFmtId="0" fontId="54" fillId="0" borderId="81" xfId="420" applyFont="1" applyBorder="1" applyAlignment="1">
      <alignment horizontal="left" vertical="center"/>
    </xf>
    <xf numFmtId="0" fontId="55" fillId="0" borderId="81" xfId="420" applyFont="1" applyBorder="1" applyAlignment="1">
      <alignment horizontal="justify" vertical="top" wrapText="1"/>
    </xf>
    <xf numFmtId="0" fontId="55" fillId="0" borderId="81" xfId="420" applyFont="1" applyBorder="1" applyAlignment="1">
      <alignment vertical="center"/>
    </xf>
    <xf numFmtId="0" fontId="54" fillId="0" borderId="81" xfId="420" applyFont="1" applyBorder="1" applyAlignment="1">
      <alignment vertical="center"/>
    </xf>
    <xf numFmtId="0" fontId="55" fillId="0" borderId="81" xfId="420" applyFont="1" applyBorder="1" applyAlignment="1">
      <alignment horizontal="center" vertical="center"/>
    </xf>
    <xf numFmtId="0" fontId="55" fillId="0" borderId="81" xfId="420" applyFont="1" applyBorder="1" applyAlignment="1">
      <alignment horizontal="left" vertical="center"/>
    </xf>
    <xf numFmtId="0" fontId="54" fillId="0" borderId="81" xfId="420" applyFont="1" applyBorder="1" applyAlignment="1">
      <alignment horizontal="center" vertical="center"/>
    </xf>
    <xf numFmtId="168" fontId="43" fillId="0" borderId="81" xfId="124" quotePrefix="1" applyNumberFormat="1" applyFont="1" applyBorder="1" applyAlignment="1">
      <alignment horizontal="center" vertical="center"/>
    </xf>
    <xf numFmtId="43" fontId="55" fillId="0" borderId="81" xfId="421" applyFont="1" applyBorder="1" applyAlignment="1">
      <alignment horizontal="center" vertical="center"/>
    </xf>
    <xf numFmtId="168" fontId="43" fillId="0" borderId="82" xfId="91" applyNumberFormat="1" applyFont="1" applyFill="1" applyBorder="1" applyAlignment="1">
      <alignment horizontal="center"/>
    </xf>
    <xf numFmtId="168" fontId="43" fillId="0" borderId="82" xfId="91" applyNumberFormat="1" applyFont="1" applyFill="1" applyBorder="1" applyAlignment="1">
      <alignment horizontal="center" vertical="center"/>
    </xf>
    <xf numFmtId="168" fontId="43" fillId="0" borderId="82" xfId="124" applyNumberFormat="1" applyFont="1" applyBorder="1" applyAlignment="1">
      <alignment horizontal="center" vertical="center"/>
    </xf>
    <xf numFmtId="168" fontId="43" fillId="0" borderId="82" xfId="124" quotePrefix="1" applyNumberFormat="1" applyFont="1" applyBorder="1" applyAlignment="1">
      <alignment horizontal="center" vertical="center"/>
    </xf>
    <xf numFmtId="168" fontId="43" fillId="0" borderId="83" xfId="91" quotePrefix="1" applyNumberFormat="1" applyFont="1" applyFill="1" applyBorder="1" applyAlignment="1">
      <alignment horizontal="center"/>
    </xf>
    <xf numFmtId="168" fontId="43" fillId="0" borderId="83" xfId="91" quotePrefix="1" applyNumberFormat="1" applyFont="1" applyFill="1" applyBorder="1" applyAlignment="1">
      <alignment horizontal="center" vertical="center"/>
    </xf>
    <xf numFmtId="168" fontId="43" fillId="0" borderId="83" xfId="124" quotePrefix="1" applyNumberFormat="1" applyFont="1" applyBorder="1" applyAlignment="1">
      <alignment horizontal="center" vertical="center"/>
    </xf>
    <xf numFmtId="0" fontId="64" fillId="0" borderId="0" xfId="194" applyFont="1" applyFill="1" applyAlignment="1">
      <alignment horizontal="center"/>
    </xf>
    <xf numFmtId="0" fontId="66" fillId="0" borderId="0" xfId="194" applyFont="1" applyFill="1" applyAlignment="1">
      <alignment horizontal="center"/>
    </xf>
    <xf numFmtId="0" fontId="63" fillId="0" borderId="0" xfId="194" applyFont="1" applyFill="1" applyAlignment="1">
      <alignment horizontal="center"/>
    </xf>
    <xf numFmtId="0" fontId="67" fillId="0" borderId="1" xfId="194" applyFont="1" applyFill="1" applyBorder="1" applyAlignment="1">
      <alignment horizontal="center"/>
    </xf>
    <xf numFmtId="0" fontId="54" fillId="0" borderId="22" xfId="422" applyFont="1" applyBorder="1" applyAlignment="1">
      <alignment horizontal="center" vertical="center"/>
    </xf>
    <xf numFmtId="0" fontId="54" fillId="0" borderId="25" xfId="422" applyFont="1" applyBorder="1" applyAlignment="1">
      <alignment horizontal="center" vertical="center"/>
    </xf>
    <xf numFmtId="0" fontId="54" fillId="0" borderId="0" xfId="422" applyFont="1" applyBorder="1" applyAlignment="1">
      <alignment horizontal="center" vertical="center"/>
    </xf>
    <xf numFmtId="0" fontId="54" fillId="0" borderId="28" xfId="422" applyFont="1" applyBorder="1" applyAlignment="1">
      <alignment vertical="center"/>
    </xf>
    <xf numFmtId="0" fontId="54" fillId="0" borderId="23" xfId="422" applyFont="1" applyBorder="1" applyAlignment="1">
      <alignment horizontal="center" vertical="center"/>
    </xf>
    <xf numFmtId="0" fontId="54" fillId="0" borderId="24" xfId="422" applyFont="1" applyBorder="1" applyAlignment="1">
      <alignment horizontal="center" vertical="center"/>
    </xf>
    <xf numFmtId="0" fontId="54" fillId="0" borderId="0" xfId="422" applyFont="1" applyAlignment="1">
      <alignment horizontal="center" vertical="center"/>
    </xf>
    <xf numFmtId="0" fontId="54" fillId="0" borderId="0" xfId="422" applyFont="1" applyAlignment="1">
      <alignment vertical="center"/>
    </xf>
    <xf numFmtId="0" fontId="54" fillId="0" borderId="25" xfId="422" applyFont="1" applyBorder="1" applyAlignment="1">
      <alignment horizontal="center" vertical="center" wrapText="1"/>
    </xf>
    <xf numFmtId="0" fontId="54" fillId="0" borderId="38" xfId="422" applyFont="1" applyBorder="1" applyAlignment="1">
      <alignment horizontal="center" vertical="center"/>
    </xf>
    <xf numFmtId="0" fontId="54" fillId="0" borderId="21" xfId="422" applyFont="1" applyBorder="1" applyAlignment="1">
      <alignment horizontal="center" vertical="center"/>
    </xf>
    <xf numFmtId="0" fontId="54" fillId="0" borderId="28" xfId="422" applyFont="1" applyBorder="1" applyAlignment="1">
      <alignment horizontal="center" vertical="center"/>
    </xf>
    <xf numFmtId="0" fontId="10" fillId="0" borderId="0" xfId="419" applyAlignment="1">
      <alignment horizontal="justify" vertical="top" wrapText="1"/>
    </xf>
    <xf numFmtId="0" fontId="10" fillId="0" borderId="0" xfId="419" applyAlignment="1">
      <alignment horizontal="center"/>
    </xf>
    <xf numFmtId="0" fontId="55" fillId="0" borderId="0" xfId="420" applyFont="1" applyBorder="1" applyAlignment="1">
      <alignment horizontal="justify" vertical="top" wrapText="1"/>
    </xf>
    <xf numFmtId="0" fontId="55" fillId="0" borderId="0" xfId="420" applyFont="1" applyBorder="1" applyAlignment="1">
      <alignment horizontal="left" vertical="center"/>
    </xf>
    <xf numFmtId="0" fontId="73" fillId="0" borderId="25" xfId="422" applyFont="1" applyBorder="1" applyAlignment="1">
      <alignment horizontal="left" vertical="center" wrapText="1"/>
    </xf>
    <xf numFmtId="0" fontId="54" fillId="0" borderId="81" xfId="422" applyFont="1" applyBorder="1" applyAlignment="1">
      <alignment horizontal="left" vertical="center" wrapText="1"/>
    </xf>
    <xf numFmtId="0" fontId="55" fillId="0" borderId="81" xfId="422" applyFont="1" applyBorder="1" applyAlignment="1">
      <alignment horizontal="left" vertical="center" wrapText="1"/>
    </xf>
    <xf numFmtId="0" fontId="54" fillId="0" borderId="81" xfId="422" applyFont="1" applyBorder="1" applyAlignment="1">
      <alignment horizontal="center" vertical="center"/>
    </xf>
    <xf numFmtId="0" fontId="54" fillId="0" borderId="81" xfId="422" applyFont="1" applyBorder="1" applyAlignment="1">
      <alignment vertical="center"/>
    </xf>
    <xf numFmtId="0" fontId="54" fillId="0" borderId="81" xfId="422" applyFont="1" applyBorder="1" applyAlignment="1">
      <alignment horizontal="center" vertical="center" wrapText="1"/>
    </xf>
    <xf numFmtId="0" fontId="55" fillId="0" borderId="81" xfId="422" applyFont="1" applyBorder="1" applyAlignment="1">
      <alignment horizontal="center" vertical="center"/>
    </xf>
    <xf numFmtId="43" fontId="55" fillId="0" borderId="81" xfId="423" applyFont="1" applyBorder="1" applyAlignment="1">
      <alignment vertical="center"/>
    </xf>
    <xf numFmtId="0" fontId="64" fillId="0" borderId="6" xfId="194" quotePrefix="1" applyFont="1" applyFill="1" applyBorder="1" applyAlignment="1">
      <alignment horizontal="center"/>
    </xf>
    <xf numFmtId="43" fontId="16" fillId="18" borderId="6" xfId="0" applyNumberFormat="1" applyFont="1" applyFill="1" applyBorder="1" applyAlignment="1">
      <alignment vertical="center"/>
    </xf>
    <xf numFmtId="0" fontId="74" fillId="0" borderId="8" xfId="194" applyFont="1" applyFill="1" applyBorder="1"/>
    <xf numFmtId="0" fontId="74" fillId="0" borderId="7" xfId="194" applyFont="1" applyFill="1" applyBorder="1"/>
    <xf numFmtId="0" fontId="75" fillId="0" borderId="62" xfId="194" applyFont="1" applyFill="1" applyBorder="1"/>
    <xf numFmtId="0" fontId="75" fillId="0" borderId="8" xfId="194" applyFont="1" applyFill="1" applyBorder="1"/>
    <xf numFmtId="0" fontId="74" fillId="0" borderId="62" xfId="194" applyFont="1" applyFill="1" applyBorder="1"/>
    <xf numFmtId="0" fontId="75" fillId="0" borderId="7" xfId="194" applyFont="1" applyFill="1" applyBorder="1"/>
    <xf numFmtId="0" fontId="67" fillId="0" borderId="55" xfId="194" quotePrefix="1" applyFont="1" applyFill="1" applyBorder="1" applyAlignment="1"/>
    <xf numFmtId="0" fontId="75" fillId="0" borderId="19" xfId="194" applyFont="1" applyFill="1" applyBorder="1"/>
    <xf numFmtId="0" fontId="76" fillId="0" borderId="62" xfId="194" applyFont="1" applyFill="1" applyBorder="1"/>
    <xf numFmtId="0" fontId="76" fillId="0" borderId="8" xfId="194" applyFont="1" applyFill="1" applyBorder="1"/>
    <xf numFmtId="0" fontId="64" fillId="0" borderId="50" xfId="194" applyFont="1" applyFill="1" applyBorder="1"/>
    <xf numFmtId="0" fontId="71" fillId="0" borderId="19" xfId="194" applyFont="1" applyFill="1" applyBorder="1"/>
    <xf numFmtId="0" fontId="71" fillId="0" borderId="58" xfId="194" applyFont="1" applyFill="1" applyBorder="1"/>
    <xf numFmtId="0" fontId="71" fillId="0" borderId="4" xfId="194" applyFont="1" applyFill="1" applyBorder="1" applyAlignment="1">
      <alignment horizontal="center"/>
    </xf>
    <xf numFmtId="168" fontId="64" fillId="0" borderId="4" xfId="341" applyNumberFormat="1" applyFont="1" applyFill="1" applyBorder="1" applyAlignment="1">
      <alignment horizontal="center"/>
    </xf>
    <xf numFmtId="0" fontId="67" fillId="0" borderId="59" xfId="194" quotePrefix="1" applyFont="1" applyFill="1" applyBorder="1"/>
    <xf numFmtId="0" fontId="67" fillId="0" borderId="56" xfId="194" applyFont="1" applyFill="1" applyBorder="1" applyAlignment="1">
      <alignment horizontal="center"/>
    </xf>
    <xf numFmtId="0" fontId="64" fillId="0" borderId="4" xfId="194" applyFont="1" applyFill="1" applyBorder="1" applyAlignment="1">
      <alignment horizontal="left"/>
    </xf>
    <xf numFmtId="0" fontId="64" fillId="0" borderId="8" xfId="194" applyFont="1" applyFill="1" applyBorder="1" applyAlignment="1"/>
    <xf numFmtId="0" fontId="64" fillId="0" borderId="9" xfId="194" applyFont="1" applyFill="1" applyBorder="1" applyAlignment="1"/>
    <xf numFmtId="0" fontId="71" fillId="0" borderId="0" xfId="194" applyFont="1" applyFill="1" applyBorder="1"/>
    <xf numFmtId="0" fontId="71" fillId="0" borderId="52" xfId="194" applyFont="1" applyFill="1" applyBorder="1"/>
    <xf numFmtId="0" fontId="71" fillId="0" borderId="53" xfId="194" applyFont="1" applyFill="1" applyBorder="1" applyAlignment="1">
      <alignment horizontal="center"/>
    </xf>
    <xf numFmtId="0" fontId="64" fillId="0" borderId="53" xfId="194" applyFont="1" applyFill="1" applyBorder="1" applyAlignment="1">
      <alignment horizontal="left"/>
    </xf>
    <xf numFmtId="0" fontId="67" fillId="0" borderId="28" xfId="194" applyFont="1" applyFill="1" applyBorder="1" applyAlignment="1">
      <alignment horizontal="center"/>
    </xf>
    <xf numFmtId="0" fontId="71" fillId="0" borderId="28" xfId="194" applyFont="1" applyFill="1" applyBorder="1"/>
    <xf numFmtId="0" fontId="71" fillId="0" borderId="28" xfId="194" applyFont="1" applyFill="1" applyBorder="1" applyAlignment="1">
      <alignment horizontal="center"/>
    </xf>
    <xf numFmtId="0" fontId="64" fillId="0" borderId="28" xfId="194" applyFont="1" applyFill="1" applyBorder="1" applyAlignment="1">
      <alignment horizontal="left"/>
    </xf>
    <xf numFmtId="0" fontId="64" fillId="0" borderId="28" xfId="194" applyFont="1" applyFill="1" applyBorder="1" applyAlignment="1">
      <alignment horizontal="center"/>
    </xf>
    <xf numFmtId="49" fontId="64" fillId="0" borderId="28" xfId="194" applyNumberFormat="1" applyFont="1" applyFill="1" applyBorder="1" applyAlignment="1">
      <alignment horizontal="center"/>
    </xf>
    <xf numFmtId="43" fontId="64" fillId="0" borderId="28" xfId="124" applyFont="1" applyFill="1" applyBorder="1" applyAlignment="1">
      <alignment horizontal="center"/>
    </xf>
    <xf numFmtId="0" fontId="67" fillId="0" borderId="28" xfId="194" quotePrefix="1" applyFont="1" applyFill="1" applyBorder="1" applyAlignment="1"/>
    <xf numFmtId="0" fontId="67" fillId="0" borderId="81" xfId="194" applyFont="1" applyFill="1" applyBorder="1" applyAlignment="1">
      <alignment horizontal="center"/>
    </xf>
    <xf numFmtId="0" fontId="71" fillId="0" borderId="81" xfId="194" applyFont="1" applyFill="1" applyBorder="1"/>
    <xf numFmtId="0" fontId="71" fillId="0" borderId="81" xfId="194" applyFont="1" applyFill="1" applyBorder="1" applyAlignment="1">
      <alignment horizontal="center"/>
    </xf>
    <xf numFmtId="0" fontId="64" fillId="0" borderId="81" xfId="194" applyFont="1" applyFill="1" applyBorder="1" applyAlignment="1">
      <alignment horizontal="left"/>
    </xf>
    <xf numFmtId="0" fontId="64" fillId="0" borderId="81" xfId="194" applyFont="1" applyFill="1" applyBorder="1" applyAlignment="1">
      <alignment horizontal="center"/>
    </xf>
    <xf numFmtId="49" fontId="64" fillId="0" borderId="81" xfId="194" applyNumberFormat="1" applyFont="1" applyFill="1" applyBorder="1" applyAlignment="1">
      <alignment horizontal="center"/>
    </xf>
    <xf numFmtId="43" fontId="64" fillId="0" borderId="81" xfId="124" applyFont="1" applyFill="1" applyBorder="1" applyAlignment="1">
      <alignment horizontal="center"/>
    </xf>
    <xf numFmtId="0" fontId="67" fillId="0" borderId="81" xfId="194" quotePrefix="1" applyFont="1" applyFill="1" applyBorder="1" applyAlignment="1"/>
    <xf numFmtId="0" fontId="8" fillId="0" borderId="0" xfId="419" applyFont="1"/>
    <xf numFmtId="0" fontId="8" fillId="0" borderId="0" xfId="419" applyFont="1" applyAlignment="1">
      <alignment horizontal="center"/>
    </xf>
    <xf numFmtId="168" fontId="43" fillId="0" borderId="85" xfId="124" applyNumberFormat="1" applyFont="1" applyFill="1" applyBorder="1" applyAlignment="1">
      <alignment horizontal="center" vertical="center"/>
    </xf>
    <xf numFmtId="168" fontId="43" fillId="0" borderId="83" xfId="124" applyNumberFormat="1" applyFont="1" applyFill="1" applyBorder="1" applyAlignment="1">
      <alignment horizontal="center" vertical="center"/>
    </xf>
    <xf numFmtId="0" fontId="80" fillId="0" borderId="0" xfId="0" applyFont="1"/>
    <xf numFmtId="0" fontId="81" fillId="0" borderId="0" xfId="424" applyFont="1" applyAlignment="1">
      <alignment vertical="center"/>
    </xf>
    <xf numFmtId="0" fontId="81" fillId="0" borderId="0" xfId="424" applyFont="1" applyAlignment="1">
      <alignment vertical="center" wrapText="1"/>
    </xf>
    <xf numFmtId="0" fontId="81" fillId="0" borderId="0" xfId="424" applyFont="1" applyAlignment="1">
      <alignment horizontal="center" vertical="center"/>
    </xf>
    <xf numFmtId="0" fontId="81" fillId="0" borderId="81" xfId="424" applyFont="1" applyBorder="1" applyAlignment="1">
      <alignment vertical="center"/>
    </xf>
    <xf numFmtId="0" fontId="81" fillId="0" borderId="21" xfId="424" applyFont="1" applyBorder="1" applyAlignment="1">
      <alignment horizontal="center" vertical="center"/>
    </xf>
    <xf numFmtId="0" fontId="81" fillId="0" borderId="22" xfId="424" applyFont="1" applyBorder="1" applyAlignment="1">
      <alignment horizontal="center" vertical="center"/>
    </xf>
    <xf numFmtId="0" fontId="81" fillId="0" borderId="21" xfId="424" applyFont="1" applyBorder="1" applyAlignment="1">
      <alignment horizontal="center" vertical="center" wrapText="1"/>
    </xf>
    <xf numFmtId="0" fontId="81" fillId="0" borderId="28" xfId="424" applyFont="1" applyBorder="1" applyAlignment="1">
      <alignment horizontal="center" vertical="center"/>
    </xf>
    <xf numFmtId="0" fontId="81" fillId="0" borderId="21" xfId="424" applyFont="1" applyBorder="1" applyAlignment="1">
      <alignment vertical="center"/>
    </xf>
    <xf numFmtId="0" fontId="81" fillId="0" borderId="25" xfId="424" applyFont="1" applyBorder="1" applyAlignment="1">
      <alignment horizontal="center" vertical="center" wrapText="1"/>
    </xf>
    <xf numFmtId="0" fontId="81" fillId="0" borderId="31" xfId="424" applyFont="1" applyBorder="1" applyAlignment="1">
      <alignment vertical="center"/>
    </xf>
    <xf numFmtId="0" fontId="81" fillId="0" borderId="32" xfId="424" applyFont="1" applyBorder="1" applyAlignment="1">
      <alignment vertical="center"/>
    </xf>
    <xf numFmtId="0" fontId="81" fillId="0" borderId="31" xfId="424" applyFont="1" applyBorder="1" applyAlignment="1">
      <alignment vertical="center" wrapText="1"/>
    </xf>
    <xf numFmtId="0" fontId="81" fillId="0" borderId="81" xfId="424" applyFont="1" applyBorder="1" applyAlignment="1">
      <alignment horizontal="center" vertical="center"/>
    </xf>
    <xf numFmtId="0" fontId="81" fillId="0" borderId="31" xfId="424" applyFont="1" applyBorder="1" applyAlignment="1">
      <alignment horizontal="center" vertical="center"/>
    </xf>
    <xf numFmtId="0" fontId="81" fillId="0" borderId="32" xfId="424" applyFont="1" applyBorder="1" applyAlignment="1">
      <alignment horizontal="center" vertical="center"/>
    </xf>
    <xf numFmtId="0" fontId="81" fillId="0" borderId="35" xfId="424" applyFont="1" applyBorder="1" applyAlignment="1">
      <alignment horizontal="center" vertical="center"/>
    </xf>
    <xf numFmtId="0" fontId="81" fillId="0" borderId="29" xfId="424" applyFont="1" applyBorder="1" applyAlignment="1">
      <alignment horizontal="center" vertical="center"/>
    </xf>
    <xf numFmtId="0" fontId="81" fillId="0" borderId="30" xfId="424" applyFont="1" applyBorder="1" applyAlignment="1">
      <alignment horizontal="center" vertical="center"/>
    </xf>
    <xf numFmtId="0" fontId="81" fillId="0" borderId="35" xfId="424" applyFont="1" applyBorder="1" applyAlignment="1">
      <alignment horizontal="center" vertical="center" wrapText="1"/>
    </xf>
    <xf numFmtId="0" fontId="81" fillId="0" borderId="25" xfId="424" applyFont="1" applyBorder="1" applyAlignment="1">
      <alignment vertical="center"/>
    </xf>
    <xf numFmtId="0" fontId="81" fillId="0" borderId="24" xfId="424" applyFont="1" applyBorder="1" applyAlignment="1">
      <alignment vertical="center"/>
    </xf>
    <xf numFmtId="0" fontId="81" fillId="0" borderId="25" xfId="424" applyFont="1" applyBorder="1" applyAlignment="1">
      <alignment vertical="center" wrapText="1"/>
    </xf>
    <xf numFmtId="0" fontId="81" fillId="0" borderId="25" xfId="424" applyFont="1" applyBorder="1" applyAlignment="1">
      <alignment horizontal="center" vertical="center"/>
    </xf>
    <xf numFmtId="41" fontId="81" fillId="0" borderId="25" xfId="418" applyFont="1" applyBorder="1" applyAlignment="1">
      <alignment horizontal="center" vertical="center"/>
    </xf>
    <xf numFmtId="0" fontId="81" fillId="0" borderId="24" xfId="424" applyFont="1" applyBorder="1" applyAlignment="1">
      <alignment horizontal="center" vertical="center"/>
    </xf>
    <xf numFmtId="0" fontId="81" fillId="0" borderId="25" xfId="424" applyFont="1" applyBorder="1" applyAlignment="1">
      <alignment horizontal="left" vertical="center"/>
    </xf>
    <xf numFmtId="0" fontId="81" fillId="0" borderId="0" xfId="424" applyFont="1" applyAlignment="1">
      <alignment horizontal="left" vertical="center"/>
    </xf>
    <xf numFmtId="43" fontId="81" fillId="0" borderId="25" xfId="424" applyNumberFormat="1" applyFont="1" applyBorder="1" applyAlignment="1">
      <alignment horizontal="center" vertical="center"/>
    </xf>
    <xf numFmtId="43" fontId="81" fillId="0" borderId="0" xfId="424" applyNumberFormat="1" applyFont="1" applyAlignment="1">
      <alignment horizontal="center" vertical="center"/>
    </xf>
    <xf numFmtId="43" fontId="80" fillId="0" borderId="0" xfId="0" applyNumberFormat="1" applyFont="1"/>
    <xf numFmtId="0" fontId="81" fillId="0" borderId="0" xfId="424" applyFont="1" applyBorder="1" applyAlignment="1">
      <alignment horizontal="left" vertical="center"/>
    </xf>
    <xf numFmtId="0" fontId="81" fillId="0" borderId="0" xfId="424" applyFont="1" applyBorder="1" applyAlignment="1">
      <alignment vertical="center"/>
    </xf>
    <xf numFmtId="0" fontId="81" fillId="0" borderId="0" xfId="424" applyFont="1" applyBorder="1" applyAlignment="1">
      <alignment horizontal="center" vertical="center"/>
    </xf>
    <xf numFmtId="0" fontId="81" fillId="0" borderId="0" xfId="424" applyFont="1" applyBorder="1" applyAlignment="1">
      <alignment horizontal="justify" vertical="top" wrapText="1"/>
    </xf>
    <xf numFmtId="0" fontId="81" fillId="0" borderId="25" xfId="424" applyFont="1" applyBorder="1" applyAlignment="1">
      <alignment horizontal="justify" vertical="top" wrapText="1"/>
    </xf>
    <xf numFmtId="0" fontId="73" fillId="0" borderId="0" xfId="424" applyFont="1" applyAlignment="1">
      <alignment horizontal="left" vertical="center"/>
    </xf>
    <xf numFmtId="0" fontId="73" fillId="0" borderId="0" xfId="424" applyFont="1" applyAlignment="1">
      <alignment horizontal="center" vertical="center"/>
    </xf>
    <xf numFmtId="43" fontId="73" fillId="0" borderId="25" xfId="425" applyFont="1" applyBorder="1" applyAlignment="1">
      <alignment horizontal="center" vertical="center"/>
    </xf>
    <xf numFmtId="0" fontId="73" fillId="0" borderId="24" xfId="424" applyFont="1" applyBorder="1" applyAlignment="1">
      <alignment horizontal="center" vertical="center"/>
    </xf>
    <xf numFmtId="0" fontId="81" fillId="0" borderId="0" xfId="424" applyFont="1" applyAlignment="1">
      <alignment vertical="top" wrapText="1"/>
    </xf>
    <xf numFmtId="0" fontId="73" fillId="0" borderId="0" xfId="424" applyFont="1" applyAlignment="1">
      <alignment horizontal="left" vertical="top" wrapText="1"/>
    </xf>
    <xf numFmtId="41" fontId="80" fillId="0" borderId="0" xfId="418" applyFont="1"/>
    <xf numFmtId="0" fontId="73" fillId="0" borderId="0" xfId="424" applyFont="1" applyBorder="1" applyAlignment="1">
      <alignment horizontal="left" vertical="top" wrapText="1"/>
    </xf>
    <xf numFmtId="0" fontId="73" fillId="0" borderId="0" xfId="424" applyFont="1" applyBorder="1" applyAlignment="1">
      <alignment horizontal="center" vertical="center"/>
    </xf>
    <xf numFmtId="0" fontId="81" fillId="0" borderId="24" xfId="424" quotePrefix="1" applyFont="1" applyBorder="1" applyAlignment="1">
      <alignment horizontal="center" vertical="center"/>
    </xf>
    <xf numFmtId="0" fontId="81" fillId="0" borderId="28" xfId="424" applyFont="1" applyBorder="1" applyAlignment="1">
      <alignment horizontal="left" vertical="center"/>
    </xf>
    <xf numFmtId="0" fontId="73" fillId="0" borderId="28" xfId="424" applyFont="1" applyBorder="1" applyAlignment="1">
      <alignment horizontal="left" vertical="top" wrapText="1"/>
    </xf>
    <xf numFmtId="0" fontId="81" fillId="0" borderId="28" xfId="424" applyFont="1" applyBorder="1" applyAlignment="1">
      <alignment vertical="center"/>
    </xf>
    <xf numFmtId="0" fontId="81" fillId="0" borderId="28" xfId="424" applyFont="1" applyBorder="1" applyAlignment="1">
      <alignment vertical="center" wrapText="1"/>
    </xf>
    <xf numFmtId="0" fontId="73" fillId="0" borderId="28" xfId="424" applyFont="1" applyBorder="1" applyAlignment="1">
      <alignment horizontal="center" vertical="center"/>
    </xf>
    <xf numFmtId="43" fontId="73" fillId="0" borderId="28" xfId="425" applyFont="1" applyBorder="1" applyAlignment="1">
      <alignment horizontal="center" vertical="center"/>
    </xf>
    <xf numFmtId="0" fontId="81" fillId="0" borderId="81" xfId="424" applyFont="1" applyBorder="1" applyAlignment="1">
      <alignment horizontal="left" vertical="center"/>
    </xf>
    <xf numFmtId="0" fontId="73" fillId="0" borderId="81" xfId="424" applyFont="1" applyBorder="1" applyAlignment="1">
      <alignment horizontal="left" vertical="top" wrapText="1"/>
    </xf>
    <xf numFmtId="0" fontId="81" fillId="0" borderId="81" xfId="424" applyFont="1" applyBorder="1" applyAlignment="1">
      <alignment vertical="center" wrapText="1"/>
    </xf>
    <xf numFmtId="0" fontId="73" fillId="0" borderId="81" xfId="424" applyFont="1" applyBorder="1" applyAlignment="1">
      <alignment horizontal="center" vertical="center"/>
    </xf>
    <xf numFmtId="43" fontId="73" fillId="0" borderId="81" xfId="425" applyFont="1" applyBorder="1" applyAlignment="1">
      <alignment horizontal="center" vertical="center"/>
    </xf>
    <xf numFmtId="0" fontId="73" fillId="0" borderId="25" xfId="424" applyFont="1" applyBorder="1" applyAlignment="1">
      <alignment horizontal="left" vertical="center" wrapText="1"/>
    </xf>
    <xf numFmtId="0" fontId="73" fillId="0" borderId="25" xfId="424" applyFont="1" applyBorder="1" applyAlignment="1">
      <alignment vertical="center"/>
    </xf>
    <xf numFmtId="0" fontId="73" fillId="0" borderId="24" xfId="424" quotePrefix="1" applyFont="1" applyBorder="1" applyAlignment="1">
      <alignment horizontal="center" vertical="center"/>
    </xf>
    <xf numFmtId="0" fontId="73" fillId="0" borderId="0" xfId="424" applyFont="1" applyAlignment="1">
      <alignment vertical="center"/>
    </xf>
    <xf numFmtId="0" fontId="73" fillId="0" borderId="25" xfId="424" applyFont="1" applyBorder="1" applyAlignment="1">
      <alignment vertical="center" wrapText="1"/>
    </xf>
    <xf numFmtId="0" fontId="73" fillId="0" borderId="24" xfId="424" applyFont="1" applyBorder="1" applyAlignment="1">
      <alignment vertical="center"/>
    </xf>
    <xf numFmtId="0" fontId="73" fillId="0" borderId="25" xfId="424" applyFont="1" applyBorder="1" applyAlignment="1">
      <alignment horizontal="center" vertical="center"/>
    </xf>
    <xf numFmtId="0" fontId="73" fillId="0" borderId="0" xfId="424" applyFont="1" applyFill="1" applyAlignment="1">
      <alignment horizontal="left" vertical="top" wrapText="1"/>
    </xf>
    <xf numFmtId="0" fontId="73" fillId="0" borderId="25" xfId="424" applyFont="1" applyFill="1" applyBorder="1" applyAlignment="1">
      <alignment vertical="center"/>
    </xf>
    <xf numFmtId="0" fontId="73" fillId="0" borderId="24" xfId="424" quotePrefix="1" applyFont="1" applyFill="1" applyBorder="1" applyAlignment="1">
      <alignment horizontal="center" vertical="center"/>
    </xf>
    <xf numFmtId="0" fontId="81" fillId="0" borderId="0" xfId="424" applyFont="1" applyFill="1" applyAlignment="1">
      <alignment vertical="center"/>
    </xf>
    <xf numFmtId="0" fontId="81" fillId="0" borderId="25" xfId="424" applyFont="1" applyFill="1" applyBorder="1" applyAlignment="1">
      <alignment vertical="center" wrapText="1"/>
    </xf>
    <xf numFmtId="0" fontId="81" fillId="0" borderId="24" xfId="424" applyFont="1" applyFill="1" applyBorder="1" applyAlignment="1">
      <alignment vertical="center"/>
    </xf>
    <xf numFmtId="0" fontId="81" fillId="0" borderId="0" xfId="424" applyFont="1" applyFill="1" applyAlignment="1">
      <alignment horizontal="center" vertical="center"/>
    </xf>
    <xf numFmtId="0" fontId="81" fillId="0" borderId="25" xfId="424" applyFont="1" applyFill="1" applyBorder="1" applyAlignment="1">
      <alignment horizontal="center" vertical="center"/>
    </xf>
    <xf numFmtId="0" fontId="73" fillId="0" borderId="0" xfId="424" applyFont="1" applyFill="1" applyAlignment="1">
      <alignment horizontal="center" vertical="center"/>
    </xf>
    <xf numFmtId="43" fontId="73" fillId="0" borderId="25" xfId="425" applyFont="1" applyFill="1" applyBorder="1" applyAlignment="1">
      <alignment horizontal="center" vertical="center"/>
    </xf>
    <xf numFmtId="0" fontId="73" fillId="0" borderId="24" xfId="424" applyFont="1" applyFill="1" applyBorder="1" applyAlignment="1">
      <alignment horizontal="center" vertical="center"/>
    </xf>
    <xf numFmtId="0" fontId="80" fillId="20" borderId="0" xfId="0" applyFont="1" applyFill="1"/>
    <xf numFmtId="0" fontId="81" fillId="0" borderId="81" xfId="424" applyFont="1" applyBorder="1" applyAlignment="1">
      <alignment vertical="top" wrapText="1"/>
    </xf>
    <xf numFmtId="0" fontId="73" fillId="0" borderId="0" xfId="0" applyFont="1" applyAlignment="1"/>
    <xf numFmtId="0" fontId="82" fillId="18" borderId="0" xfId="0" applyFont="1" applyFill="1" applyAlignment="1">
      <alignment horizontal="center"/>
    </xf>
    <xf numFmtId="0" fontId="81" fillId="18" borderId="0" xfId="415" applyFont="1" applyFill="1" applyAlignment="1"/>
    <xf numFmtId="0" fontId="73" fillId="18" borderId="0" xfId="0" applyFont="1" applyFill="1"/>
    <xf numFmtId="0" fontId="82" fillId="18" borderId="0" xfId="0" applyFont="1" applyFill="1"/>
    <xf numFmtId="0" fontId="73" fillId="0" borderId="0" xfId="415" applyFont="1" applyFill="1" applyAlignment="1"/>
    <xf numFmtId="0" fontId="80" fillId="0" borderId="0" xfId="424" applyFont="1"/>
    <xf numFmtId="0" fontId="81" fillId="18" borderId="0" xfId="424" applyFont="1" applyFill="1"/>
    <xf numFmtId="0" fontId="83" fillId="0" borderId="0" xfId="424" applyFont="1"/>
    <xf numFmtId="0" fontId="84" fillId="0" borderId="0" xfId="0" applyFont="1" applyAlignment="1"/>
    <xf numFmtId="0" fontId="84" fillId="18" borderId="0" xfId="415" applyFont="1" applyFill="1" applyAlignment="1"/>
    <xf numFmtId="0" fontId="73" fillId="0" borderId="0" xfId="424" applyFont="1"/>
    <xf numFmtId="0" fontId="85" fillId="18" borderId="0" xfId="0" applyFont="1" applyFill="1" applyAlignment="1">
      <alignment horizontal="center"/>
    </xf>
    <xf numFmtId="0" fontId="73" fillId="0" borderId="28" xfId="424" applyFont="1" applyBorder="1" applyAlignment="1">
      <alignment vertical="center"/>
    </xf>
    <xf numFmtId="0" fontId="73" fillId="0" borderId="28" xfId="424" quotePrefix="1" applyFont="1" applyBorder="1" applyAlignment="1">
      <alignment horizontal="center" vertical="center"/>
    </xf>
    <xf numFmtId="0" fontId="73" fillId="0" borderId="81" xfId="424" applyFont="1" applyBorder="1" applyAlignment="1">
      <alignment vertical="center"/>
    </xf>
    <xf numFmtId="0" fontId="73" fillId="0" borderId="81" xfId="424" quotePrefix="1" applyFont="1" applyBorder="1" applyAlignment="1">
      <alignment horizontal="center" vertical="center"/>
    </xf>
    <xf numFmtId="0" fontId="7" fillId="0" borderId="0" xfId="419" applyFont="1"/>
    <xf numFmtId="0" fontId="7" fillId="0" borderId="0" xfId="419" applyFont="1" applyAlignment="1">
      <alignment horizontal="center"/>
    </xf>
    <xf numFmtId="43" fontId="55" fillId="0" borderId="0" xfId="422" applyNumberFormat="1" applyFont="1" applyAlignment="1">
      <alignment vertical="center" wrapText="1"/>
    </xf>
    <xf numFmtId="0" fontId="58" fillId="18" borderId="0" xfId="0" applyFont="1" applyFill="1" applyAlignment="1">
      <alignment horizontal="center"/>
    </xf>
    <xf numFmtId="0" fontId="56" fillId="18" borderId="0" xfId="0" applyFont="1" applyFill="1" applyAlignment="1">
      <alignment horizontal="center"/>
    </xf>
    <xf numFmtId="0" fontId="54" fillId="0" borderId="0" xfId="426" applyFont="1" applyAlignment="1">
      <alignment horizontal="center" vertical="center"/>
    </xf>
    <xf numFmtId="0" fontId="54" fillId="0" borderId="81" xfId="426" applyFont="1" applyBorder="1" applyAlignment="1">
      <alignment vertical="center"/>
    </xf>
    <xf numFmtId="0" fontId="54" fillId="0" borderId="81" xfId="426" applyFont="1" applyBorder="1" applyAlignment="1">
      <alignment horizontal="center" vertical="center"/>
    </xf>
    <xf numFmtId="43" fontId="54" fillId="0" borderId="0" xfId="426" applyNumberFormat="1" applyFont="1" applyAlignment="1">
      <alignment horizontal="center" vertical="center"/>
    </xf>
    <xf numFmtId="0" fontId="54" fillId="0" borderId="28" xfId="426" applyFont="1" applyBorder="1" applyAlignment="1">
      <alignment horizontal="center" vertical="center"/>
    </xf>
    <xf numFmtId="0" fontId="54" fillId="0" borderId="22" xfId="426" applyFont="1" applyBorder="1" applyAlignment="1">
      <alignment horizontal="center" vertical="center"/>
    </xf>
    <xf numFmtId="0" fontId="54" fillId="0" borderId="0" xfId="426" applyFont="1" applyBorder="1" applyAlignment="1">
      <alignment horizontal="center" vertical="center"/>
    </xf>
    <xf numFmtId="0" fontId="54" fillId="0" borderId="25" xfId="426" applyFont="1" applyBorder="1" applyAlignment="1">
      <alignment horizontal="center" vertical="center"/>
    </xf>
    <xf numFmtId="0" fontId="54" fillId="0" borderId="23" xfId="426" applyFont="1" applyBorder="1" applyAlignment="1">
      <alignment horizontal="center" vertical="center"/>
    </xf>
    <xf numFmtId="0" fontId="54" fillId="0" borderId="31" xfId="426" applyFont="1" applyBorder="1" applyAlignment="1">
      <alignment horizontal="center" vertical="center"/>
    </xf>
    <xf numFmtId="0" fontId="54" fillId="0" borderId="35" xfId="426" applyFont="1" applyBorder="1" applyAlignment="1">
      <alignment horizontal="center" vertical="center"/>
    </xf>
    <xf numFmtId="0" fontId="54" fillId="0" borderId="29" xfId="426" applyFont="1" applyBorder="1" applyAlignment="1">
      <alignment horizontal="center" vertical="center"/>
    </xf>
    <xf numFmtId="0" fontId="54" fillId="0" borderId="30" xfId="426" applyFont="1" applyBorder="1" applyAlignment="1">
      <alignment horizontal="center" vertical="center"/>
    </xf>
    <xf numFmtId="0" fontId="54" fillId="0" borderId="25" xfId="426" applyFont="1" applyBorder="1" applyAlignment="1">
      <alignment horizontal="left" vertical="center"/>
    </xf>
    <xf numFmtId="43" fontId="54" fillId="0" borderId="25" xfId="427" applyFont="1" applyBorder="1" applyAlignment="1">
      <alignment horizontal="center" vertical="center"/>
    </xf>
    <xf numFmtId="0" fontId="55" fillId="0" borderId="25" xfId="426" applyFont="1" applyBorder="1" applyAlignment="1">
      <alignment horizontal="left" vertical="center"/>
    </xf>
    <xf numFmtId="0" fontId="55" fillId="0" borderId="25" xfId="426" applyFont="1" applyBorder="1" applyAlignment="1">
      <alignment horizontal="left" vertical="top" wrapText="1"/>
    </xf>
    <xf numFmtId="0" fontId="55" fillId="0" borderId="25" xfId="426" applyFont="1" applyBorder="1" applyAlignment="1">
      <alignment horizontal="center" vertical="center"/>
    </xf>
    <xf numFmtId="43" fontId="55" fillId="0" borderId="25" xfId="427" applyFont="1" applyBorder="1" applyAlignment="1">
      <alignment horizontal="center" vertical="center"/>
    </xf>
    <xf numFmtId="0" fontId="54" fillId="0" borderId="25" xfId="426" quotePrefix="1" applyFont="1" applyBorder="1" applyAlignment="1">
      <alignment horizontal="center" vertical="center"/>
    </xf>
    <xf numFmtId="0" fontId="54" fillId="0" borderId="28" xfId="426" applyFont="1" applyBorder="1" applyAlignment="1">
      <alignment horizontal="left" vertical="center"/>
    </xf>
    <xf numFmtId="0" fontId="55" fillId="0" borderId="28" xfId="426" applyFont="1" applyBorder="1" applyAlignment="1">
      <alignment horizontal="left" vertical="center"/>
    </xf>
    <xf numFmtId="0" fontId="55" fillId="0" borderId="28" xfId="426" applyFont="1" applyBorder="1" applyAlignment="1">
      <alignment horizontal="center" vertical="center"/>
    </xf>
    <xf numFmtId="43" fontId="55" fillId="0" borderId="28" xfId="427" applyFont="1" applyBorder="1" applyAlignment="1">
      <alignment horizontal="center" vertical="center"/>
    </xf>
    <xf numFmtId="0" fontId="54" fillId="0" borderId="81" xfId="426" applyFont="1" applyBorder="1" applyAlignment="1">
      <alignment horizontal="left" vertical="center"/>
    </xf>
    <xf numFmtId="0" fontId="55" fillId="0" borderId="81" xfId="426" applyFont="1" applyBorder="1" applyAlignment="1">
      <alignment horizontal="left" vertical="center"/>
    </xf>
    <xf numFmtId="0" fontId="55" fillId="0" borderId="81" xfId="426" applyFont="1" applyBorder="1" applyAlignment="1">
      <alignment horizontal="center" vertical="center"/>
    </xf>
    <xf numFmtId="43" fontId="55" fillId="0" borderId="81" xfId="427" applyFont="1" applyBorder="1" applyAlignment="1">
      <alignment horizontal="center" vertical="center"/>
    </xf>
    <xf numFmtId="0" fontId="55" fillId="0" borderId="25" xfId="426" quotePrefix="1" applyFont="1" applyBorder="1" applyAlignment="1">
      <alignment horizontal="center" vertical="center"/>
    </xf>
    <xf numFmtId="43" fontId="55" fillId="0" borderId="25" xfId="427" applyFont="1" applyBorder="1" applyAlignment="1">
      <alignment horizontal="right" vertical="center"/>
    </xf>
    <xf numFmtId="43" fontId="54" fillId="0" borderId="28" xfId="427" applyFont="1" applyBorder="1" applyAlignment="1">
      <alignment horizontal="center" vertical="center"/>
    </xf>
    <xf numFmtId="43" fontId="54" fillId="0" borderId="81" xfId="427" applyFont="1" applyBorder="1" applyAlignment="1">
      <alignment horizontal="center" vertical="center"/>
    </xf>
    <xf numFmtId="43" fontId="54" fillId="0" borderId="31" xfId="427" applyFont="1" applyBorder="1" applyAlignment="1">
      <alignment horizontal="center" vertical="center"/>
    </xf>
    <xf numFmtId="43" fontId="54" fillId="0" borderId="0" xfId="427" applyFont="1" applyBorder="1" applyAlignment="1">
      <alignment horizontal="center" vertical="center"/>
    </xf>
    <xf numFmtId="0" fontId="54" fillId="0" borderId="0" xfId="426" applyFont="1" applyAlignment="1">
      <alignment vertical="center"/>
    </xf>
    <xf numFmtId="0" fontId="6" fillId="0" borderId="0" xfId="426"/>
    <xf numFmtId="0" fontId="16" fillId="0" borderId="0" xfId="426" applyFont="1"/>
    <xf numFmtId="0" fontId="86" fillId="0" borderId="25" xfId="426" applyFont="1" applyBorder="1" applyAlignment="1">
      <alignment horizontal="left" vertical="center"/>
    </xf>
    <xf numFmtId="0" fontId="86" fillId="0" borderId="25" xfId="426" applyFont="1" applyBorder="1" applyAlignment="1">
      <alignment horizontal="center" vertical="center"/>
    </xf>
    <xf numFmtId="0" fontId="85" fillId="18" borderId="0" xfId="0" applyFont="1" applyFill="1" applyAlignment="1">
      <alignment horizontal="center"/>
    </xf>
    <xf numFmtId="0" fontId="82" fillId="18" borderId="0" xfId="0" applyFont="1" applyFill="1" applyAlignment="1">
      <alignment horizontal="center"/>
    </xf>
    <xf numFmtId="0" fontId="73" fillId="0" borderId="25" xfId="426" quotePrefix="1" applyFont="1" applyBorder="1" applyAlignment="1">
      <alignment horizontal="center" vertical="center"/>
    </xf>
    <xf numFmtId="0" fontId="73" fillId="0" borderId="25" xfId="426" applyFont="1" applyBorder="1" applyAlignment="1">
      <alignment horizontal="left" vertical="center"/>
    </xf>
    <xf numFmtId="0" fontId="81" fillId="0" borderId="0" xfId="426" applyFont="1" applyAlignment="1">
      <alignment horizontal="center" vertical="center"/>
    </xf>
    <xf numFmtId="0" fontId="81" fillId="0" borderId="81" xfId="426" applyFont="1" applyBorder="1" applyAlignment="1">
      <alignment vertical="center"/>
    </xf>
    <xf numFmtId="0" fontId="81" fillId="0" borderId="81" xfId="426" applyFont="1" applyBorder="1" applyAlignment="1">
      <alignment horizontal="center" vertical="center"/>
    </xf>
    <xf numFmtId="43" fontId="81" fillId="0" borderId="0" xfId="426" applyNumberFormat="1" applyFont="1" applyAlignment="1">
      <alignment horizontal="center" vertical="center"/>
    </xf>
    <xf numFmtId="0" fontId="81" fillId="0" borderId="28" xfId="426" applyFont="1" applyBorder="1" applyAlignment="1">
      <alignment horizontal="center" vertical="center"/>
    </xf>
    <xf numFmtId="0" fontId="81" fillId="0" borderId="22" xfId="426" applyFont="1" applyBorder="1" applyAlignment="1">
      <alignment horizontal="center" vertical="center"/>
    </xf>
    <xf numFmtId="0" fontId="81" fillId="0" borderId="0" xfId="426" applyFont="1" applyBorder="1" applyAlignment="1">
      <alignment horizontal="center" vertical="center"/>
    </xf>
    <xf numFmtId="0" fontId="81" fillId="0" borderId="25" xfId="426" applyFont="1" applyBorder="1" applyAlignment="1">
      <alignment horizontal="center" vertical="center"/>
    </xf>
    <xf numFmtId="0" fontId="81" fillId="0" borderId="23" xfId="426" applyFont="1" applyBorder="1" applyAlignment="1">
      <alignment horizontal="center" vertical="center"/>
    </xf>
    <xf numFmtId="0" fontId="81" fillId="0" borderId="31" xfId="426" applyFont="1" applyBorder="1" applyAlignment="1">
      <alignment horizontal="center" vertical="center"/>
    </xf>
    <xf numFmtId="0" fontId="81" fillId="0" borderId="35" xfId="426" applyFont="1" applyBorder="1" applyAlignment="1">
      <alignment horizontal="center" vertical="center"/>
    </xf>
    <xf numFmtId="0" fontId="81" fillId="0" borderId="29" xfId="426" applyFont="1" applyBorder="1" applyAlignment="1">
      <alignment horizontal="center" vertical="center"/>
    </xf>
    <xf numFmtId="0" fontId="81" fillId="0" borderId="30" xfId="426" applyFont="1" applyBorder="1" applyAlignment="1">
      <alignment horizontal="center" vertical="center"/>
    </xf>
    <xf numFmtId="0" fontId="81" fillId="0" borderId="25" xfId="426" applyFont="1" applyBorder="1" applyAlignment="1">
      <alignment horizontal="left" vertical="center"/>
    </xf>
    <xf numFmtId="43" fontId="81" fillId="0" borderId="25" xfId="427" applyFont="1" applyBorder="1" applyAlignment="1">
      <alignment horizontal="center" vertical="center"/>
    </xf>
    <xf numFmtId="0" fontId="73" fillId="0" borderId="25" xfId="426" applyFont="1" applyBorder="1" applyAlignment="1">
      <alignment horizontal="left" vertical="top" wrapText="1"/>
    </xf>
    <xf numFmtId="0" fontId="73" fillId="0" borderId="25" xfId="426" applyFont="1" applyBorder="1" applyAlignment="1">
      <alignment horizontal="center" vertical="center"/>
    </xf>
    <xf numFmtId="43" fontId="73" fillId="0" borderId="25" xfId="427" applyFont="1" applyBorder="1" applyAlignment="1">
      <alignment vertical="center"/>
    </xf>
    <xf numFmtId="43" fontId="73" fillId="0" borderId="25" xfId="427" applyFont="1" applyBorder="1" applyAlignment="1">
      <alignment horizontal="left" vertical="center"/>
    </xf>
    <xf numFmtId="43" fontId="73" fillId="0" borderId="25" xfId="427" applyFont="1" applyBorder="1" applyAlignment="1">
      <alignment horizontal="center" vertical="center"/>
    </xf>
    <xf numFmtId="0" fontId="81" fillId="0" borderId="25" xfId="426" quotePrefix="1" applyFont="1" applyBorder="1" applyAlignment="1">
      <alignment horizontal="center" vertical="center"/>
    </xf>
    <xf numFmtId="0" fontId="81" fillId="0" borderId="28" xfId="426" applyFont="1" applyBorder="1" applyAlignment="1">
      <alignment horizontal="left" vertical="center"/>
    </xf>
    <xf numFmtId="0" fontId="73" fillId="0" borderId="28" xfId="426" applyFont="1" applyBorder="1" applyAlignment="1">
      <alignment horizontal="left" vertical="center"/>
    </xf>
    <xf numFmtId="0" fontId="73" fillId="0" borderId="28" xfId="426" applyFont="1" applyBorder="1" applyAlignment="1">
      <alignment horizontal="center" vertical="center"/>
    </xf>
    <xf numFmtId="43" fontId="73" fillId="0" borderId="28" xfId="427" applyFont="1" applyBorder="1" applyAlignment="1">
      <alignment horizontal="center" vertical="center"/>
    </xf>
    <xf numFmtId="0" fontId="81" fillId="0" borderId="81" xfId="426" applyFont="1" applyBorder="1" applyAlignment="1">
      <alignment horizontal="left" vertical="center"/>
    </xf>
    <xf numFmtId="0" fontId="73" fillId="0" borderId="81" xfId="426" applyFont="1" applyBorder="1" applyAlignment="1">
      <alignment horizontal="left" vertical="center"/>
    </xf>
    <xf numFmtId="0" fontId="73" fillId="0" borderId="81" xfId="426" applyFont="1" applyBorder="1" applyAlignment="1">
      <alignment horizontal="center" vertical="center"/>
    </xf>
    <xf numFmtId="43" fontId="73" fillId="0" borderId="81" xfId="427" applyFont="1" applyBorder="1" applyAlignment="1">
      <alignment horizontal="center" vertical="center"/>
    </xf>
    <xf numFmtId="0" fontId="47" fillId="0" borderId="84" xfId="0" applyFont="1" applyFill="1" applyBorder="1" applyAlignment="1">
      <alignment vertical="center"/>
    </xf>
    <xf numFmtId="43" fontId="73" fillId="0" borderId="25" xfId="427" applyFont="1" applyBorder="1" applyAlignment="1">
      <alignment horizontal="right" vertical="center"/>
    </xf>
    <xf numFmtId="43" fontId="81" fillId="0" borderId="28" xfId="427" applyFont="1" applyBorder="1" applyAlignment="1">
      <alignment horizontal="center" vertical="center"/>
    </xf>
    <xf numFmtId="43" fontId="81" fillId="0" borderId="81" xfId="427" applyFont="1" applyBorder="1" applyAlignment="1">
      <alignment horizontal="center" vertical="center"/>
    </xf>
    <xf numFmtId="43" fontId="81" fillId="0" borderId="31" xfId="427" applyFont="1" applyBorder="1" applyAlignment="1">
      <alignment horizontal="center" vertical="center"/>
    </xf>
    <xf numFmtId="43" fontId="81" fillId="0" borderId="0" xfId="427" applyFont="1" applyBorder="1" applyAlignment="1">
      <alignment horizontal="center" vertical="center"/>
    </xf>
    <xf numFmtId="0" fontId="81" fillId="0" borderId="0" xfId="426" applyFont="1" applyAlignment="1">
      <alignment vertical="center"/>
    </xf>
    <xf numFmtId="0" fontId="80" fillId="0" borderId="0" xfId="426" applyFont="1"/>
    <xf numFmtId="0" fontId="83" fillId="0" borderId="0" xfId="426" applyFont="1"/>
    <xf numFmtId="0" fontId="80" fillId="0" borderId="0" xfId="0" applyFont="1" applyAlignment="1">
      <alignment horizontal="center"/>
    </xf>
    <xf numFmtId="41" fontId="55" fillId="0" borderId="0" xfId="418" applyFont="1" applyAlignment="1">
      <alignment vertical="center" wrapText="1"/>
    </xf>
    <xf numFmtId="41" fontId="0" fillId="0" borderId="0" xfId="418" applyFont="1"/>
    <xf numFmtId="0" fontId="54" fillId="0" borderId="0" xfId="428" applyFont="1" applyAlignment="1">
      <alignment horizontal="center" vertical="center"/>
    </xf>
    <xf numFmtId="0" fontId="54" fillId="0" borderId="0" xfId="428" applyFont="1" applyAlignment="1">
      <alignment vertical="center"/>
    </xf>
    <xf numFmtId="0" fontId="54" fillId="0" borderId="0" xfId="428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54" fillId="0" borderId="81" xfId="428" applyFont="1" applyBorder="1" applyAlignment="1">
      <alignment vertical="center"/>
    </xf>
    <xf numFmtId="0" fontId="54" fillId="0" borderId="81" xfId="428" applyFont="1" applyBorder="1" applyAlignment="1">
      <alignment horizontal="center" vertical="center"/>
    </xf>
    <xf numFmtId="0" fontId="54" fillId="0" borderId="28" xfId="428" applyFont="1" applyBorder="1" applyAlignment="1">
      <alignment horizontal="center" vertical="center"/>
    </xf>
    <xf numFmtId="0" fontId="54" fillId="0" borderId="22" xfId="428" applyFont="1" applyBorder="1" applyAlignment="1">
      <alignment horizontal="center" vertical="center"/>
    </xf>
    <xf numFmtId="0" fontId="54" fillId="0" borderId="21" xfId="428" applyFont="1" applyBorder="1" applyAlignment="1">
      <alignment horizontal="center" vertical="center"/>
    </xf>
    <xf numFmtId="0" fontId="54" fillId="0" borderId="25" xfId="428" applyFont="1" applyBorder="1" applyAlignment="1">
      <alignment horizontal="center" vertical="center"/>
    </xf>
    <xf numFmtId="0" fontId="54" fillId="0" borderId="23" xfId="428" applyFont="1" applyBorder="1" applyAlignment="1">
      <alignment horizontal="center" vertical="center"/>
    </xf>
    <xf numFmtId="0" fontId="54" fillId="0" borderId="31" xfId="428" applyFont="1" applyBorder="1" applyAlignment="1">
      <alignment horizontal="center" vertical="center"/>
    </xf>
    <xf numFmtId="0" fontId="54" fillId="0" borderId="35" xfId="428" applyFont="1" applyBorder="1" applyAlignment="1">
      <alignment horizontal="center" vertical="center"/>
    </xf>
    <xf numFmtId="0" fontId="54" fillId="0" borderId="29" xfId="428" applyFont="1" applyBorder="1" applyAlignment="1">
      <alignment horizontal="center" vertical="center"/>
    </xf>
    <xf numFmtId="0" fontId="54" fillId="0" borderId="30" xfId="428" applyFont="1" applyBorder="1" applyAlignment="1">
      <alignment horizontal="center" vertical="center"/>
    </xf>
    <xf numFmtId="0" fontId="54" fillId="0" borderId="25" xfId="428" applyFont="1" applyBorder="1" applyAlignment="1">
      <alignment horizontal="left" vertical="center"/>
    </xf>
    <xf numFmtId="43" fontId="54" fillId="0" borderId="25" xfId="430" applyFont="1" applyBorder="1" applyAlignment="1">
      <alignment horizontal="center" vertical="center"/>
    </xf>
    <xf numFmtId="0" fontId="55" fillId="0" borderId="25" xfId="428" applyFont="1" applyBorder="1" applyAlignment="1">
      <alignment horizontal="left" vertical="center"/>
    </xf>
    <xf numFmtId="0" fontId="55" fillId="0" borderId="25" xfId="428" applyFont="1" applyBorder="1" applyAlignment="1">
      <alignment horizontal="left" vertical="top" wrapText="1"/>
    </xf>
    <xf numFmtId="0" fontId="55" fillId="0" borderId="25" xfId="428" applyFont="1" applyBorder="1" applyAlignment="1">
      <alignment horizontal="center" vertical="center"/>
    </xf>
    <xf numFmtId="43" fontId="55" fillId="0" borderId="25" xfId="430" applyFont="1" applyBorder="1" applyAlignment="1">
      <alignment vertical="center"/>
    </xf>
    <xf numFmtId="43" fontId="55" fillId="0" borderId="25" xfId="430" applyFont="1" applyBorder="1" applyAlignment="1">
      <alignment horizontal="left" vertical="center"/>
    </xf>
    <xf numFmtId="43" fontId="55" fillId="0" borderId="25" xfId="430" applyFont="1" applyBorder="1" applyAlignment="1">
      <alignment horizontal="center" vertical="center"/>
    </xf>
    <xf numFmtId="0" fontId="54" fillId="0" borderId="25" xfId="428" quotePrefix="1" applyFont="1" applyBorder="1" applyAlignment="1">
      <alignment horizontal="center" vertical="center"/>
    </xf>
    <xf numFmtId="0" fontId="54" fillId="0" borderId="31" xfId="428" applyFont="1" applyBorder="1" applyAlignment="1">
      <alignment horizontal="left" vertical="center"/>
    </xf>
    <xf numFmtId="0" fontId="55" fillId="0" borderId="31" xfId="428" applyFont="1" applyBorder="1" applyAlignment="1">
      <alignment horizontal="left" vertical="center"/>
    </xf>
    <xf numFmtId="0" fontId="55" fillId="0" borderId="31" xfId="428" applyFont="1" applyBorder="1" applyAlignment="1">
      <alignment horizontal="center" vertical="center"/>
    </xf>
    <xf numFmtId="43" fontId="55" fillId="0" borderId="31" xfId="430" applyFont="1" applyBorder="1" applyAlignment="1">
      <alignment horizontal="center" vertical="center"/>
    </xf>
    <xf numFmtId="0" fontId="54" fillId="0" borderId="22" xfId="428" applyFont="1" applyBorder="1" applyAlignment="1">
      <alignment horizontal="left" vertical="center"/>
    </xf>
    <xf numFmtId="0" fontId="55" fillId="0" borderId="22" xfId="428" applyFont="1" applyBorder="1" applyAlignment="1">
      <alignment horizontal="left" vertical="center"/>
    </xf>
    <xf numFmtId="0" fontId="55" fillId="0" borderId="22" xfId="428" applyFont="1" applyBorder="1" applyAlignment="1">
      <alignment horizontal="center" vertical="center"/>
    </xf>
    <xf numFmtId="43" fontId="55" fillId="0" borderId="22" xfId="430" applyFont="1" applyBorder="1" applyAlignment="1">
      <alignment horizontal="center" vertical="center"/>
    </xf>
    <xf numFmtId="0" fontId="55" fillId="0" borderId="25" xfId="428" quotePrefix="1" applyFont="1" applyBorder="1" applyAlignment="1">
      <alignment horizontal="center" vertical="center"/>
    </xf>
    <xf numFmtId="43" fontId="55" fillId="0" borderId="25" xfId="430" applyFont="1" applyBorder="1" applyAlignment="1">
      <alignment horizontal="right" vertical="center"/>
    </xf>
    <xf numFmtId="43" fontId="54" fillId="0" borderId="31" xfId="430" applyFont="1" applyBorder="1" applyAlignment="1">
      <alignment horizontal="center" vertical="center"/>
    </xf>
    <xf numFmtId="43" fontId="54" fillId="0" borderId="0" xfId="430" applyFont="1" applyBorder="1" applyAlignment="1">
      <alignment horizontal="center" vertical="center"/>
    </xf>
    <xf numFmtId="0" fontId="54" fillId="18" borderId="0" xfId="415" applyFont="1" applyFill="1" applyAlignment="1">
      <alignment horizontal="center"/>
    </xf>
    <xf numFmtId="0" fontId="5" fillId="0" borderId="0" xfId="428"/>
    <xf numFmtId="0" fontId="54" fillId="18" borderId="0" xfId="428" applyFont="1" applyFill="1"/>
    <xf numFmtId="0" fontId="16" fillId="0" borderId="0" xfId="428" applyFont="1"/>
    <xf numFmtId="0" fontId="87" fillId="21" borderId="86" xfId="432" applyFont="1" applyFill="1" applyBorder="1" applyAlignment="1">
      <alignment vertical="center" wrapText="1"/>
    </xf>
    <xf numFmtId="0" fontId="87" fillId="21" borderId="0" xfId="432" applyFont="1" applyFill="1" applyBorder="1" applyAlignment="1">
      <alignment vertical="center" wrapText="1"/>
    </xf>
    <xf numFmtId="0" fontId="87" fillId="21" borderId="87" xfId="432" applyFont="1" applyFill="1" applyBorder="1" applyAlignment="1">
      <alignment vertical="center" wrapText="1"/>
    </xf>
    <xf numFmtId="0" fontId="87" fillId="21" borderId="87" xfId="432" applyFont="1" applyFill="1" applyBorder="1" applyAlignment="1">
      <alignment horizontal="left" vertical="center" wrapText="1" indent="15"/>
    </xf>
    <xf numFmtId="0" fontId="87" fillId="0" borderId="87" xfId="432" applyFont="1" applyBorder="1" applyAlignment="1">
      <alignment horizontal="left" vertical="center" wrapText="1" indent="2"/>
    </xf>
    <xf numFmtId="0" fontId="16" fillId="0" borderId="0" xfId="432"/>
    <xf numFmtId="0" fontId="87" fillId="22" borderId="88" xfId="432" applyFont="1" applyFill="1" applyBorder="1" applyAlignment="1">
      <alignment vertical="center" wrapText="1"/>
    </xf>
    <xf numFmtId="0" fontId="87" fillId="22" borderId="89" xfId="432" applyFont="1" applyFill="1" applyBorder="1" applyAlignment="1">
      <alignment vertical="center" wrapText="1"/>
    </xf>
    <xf numFmtId="0" fontId="88" fillId="22" borderId="89" xfId="432" applyFont="1" applyFill="1" applyBorder="1" applyAlignment="1">
      <alignment vertical="center" wrapText="1"/>
    </xf>
    <xf numFmtId="0" fontId="87" fillId="0" borderId="90" xfId="432" applyFont="1" applyBorder="1" applyAlignment="1">
      <alignment vertical="center" wrapText="1"/>
    </xf>
    <xf numFmtId="0" fontId="87" fillId="0" borderId="91" xfId="432" applyFont="1" applyBorder="1" applyAlignment="1">
      <alignment vertical="center" wrapText="1"/>
    </xf>
    <xf numFmtId="0" fontId="88" fillId="0" borderId="91" xfId="432" applyFont="1" applyBorder="1" applyAlignment="1">
      <alignment vertical="center" wrapText="1"/>
    </xf>
    <xf numFmtId="0" fontId="90" fillId="22" borderId="88" xfId="432" applyFont="1" applyFill="1" applyBorder="1" applyAlignment="1">
      <alignment vertical="center" wrapText="1"/>
    </xf>
    <xf numFmtId="0" fontId="90" fillId="22" borderId="89" xfId="432" applyFont="1" applyFill="1" applyBorder="1" applyAlignment="1">
      <alignment vertical="center" wrapText="1"/>
    </xf>
    <xf numFmtId="0" fontId="90" fillId="22" borderId="89" xfId="432" applyFont="1" applyFill="1" applyBorder="1" applyAlignment="1">
      <alignment horizontal="left" vertical="center" wrapText="1" indent="5"/>
    </xf>
    <xf numFmtId="0" fontId="90" fillId="0" borderId="90" xfId="432" applyFont="1" applyBorder="1" applyAlignment="1">
      <alignment vertical="center" wrapText="1"/>
    </xf>
    <xf numFmtId="0" fontId="90" fillId="0" borderId="91" xfId="432" applyFont="1" applyBorder="1" applyAlignment="1">
      <alignment vertical="center" wrapText="1"/>
    </xf>
    <xf numFmtId="0" fontId="90" fillId="0" borderId="91" xfId="432" applyFont="1" applyBorder="1" applyAlignment="1">
      <alignment horizontal="left" vertical="center" wrapText="1" indent="5"/>
    </xf>
    <xf numFmtId="0" fontId="90" fillId="22" borderId="92" xfId="432" applyFont="1" applyFill="1" applyBorder="1" applyAlignment="1">
      <alignment vertical="center" wrapText="1"/>
    </xf>
    <xf numFmtId="0" fontId="90" fillId="22" borderId="87" xfId="432" applyFont="1" applyFill="1" applyBorder="1" applyAlignment="1">
      <alignment vertical="center" wrapText="1"/>
    </xf>
    <xf numFmtId="0" fontId="90" fillId="0" borderId="93" xfId="432" applyFont="1" applyBorder="1" applyAlignment="1">
      <alignment vertical="center" wrapText="1"/>
    </xf>
    <xf numFmtId="0" fontId="90" fillId="0" borderId="87" xfId="432" applyFont="1" applyBorder="1" applyAlignment="1">
      <alignment vertical="center" wrapText="1"/>
    </xf>
    <xf numFmtId="0" fontId="92" fillId="0" borderId="75" xfId="433" applyFont="1" applyBorder="1" applyAlignment="1">
      <alignment horizontal="center" vertical="center" wrapText="1"/>
    </xf>
    <xf numFmtId="0" fontId="92" fillId="0" borderId="75" xfId="433" applyFont="1" applyFill="1" applyBorder="1" applyAlignment="1">
      <alignment horizontal="center" vertical="center" wrapText="1"/>
    </xf>
    <xf numFmtId="0" fontId="92" fillId="0" borderId="53" xfId="433" applyFont="1" applyFill="1" applyBorder="1" applyAlignment="1">
      <alignment horizontal="center" vertical="center" wrapText="1"/>
    </xf>
    <xf numFmtId="0" fontId="4" fillId="0" borderId="0" xfId="433"/>
    <xf numFmtId="0" fontId="93" fillId="0" borderId="4" xfId="433" applyFont="1" applyBorder="1" applyAlignment="1">
      <alignment horizontal="center" vertical="center" wrapText="1"/>
    </xf>
    <xf numFmtId="0" fontId="93" fillId="0" borderId="4" xfId="433" applyFont="1" applyBorder="1" applyAlignment="1">
      <alignment vertical="center" wrapText="1"/>
    </xf>
    <xf numFmtId="0" fontId="93" fillId="0" borderId="4" xfId="433" applyFont="1" applyBorder="1" applyAlignment="1">
      <alignment horizontal="center"/>
    </xf>
    <xf numFmtId="0" fontId="94" fillId="0" borderId="1" xfId="433" applyFont="1" applyBorder="1" applyAlignment="1">
      <alignment horizontal="center" vertical="center" wrapText="1"/>
    </xf>
    <xf numFmtId="0" fontId="94" fillId="0" borderId="1" xfId="433" applyFont="1" applyBorder="1" applyAlignment="1">
      <alignment vertical="center" wrapText="1"/>
    </xf>
    <xf numFmtId="0" fontId="94" fillId="0" borderId="1" xfId="433" applyFont="1" applyBorder="1" applyAlignment="1">
      <alignment horizontal="center"/>
    </xf>
    <xf numFmtId="0" fontId="95" fillId="0" borderId="1" xfId="433" applyFont="1" applyBorder="1" applyAlignment="1">
      <alignment horizontal="center" vertical="center" wrapText="1"/>
    </xf>
    <xf numFmtId="0" fontId="95" fillId="0" borderId="1" xfId="433" applyFont="1" applyBorder="1" applyAlignment="1">
      <alignment vertical="center" wrapText="1"/>
    </xf>
    <xf numFmtId="0" fontId="95" fillId="0" borderId="1" xfId="433" applyFont="1" applyBorder="1" applyAlignment="1">
      <alignment horizontal="center"/>
    </xf>
    <xf numFmtId="0" fontId="93" fillId="0" borderId="1" xfId="433" applyFont="1" applyBorder="1" applyAlignment="1">
      <alignment vertical="center" wrapText="1"/>
    </xf>
    <xf numFmtId="0" fontId="93" fillId="0" borderId="1" xfId="433" applyFont="1" applyBorder="1" applyAlignment="1">
      <alignment horizontal="center"/>
    </xf>
    <xf numFmtId="0" fontId="96" fillId="0" borderId="1" xfId="433" applyFont="1" applyBorder="1" applyAlignment="1">
      <alignment vertical="center" wrapText="1"/>
    </xf>
    <xf numFmtId="0" fontId="97" fillId="23" borderId="35" xfId="0" applyFont="1" applyFill="1" applyBorder="1"/>
    <xf numFmtId="0" fontId="51" fillId="23" borderId="0" xfId="0" applyFont="1" applyFill="1"/>
    <xf numFmtId="43" fontId="51" fillId="23" borderId="0" xfId="0" applyNumberFormat="1" applyFont="1" applyFill="1"/>
    <xf numFmtId="0" fontId="54" fillId="23" borderId="0" xfId="0" applyFont="1" applyFill="1" applyAlignment="1">
      <alignment vertical="center"/>
    </xf>
    <xf numFmtId="0" fontId="55" fillId="23" borderId="0" xfId="0" applyFont="1" applyFill="1" applyAlignment="1">
      <alignment vertical="center"/>
    </xf>
    <xf numFmtId="41" fontId="55" fillId="23" borderId="0" xfId="418" applyFont="1" applyFill="1" applyAlignment="1">
      <alignment vertical="center"/>
    </xf>
    <xf numFmtId="41" fontId="55" fillId="0" borderId="3" xfId="418" applyFont="1" applyFill="1" applyBorder="1" applyAlignment="1">
      <alignment vertical="center"/>
    </xf>
    <xf numFmtId="168" fontId="55" fillId="23" borderId="0" xfId="0" applyNumberFormat="1" applyFont="1" applyFill="1" applyAlignment="1">
      <alignment vertical="center"/>
    </xf>
    <xf numFmtId="41" fontId="55" fillId="0" borderId="0" xfId="418" applyFont="1" applyFill="1" applyBorder="1" applyAlignment="1">
      <alignment vertical="center"/>
    </xf>
    <xf numFmtId="43" fontId="54" fillId="0" borderId="25" xfId="307" applyNumberFormat="1" applyFont="1" applyBorder="1" applyAlignment="1">
      <alignment horizontal="center" vertical="center"/>
    </xf>
    <xf numFmtId="41" fontId="98" fillId="23" borderId="0" xfId="418" applyFont="1" applyFill="1" applyAlignment="1">
      <alignment vertical="center"/>
    </xf>
    <xf numFmtId="0" fontId="98" fillId="23" borderId="0" xfId="0" applyFont="1" applyFill="1" applyAlignment="1">
      <alignment vertical="center"/>
    </xf>
    <xf numFmtId="168" fontId="55" fillId="23" borderId="0" xfId="0" applyNumberFormat="1" applyFont="1" applyFill="1" applyAlignment="1">
      <alignment horizontal="center" vertical="center"/>
    </xf>
    <xf numFmtId="43" fontId="98" fillId="0" borderId="25" xfId="307" applyNumberFormat="1" applyFont="1" applyBorder="1" applyAlignment="1">
      <alignment horizontal="center" vertical="center"/>
    </xf>
    <xf numFmtId="41" fontId="99" fillId="25" borderId="19" xfId="0" applyNumberFormat="1" applyFont="1" applyFill="1" applyBorder="1"/>
    <xf numFmtId="43" fontId="54" fillId="25" borderId="25" xfId="307" applyNumberFormat="1" applyFont="1" applyFill="1" applyBorder="1" applyAlignment="1">
      <alignment horizontal="center" vertical="center"/>
    </xf>
    <xf numFmtId="0" fontId="55" fillId="26" borderId="0" xfId="422" applyFont="1" applyFill="1" applyAlignment="1">
      <alignment vertical="center" wrapText="1"/>
    </xf>
    <xf numFmtId="0" fontId="0" fillId="26" borderId="0" xfId="0" applyFill="1"/>
    <xf numFmtId="0" fontId="78" fillId="0" borderId="0" xfId="0" applyFont="1"/>
    <xf numFmtId="0" fontId="101" fillId="0" borderId="0" xfId="420" applyFont="1" applyAlignment="1">
      <alignment vertical="center"/>
    </xf>
    <xf numFmtId="0" fontId="101" fillId="0" borderId="0" xfId="420" applyFont="1" applyAlignment="1">
      <alignment horizontal="center" vertical="center"/>
    </xf>
    <xf numFmtId="0" fontId="101" fillId="0" borderId="0" xfId="420" applyFont="1" applyAlignment="1">
      <alignment vertical="center"/>
    </xf>
    <xf numFmtId="0" fontId="78" fillId="18" borderId="0" xfId="0" applyFont="1" applyFill="1"/>
    <xf numFmtId="41" fontId="78" fillId="0" borderId="0" xfId="418" applyFont="1"/>
    <xf numFmtId="0" fontId="101" fillId="18" borderId="0" xfId="415" applyFont="1" applyFill="1" applyAlignment="1"/>
    <xf numFmtId="0" fontId="77" fillId="18" borderId="0" xfId="0" applyFont="1" applyFill="1" applyAlignment="1">
      <alignment horizontal="center"/>
    </xf>
    <xf numFmtId="0" fontId="77" fillId="18" borderId="0" xfId="0" applyFont="1" applyFill="1"/>
    <xf numFmtId="0" fontId="104" fillId="0" borderId="0" xfId="0" applyFont="1" applyAlignment="1"/>
    <xf numFmtId="0" fontId="101" fillId="0" borderId="0" xfId="426" applyFont="1" applyAlignment="1">
      <alignment horizontal="center" vertical="center"/>
    </xf>
    <xf numFmtId="0" fontId="101" fillId="0" borderId="0" xfId="426" applyFont="1" applyAlignment="1">
      <alignment horizontal="center" vertical="center"/>
    </xf>
    <xf numFmtId="41" fontId="101" fillId="23" borderId="62" xfId="418" applyFont="1" applyFill="1" applyBorder="1" applyAlignment="1">
      <alignment horizontal="center" vertical="center"/>
    </xf>
    <xf numFmtId="0" fontId="101" fillId="0" borderId="0" xfId="426" applyFont="1" applyBorder="1" applyAlignment="1">
      <alignment horizontal="center" vertical="center"/>
    </xf>
    <xf numFmtId="41" fontId="101" fillId="23" borderId="0" xfId="418" applyFont="1" applyFill="1" applyBorder="1" applyAlignment="1">
      <alignment horizontal="center" vertical="center"/>
    </xf>
    <xf numFmtId="0" fontId="102" fillId="23" borderId="35" xfId="0" applyFont="1" applyFill="1" applyBorder="1"/>
    <xf numFmtId="0" fontId="107" fillId="23" borderId="0" xfId="0" applyFont="1" applyFill="1"/>
    <xf numFmtId="43" fontId="107" fillId="23" borderId="0" xfId="0" applyNumberFormat="1" applyFont="1" applyFill="1"/>
    <xf numFmtId="43" fontId="101" fillId="0" borderId="25" xfId="144" applyFont="1" applyBorder="1" applyAlignment="1">
      <alignment horizontal="center" vertical="center"/>
    </xf>
    <xf numFmtId="43" fontId="101" fillId="0" borderId="0" xfId="144" applyFont="1" applyBorder="1" applyAlignment="1">
      <alignment horizontal="center" vertical="center"/>
    </xf>
    <xf numFmtId="0" fontId="101" fillId="23" borderId="0" xfId="0" applyFont="1" applyFill="1" applyAlignment="1">
      <alignment vertical="center"/>
    </xf>
    <xf numFmtId="0" fontId="77" fillId="23" borderId="0" xfId="0" applyFont="1" applyFill="1" applyAlignment="1">
      <alignment vertical="center"/>
    </xf>
    <xf numFmtId="41" fontId="77" fillId="23" borderId="0" xfId="418" applyFont="1" applyFill="1" applyAlignment="1">
      <alignment vertical="center"/>
    </xf>
    <xf numFmtId="43" fontId="101" fillId="23" borderId="0" xfId="0" applyNumberFormat="1" applyFont="1" applyFill="1" applyAlignment="1">
      <alignment vertical="center"/>
    </xf>
    <xf numFmtId="41" fontId="77" fillId="0" borderId="3" xfId="418" applyFont="1" applyFill="1" applyBorder="1" applyAlignment="1">
      <alignment vertical="center"/>
    </xf>
    <xf numFmtId="41" fontId="77" fillId="0" borderId="0" xfId="418" applyFont="1" applyFill="1" applyBorder="1" applyAlignment="1">
      <alignment vertical="center"/>
    </xf>
    <xf numFmtId="168" fontId="77" fillId="23" borderId="0" xfId="0" applyNumberFormat="1" applyFont="1" applyFill="1" applyAlignment="1">
      <alignment vertical="center"/>
    </xf>
    <xf numFmtId="0" fontId="77" fillId="0" borderId="0" xfId="426" applyFont="1" applyBorder="1" applyAlignment="1">
      <alignment horizontal="center" vertical="center"/>
    </xf>
    <xf numFmtId="43" fontId="78" fillId="0" borderId="0" xfId="0" applyNumberFormat="1" applyFont="1"/>
    <xf numFmtId="0" fontId="43" fillId="0" borderId="0" xfId="426" applyFont="1" applyBorder="1" applyAlignment="1">
      <alignment horizontal="center" vertical="center"/>
    </xf>
    <xf numFmtId="0" fontId="47" fillId="0" borderId="0" xfId="0" applyFont="1"/>
    <xf numFmtId="0" fontId="101" fillId="24" borderId="0" xfId="0" applyFont="1" applyFill="1" applyAlignment="1">
      <alignment vertical="center"/>
    </xf>
    <xf numFmtId="41" fontId="101" fillId="0" borderId="0" xfId="418" applyFont="1" applyBorder="1" applyAlignment="1">
      <alignment horizontal="center" vertical="center"/>
    </xf>
    <xf numFmtId="41" fontId="101" fillId="23" borderId="0" xfId="418" applyFont="1" applyFill="1" applyAlignment="1">
      <alignment vertical="center"/>
    </xf>
    <xf numFmtId="0" fontId="78" fillId="23" borderId="0" xfId="0" applyFont="1" applyFill="1"/>
    <xf numFmtId="41" fontId="78" fillId="23" borderId="0" xfId="418" applyFont="1" applyFill="1"/>
    <xf numFmtId="0" fontId="43" fillId="18" borderId="0" xfId="0" applyFont="1" applyFill="1" applyAlignment="1">
      <alignment horizontal="center"/>
    </xf>
    <xf numFmtId="0" fontId="108" fillId="0" borderId="0" xfId="0" applyFont="1"/>
    <xf numFmtId="0" fontId="106" fillId="0" borderId="0" xfId="426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101" fillId="0" borderId="0" xfId="420" applyFont="1" applyBorder="1" applyAlignment="1">
      <alignment horizontal="center" vertical="center"/>
    </xf>
    <xf numFmtId="43" fontId="77" fillId="0" borderId="25" xfId="145" applyFont="1" applyBorder="1" applyAlignment="1">
      <alignment horizontal="center" vertical="center"/>
    </xf>
    <xf numFmtId="43" fontId="101" fillId="0" borderId="25" xfId="145" applyFont="1" applyBorder="1" applyAlignment="1">
      <alignment horizontal="center" vertical="center"/>
    </xf>
    <xf numFmtId="0" fontId="107" fillId="0" borderId="0" xfId="0" applyFont="1"/>
    <xf numFmtId="0" fontId="101" fillId="0" borderId="0" xfId="420" applyFont="1" applyBorder="1" applyAlignment="1">
      <alignment vertical="center"/>
    </xf>
    <xf numFmtId="43" fontId="77" fillId="0" borderId="0" xfId="421" applyFont="1" applyBorder="1" applyAlignment="1">
      <alignment horizontal="center" vertical="center"/>
    </xf>
    <xf numFmtId="0" fontId="77" fillId="0" borderId="0" xfId="415" applyFont="1" applyFill="1" applyAlignment="1"/>
    <xf numFmtId="0" fontId="101" fillId="18" borderId="0" xfId="420" applyFont="1" applyFill="1"/>
    <xf numFmtId="43" fontId="54" fillId="0" borderId="25" xfId="307" applyNumberFormat="1" applyFont="1" applyFill="1" applyBorder="1" applyAlignment="1">
      <alignment horizontal="center" vertical="center"/>
    </xf>
    <xf numFmtId="0" fontId="101" fillId="0" borderId="97" xfId="420" applyFont="1" applyBorder="1" applyAlignment="1">
      <alignment horizontal="left" vertical="center"/>
    </xf>
    <xf numFmtId="0" fontId="101" fillId="0" borderId="101" xfId="420" applyFont="1" applyBorder="1" applyAlignment="1">
      <alignment vertical="center"/>
    </xf>
    <xf numFmtId="0" fontId="101" fillId="0" borderId="101" xfId="420" applyFont="1" applyBorder="1" applyAlignment="1">
      <alignment horizontal="center" vertical="center"/>
    </xf>
    <xf numFmtId="0" fontId="77" fillId="18" borderId="0" xfId="0" applyFont="1" applyFill="1" applyAlignment="1"/>
    <xf numFmtId="0" fontId="107" fillId="18" borderId="0" xfId="0" applyFont="1" applyFill="1" applyAlignment="1"/>
    <xf numFmtId="0" fontId="107" fillId="0" borderId="0" xfId="0" applyFont="1" applyAlignment="1"/>
    <xf numFmtId="0" fontId="107" fillId="18" borderId="0" xfId="415" applyFont="1" applyFill="1" applyAlignment="1"/>
    <xf numFmtId="0" fontId="107" fillId="18" borderId="0" xfId="0" applyFont="1" applyFill="1"/>
    <xf numFmtId="0" fontId="107" fillId="18" borderId="0" xfId="0" applyFont="1" applyFill="1" applyAlignment="1">
      <alignment vertical="top"/>
    </xf>
    <xf numFmtId="0" fontId="107" fillId="0" borderId="0" xfId="0" applyFont="1" applyAlignment="1">
      <alignment horizontal="center"/>
    </xf>
    <xf numFmtId="0" fontId="105" fillId="0" borderId="0" xfId="0" applyFont="1" applyAlignment="1"/>
    <xf numFmtId="0" fontId="105" fillId="18" borderId="0" xfId="0" applyFont="1" applyFill="1" applyAlignment="1">
      <alignment vertical="top"/>
    </xf>
    <xf numFmtId="0" fontId="77" fillId="0" borderId="0" xfId="426" applyFont="1" applyAlignment="1">
      <alignment horizontal="center" vertical="center"/>
    </xf>
    <xf numFmtId="43" fontId="77" fillId="0" borderId="0" xfId="427" applyFont="1" applyBorder="1" applyAlignment="1">
      <alignment horizontal="center" vertical="center"/>
    </xf>
    <xf numFmtId="0" fontId="77" fillId="0" borderId="0" xfId="426" applyFont="1" applyAlignment="1">
      <alignment vertical="center"/>
    </xf>
    <xf numFmtId="0" fontId="51" fillId="0" borderId="0" xfId="0" applyFont="1"/>
    <xf numFmtId="0" fontId="51" fillId="0" borderId="0" xfId="0" applyFont="1" applyAlignment="1">
      <alignment horizontal="center"/>
    </xf>
    <xf numFmtId="0" fontId="101" fillId="0" borderId="0" xfId="426" applyFont="1" applyAlignment="1">
      <alignment horizontal="center" vertical="center" wrapText="1"/>
    </xf>
    <xf numFmtId="43" fontId="101" fillId="0" borderId="0" xfId="426" applyNumberFormat="1" applyFont="1" applyAlignment="1">
      <alignment horizontal="center" vertical="center" wrapText="1"/>
    </xf>
    <xf numFmtId="0" fontId="77" fillId="0" borderId="0" xfId="426" applyFont="1" applyBorder="1" applyAlignment="1">
      <alignment horizontal="center" vertical="center" wrapText="1"/>
    </xf>
    <xf numFmtId="43" fontId="77" fillId="0" borderId="0" xfId="427" applyFont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101" fillId="0" borderId="0" xfId="0" applyFont="1" applyFill="1" applyAlignment="1">
      <alignment vertical="center"/>
    </xf>
    <xf numFmtId="0" fontId="77" fillId="0" borderId="0" xfId="0" applyFont="1" applyFill="1" applyAlignment="1">
      <alignment vertical="center"/>
    </xf>
    <xf numFmtId="41" fontId="77" fillId="0" borderId="0" xfId="418" applyFont="1" applyFill="1" applyAlignment="1">
      <alignment vertical="center"/>
    </xf>
    <xf numFmtId="168" fontId="77" fillId="0" borderId="0" xfId="0" applyNumberFormat="1" applyFont="1" applyFill="1" applyAlignment="1">
      <alignment vertical="center"/>
    </xf>
    <xf numFmtId="0" fontId="101" fillId="0" borderId="0" xfId="426" applyFont="1" applyFill="1" applyBorder="1" applyAlignment="1">
      <alignment horizontal="center" vertical="center"/>
    </xf>
    <xf numFmtId="41" fontId="101" fillId="0" borderId="0" xfId="418" applyFont="1" applyFill="1" applyBorder="1" applyAlignment="1">
      <alignment horizontal="center" vertical="center"/>
    </xf>
    <xf numFmtId="0" fontId="78" fillId="0" borderId="0" xfId="0" applyFont="1" applyFill="1"/>
    <xf numFmtId="0" fontId="78" fillId="0" borderId="0" xfId="0" applyFont="1" applyAlignment="1"/>
    <xf numFmtId="0" fontId="43" fillId="18" borderId="0" xfId="0" applyFont="1" applyFill="1" applyAlignment="1"/>
    <xf numFmtId="0" fontId="102" fillId="23" borderId="30" xfId="0" applyFont="1" applyFill="1" applyBorder="1"/>
    <xf numFmtId="0" fontId="101" fillId="0" borderId="0" xfId="426" applyFont="1" applyBorder="1" applyAlignment="1">
      <alignment vertical="center" wrapText="1"/>
    </xf>
    <xf numFmtId="0" fontId="101" fillId="0" borderId="0" xfId="426" applyFont="1" applyBorder="1" applyAlignment="1">
      <alignment horizontal="center" vertical="center" wrapText="1"/>
    </xf>
    <xf numFmtId="0" fontId="77" fillId="0" borderId="97" xfId="426" applyFont="1" applyBorder="1" applyAlignment="1">
      <alignment horizontal="center" vertical="center" wrapText="1"/>
    </xf>
    <xf numFmtId="0" fontId="77" fillId="0" borderId="95" xfId="426" applyFont="1" applyBorder="1" applyAlignment="1">
      <alignment horizontal="center" vertical="center" wrapText="1"/>
    </xf>
    <xf numFmtId="0" fontId="77" fillId="0" borderId="96" xfId="426" applyFont="1" applyBorder="1" applyAlignment="1">
      <alignment horizontal="center" vertical="center" wrapText="1"/>
    </xf>
    <xf numFmtId="0" fontId="101" fillId="0" borderId="97" xfId="426" applyFont="1" applyBorder="1" applyAlignment="1">
      <alignment horizontal="left" vertical="center" wrapText="1"/>
    </xf>
    <xf numFmtId="0" fontId="101" fillId="0" borderId="95" xfId="426" applyFont="1" applyBorder="1" applyAlignment="1">
      <alignment horizontal="left" vertical="center" wrapText="1"/>
    </xf>
    <xf numFmtId="43" fontId="77" fillId="0" borderId="95" xfId="427" applyFont="1" applyBorder="1" applyAlignment="1">
      <alignment horizontal="center" vertical="center" wrapText="1"/>
    </xf>
    <xf numFmtId="43" fontId="101" fillId="0" borderId="95" xfId="427" applyFont="1" applyBorder="1" applyAlignment="1">
      <alignment horizontal="center" vertical="center" wrapText="1"/>
    </xf>
    <xf numFmtId="43" fontId="77" fillId="0" borderId="96" xfId="426" applyNumberFormat="1" applyFont="1" applyBorder="1" applyAlignment="1">
      <alignment horizontal="center" vertical="center" wrapText="1"/>
    </xf>
    <xf numFmtId="0" fontId="77" fillId="0" borderId="95" xfId="426" applyFont="1" applyBorder="1" applyAlignment="1">
      <alignment horizontal="left" vertical="center" wrapText="1"/>
    </xf>
    <xf numFmtId="0" fontId="77" fillId="0" borderId="95" xfId="426" quotePrefix="1" applyFont="1" applyBorder="1" applyAlignment="1">
      <alignment horizontal="center" vertical="center" wrapText="1"/>
    </xf>
    <xf numFmtId="0" fontId="101" fillId="0" borderId="97" xfId="426" applyFont="1" applyBorder="1" applyAlignment="1">
      <alignment horizontal="center" vertical="center" wrapText="1"/>
    </xf>
    <xf numFmtId="0" fontId="101" fillId="0" borderId="95" xfId="426" applyFont="1" applyBorder="1" applyAlignment="1">
      <alignment horizontal="center" vertical="center" wrapText="1"/>
    </xf>
    <xf numFmtId="41" fontId="77" fillId="0" borderId="96" xfId="418" applyFont="1" applyBorder="1" applyAlignment="1">
      <alignment horizontal="center" vertical="center" wrapText="1"/>
    </xf>
    <xf numFmtId="0" fontId="77" fillId="0" borderId="97" xfId="426" applyFont="1" applyBorder="1" applyAlignment="1">
      <alignment horizontal="left" vertical="center" wrapText="1"/>
    </xf>
    <xf numFmtId="0" fontId="43" fillId="0" borderId="95" xfId="426" applyFont="1" applyBorder="1" applyAlignment="1">
      <alignment horizontal="center" vertical="center" wrapText="1"/>
    </xf>
    <xf numFmtId="0" fontId="43" fillId="0" borderId="95" xfId="426" applyFont="1" applyBorder="1" applyAlignment="1">
      <alignment horizontal="left" vertical="center" wrapText="1"/>
    </xf>
    <xf numFmtId="0" fontId="43" fillId="0" borderId="95" xfId="426" quotePrefix="1" applyFont="1" applyBorder="1" applyAlignment="1">
      <alignment horizontal="center" vertical="center" wrapText="1"/>
    </xf>
    <xf numFmtId="0" fontId="77" fillId="0" borderId="95" xfId="426" applyFont="1" applyBorder="1" applyAlignment="1">
      <alignment horizontal="left" vertical="top" wrapText="1"/>
    </xf>
    <xf numFmtId="43" fontId="43" fillId="0" borderId="95" xfId="427" applyFont="1" applyBorder="1" applyAlignment="1">
      <alignment horizontal="center" vertical="center" wrapText="1"/>
    </xf>
    <xf numFmtId="0" fontId="43" fillId="0" borderId="96" xfId="426" applyFont="1" applyBorder="1" applyAlignment="1">
      <alignment horizontal="center" vertical="center" wrapText="1"/>
    </xf>
    <xf numFmtId="0" fontId="77" fillId="0" borderId="95" xfId="426" applyFont="1" applyFill="1" applyBorder="1" applyAlignment="1">
      <alignment horizontal="left" vertical="center" wrapText="1"/>
    </xf>
    <xf numFmtId="0" fontId="77" fillId="0" borderId="95" xfId="426" applyFont="1" applyFill="1" applyBorder="1" applyAlignment="1">
      <alignment horizontal="center" vertical="center" wrapText="1"/>
    </xf>
    <xf numFmtId="43" fontId="77" fillId="0" borderId="95" xfId="427" applyFont="1" applyFill="1" applyBorder="1" applyAlignment="1">
      <alignment horizontal="center" vertical="center" wrapText="1"/>
    </xf>
    <xf numFmtId="0" fontId="77" fillId="0" borderId="96" xfId="426" applyFont="1" applyFill="1" applyBorder="1" applyAlignment="1">
      <alignment horizontal="center" vertical="center" wrapText="1"/>
    </xf>
    <xf numFmtId="43" fontId="77" fillId="0" borderId="95" xfId="427" applyFont="1" applyBorder="1" applyAlignment="1">
      <alignment horizontal="right" vertical="center" wrapText="1"/>
    </xf>
    <xf numFmtId="0" fontId="77" fillId="0" borderId="100" xfId="426" applyFont="1" applyBorder="1" applyAlignment="1">
      <alignment horizontal="center" vertical="center" wrapText="1"/>
    </xf>
    <xf numFmtId="0" fontId="77" fillId="0" borderId="101" xfId="426" applyFont="1" applyBorder="1" applyAlignment="1">
      <alignment horizontal="center" vertical="center" wrapText="1"/>
    </xf>
    <xf numFmtId="43" fontId="77" fillId="0" borderId="101" xfId="427" applyFont="1" applyBorder="1" applyAlignment="1">
      <alignment horizontal="center" vertical="center" wrapText="1"/>
    </xf>
    <xf numFmtId="0" fontId="77" fillId="0" borderId="102" xfId="426" applyFont="1" applyBorder="1" applyAlignment="1">
      <alignment horizontal="center" vertical="center" wrapText="1"/>
    </xf>
    <xf numFmtId="0" fontId="77" fillId="0" borderId="56" xfId="426" applyFont="1" applyBorder="1" applyAlignment="1">
      <alignment horizontal="center" vertical="center" wrapText="1"/>
    </xf>
    <xf numFmtId="0" fontId="77" fillId="0" borderId="4" xfId="426" applyFont="1" applyBorder="1" applyAlignment="1">
      <alignment horizontal="center" vertical="center" wrapText="1"/>
    </xf>
    <xf numFmtId="0" fontId="77" fillId="0" borderId="59" xfId="426" applyFont="1" applyBorder="1" applyAlignment="1">
      <alignment horizontal="center" vertical="center" wrapText="1"/>
    </xf>
    <xf numFmtId="0" fontId="101" fillId="0" borderId="4" xfId="426" applyFont="1" applyBorder="1" applyAlignment="1">
      <alignment horizontal="center" vertical="center" wrapText="1"/>
    </xf>
    <xf numFmtId="0" fontId="101" fillId="0" borderId="0" xfId="426" applyFont="1" applyBorder="1" applyAlignment="1">
      <alignment vertical="center"/>
    </xf>
    <xf numFmtId="0" fontId="77" fillId="0" borderId="4" xfId="426" applyFont="1" applyBorder="1" applyAlignment="1">
      <alignment horizontal="left" vertical="center" wrapText="1"/>
    </xf>
    <xf numFmtId="43" fontId="77" fillId="0" borderId="4" xfId="427" applyFont="1" applyBorder="1" applyAlignment="1">
      <alignment horizontal="center" vertical="center" wrapText="1"/>
    </xf>
    <xf numFmtId="0" fontId="77" fillId="0" borderId="101" xfId="426" applyFont="1" applyBorder="1" applyAlignment="1">
      <alignment horizontal="left" vertical="center" wrapText="1"/>
    </xf>
    <xf numFmtId="0" fontId="77" fillId="0" borderId="4" xfId="426" quotePrefix="1" applyFont="1" applyBorder="1" applyAlignment="1">
      <alignment horizontal="center" vertical="center" wrapText="1"/>
    </xf>
    <xf numFmtId="0" fontId="77" fillId="0" borderId="101" xfId="426" quotePrefix="1" applyFont="1" applyBorder="1" applyAlignment="1">
      <alignment horizontal="center" vertical="center" wrapText="1"/>
    </xf>
    <xf numFmtId="43" fontId="77" fillId="0" borderId="4" xfId="427" applyFont="1" applyBorder="1" applyAlignment="1">
      <alignment horizontal="right" vertical="center" wrapText="1"/>
    </xf>
    <xf numFmtId="0" fontId="77" fillId="0" borderId="105" xfId="426" applyFont="1" applyBorder="1" applyAlignment="1">
      <alignment horizontal="left" vertical="center" wrapText="1"/>
    </xf>
    <xf numFmtId="0" fontId="77" fillId="0" borderId="105" xfId="426" applyFont="1" applyBorder="1" applyAlignment="1">
      <alignment horizontal="center" vertical="center" wrapText="1"/>
    </xf>
    <xf numFmtId="43" fontId="77" fillId="0" borderId="105" xfId="427" applyFont="1" applyBorder="1" applyAlignment="1">
      <alignment horizontal="center" vertical="center" wrapText="1"/>
    </xf>
    <xf numFmtId="0" fontId="77" fillId="0" borderId="106" xfId="426" applyFont="1" applyBorder="1" applyAlignment="1">
      <alignment horizontal="center" vertical="center" wrapText="1"/>
    </xf>
    <xf numFmtId="0" fontId="77" fillId="0" borderId="107" xfId="426" applyFont="1" applyBorder="1" applyAlignment="1">
      <alignment horizontal="left" vertical="center" wrapText="1"/>
    </xf>
    <xf numFmtId="0" fontId="77" fillId="0" borderId="107" xfId="426" applyFont="1" applyBorder="1" applyAlignment="1">
      <alignment horizontal="center" vertical="center" wrapText="1"/>
    </xf>
    <xf numFmtId="43" fontId="77" fillId="0" borderId="107" xfId="427" applyFont="1" applyBorder="1" applyAlignment="1">
      <alignment horizontal="center" vertical="center" wrapText="1"/>
    </xf>
    <xf numFmtId="0" fontId="77" fillId="0" borderId="108" xfId="426" applyFont="1" applyBorder="1" applyAlignment="1">
      <alignment horizontal="center" vertical="center" wrapText="1"/>
    </xf>
    <xf numFmtId="0" fontId="101" fillId="0" borderId="56" xfId="426" applyFont="1" applyBorder="1" applyAlignment="1">
      <alignment horizontal="left" vertical="center" wrapText="1"/>
    </xf>
    <xf numFmtId="0" fontId="101" fillId="0" borderId="4" xfId="426" applyFont="1" applyBorder="1" applyAlignment="1">
      <alignment horizontal="left" vertical="center" wrapText="1"/>
    </xf>
    <xf numFmtId="0" fontId="101" fillId="0" borderId="101" xfId="426" applyFont="1" applyBorder="1" applyAlignment="1">
      <alignment horizontal="left" vertical="center" wrapText="1"/>
    </xf>
    <xf numFmtId="0" fontId="77" fillId="0" borderId="100" xfId="426" applyFont="1" applyBorder="1" applyAlignment="1">
      <alignment horizontal="left" vertical="center" wrapText="1"/>
    </xf>
    <xf numFmtId="0" fontId="101" fillId="0" borderId="104" xfId="426" applyFont="1" applyBorder="1" applyAlignment="1">
      <alignment horizontal="left" vertical="center" wrapText="1"/>
    </xf>
    <xf numFmtId="0" fontId="101" fillId="0" borderId="105" xfId="426" applyFont="1" applyBorder="1" applyAlignment="1">
      <alignment horizontal="left" vertical="center" wrapText="1"/>
    </xf>
    <xf numFmtId="0" fontId="101" fillId="0" borderId="105" xfId="426" applyFont="1" applyBorder="1" applyAlignment="1">
      <alignment horizontal="center" vertical="center" wrapText="1"/>
    </xf>
    <xf numFmtId="0" fontId="101" fillId="0" borderId="97" xfId="420" applyFont="1" applyBorder="1" applyAlignment="1">
      <alignment horizontal="center" vertical="center"/>
    </xf>
    <xf numFmtId="0" fontId="101" fillId="0" borderId="95" xfId="420" applyFont="1" applyBorder="1" applyAlignment="1">
      <alignment horizontal="center" vertical="center"/>
    </xf>
    <xf numFmtId="43" fontId="77" fillId="0" borderId="95" xfId="421" applyFont="1" applyBorder="1" applyAlignment="1">
      <alignment horizontal="center" vertical="center"/>
    </xf>
    <xf numFmtId="0" fontId="101" fillId="0" borderId="96" xfId="420" applyFont="1" applyBorder="1" applyAlignment="1">
      <alignment horizontal="center" vertical="center"/>
    </xf>
    <xf numFmtId="0" fontId="101" fillId="0" borderId="95" xfId="420" applyFont="1" applyBorder="1" applyAlignment="1">
      <alignment horizontal="left" vertical="center"/>
    </xf>
    <xf numFmtId="0" fontId="101" fillId="0" borderId="95" xfId="420" applyFont="1" applyBorder="1" applyAlignment="1">
      <alignment vertical="center"/>
    </xf>
    <xf numFmtId="43" fontId="101" fillId="0" borderId="95" xfId="421" applyFont="1" applyBorder="1" applyAlignment="1">
      <alignment horizontal="center" vertical="center"/>
    </xf>
    <xf numFmtId="0" fontId="101" fillId="0" borderId="96" xfId="420" applyFont="1" applyBorder="1" applyAlignment="1">
      <alignment vertical="center"/>
    </xf>
    <xf numFmtId="0" fontId="77" fillId="0" borderId="95" xfId="420" applyFont="1" applyBorder="1" applyAlignment="1">
      <alignment horizontal="left" vertical="center"/>
    </xf>
    <xf numFmtId="41" fontId="101" fillId="0" borderId="96" xfId="418" applyFont="1" applyBorder="1" applyAlignment="1">
      <alignment vertical="center"/>
    </xf>
    <xf numFmtId="0" fontId="77" fillId="0" borderId="95" xfId="420" applyFont="1" applyBorder="1" applyAlignment="1">
      <alignment horizontal="left" vertical="top" wrapText="1"/>
    </xf>
    <xf numFmtId="0" fontId="77" fillId="0" borderId="95" xfId="420" quotePrefix="1" applyFont="1" applyBorder="1" applyAlignment="1">
      <alignment vertical="center"/>
    </xf>
    <xf numFmtId="0" fontId="77" fillId="0" borderId="95" xfId="420" applyFont="1" applyBorder="1" applyAlignment="1">
      <alignment horizontal="center" vertical="center"/>
    </xf>
    <xf numFmtId="43" fontId="77" fillId="0" borderId="101" xfId="421" applyFont="1" applyBorder="1" applyAlignment="1">
      <alignment horizontal="center" vertical="center"/>
    </xf>
    <xf numFmtId="0" fontId="101" fillId="0" borderId="102" xfId="420" applyFont="1" applyBorder="1" applyAlignment="1">
      <alignment vertical="center"/>
    </xf>
    <xf numFmtId="0" fontId="43" fillId="0" borderId="97" xfId="420" applyFont="1" applyBorder="1" applyAlignment="1">
      <alignment horizontal="center" vertical="center"/>
    </xf>
    <xf numFmtId="0" fontId="77" fillId="0" borderId="95" xfId="420" applyFont="1" applyBorder="1" applyAlignment="1">
      <alignment horizontal="center" vertical="center" wrapText="1"/>
    </xf>
    <xf numFmtId="0" fontId="77" fillId="0" borderId="6" xfId="420" applyFont="1" applyBorder="1" applyAlignment="1">
      <alignment horizontal="left" vertical="top" wrapText="1"/>
    </xf>
    <xf numFmtId="0" fontId="101" fillId="0" borderId="6" xfId="420" applyFont="1" applyBorder="1" applyAlignment="1">
      <alignment vertical="center"/>
    </xf>
    <xf numFmtId="0" fontId="77" fillId="0" borderId="6" xfId="420" quotePrefix="1" applyFont="1" applyBorder="1" applyAlignment="1">
      <alignment vertical="center"/>
    </xf>
    <xf numFmtId="0" fontId="77" fillId="0" borderId="6" xfId="420" applyFont="1" applyBorder="1" applyAlignment="1">
      <alignment horizontal="center" vertical="center"/>
    </xf>
    <xf numFmtId="0" fontId="77" fillId="0" borderId="6" xfId="420" applyFont="1" applyBorder="1" applyAlignment="1">
      <alignment horizontal="center" vertical="center" wrapText="1"/>
    </xf>
    <xf numFmtId="0" fontId="101" fillId="0" borderId="6" xfId="420" applyFont="1" applyBorder="1" applyAlignment="1">
      <alignment horizontal="center" vertical="center"/>
    </xf>
    <xf numFmtId="43" fontId="77" fillId="0" borderId="6" xfId="421" applyFont="1" applyBorder="1" applyAlignment="1">
      <alignment horizontal="center" vertical="center"/>
    </xf>
    <xf numFmtId="0" fontId="101" fillId="0" borderId="70" xfId="420" applyFont="1" applyBorder="1" applyAlignment="1">
      <alignment vertical="center"/>
    </xf>
    <xf numFmtId="43" fontId="77" fillId="0" borderId="0" xfId="145" applyFont="1" applyBorder="1" applyAlignment="1">
      <alignment horizontal="center" vertical="center"/>
    </xf>
    <xf numFmtId="0" fontId="77" fillId="0" borderId="95" xfId="420" applyFont="1" applyBorder="1" applyAlignment="1">
      <alignment horizontal="left" vertical="center" wrapText="1"/>
    </xf>
    <xf numFmtId="0" fontId="101" fillId="0" borderId="107" xfId="420" applyFont="1" applyBorder="1" applyAlignment="1">
      <alignment vertical="center"/>
    </xf>
    <xf numFmtId="0" fontId="101" fillId="0" borderId="100" xfId="420" applyFont="1" applyBorder="1" applyAlignment="1">
      <alignment horizontal="left" vertical="center"/>
    </xf>
    <xf numFmtId="0" fontId="97" fillId="23" borderId="30" xfId="0" applyFont="1" applyFill="1" applyBorder="1"/>
    <xf numFmtId="0" fontId="77" fillId="0" borderId="95" xfId="0" applyFont="1" applyFill="1" applyBorder="1" applyAlignment="1">
      <alignment vertical="center" wrapText="1"/>
    </xf>
    <xf numFmtId="0" fontId="77" fillId="0" borderId="95" xfId="415" applyFont="1" applyFill="1" applyBorder="1" applyAlignment="1">
      <alignment vertical="center" wrapText="1"/>
    </xf>
    <xf numFmtId="0" fontId="78" fillId="0" borderId="95" xfId="0" applyFont="1" applyFill="1" applyBorder="1" applyAlignment="1">
      <alignment vertical="center" wrapText="1"/>
    </xf>
    <xf numFmtId="0" fontId="101" fillId="0" borderId="95" xfId="424" applyFont="1" applyFill="1" applyBorder="1" applyAlignment="1">
      <alignment vertical="center" wrapText="1"/>
    </xf>
    <xf numFmtId="0" fontId="0" fillId="0" borderId="0" xfId="0" applyFill="1"/>
    <xf numFmtId="43" fontId="0" fillId="0" borderId="0" xfId="0" applyNumberFormat="1" applyFill="1"/>
    <xf numFmtId="41" fontId="99" fillId="0" borderId="19" xfId="0" applyNumberFormat="1" applyFont="1" applyFill="1" applyBorder="1"/>
    <xf numFmtId="41" fontId="0" fillId="0" borderId="0" xfId="0" applyNumberFormat="1" applyFill="1"/>
    <xf numFmtId="0" fontId="101" fillId="0" borderId="0" xfId="424" applyFont="1" applyFill="1" applyAlignment="1">
      <alignment vertical="center" wrapText="1"/>
    </xf>
    <xf numFmtId="0" fontId="101" fillId="0" borderId="95" xfId="424" applyFont="1" applyFill="1" applyBorder="1" applyAlignment="1">
      <alignment horizontal="center" vertical="center" wrapText="1"/>
    </xf>
    <xf numFmtId="0" fontId="77" fillId="0" borderId="95" xfId="424" applyFont="1" applyFill="1" applyBorder="1" applyAlignment="1">
      <alignment vertical="center" wrapText="1"/>
    </xf>
    <xf numFmtId="2" fontId="77" fillId="0" borderId="95" xfId="424" applyNumberFormat="1" applyFont="1" applyFill="1" applyBorder="1" applyAlignment="1">
      <alignment vertical="center" wrapText="1"/>
    </xf>
    <xf numFmtId="0" fontId="77" fillId="0" borderId="101" xfId="424" applyFont="1" applyFill="1" applyBorder="1" applyAlignment="1">
      <alignment vertical="center" wrapText="1"/>
    </xf>
    <xf numFmtId="0" fontId="77" fillId="0" borderId="0" xfId="424" applyFont="1" applyFill="1" applyAlignment="1">
      <alignment vertical="center"/>
    </xf>
    <xf numFmtId="0" fontId="77" fillId="0" borderId="0" xfId="424" applyFont="1" applyFill="1" applyAlignment="1">
      <alignment vertical="center" wrapText="1"/>
    </xf>
    <xf numFmtId="0" fontId="77" fillId="0" borderId="0" xfId="424" applyFont="1" applyFill="1" applyAlignment="1">
      <alignment horizontal="center" vertical="center"/>
    </xf>
    <xf numFmtId="0" fontId="77" fillId="0" borderId="0" xfId="0" applyFont="1" applyFill="1" applyAlignment="1">
      <alignment horizontal="center"/>
    </xf>
    <xf numFmtId="0" fontId="77" fillId="0" borderId="0" xfId="0" applyFont="1" applyFill="1"/>
    <xf numFmtId="0" fontId="109" fillId="0" borderId="0" xfId="415" applyFont="1" applyFill="1" applyAlignment="1"/>
    <xf numFmtId="0" fontId="101" fillId="0" borderId="0" xfId="424" applyFont="1" applyFill="1" applyAlignment="1">
      <alignment horizontal="center" vertical="center" wrapText="1"/>
    </xf>
    <xf numFmtId="0" fontId="101" fillId="0" borderId="0" xfId="424" applyFont="1" applyFill="1" applyBorder="1" applyAlignment="1">
      <alignment vertical="center" wrapText="1"/>
    </xf>
    <xf numFmtId="0" fontId="77" fillId="0" borderId="97" xfId="424" applyFont="1" applyFill="1" applyBorder="1" applyAlignment="1">
      <alignment vertical="center" wrapText="1"/>
    </xf>
    <xf numFmtId="0" fontId="77" fillId="0" borderId="95" xfId="424" applyFont="1" applyFill="1" applyBorder="1" applyAlignment="1">
      <alignment horizontal="center" vertical="center" wrapText="1"/>
    </xf>
    <xf numFmtId="41" fontId="77" fillId="0" borderId="95" xfId="418" applyFont="1" applyFill="1" applyBorder="1" applyAlignment="1">
      <alignment horizontal="center" vertical="center" wrapText="1"/>
    </xf>
    <xf numFmtId="0" fontId="77" fillId="0" borderId="96" xfId="424" applyFont="1" applyFill="1" applyBorder="1" applyAlignment="1">
      <alignment vertical="center" wrapText="1"/>
    </xf>
    <xf numFmtId="0" fontId="101" fillId="0" borderId="97" xfId="424" applyFont="1" applyFill="1" applyBorder="1" applyAlignment="1">
      <alignment horizontal="left" vertical="center" wrapText="1"/>
    </xf>
    <xf numFmtId="0" fontId="101" fillId="0" borderId="95" xfId="424" applyFont="1" applyFill="1" applyBorder="1" applyAlignment="1">
      <alignment horizontal="left" vertical="center" wrapText="1"/>
    </xf>
    <xf numFmtId="43" fontId="101" fillId="0" borderId="95" xfId="424" applyNumberFormat="1" applyFont="1" applyFill="1" applyBorder="1" applyAlignment="1">
      <alignment horizontal="center" vertical="center" wrapText="1"/>
    </xf>
    <xf numFmtId="43" fontId="77" fillId="0" borderId="95" xfId="424" applyNumberFormat="1" applyFont="1" applyFill="1" applyBorder="1" applyAlignment="1">
      <alignment horizontal="center" vertical="center" wrapText="1"/>
    </xf>
    <xf numFmtId="0" fontId="77" fillId="0" borderId="97" xfId="424" applyFont="1" applyFill="1" applyBorder="1" applyAlignment="1">
      <alignment horizontal="left" vertical="center" wrapText="1"/>
    </xf>
    <xf numFmtId="0" fontId="77" fillId="0" borderId="95" xfId="424" quotePrefix="1" applyFont="1" applyFill="1" applyBorder="1" applyAlignment="1">
      <alignment horizontal="center" vertical="center" wrapText="1"/>
    </xf>
    <xf numFmtId="43" fontId="77" fillId="0" borderId="95" xfId="425" applyFont="1" applyFill="1" applyBorder="1" applyAlignment="1">
      <alignment horizontal="center" vertical="center" wrapText="1"/>
    </xf>
    <xf numFmtId="0" fontId="77" fillId="0" borderId="95" xfId="307" applyFont="1" applyFill="1" applyBorder="1" applyAlignment="1">
      <alignment horizontal="center" vertical="center" wrapText="1"/>
    </xf>
    <xf numFmtId="43" fontId="43" fillId="0" borderId="95" xfId="425" applyFont="1" applyFill="1" applyBorder="1" applyAlignment="1">
      <alignment horizontal="center" vertical="center" wrapText="1"/>
    </xf>
    <xf numFmtId="0" fontId="77" fillId="0" borderId="95" xfId="424" applyFont="1" applyFill="1" applyBorder="1" applyAlignment="1">
      <alignment horizontal="left" vertical="center" wrapText="1"/>
    </xf>
    <xf numFmtId="41" fontId="43" fillId="0" borderId="95" xfId="418" applyFont="1" applyFill="1" applyBorder="1" applyAlignment="1">
      <alignment horizontal="center" vertical="center" wrapText="1"/>
    </xf>
    <xf numFmtId="0" fontId="77" fillId="0" borderId="100" xfId="424" applyFont="1" applyFill="1" applyBorder="1" applyAlignment="1">
      <alignment vertical="center" wrapText="1"/>
    </xf>
    <xf numFmtId="0" fontId="77" fillId="0" borderId="101" xfId="424" applyFont="1" applyFill="1" applyBorder="1" applyAlignment="1">
      <alignment horizontal="center" vertical="center" wrapText="1"/>
    </xf>
    <xf numFmtId="0" fontId="77" fillId="0" borderId="102" xfId="424" applyFont="1" applyFill="1" applyBorder="1" applyAlignment="1">
      <alignment vertical="center" wrapText="1"/>
    </xf>
    <xf numFmtId="0" fontId="77" fillId="0" borderId="0" xfId="424" applyFont="1" applyFill="1" applyAlignment="1">
      <alignment horizontal="center" vertical="center" wrapText="1"/>
    </xf>
    <xf numFmtId="0" fontId="77" fillId="0" borderId="95" xfId="424" applyFont="1" applyFill="1" applyBorder="1" applyAlignment="1">
      <alignment horizontal="justify" vertical="center" wrapText="1"/>
    </xf>
    <xf numFmtId="0" fontId="110" fillId="0" borderId="95" xfId="0" applyFont="1" applyFill="1" applyBorder="1" applyAlignment="1">
      <alignment horizontal="justify" vertical="center" wrapText="1"/>
    </xf>
    <xf numFmtId="0" fontId="78" fillId="0" borderId="0" xfId="0" applyFont="1" applyFill="1" applyAlignment="1">
      <alignment vertical="center" wrapText="1"/>
    </xf>
    <xf numFmtId="0" fontId="0" fillId="0" borderId="0" xfId="0" applyAlignment="1"/>
    <xf numFmtId="0" fontId="78" fillId="0" borderId="0" xfId="0" applyFont="1" applyFill="1" applyAlignment="1">
      <alignment vertical="center"/>
    </xf>
    <xf numFmtId="0" fontId="77" fillId="0" borderId="0" xfId="0" applyFont="1" applyFill="1" applyAlignment="1">
      <alignment horizontal="center" vertical="center"/>
    </xf>
    <xf numFmtId="0" fontId="77" fillId="0" borderId="0" xfId="415" applyFont="1" applyFill="1" applyAlignment="1">
      <alignment vertical="center"/>
    </xf>
    <xf numFmtId="0" fontId="109" fillId="0" borderId="0" xfId="0" applyFont="1" applyFill="1" applyAlignment="1">
      <alignment vertical="center"/>
    </xf>
    <xf numFmtId="0" fontId="109" fillId="0" borderId="0" xfId="415" applyFont="1" applyFill="1" applyAlignment="1">
      <alignment vertical="center"/>
    </xf>
    <xf numFmtId="43" fontId="77" fillId="0" borderId="95" xfId="424" applyNumberFormat="1" applyFont="1" applyFill="1" applyBorder="1" applyAlignment="1">
      <alignment horizontal="left" vertical="center" wrapText="1"/>
    </xf>
    <xf numFmtId="0" fontId="77" fillId="0" borderId="97" xfId="424" applyFont="1" applyFill="1" applyBorder="1" applyAlignment="1">
      <alignment horizontal="center" vertical="center" wrapText="1"/>
    </xf>
    <xf numFmtId="0" fontId="77" fillId="0" borderId="4" xfId="424" applyFont="1" applyFill="1" applyBorder="1" applyAlignment="1">
      <alignment horizontal="left" vertical="center" wrapText="1"/>
    </xf>
    <xf numFmtId="0" fontId="77" fillId="0" borderId="4" xfId="424" applyFont="1" applyFill="1" applyBorder="1" applyAlignment="1">
      <alignment vertical="center" wrapText="1"/>
    </xf>
    <xf numFmtId="0" fontId="77" fillId="0" borderId="4" xfId="424" quotePrefix="1" applyFont="1" applyFill="1" applyBorder="1" applyAlignment="1">
      <alignment horizontal="center" vertical="center" wrapText="1"/>
    </xf>
    <xf numFmtId="0" fontId="77" fillId="0" borderId="4" xfId="424" applyFont="1" applyFill="1" applyBorder="1" applyAlignment="1">
      <alignment horizontal="center" vertical="center" wrapText="1"/>
    </xf>
    <xf numFmtId="43" fontId="77" fillId="0" borderId="4" xfId="425" applyFont="1" applyFill="1" applyBorder="1" applyAlignment="1">
      <alignment horizontal="center" vertical="center" wrapText="1"/>
    </xf>
    <xf numFmtId="0" fontId="77" fillId="0" borderId="59" xfId="424" applyFont="1" applyFill="1" applyBorder="1" applyAlignment="1">
      <alignment vertical="center" wrapText="1"/>
    </xf>
    <xf numFmtId="0" fontId="77" fillId="0" borderId="101" xfId="424" applyFont="1" applyFill="1" applyBorder="1" applyAlignment="1">
      <alignment horizontal="left" vertical="center" wrapText="1"/>
    </xf>
    <xf numFmtId="0" fontId="77" fillId="0" borderId="101" xfId="424" quotePrefix="1" applyFont="1" applyFill="1" applyBorder="1" applyAlignment="1">
      <alignment horizontal="center" vertical="center" wrapText="1"/>
    </xf>
    <xf numFmtId="0" fontId="77" fillId="0" borderId="101" xfId="307" applyFont="1" applyFill="1" applyBorder="1" applyAlignment="1">
      <alignment horizontal="center" vertical="center" wrapText="1"/>
    </xf>
    <xf numFmtId="43" fontId="77" fillId="0" borderId="101" xfId="425" applyFont="1" applyFill="1" applyBorder="1" applyAlignment="1">
      <alignment horizontal="center" vertical="center" wrapText="1"/>
    </xf>
    <xf numFmtId="0" fontId="77" fillId="0" borderId="4" xfId="307" applyFont="1" applyFill="1" applyBorder="1" applyAlignment="1">
      <alignment horizontal="center" vertical="center" wrapText="1"/>
    </xf>
    <xf numFmtId="43" fontId="43" fillId="0" borderId="4" xfId="425" applyFont="1" applyFill="1" applyBorder="1" applyAlignment="1">
      <alignment horizontal="center" vertical="center" wrapText="1"/>
    </xf>
    <xf numFmtId="43" fontId="43" fillId="0" borderId="101" xfId="425" applyFont="1" applyFill="1" applyBorder="1" applyAlignment="1">
      <alignment horizontal="center" vertical="center" wrapText="1"/>
    </xf>
    <xf numFmtId="0" fontId="78" fillId="0" borderId="4" xfId="0" applyFont="1" applyFill="1" applyBorder="1" applyAlignment="1">
      <alignment vertical="center" wrapText="1"/>
    </xf>
    <xf numFmtId="0" fontId="77" fillId="0" borderId="0" xfId="0" applyFont="1" applyAlignment="1">
      <alignment vertical="center"/>
    </xf>
    <xf numFmtId="0" fontId="107" fillId="18" borderId="0" xfId="0" applyFont="1" applyFill="1" applyAlignment="1">
      <alignment vertical="center"/>
    </xf>
    <xf numFmtId="0" fontId="107" fillId="0" borderId="0" xfId="0" applyFont="1" applyAlignment="1">
      <alignment vertical="center"/>
    </xf>
    <xf numFmtId="0" fontId="105" fillId="0" borderId="0" xfId="0" applyFont="1" applyAlignment="1">
      <alignment vertical="center"/>
    </xf>
    <xf numFmtId="0" fontId="105" fillId="18" borderId="0" xfId="0" applyFont="1" applyFill="1" applyAlignment="1">
      <alignment vertical="center"/>
    </xf>
    <xf numFmtId="0" fontId="78" fillId="0" borderId="0" xfId="422" applyFont="1" applyFill="1"/>
    <xf numFmtId="0" fontId="77" fillId="0" borderId="0" xfId="422" applyFont="1" applyFill="1" applyAlignment="1">
      <alignment vertical="center" wrapText="1"/>
    </xf>
    <xf numFmtId="0" fontId="77" fillId="0" borderId="0" xfId="422" applyFont="1" applyFill="1" applyAlignment="1">
      <alignment horizontal="center" vertical="center"/>
    </xf>
    <xf numFmtId="0" fontId="77" fillId="0" borderId="0" xfId="422" applyFont="1" applyFill="1" applyAlignment="1">
      <alignment vertical="center"/>
    </xf>
    <xf numFmtId="0" fontId="77" fillId="0" borderId="0" xfId="422" applyFont="1" applyFill="1" applyBorder="1" applyAlignment="1">
      <alignment vertical="center"/>
    </xf>
    <xf numFmtId="0" fontId="101" fillId="0" borderId="0" xfId="422" applyFont="1" applyFill="1" applyAlignment="1">
      <alignment vertical="center" wrapText="1"/>
    </xf>
    <xf numFmtId="0" fontId="77" fillId="0" borderId="97" xfId="422" applyFont="1" applyFill="1" applyBorder="1" applyAlignment="1">
      <alignment vertical="center" wrapText="1"/>
    </xf>
    <xf numFmtId="0" fontId="77" fillId="0" borderId="98" xfId="422" applyFont="1" applyFill="1" applyBorder="1" applyAlignment="1">
      <alignment vertical="center"/>
    </xf>
    <xf numFmtId="0" fontId="77" fillId="0" borderId="99" xfId="422" applyFont="1" applyFill="1" applyBorder="1" applyAlignment="1">
      <alignment vertical="center"/>
    </xf>
    <xf numFmtId="0" fontId="43" fillId="0" borderId="98" xfId="422" applyFont="1" applyFill="1" applyBorder="1" applyAlignment="1">
      <alignment horizontal="left" vertical="center" wrapText="1"/>
    </xf>
    <xf numFmtId="0" fontId="43" fillId="0" borderId="98" xfId="422" applyFont="1" applyFill="1" applyBorder="1" applyAlignment="1">
      <alignment horizontal="center" vertical="center"/>
    </xf>
    <xf numFmtId="43" fontId="77" fillId="0" borderId="98" xfId="423" applyFont="1" applyFill="1" applyBorder="1" applyAlignment="1">
      <alignment vertical="center"/>
    </xf>
    <xf numFmtId="0" fontId="77" fillId="0" borderId="98" xfId="422" applyFont="1" applyFill="1" applyBorder="1" applyAlignment="1">
      <alignment horizontal="center" vertical="center" wrapText="1"/>
    </xf>
    <xf numFmtId="0" fontId="77" fillId="0" borderId="100" xfId="422" applyFont="1" applyFill="1" applyBorder="1" applyAlignment="1">
      <alignment horizontal="left" vertical="center" wrapText="1"/>
    </xf>
    <xf numFmtId="0" fontId="43" fillId="0" borderId="101" xfId="422" applyFont="1" applyFill="1" applyBorder="1" applyAlignment="1">
      <alignment horizontal="left" vertical="center"/>
    </xf>
    <xf numFmtId="0" fontId="43" fillId="0" borderId="101" xfId="422" applyFont="1" applyFill="1" applyBorder="1" applyAlignment="1">
      <alignment horizontal="center" vertical="center"/>
    </xf>
    <xf numFmtId="0" fontId="77" fillId="0" borderId="101" xfId="422" applyFont="1" applyFill="1" applyBorder="1" applyAlignment="1">
      <alignment vertical="center"/>
    </xf>
    <xf numFmtId="0" fontId="77" fillId="0" borderId="101" xfId="422" applyFont="1" applyFill="1" applyBorder="1" applyAlignment="1">
      <alignment horizontal="center" vertical="center"/>
    </xf>
    <xf numFmtId="43" fontId="77" fillId="0" borderId="101" xfId="423" applyFont="1" applyFill="1" applyBorder="1" applyAlignment="1">
      <alignment vertical="center"/>
    </xf>
    <xf numFmtId="0" fontId="77" fillId="0" borderId="102" xfId="422" applyFont="1" applyFill="1" applyBorder="1" applyAlignment="1">
      <alignment vertical="center"/>
    </xf>
    <xf numFmtId="0" fontId="101" fillId="0" borderId="97" xfId="422" applyFont="1" applyFill="1" applyBorder="1" applyAlignment="1">
      <alignment horizontal="left" vertical="center" wrapText="1"/>
    </xf>
    <xf numFmtId="0" fontId="101" fillId="0" borderId="98" xfId="422" applyFont="1" applyFill="1" applyBorder="1" applyAlignment="1">
      <alignment horizontal="left" vertical="center"/>
    </xf>
    <xf numFmtId="0" fontId="77" fillId="0" borderId="98" xfId="422" applyFont="1" applyFill="1" applyBorder="1" applyAlignment="1">
      <alignment horizontal="left" vertical="center" wrapText="1"/>
    </xf>
    <xf numFmtId="43" fontId="101" fillId="0" borderId="98" xfId="422" applyNumberFormat="1" applyFont="1" applyFill="1" applyBorder="1" applyAlignment="1">
      <alignment vertical="center"/>
    </xf>
    <xf numFmtId="0" fontId="43" fillId="0" borderId="4" xfId="422" applyFont="1" applyFill="1" applyBorder="1" applyAlignment="1">
      <alignment horizontal="left" vertical="center" wrapText="1"/>
    </xf>
    <xf numFmtId="0" fontId="43" fillId="0" borderId="4" xfId="422" applyFont="1" applyFill="1" applyBorder="1" applyAlignment="1">
      <alignment horizontal="center" vertical="center"/>
    </xf>
    <xf numFmtId="0" fontId="77" fillId="0" borderId="4" xfId="422" applyFont="1" applyFill="1" applyBorder="1" applyAlignment="1">
      <alignment vertical="center"/>
    </xf>
    <xf numFmtId="0" fontId="77" fillId="0" borderId="4" xfId="422" applyFont="1" applyFill="1" applyBorder="1" applyAlignment="1">
      <alignment horizontal="center" vertical="center" wrapText="1"/>
    </xf>
    <xf numFmtId="0" fontId="77" fillId="0" borderId="4" xfId="422" applyFont="1" applyFill="1" applyBorder="1" applyAlignment="1">
      <alignment horizontal="center" vertical="center"/>
    </xf>
    <xf numFmtId="43" fontId="77" fillId="0" borderId="4" xfId="423" applyFont="1" applyFill="1" applyBorder="1" applyAlignment="1">
      <alignment vertical="center"/>
    </xf>
    <xf numFmtId="0" fontId="77" fillId="0" borderId="59" xfId="422" applyFont="1" applyFill="1" applyBorder="1" applyAlignment="1">
      <alignment vertical="center"/>
    </xf>
    <xf numFmtId="0" fontId="43" fillId="0" borderId="118" xfId="422" applyFont="1" applyFill="1" applyBorder="1" applyAlignment="1">
      <alignment horizontal="left" vertical="center" wrapText="1"/>
    </xf>
    <xf numFmtId="0" fontId="43" fillId="0" borderId="118" xfId="422" applyFont="1" applyFill="1" applyBorder="1" applyAlignment="1">
      <alignment horizontal="center" vertical="center"/>
    </xf>
    <xf numFmtId="0" fontId="77" fillId="0" borderId="118" xfId="422" applyFont="1" applyFill="1" applyBorder="1" applyAlignment="1">
      <alignment vertical="center"/>
    </xf>
    <xf numFmtId="0" fontId="77" fillId="0" borderId="118" xfId="422" applyFont="1" applyFill="1" applyBorder="1" applyAlignment="1">
      <alignment horizontal="center" vertical="center" wrapText="1"/>
    </xf>
    <xf numFmtId="0" fontId="77" fillId="0" borderId="118" xfId="422" applyFont="1" applyFill="1" applyBorder="1" applyAlignment="1">
      <alignment horizontal="center" vertical="center"/>
    </xf>
    <xf numFmtId="43" fontId="77" fillId="0" borderId="118" xfId="423" applyFont="1" applyFill="1" applyBorder="1" applyAlignment="1">
      <alignment vertical="center"/>
    </xf>
    <xf numFmtId="0" fontId="77" fillId="0" borderId="119" xfId="422" applyFont="1" applyFill="1" applyBorder="1" applyAlignment="1">
      <alignment vertical="center"/>
    </xf>
    <xf numFmtId="43" fontId="101" fillId="0" borderId="0" xfId="426" applyNumberFormat="1" applyFont="1" applyBorder="1" applyAlignment="1">
      <alignment horizontal="center" vertical="center"/>
    </xf>
    <xf numFmtId="0" fontId="77" fillId="0" borderId="99" xfId="426" applyFont="1" applyBorder="1" applyAlignment="1">
      <alignment horizontal="center" vertical="center" wrapText="1"/>
    </xf>
    <xf numFmtId="0" fontId="101" fillId="0" borderId="95" xfId="426" applyFont="1" applyBorder="1" applyAlignment="1">
      <alignment horizontal="center" vertical="center" wrapText="1"/>
    </xf>
    <xf numFmtId="0" fontId="77" fillId="0" borderId="56" xfId="424" applyFont="1" applyFill="1" applyBorder="1" applyAlignment="1">
      <alignment horizontal="center" vertical="center" wrapText="1"/>
    </xf>
    <xf numFmtId="0" fontId="77" fillId="0" borderId="100" xfId="424" applyFont="1" applyFill="1" applyBorder="1" applyAlignment="1">
      <alignment horizontal="center" vertical="center" wrapText="1"/>
    </xf>
    <xf numFmtId="0" fontId="78" fillId="0" borderId="118" xfId="0" applyFont="1" applyFill="1" applyBorder="1" applyAlignment="1">
      <alignment vertical="center" wrapText="1"/>
    </xf>
    <xf numFmtId="0" fontId="77" fillId="0" borderId="118" xfId="424" applyFont="1" applyFill="1" applyBorder="1" applyAlignment="1">
      <alignment vertical="center" wrapText="1"/>
    </xf>
    <xf numFmtId="0" fontId="77" fillId="0" borderId="118" xfId="424" quotePrefix="1" applyFont="1" applyFill="1" applyBorder="1" applyAlignment="1">
      <alignment horizontal="center" vertical="center" wrapText="1"/>
    </xf>
    <xf numFmtId="0" fontId="77" fillId="0" borderId="118" xfId="424" applyFont="1" applyFill="1" applyBorder="1" applyAlignment="1">
      <alignment horizontal="left" vertical="center" wrapText="1"/>
    </xf>
    <xf numFmtId="0" fontId="77" fillId="0" borderId="118" xfId="424" applyFont="1" applyFill="1" applyBorder="1" applyAlignment="1">
      <alignment horizontal="center" vertical="center" wrapText="1"/>
    </xf>
    <xf numFmtId="0" fontId="77" fillId="0" borderId="97" xfId="422" applyFont="1" applyFill="1" applyBorder="1" applyAlignment="1">
      <alignment horizontal="center" vertical="center" wrapText="1"/>
    </xf>
    <xf numFmtId="0" fontId="77" fillId="0" borderId="56" xfId="422" applyFont="1" applyFill="1" applyBorder="1" applyAlignment="1">
      <alignment horizontal="center" vertical="center" wrapText="1"/>
    </xf>
    <xf numFmtId="0" fontId="77" fillId="0" borderId="100" xfId="422" applyFont="1" applyFill="1" applyBorder="1" applyAlignment="1">
      <alignment horizontal="center" vertical="center" wrapText="1"/>
    </xf>
    <xf numFmtId="168" fontId="77" fillId="24" borderId="0" xfId="0" applyNumberFormat="1" applyFont="1" applyFill="1" applyAlignment="1">
      <alignment horizontal="center" vertical="center"/>
    </xf>
    <xf numFmtId="41" fontId="77" fillId="23" borderId="0" xfId="418" applyFont="1" applyFill="1" applyAlignment="1">
      <alignment horizontal="center" vertical="center"/>
    </xf>
    <xf numFmtId="41" fontId="55" fillId="23" borderId="0" xfId="418" applyFont="1" applyFill="1" applyAlignment="1">
      <alignment horizontal="center" vertical="center"/>
    </xf>
    <xf numFmtId="0" fontId="0" fillId="19" borderId="0" xfId="0" applyFill="1"/>
    <xf numFmtId="0" fontId="77" fillId="19" borderId="97" xfId="424" applyFont="1" applyFill="1" applyBorder="1" applyAlignment="1">
      <alignment horizontal="center" vertical="center" wrapText="1"/>
    </xf>
    <xf numFmtId="0" fontId="77" fillId="19" borderId="95" xfId="424" applyFont="1" applyFill="1" applyBorder="1" applyAlignment="1">
      <alignment horizontal="justify" vertical="center" wrapText="1"/>
    </xf>
    <xf numFmtId="0" fontId="77" fillId="19" borderId="95" xfId="424" applyFont="1" applyFill="1" applyBorder="1" applyAlignment="1">
      <alignment vertical="center" wrapText="1"/>
    </xf>
    <xf numFmtId="0" fontId="77" fillId="19" borderId="95" xfId="424" applyFont="1" applyFill="1" applyBorder="1" applyAlignment="1">
      <alignment horizontal="center" vertical="center" wrapText="1"/>
    </xf>
    <xf numFmtId="0" fontId="77" fillId="19" borderId="95" xfId="307" applyFont="1" applyFill="1" applyBorder="1" applyAlignment="1">
      <alignment horizontal="center" vertical="center" wrapText="1"/>
    </xf>
    <xf numFmtId="0" fontId="77" fillId="19" borderId="95" xfId="424" applyFont="1" applyFill="1" applyBorder="1" applyAlignment="1">
      <alignment horizontal="left" vertical="center" wrapText="1"/>
    </xf>
    <xf numFmtId="41" fontId="77" fillId="19" borderId="95" xfId="418" applyFont="1" applyFill="1" applyBorder="1" applyAlignment="1">
      <alignment horizontal="center" vertical="center" wrapText="1"/>
    </xf>
    <xf numFmtId="0" fontId="77" fillId="19" borderId="96" xfId="424" applyFont="1" applyFill="1" applyBorder="1" applyAlignment="1">
      <alignment vertical="center" wrapText="1"/>
    </xf>
    <xf numFmtId="0" fontId="54" fillId="19" borderId="0" xfId="0" applyFont="1" applyFill="1" applyAlignment="1">
      <alignment vertical="center"/>
    </xf>
    <xf numFmtId="0" fontId="55" fillId="19" borderId="0" xfId="0" applyFont="1" applyFill="1" applyAlignment="1">
      <alignment vertical="center"/>
    </xf>
    <xf numFmtId="41" fontId="55" fillId="19" borderId="0" xfId="418" applyFont="1" applyFill="1" applyAlignment="1">
      <alignment vertical="center"/>
    </xf>
    <xf numFmtId="41" fontId="55" fillId="19" borderId="3" xfId="418" applyFont="1" applyFill="1" applyBorder="1" applyAlignment="1">
      <alignment vertical="center"/>
    </xf>
    <xf numFmtId="168" fontId="55" fillId="19" borderId="0" xfId="0" applyNumberFormat="1" applyFont="1" applyFill="1" applyAlignment="1">
      <alignment vertical="center"/>
    </xf>
    <xf numFmtId="43" fontId="54" fillId="19" borderId="25" xfId="307" applyNumberFormat="1" applyFont="1" applyFill="1" applyBorder="1" applyAlignment="1">
      <alignment horizontal="center" vertical="center"/>
    </xf>
    <xf numFmtId="41" fontId="0" fillId="19" borderId="0" xfId="418" applyFont="1" applyFill="1"/>
    <xf numFmtId="0" fontId="77" fillId="19" borderId="95" xfId="424" quotePrefix="1" applyFont="1" applyFill="1" applyBorder="1" applyAlignment="1">
      <alignment horizontal="center" vertical="center" wrapText="1"/>
    </xf>
    <xf numFmtId="43" fontId="77" fillId="19" borderId="95" xfId="425" applyFont="1" applyFill="1" applyBorder="1" applyAlignment="1">
      <alignment horizontal="center" vertical="center" wrapText="1"/>
    </xf>
    <xf numFmtId="0" fontId="77" fillId="0" borderId="98" xfId="426" applyFont="1" applyBorder="1" applyAlignment="1">
      <alignment horizontal="left" vertical="center" wrapText="1"/>
    </xf>
    <xf numFmtId="0" fontId="77" fillId="0" borderId="98" xfId="426" quotePrefix="1" applyFont="1" applyBorder="1" applyAlignment="1">
      <alignment horizontal="center" vertical="center" wrapText="1"/>
    </xf>
    <xf numFmtId="0" fontId="77" fillId="0" borderId="98" xfId="426" applyFont="1" applyBorder="1" applyAlignment="1">
      <alignment horizontal="center" vertical="center" wrapText="1"/>
    </xf>
    <xf numFmtId="43" fontId="77" fillId="0" borderId="98" xfId="427" applyFont="1" applyBorder="1" applyAlignment="1">
      <alignment horizontal="center" vertical="center" wrapText="1"/>
    </xf>
    <xf numFmtId="41" fontId="77" fillId="23" borderId="0" xfId="418" applyFont="1" applyFill="1" applyBorder="1" applyAlignment="1">
      <alignment horizontal="center" vertical="center"/>
    </xf>
    <xf numFmtId="0" fontId="77" fillId="0" borderId="6" xfId="420" applyFont="1" applyBorder="1" applyAlignment="1">
      <alignment vertical="center"/>
    </xf>
    <xf numFmtId="0" fontId="77" fillId="0" borderId="6" xfId="420" applyFont="1" applyBorder="1" applyAlignment="1">
      <alignment horizontal="left" vertical="center" wrapText="1"/>
    </xf>
    <xf numFmtId="0" fontId="77" fillId="0" borderId="98" xfId="424" applyFont="1" applyFill="1" applyBorder="1" applyAlignment="1">
      <alignment horizontal="justify" vertical="center" wrapText="1"/>
    </xf>
    <xf numFmtId="0" fontId="77" fillId="0" borderId="98" xfId="424" applyFont="1" applyFill="1" applyBorder="1" applyAlignment="1">
      <alignment vertical="center" wrapText="1"/>
    </xf>
    <xf numFmtId="0" fontId="77" fillId="0" borderId="98" xfId="424" applyFont="1" applyFill="1" applyBorder="1" applyAlignment="1">
      <alignment horizontal="center" vertical="center" wrapText="1"/>
    </xf>
    <xf numFmtId="0" fontId="77" fillId="0" borderId="98" xfId="424" applyFont="1" applyFill="1" applyBorder="1" applyAlignment="1">
      <alignment horizontal="left" vertical="center" wrapText="1"/>
    </xf>
    <xf numFmtId="41" fontId="43" fillId="0" borderId="98" xfId="418" applyFont="1" applyFill="1" applyBorder="1" applyAlignment="1">
      <alignment horizontal="center" vertical="center" wrapText="1"/>
    </xf>
    <xf numFmtId="0" fontId="77" fillId="0" borderId="99" xfId="424" applyFont="1" applyFill="1" applyBorder="1" applyAlignment="1">
      <alignment vertical="center" wrapText="1"/>
    </xf>
    <xf numFmtId="43" fontId="54" fillId="0" borderId="0" xfId="307" applyNumberFormat="1" applyFont="1" applyBorder="1" applyAlignment="1">
      <alignment horizontal="center" vertical="center"/>
    </xf>
    <xf numFmtId="43" fontId="77" fillId="0" borderId="98" xfId="424" applyNumberFormat="1" applyFont="1" applyFill="1" applyBorder="1" applyAlignment="1">
      <alignment horizontal="left" vertical="center" wrapText="1"/>
    </xf>
    <xf numFmtId="41" fontId="77" fillId="0" borderId="98" xfId="418" applyFont="1" applyFill="1" applyBorder="1" applyAlignment="1">
      <alignment horizontal="center" vertical="center" wrapText="1"/>
    </xf>
    <xf numFmtId="41" fontId="55" fillId="23" borderId="0" xfId="418" applyFont="1" applyFill="1" applyBorder="1" applyAlignment="1">
      <alignment horizontal="center" vertical="center"/>
    </xf>
    <xf numFmtId="0" fontId="77" fillId="0" borderId="69" xfId="422" applyFont="1" applyFill="1" applyBorder="1" applyAlignment="1">
      <alignment horizontal="center" vertical="center" wrapText="1"/>
    </xf>
    <xf numFmtId="0" fontId="43" fillId="0" borderId="6" xfId="422" applyFont="1" applyFill="1" applyBorder="1" applyAlignment="1">
      <alignment horizontal="left" vertical="center" wrapText="1"/>
    </xf>
    <xf numFmtId="0" fontId="43" fillId="0" borderId="6" xfId="422" applyFont="1" applyFill="1" applyBorder="1" applyAlignment="1">
      <alignment horizontal="center" vertical="center"/>
    </xf>
    <xf numFmtId="0" fontId="77" fillId="0" borderId="6" xfId="422" applyFont="1" applyFill="1" applyBorder="1" applyAlignment="1">
      <alignment vertical="center"/>
    </xf>
    <xf numFmtId="0" fontId="77" fillId="0" borderId="6" xfId="422" applyFont="1" applyFill="1" applyBorder="1" applyAlignment="1">
      <alignment horizontal="center" vertical="center" wrapText="1"/>
    </xf>
    <xf numFmtId="0" fontId="77" fillId="0" borderId="6" xfId="422" applyFont="1" applyFill="1" applyBorder="1" applyAlignment="1">
      <alignment horizontal="center" vertical="center"/>
    </xf>
    <xf numFmtId="43" fontId="77" fillId="0" borderId="6" xfId="423" applyFont="1" applyFill="1" applyBorder="1" applyAlignment="1">
      <alignment vertical="center"/>
    </xf>
    <xf numFmtId="0" fontId="77" fillId="0" borderId="70" xfId="422" applyFont="1" applyFill="1" applyBorder="1" applyAlignment="1">
      <alignment vertical="center"/>
    </xf>
    <xf numFmtId="168" fontId="77" fillId="24" borderId="0" xfId="0" applyNumberFormat="1" applyFont="1" applyFill="1" applyAlignment="1">
      <alignment horizontal="center" vertical="center"/>
    </xf>
    <xf numFmtId="41" fontId="77" fillId="23" borderId="0" xfId="418" applyFont="1" applyFill="1" applyAlignment="1">
      <alignment horizontal="center" vertical="center"/>
    </xf>
    <xf numFmtId="0" fontId="107" fillId="0" borderId="0" xfId="0" applyFont="1" applyAlignment="1">
      <alignment horizontal="center"/>
    </xf>
    <xf numFmtId="0" fontId="101" fillId="0" borderId="95" xfId="426" applyFont="1" applyBorder="1" applyAlignment="1">
      <alignment horizontal="center" vertical="center" wrapText="1"/>
    </xf>
    <xf numFmtId="0" fontId="101" fillId="0" borderId="0" xfId="426" applyFont="1" applyAlignment="1">
      <alignment horizontal="center" vertical="center" wrapText="1"/>
    </xf>
    <xf numFmtId="0" fontId="101" fillId="0" borderId="97" xfId="426" applyFont="1" applyBorder="1" applyAlignment="1">
      <alignment horizontal="center" vertical="center" wrapText="1"/>
    </xf>
    <xf numFmtId="0" fontId="115" fillId="0" borderId="0" xfId="0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5" fillId="0" borderId="122" xfId="0" applyFont="1" applyBorder="1" applyAlignment="1">
      <alignment horizontal="center" vertical="center"/>
    </xf>
    <xf numFmtId="0" fontId="115" fillId="0" borderId="56" xfId="0" applyFont="1" applyBorder="1" applyAlignment="1">
      <alignment horizontal="center" vertical="center"/>
    </xf>
    <xf numFmtId="0" fontId="115" fillId="0" borderId="58" xfId="0" applyFont="1" applyBorder="1" applyAlignment="1">
      <alignment horizontal="center" vertical="center"/>
    </xf>
    <xf numFmtId="43" fontId="117" fillId="0" borderId="58" xfId="0" applyNumberFormat="1" applyFont="1" applyBorder="1" applyAlignment="1">
      <alignment horizontal="center" vertical="center"/>
    </xf>
    <xf numFmtId="0" fontId="115" fillId="0" borderId="56" xfId="0" applyFont="1" applyBorder="1" applyAlignment="1">
      <alignment horizontal="left" vertical="center"/>
    </xf>
    <xf numFmtId="0" fontId="115" fillId="0" borderId="58" xfId="0" applyFont="1" applyBorder="1" applyAlignment="1">
      <alignment horizontal="left" vertical="center"/>
    </xf>
    <xf numFmtId="0" fontId="115" fillId="0" borderId="58" xfId="0" applyFont="1" applyBorder="1" applyAlignment="1">
      <alignment vertical="center"/>
    </xf>
    <xf numFmtId="43" fontId="115" fillId="0" borderId="58" xfId="0" applyNumberFormat="1" applyFont="1" applyBorder="1" applyAlignment="1">
      <alignment horizontal="center" vertical="center"/>
    </xf>
    <xf numFmtId="0" fontId="115" fillId="0" borderId="122" xfId="0" applyFont="1" applyBorder="1" applyAlignment="1">
      <alignment vertical="center"/>
    </xf>
    <xf numFmtId="0" fontId="117" fillId="0" borderId="58" xfId="0" applyFont="1" applyBorder="1" applyAlignment="1">
      <alignment horizontal="left" vertical="center"/>
    </xf>
    <xf numFmtId="41" fontId="115" fillId="0" borderId="122" xfId="0" applyNumberFormat="1" applyFont="1" applyBorder="1" applyAlignment="1">
      <alignment vertical="center"/>
    </xf>
    <xf numFmtId="0" fontId="118" fillId="0" borderId="56" xfId="0" applyFont="1" applyBorder="1" applyAlignment="1">
      <alignment horizontal="center" vertical="center"/>
    </xf>
    <xf numFmtId="0" fontId="117" fillId="0" borderId="63" xfId="0" applyFont="1" applyBorder="1" applyAlignment="1">
      <alignment horizontal="center" vertical="center"/>
    </xf>
    <xf numFmtId="0" fontId="117" fillId="0" borderId="63" xfId="0" applyFont="1" applyBorder="1" applyAlignment="1">
      <alignment horizontal="left" vertical="center" wrapText="1"/>
    </xf>
    <xf numFmtId="0" fontId="115" fillId="0" borderId="63" xfId="0" applyFont="1" applyBorder="1" applyAlignment="1">
      <alignment horizontal="center" vertical="center"/>
    </xf>
    <xf numFmtId="43" fontId="117" fillId="0" borderId="63" xfId="0" applyNumberFormat="1" applyFont="1" applyBorder="1" applyAlignment="1">
      <alignment horizontal="center" vertical="center"/>
    </xf>
    <xf numFmtId="0" fontId="115" fillId="0" borderId="123" xfId="0" applyFont="1" applyBorder="1" applyAlignment="1">
      <alignment vertical="center"/>
    </xf>
    <xf numFmtId="0" fontId="117" fillId="0" borderId="63" xfId="0" applyFont="1" applyBorder="1" applyAlignment="1">
      <alignment vertical="center"/>
    </xf>
    <xf numFmtId="0" fontId="115" fillId="0" borderId="63" xfId="0" applyFont="1" applyBorder="1" applyAlignment="1">
      <alignment vertical="center"/>
    </xf>
    <xf numFmtId="0" fontId="117" fillId="0" borderId="63" xfId="0" applyFont="1" applyBorder="1" applyAlignment="1">
      <alignment horizontal="center" vertical="center" wrapText="1"/>
    </xf>
    <xf numFmtId="0" fontId="115" fillId="0" borderId="9" xfId="0" applyFont="1" applyBorder="1" applyAlignment="1">
      <alignment vertical="center"/>
    </xf>
    <xf numFmtId="0" fontId="115" fillId="0" borderId="124" xfId="0" applyFont="1" applyBorder="1" applyAlignment="1">
      <alignment horizontal="left" vertical="center"/>
    </xf>
    <xf numFmtId="0" fontId="115" fillId="0" borderId="125" xfId="0" applyFont="1" applyBorder="1" applyAlignment="1">
      <alignment vertical="center"/>
    </xf>
    <xf numFmtId="0" fontId="115" fillId="0" borderId="126" xfId="0" applyFont="1" applyBorder="1" applyAlignment="1">
      <alignment vertical="center"/>
    </xf>
    <xf numFmtId="0" fontId="115" fillId="0" borderId="126" xfId="0" applyFont="1" applyBorder="1" applyAlignment="1">
      <alignment horizontal="center" vertical="center"/>
    </xf>
    <xf numFmtId="43" fontId="117" fillId="0" borderId="126" xfId="0" applyNumberFormat="1" applyFont="1" applyBorder="1" applyAlignment="1">
      <alignment horizontal="center" vertical="center"/>
    </xf>
    <xf numFmtId="0" fontId="115" fillId="0" borderId="127" xfId="0" applyFont="1" applyBorder="1" applyAlignment="1">
      <alignment vertical="center"/>
    </xf>
    <xf numFmtId="43" fontId="117" fillId="0" borderId="0" xfId="0" applyNumberFormat="1" applyFont="1" applyAlignment="1">
      <alignment horizontal="center" vertical="center"/>
    </xf>
    <xf numFmtId="0" fontId="117" fillId="27" borderId="0" xfId="0" applyFont="1" applyFill="1" applyAlignment="1">
      <alignment horizontal="center"/>
    </xf>
    <xf numFmtId="0" fontId="116" fillId="0" borderId="0" xfId="0" applyFont="1"/>
    <xf numFmtId="0" fontId="116" fillId="27" borderId="0" xfId="0" applyFont="1" applyFill="1"/>
    <xf numFmtId="0" fontId="116" fillId="27" borderId="0" xfId="0" applyFont="1" applyFill="1" applyAlignment="1">
      <alignment vertical="top"/>
    </xf>
    <xf numFmtId="0" fontId="116" fillId="0" borderId="0" xfId="0" applyFont="1" applyAlignment="1">
      <alignment horizontal="center"/>
    </xf>
    <xf numFmtId="0" fontId="117" fillId="27" borderId="0" xfId="0" applyFont="1" applyFill="1"/>
    <xf numFmtId="0" fontId="115" fillId="27" borderId="0" xfId="0" applyFont="1" applyFill="1"/>
    <xf numFmtId="0" fontId="119" fillId="0" borderId="0" xfId="0" applyFont="1"/>
    <xf numFmtId="0" fontId="120" fillId="0" borderId="0" xfId="0" applyFont="1"/>
    <xf numFmtId="0" fontId="121" fillId="0" borderId="0" xfId="0" applyFont="1"/>
    <xf numFmtId="0" fontId="119" fillId="27" borderId="0" xfId="0" applyFont="1" applyFill="1" applyAlignment="1">
      <alignment vertical="top"/>
    </xf>
    <xf numFmtId="0" fontId="113" fillId="0" borderId="0" xfId="0" applyFont="1"/>
    <xf numFmtId="0" fontId="107" fillId="0" borderId="0" xfId="0" applyFont="1" applyAlignment="1">
      <alignment horizontal="center"/>
    </xf>
    <xf numFmtId="0" fontId="101" fillId="0" borderId="95" xfId="424" applyFont="1" applyFill="1" applyBorder="1" applyAlignment="1">
      <alignment horizontal="center" vertical="center" wrapText="1"/>
    </xf>
    <xf numFmtId="0" fontId="101" fillId="0" borderId="0" xfId="424" applyFont="1" applyFill="1" applyAlignment="1">
      <alignment horizontal="center" vertical="center" wrapText="1"/>
    </xf>
    <xf numFmtId="0" fontId="101" fillId="0" borderId="0" xfId="424" applyFont="1" applyFill="1" applyAlignment="1">
      <alignment vertical="center" wrapText="1"/>
    </xf>
    <xf numFmtId="0" fontId="77" fillId="0" borderId="98" xfId="422" applyFont="1" applyFill="1" applyBorder="1" applyAlignment="1">
      <alignment horizontal="center" vertical="center"/>
    </xf>
    <xf numFmtId="43" fontId="77" fillId="0" borderId="98" xfId="422" applyNumberFormat="1" applyFont="1" applyFill="1" applyBorder="1" applyAlignment="1">
      <alignment horizontal="center" vertical="center"/>
    </xf>
    <xf numFmtId="0" fontId="77" fillId="0" borderId="0" xfId="422" applyFont="1" applyFill="1" applyBorder="1" applyAlignment="1">
      <alignment horizontal="center" vertical="center"/>
    </xf>
    <xf numFmtId="0" fontId="54" fillId="0" borderId="56" xfId="426" applyFont="1" applyBorder="1" applyAlignment="1">
      <alignment horizontal="center" vertical="center" wrapText="1"/>
    </xf>
    <xf numFmtId="0" fontId="54" fillId="0" borderId="4" xfId="426" applyFont="1" applyBorder="1" applyAlignment="1">
      <alignment horizontal="center" vertical="center" wrapText="1"/>
    </xf>
    <xf numFmtId="0" fontId="54" fillId="0" borderId="59" xfId="426" applyFont="1" applyBorder="1" applyAlignment="1">
      <alignment horizontal="center" vertical="center" wrapText="1"/>
    </xf>
    <xf numFmtId="0" fontId="81" fillId="0" borderId="56" xfId="429" applyFont="1" applyFill="1" applyBorder="1" applyAlignment="1">
      <alignment horizontal="center" vertical="center"/>
    </xf>
    <xf numFmtId="0" fontId="81" fillId="0" borderId="4" xfId="429" applyFont="1" applyFill="1" applyBorder="1" applyAlignment="1">
      <alignment horizontal="center" vertical="center"/>
    </xf>
    <xf numFmtId="0" fontId="81" fillId="0" borderId="4" xfId="415" applyFont="1" applyFill="1" applyBorder="1" applyAlignment="1">
      <alignment horizontal="center" vertical="center"/>
    </xf>
    <xf numFmtId="0" fontId="54" fillId="0" borderId="59" xfId="429" applyFont="1" applyFill="1" applyBorder="1" applyAlignment="1">
      <alignment horizontal="center" vertical="center"/>
    </xf>
    <xf numFmtId="0" fontId="54" fillId="0" borderId="56" xfId="424" applyFont="1" applyFill="1" applyBorder="1" applyAlignment="1">
      <alignment horizontal="center" vertical="center" wrapText="1"/>
    </xf>
    <xf numFmtId="0" fontId="54" fillId="0" borderId="4" xfId="424" applyFont="1" applyFill="1" applyBorder="1" applyAlignment="1">
      <alignment horizontal="center" vertical="center" wrapText="1"/>
    </xf>
    <xf numFmtId="0" fontId="54" fillId="0" borderId="59" xfId="424" applyFont="1" applyFill="1" applyBorder="1" applyAlignment="1">
      <alignment horizontal="center" vertical="center" wrapText="1"/>
    </xf>
    <xf numFmtId="0" fontId="54" fillId="0" borderId="56" xfId="422" applyFont="1" applyFill="1" applyBorder="1" applyAlignment="1">
      <alignment horizontal="center" vertical="center" wrapText="1"/>
    </xf>
    <xf numFmtId="0" fontId="54" fillId="0" borderId="4" xfId="422" applyFont="1" applyFill="1" applyBorder="1" applyAlignment="1">
      <alignment horizontal="center" vertical="center"/>
    </xf>
    <xf numFmtId="0" fontId="54" fillId="0" borderId="59" xfId="422" applyFont="1" applyFill="1" applyBorder="1" applyAlignment="1">
      <alignment horizontal="center" vertical="center"/>
    </xf>
    <xf numFmtId="0" fontId="77" fillId="0" borderId="99" xfId="426" applyFont="1" applyFill="1" applyBorder="1" applyAlignment="1">
      <alignment horizontal="center" vertical="center" wrapText="1"/>
    </xf>
    <xf numFmtId="168" fontId="77" fillId="0" borderId="0" xfId="418" applyNumberFormat="1" applyFont="1" applyBorder="1" applyAlignment="1">
      <alignment horizontal="center" vertical="center"/>
    </xf>
    <xf numFmtId="0" fontId="123" fillId="0" borderId="0" xfId="0" applyFont="1" applyFill="1"/>
    <xf numFmtId="0" fontId="0" fillId="0" borderId="0" xfId="0" applyFill="1" applyAlignment="1">
      <alignment vertical="center" wrapText="1"/>
    </xf>
    <xf numFmtId="0" fontId="107" fillId="0" borderId="0" xfId="0" applyFont="1" applyAlignment="1">
      <alignment horizontal="center"/>
    </xf>
    <xf numFmtId="0" fontId="101" fillId="0" borderId="0" xfId="422" applyFont="1" applyFill="1" applyAlignment="1">
      <alignment vertical="center"/>
    </xf>
    <xf numFmtId="0" fontId="101" fillId="0" borderId="0" xfId="422" applyFont="1" applyFill="1" applyAlignment="1">
      <alignment horizontal="center" vertical="center"/>
    </xf>
    <xf numFmtId="0" fontId="54" fillId="0" borderId="116" xfId="422" applyFont="1" applyFill="1" applyBorder="1" applyAlignment="1">
      <alignment horizontal="center" vertical="center"/>
    </xf>
    <xf numFmtId="0" fontId="107" fillId="0" borderId="0" xfId="0" applyFont="1" applyAlignment="1">
      <alignment horizontal="center"/>
    </xf>
    <xf numFmtId="0" fontId="101" fillId="0" borderId="0" xfId="428" applyFont="1" applyAlignment="1">
      <alignment horizontal="center" vertical="center"/>
    </xf>
    <xf numFmtId="43" fontId="78" fillId="0" borderId="0" xfId="448" applyFont="1" applyFill="1" applyBorder="1" applyAlignment="1">
      <alignment horizontal="center" vertical="center" wrapText="1"/>
    </xf>
    <xf numFmtId="43" fontId="78" fillId="0" borderId="98" xfId="448" applyFont="1" applyFill="1" applyBorder="1" applyAlignment="1">
      <alignment horizontal="center" vertical="center" wrapText="1"/>
    </xf>
    <xf numFmtId="0" fontId="78" fillId="0" borderId="98" xfId="0" applyFont="1" applyFill="1" applyBorder="1" applyAlignment="1">
      <alignment vertical="center" wrapText="1"/>
    </xf>
    <xf numFmtId="0" fontId="78" fillId="0" borderId="98" xfId="415" applyFont="1" applyFill="1" applyBorder="1" applyAlignment="1">
      <alignment vertical="center" wrapText="1"/>
    </xf>
    <xf numFmtId="0" fontId="78" fillId="0" borderId="98" xfId="446" applyFont="1" applyFill="1" applyBorder="1" applyAlignment="1">
      <alignment vertical="center" wrapText="1"/>
    </xf>
    <xf numFmtId="0" fontId="107" fillId="0" borderId="0" xfId="446" applyFont="1" applyFill="1" applyBorder="1" applyAlignment="1">
      <alignment vertical="center"/>
    </xf>
    <xf numFmtId="0" fontId="107" fillId="0" borderId="98" xfId="446" applyFont="1" applyFill="1" applyBorder="1" applyAlignment="1">
      <alignment vertical="center" wrapText="1"/>
    </xf>
    <xf numFmtId="0" fontId="107" fillId="0" borderId="98" xfId="446" applyFont="1" applyFill="1" applyBorder="1" applyAlignment="1">
      <alignment horizontal="center" vertical="center" wrapText="1"/>
    </xf>
    <xf numFmtId="0" fontId="107" fillId="0" borderId="98" xfId="446" applyFont="1" applyFill="1" applyBorder="1" applyAlignment="1">
      <alignment horizontal="left" vertical="center" wrapText="1"/>
    </xf>
    <xf numFmtId="43" fontId="107" fillId="0" borderId="98" xfId="446" applyNumberFormat="1" applyFont="1" applyFill="1" applyBorder="1" applyAlignment="1">
      <alignment horizontal="center" vertical="center" wrapText="1"/>
    </xf>
    <xf numFmtId="0" fontId="78" fillId="0" borderId="98" xfId="446" applyFont="1" applyFill="1" applyBorder="1" applyAlignment="1">
      <alignment horizontal="left" vertical="center" wrapText="1"/>
    </xf>
    <xf numFmtId="0" fontId="78" fillId="0" borderId="98" xfId="446" quotePrefix="1" applyFont="1" applyFill="1" applyBorder="1" applyAlignment="1">
      <alignment horizontal="center" vertical="center" wrapText="1"/>
    </xf>
    <xf numFmtId="0" fontId="78" fillId="0" borderId="98" xfId="446" applyFont="1" applyFill="1" applyBorder="1" applyAlignment="1">
      <alignment horizontal="center" vertical="center" wrapText="1"/>
    </xf>
    <xf numFmtId="2" fontId="78" fillId="0" borderId="98" xfId="446" applyNumberFormat="1" applyFont="1" applyFill="1" applyBorder="1" applyAlignment="1">
      <alignment vertical="center" wrapText="1"/>
    </xf>
    <xf numFmtId="0" fontId="78" fillId="0" borderId="98" xfId="447" applyFont="1" applyFill="1" applyBorder="1" applyAlignment="1">
      <alignment horizontal="center" vertical="center" wrapText="1"/>
    </xf>
    <xf numFmtId="0" fontId="78" fillId="0" borderId="118" xfId="446" applyFont="1" applyFill="1" applyBorder="1" applyAlignment="1">
      <alignment vertical="center" wrapText="1"/>
    </xf>
    <xf numFmtId="0" fontId="78" fillId="0" borderId="118" xfId="446" quotePrefix="1" applyFont="1" applyFill="1" applyBorder="1" applyAlignment="1">
      <alignment horizontal="center" vertical="center" wrapText="1"/>
    </xf>
    <xf numFmtId="0" fontId="78" fillId="0" borderId="118" xfId="446" applyFont="1" applyFill="1" applyBorder="1" applyAlignment="1">
      <alignment horizontal="center" vertical="center" wrapText="1"/>
    </xf>
    <xf numFmtId="43" fontId="78" fillId="0" borderId="118" xfId="448" applyFont="1" applyFill="1" applyBorder="1" applyAlignment="1">
      <alignment horizontal="center" vertical="center" wrapText="1"/>
    </xf>
    <xf numFmtId="0" fontId="78" fillId="0" borderId="0" xfId="446" applyFont="1" applyFill="1" applyAlignment="1">
      <alignment horizontal="center" vertical="center"/>
    </xf>
    <xf numFmtId="0" fontId="78" fillId="0" borderId="0" xfId="0" applyFont="1" applyFill="1" applyAlignment="1"/>
    <xf numFmtId="0" fontId="78" fillId="0" borderId="0" xfId="0" applyFont="1" applyFill="1" applyAlignment="1">
      <alignment horizontal="center"/>
    </xf>
    <xf numFmtId="0" fontId="105" fillId="0" borderId="0" xfId="0" applyFont="1" applyFill="1" applyAlignment="1"/>
    <xf numFmtId="0" fontId="78" fillId="0" borderId="0" xfId="446" applyFont="1" applyFill="1" applyAlignment="1">
      <alignment horizontal="center"/>
    </xf>
    <xf numFmtId="0" fontId="78" fillId="0" borderId="0" xfId="446" applyFont="1" applyFill="1" applyBorder="1" applyAlignment="1">
      <alignment horizontal="center" vertical="center"/>
    </xf>
    <xf numFmtId="0" fontId="78" fillId="0" borderId="0" xfId="446" applyFont="1" applyFill="1" applyBorder="1" applyAlignment="1">
      <alignment vertical="center"/>
    </xf>
    <xf numFmtId="0" fontId="78" fillId="0" borderId="0" xfId="446" applyFont="1" applyFill="1" applyBorder="1" applyAlignment="1">
      <alignment vertical="center" wrapText="1"/>
    </xf>
    <xf numFmtId="0" fontId="78" fillId="0" borderId="4" xfId="446" applyFont="1" applyFill="1" applyBorder="1" applyAlignment="1">
      <alignment horizontal="center" vertical="center"/>
    </xf>
    <xf numFmtId="41" fontId="78" fillId="0" borderId="98" xfId="418" applyFont="1" applyFill="1" applyBorder="1" applyAlignment="1">
      <alignment horizontal="center" vertical="center" wrapText="1"/>
    </xf>
    <xf numFmtId="43" fontId="78" fillId="0" borderId="98" xfId="446" applyNumberFormat="1" applyFont="1" applyFill="1" applyBorder="1" applyAlignment="1">
      <alignment horizontal="center" vertical="center" wrapText="1"/>
    </xf>
    <xf numFmtId="0" fontId="78" fillId="0" borderId="98" xfId="446" applyFont="1" applyFill="1" applyBorder="1" applyAlignment="1">
      <alignment horizontal="justify" vertical="center" wrapText="1"/>
    </xf>
    <xf numFmtId="0" fontId="78" fillId="0" borderId="0" xfId="446" applyFont="1" applyFill="1" applyAlignment="1">
      <alignment vertical="center" wrapText="1"/>
    </xf>
    <xf numFmtId="0" fontId="107" fillId="0" borderId="0" xfId="0" applyFont="1" applyFill="1"/>
    <xf numFmtId="0" fontId="107" fillId="0" borderId="0" xfId="0" applyFont="1" applyFill="1" applyAlignment="1"/>
    <xf numFmtId="43" fontId="78" fillId="0" borderId="98" xfId="449" applyNumberFormat="1" applyFont="1" applyFill="1" applyBorder="1" applyAlignment="1">
      <alignment horizontal="center" vertical="center" wrapText="1"/>
    </xf>
    <xf numFmtId="168" fontId="78" fillId="0" borderId="98" xfId="449" applyNumberFormat="1" applyFont="1" applyFill="1" applyBorder="1" applyAlignment="1">
      <alignment horizontal="center" vertical="center" wrapText="1"/>
    </xf>
    <xf numFmtId="0" fontId="107" fillId="0" borderId="0" xfId="420" applyFont="1" applyAlignment="1">
      <alignment vertical="center"/>
    </xf>
    <xf numFmtId="0" fontId="107" fillId="0" borderId="0" xfId="420" applyFont="1" applyAlignment="1">
      <alignment horizontal="center" vertical="center"/>
    </xf>
    <xf numFmtId="0" fontId="107" fillId="0" borderId="4" xfId="420" applyFont="1" applyBorder="1" applyAlignment="1">
      <alignment horizontal="center" vertical="center"/>
    </xf>
    <xf numFmtId="0" fontId="107" fillId="0" borderId="98" xfId="420" applyFont="1" applyBorder="1" applyAlignment="1">
      <alignment vertical="center"/>
    </xf>
    <xf numFmtId="0" fontId="107" fillId="0" borderId="98" xfId="420" applyFont="1" applyBorder="1" applyAlignment="1">
      <alignment horizontal="center" vertical="center"/>
    </xf>
    <xf numFmtId="0" fontId="78" fillId="0" borderId="98" xfId="420" applyFont="1" applyBorder="1" applyAlignment="1">
      <alignment horizontal="center" vertical="center"/>
    </xf>
    <xf numFmtId="41" fontId="107" fillId="0" borderId="99" xfId="418" applyFont="1" applyBorder="1" applyAlignment="1">
      <alignment vertical="center"/>
    </xf>
    <xf numFmtId="0" fontId="107" fillId="0" borderId="98" xfId="420" applyFont="1" applyBorder="1" applyAlignment="1">
      <alignment horizontal="left" vertical="center"/>
    </xf>
    <xf numFmtId="43" fontId="107" fillId="0" borderId="98" xfId="420" applyNumberFormat="1" applyFont="1" applyBorder="1" applyAlignment="1">
      <alignment vertical="center"/>
    </xf>
    <xf numFmtId="0" fontId="78" fillId="0" borderId="98" xfId="420" applyFont="1" applyBorder="1" applyAlignment="1">
      <alignment vertical="center"/>
    </xf>
    <xf numFmtId="0" fontId="78" fillId="0" borderId="98" xfId="420" applyFont="1" applyBorder="1" applyAlignment="1">
      <alignment vertical="center" wrapText="1"/>
    </xf>
    <xf numFmtId="174" fontId="78" fillId="0" borderId="98" xfId="417" applyNumberFormat="1" applyFont="1" applyBorder="1" applyAlignment="1">
      <alignment horizontal="right" vertical="center"/>
    </xf>
    <xf numFmtId="0" fontId="78" fillId="0" borderId="98" xfId="420" applyFont="1" applyBorder="1" applyAlignment="1">
      <alignment horizontal="left" vertical="center"/>
    </xf>
    <xf numFmtId="43" fontId="78" fillId="0" borderId="98" xfId="417" applyFont="1" applyBorder="1" applyAlignment="1">
      <alignment vertical="center"/>
    </xf>
    <xf numFmtId="0" fontId="107" fillId="0" borderId="118" xfId="420" applyFont="1" applyBorder="1" applyAlignment="1">
      <alignment vertical="center"/>
    </xf>
    <xf numFmtId="0" fontId="107" fillId="0" borderId="118" xfId="420" applyFont="1" applyBorder="1" applyAlignment="1">
      <alignment horizontal="center" vertical="center"/>
    </xf>
    <xf numFmtId="0" fontId="78" fillId="0" borderId="118" xfId="420" applyFont="1" applyBorder="1" applyAlignment="1">
      <alignment horizontal="center" vertical="center"/>
    </xf>
    <xf numFmtId="0" fontId="107" fillId="0" borderId="129" xfId="0" applyFont="1" applyFill="1" applyBorder="1" applyAlignment="1">
      <alignment horizontal="center" vertical="center"/>
    </xf>
    <xf numFmtId="0" fontId="107" fillId="0" borderId="0" xfId="0" applyFont="1" applyFill="1" applyAlignment="1">
      <alignment vertical="top"/>
    </xf>
    <xf numFmtId="0" fontId="105" fillId="0" borderId="0" xfId="0" applyFont="1" applyFill="1" applyAlignment="1">
      <alignment vertical="top"/>
    </xf>
    <xf numFmtId="0" fontId="78" fillId="0" borderId="0" xfId="0" applyFont="1" applyFill="1" applyAlignment="1">
      <alignment wrapText="1"/>
    </xf>
    <xf numFmtId="0" fontId="78" fillId="0" borderId="0" xfId="0" applyFont="1" applyFill="1" applyAlignment="1">
      <alignment horizontal="center" wrapText="1"/>
    </xf>
    <xf numFmtId="0" fontId="107" fillId="0" borderId="0" xfId="426" applyFont="1" applyFill="1" applyBorder="1" applyAlignment="1">
      <alignment vertical="center" wrapText="1"/>
    </xf>
    <xf numFmtId="0" fontId="107" fillId="0" borderId="0" xfId="426" applyFont="1" applyFill="1" applyBorder="1" applyAlignment="1">
      <alignment vertical="center"/>
    </xf>
    <xf numFmtId="0" fontId="107" fillId="0" borderId="0" xfId="426" applyFont="1" applyFill="1" applyBorder="1" applyAlignment="1">
      <alignment horizontal="center" vertical="center" wrapText="1"/>
    </xf>
    <xf numFmtId="43" fontId="107" fillId="0" borderId="0" xfId="426" applyNumberFormat="1" applyFont="1" applyFill="1" applyAlignment="1">
      <alignment horizontal="center" vertical="center" wrapText="1"/>
    </xf>
    <xf numFmtId="0" fontId="78" fillId="0" borderId="4" xfId="426" applyFont="1" applyFill="1" applyBorder="1" applyAlignment="1">
      <alignment horizontal="center" vertical="center" wrapText="1"/>
    </xf>
    <xf numFmtId="0" fontId="78" fillId="0" borderId="98" xfId="426" applyFont="1" applyFill="1" applyBorder="1" applyAlignment="1">
      <alignment horizontal="left" vertical="center" wrapText="1"/>
    </xf>
    <xf numFmtId="0" fontId="78" fillId="0" borderId="98" xfId="426" quotePrefix="1" applyFont="1" applyFill="1" applyBorder="1" applyAlignment="1">
      <alignment horizontal="center" vertical="center" wrapText="1"/>
    </xf>
    <xf numFmtId="0" fontId="78" fillId="0" borderId="98" xfId="426" applyFont="1" applyFill="1" applyBorder="1" applyAlignment="1">
      <alignment horizontal="center" vertical="center" wrapText="1"/>
    </xf>
    <xf numFmtId="43" fontId="78" fillId="0" borderId="98" xfId="427" applyFont="1" applyFill="1" applyBorder="1" applyAlignment="1">
      <alignment horizontal="center" vertical="center" wrapText="1"/>
    </xf>
    <xf numFmtId="0" fontId="78" fillId="0" borderId="0" xfId="426" applyFont="1" applyFill="1" applyBorder="1" applyAlignment="1">
      <alignment horizontal="center" vertical="center" wrapText="1"/>
    </xf>
    <xf numFmtId="43" fontId="78" fillId="0" borderId="0" xfId="427" applyFont="1" applyFill="1" applyBorder="1" applyAlignment="1">
      <alignment horizontal="center" vertical="center" wrapText="1"/>
    </xf>
    <xf numFmtId="0" fontId="78" fillId="0" borderId="0" xfId="426" applyFont="1" applyFill="1" applyBorder="1" applyAlignment="1">
      <alignment horizontal="center" vertical="center"/>
    </xf>
    <xf numFmtId="0" fontId="47" fillId="0" borderId="0" xfId="0" applyFont="1" applyFill="1" applyAlignment="1">
      <alignment horizontal="center"/>
    </xf>
    <xf numFmtId="43" fontId="78" fillId="0" borderId="0" xfId="427" applyFont="1" applyFill="1" applyBorder="1" applyAlignment="1">
      <alignment horizontal="center" vertical="center"/>
    </xf>
    <xf numFmtId="0" fontId="78" fillId="0" borderId="0" xfId="426" applyFont="1" applyFill="1" applyAlignment="1">
      <alignment horizontal="center" vertical="center"/>
    </xf>
    <xf numFmtId="0" fontId="78" fillId="0" borderId="0" xfId="426" applyFont="1" applyFill="1" applyAlignment="1">
      <alignment vertical="center"/>
    </xf>
    <xf numFmtId="0" fontId="47" fillId="0" borderId="0" xfId="0" applyFont="1" applyFill="1" applyAlignment="1"/>
    <xf numFmtId="0" fontId="107" fillId="0" borderId="98" xfId="426" applyFont="1" applyFill="1" applyBorder="1" applyAlignment="1">
      <alignment horizontal="left" vertical="center" wrapText="1"/>
    </xf>
    <xf numFmtId="43" fontId="107" fillId="0" borderId="98" xfId="427" applyFont="1" applyFill="1" applyBorder="1" applyAlignment="1">
      <alignment horizontal="center" vertical="center" wrapText="1"/>
    </xf>
    <xf numFmtId="0" fontId="47" fillId="0" borderId="98" xfId="426" applyFont="1" applyFill="1" applyBorder="1" applyAlignment="1">
      <alignment horizontal="center" vertical="center" wrapText="1"/>
    </xf>
    <xf numFmtId="0" fontId="47" fillId="0" borderId="98" xfId="426" applyFont="1" applyFill="1" applyBorder="1" applyAlignment="1">
      <alignment horizontal="left" vertical="center" wrapText="1"/>
    </xf>
    <xf numFmtId="0" fontId="47" fillId="0" borderId="98" xfId="426" quotePrefix="1" applyFont="1" applyFill="1" applyBorder="1" applyAlignment="1">
      <alignment horizontal="center" vertical="center" wrapText="1"/>
    </xf>
    <xf numFmtId="43" fontId="47" fillId="0" borderId="98" xfId="427" applyFont="1" applyFill="1" applyBorder="1" applyAlignment="1">
      <alignment horizontal="center" vertical="center" wrapText="1"/>
    </xf>
    <xf numFmtId="43" fontId="78" fillId="0" borderId="98" xfId="427" applyFont="1" applyFill="1" applyBorder="1" applyAlignment="1">
      <alignment horizontal="right" vertical="center" wrapText="1"/>
    </xf>
    <xf numFmtId="0" fontId="78" fillId="0" borderId="118" xfId="426" applyFont="1" applyFill="1" applyBorder="1" applyAlignment="1">
      <alignment horizontal="center" vertical="center" wrapText="1"/>
    </xf>
    <xf numFmtId="43" fontId="78" fillId="0" borderId="118" xfId="427" applyFont="1" applyFill="1" applyBorder="1" applyAlignment="1">
      <alignment horizontal="center" vertical="center" wrapText="1"/>
    </xf>
    <xf numFmtId="0" fontId="107" fillId="0" borderId="129" xfId="426" applyFont="1" applyFill="1" applyBorder="1" applyAlignment="1">
      <alignment horizontal="center" vertical="center" wrapText="1"/>
    </xf>
    <xf numFmtId="0" fontId="125" fillId="0" borderId="128" xfId="429" applyFont="1" applyFill="1" applyBorder="1" applyAlignment="1">
      <alignment horizontal="center" vertical="center"/>
    </xf>
    <xf numFmtId="0" fontId="125" fillId="0" borderId="129" xfId="429" applyFont="1" applyFill="1" applyBorder="1" applyAlignment="1">
      <alignment horizontal="center" vertical="center"/>
    </xf>
    <xf numFmtId="0" fontId="125" fillId="0" borderId="129" xfId="415" applyFont="1" applyFill="1" applyBorder="1" applyAlignment="1">
      <alignment horizontal="center" vertical="center"/>
    </xf>
    <xf numFmtId="0" fontId="107" fillId="0" borderId="130" xfId="429" applyFont="1" applyFill="1" applyBorder="1" applyAlignment="1">
      <alignment horizontal="center" vertical="center"/>
    </xf>
    <xf numFmtId="0" fontId="107" fillId="0" borderId="56" xfId="420" applyFont="1" applyBorder="1" applyAlignment="1">
      <alignment horizontal="center" vertical="center"/>
    </xf>
    <xf numFmtId="43" fontId="78" fillId="0" borderId="4" xfId="421" applyFont="1" applyBorder="1" applyAlignment="1">
      <alignment horizontal="center" vertical="center"/>
    </xf>
    <xf numFmtId="0" fontId="107" fillId="0" borderId="59" xfId="420" applyFont="1" applyBorder="1" applyAlignment="1">
      <alignment horizontal="center" vertical="center"/>
    </xf>
    <xf numFmtId="0" fontId="107" fillId="0" borderId="97" xfId="420" applyFont="1" applyBorder="1" applyAlignment="1">
      <alignment horizontal="left" vertical="center"/>
    </xf>
    <xf numFmtId="43" fontId="78" fillId="0" borderId="98" xfId="421" applyFont="1" applyBorder="1" applyAlignment="1">
      <alignment horizontal="center" vertical="center"/>
    </xf>
    <xf numFmtId="0" fontId="107" fillId="0" borderId="99" xfId="420" applyFont="1" applyBorder="1" applyAlignment="1">
      <alignment horizontal="center" vertical="center"/>
    </xf>
    <xf numFmtId="43" fontId="107" fillId="0" borderId="98" xfId="421" applyFont="1" applyBorder="1" applyAlignment="1">
      <alignment horizontal="center" vertical="center"/>
    </xf>
    <xf numFmtId="0" fontId="107" fillId="0" borderId="99" xfId="420" applyFont="1" applyBorder="1" applyAlignment="1">
      <alignment vertical="center"/>
    </xf>
    <xf numFmtId="0" fontId="47" fillId="0" borderId="97" xfId="420" applyFont="1" applyBorder="1" applyAlignment="1">
      <alignment horizontal="center" vertical="center"/>
    </xf>
    <xf numFmtId="0" fontId="78" fillId="0" borderId="98" xfId="420" applyFont="1" applyBorder="1" applyAlignment="1">
      <alignment horizontal="left" vertical="top" wrapText="1"/>
    </xf>
    <xf numFmtId="0" fontId="78" fillId="0" borderId="98" xfId="0" applyFont="1" applyBorder="1" applyAlignment="1">
      <alignment vertical="center"/>
    </xf>
    <xf numFmtId="0" fontId="78" fillId="0" borderId="98" xfId="420" quotePrefix="1" applyFont="1" applyBorder="1" applyAlignment="1">
      <alignment vertical="center"/>
    </xf>
    <xf numFmtId="0" fontId="78" fillId="0" borderId="98" xfId="420" applyFont="1" applyBorder="1" applyAlignment="1">
      <alignment horizontal="center" vertical="center" wrapText="1"/>
    </xf>
    <xf numFmtId="0" fontId="78" fillId="0" borderId="98" xfId="420" applyFont="1" applyBorder="1" applyAlignment="1">
      <alignment horizontal="left" vertical="center" wrapText="1"/>
    </xf>
    <xf numFmtId="0" fontId="107" fillId="0" borderId="100" xfId="420" applyFont="1" applyBorder="1" applyAlignment="1">
      <alignment horizontal="left" vertical="center"/>
    </xf>
    <xf numFmtId="43" fontId="78" fillId="0" borderId="118" xfId="421" applyFont="1" applyBorder="1" applyAlignment="1">
      <alignment horizontal="center" vertical="center"/>
    </xf>
    <xf numFmtId="0" fontId="107" fillId="0" borderId="119" xfId="420" applyFont="1" applyBorder="1" applyAlignment="1">
      <alignment vertical="center"/>
    </xf>
    <xf numFmtId="0" fontId="107" fillId="0" borderId="0" xfId="420" applyFont="1" applyBorder="1" applyAlignment="1">
      <alignment vertical="center"/>
    </xf>
    <xf numFmtId="0" fontId="107" fillId="0" borderId="0" xfId="420" applyFont="1" applyBorder="1" applyAlignment="1">
      <alignment horizontal="center" vertical="center"/>
    </xf>
    <xf numFmtId="43" fontId="78" fillId="0" borderId="0" xfId="421" applyFont="1" applyBorder="1" applyAlignment="1">
      <alignment horizontal="center" vertical="center"/>
    </xf>
    <xf numFmtId="0" fontId="78" fillId="18" borderId="0" xfId="0" applyFont="1" applyFill="1" applyAlignment="1">
      <alignment horizontal="center"/>
    </xf>
    <xf numFmtId="0" fontId="107" fillId="18" borderId="0" xfId="420" applyFont="1" applyFill="1"/>
    <xf numFmtId="168" fontId="78" fillId="0" borderId="98" xfId="418" applyNumberFormat="1" applyFont="1" applyFill="1" applyBorder="1"/>
    <xf numFmtId="0" fontId="78" fillId="0" borderId="4" xfId="446" applyFont="1" applyFill="1" applyBorder="1" applyAlignment="1">
      <alignment vertical="center"/>
    </xf>
    <xf numFmtId="0" fontId="78" fillId="0" borderId="4" xfId="446" applyFont="1" applyFill="1" applyBorder="1" applyAlignment="1">
      <alignment vertical="center" wrapText="1"/>
    </xf>
    <xf numFmtId="41" fontId="78" fillId="0" borderId="4" xfId="418" applyFont="1" applyFill="1" applyBorder="1" applyAlignment="1">
      <alignment horizontal="center" vertical="center"/>
    </xf>
    <xf numFmtId="0" fontId="78" fillId="0" borderId="4" xfId="0" applyFont="1" applyFill="1" applyBorder="1"/>
    <xf numFmtId="0" fontId="107" fillId="0" borderId="129" xfId="446" applyFont="1" applyFill="1" applyBorder="1" applyAlignment="1">
      <alignment horizontal="center" vertical="center"/>
    </xf>
    <xf numFmtId="0" fontId="107" fillId="0" borderId="129" xfId="446" applyFont="1" applyFill="1" applyBorder="1" applyAlignment="1">
      <alignment horizontal="center" vertical="center" wrapText="1"/>
    </xf>
    <xf numFmtId="0" fontId="107" fillId="0" borderId="129" xfId="0" applyFont="1" applyFill="1" applyBorder="1" applyAlignment="1">
      <alignment horizontal="center"/>
    </xf>
    <xf numFmtId="0" fontId="78" fillId="0" borderId="0" xfId="0" applyFont="1" applyAlignment="1">
      <alignment vertical="center"/>
    </xf>
    <xf numFmtId="0" fontId="107" fillId="0" borderId="0" xfId="422" applyFont="1" applyFill="1" applyAlignment="1">
      <alignment vertical="center" wrapText="1"/>
    </xf>
    <xf numFmtId="0" fontId="47" fillId="0" borderId="98" xfId="422" applyFont="1" applyFill="1" applyBorder="1" applyAlignment="1">
      <alignment horizontal="left" vertical="center" wrapText="1"/>
    </xf>
    <xf numFmtId="0" fontId="78" fillId="0" borderId="98" xfId="422" applyFont="1" applyFill="1" applyBorder="1" applyAlignment="1">
      <alignment horizontal="center" vertical="center" wrapText="1"/>
    </xf>
    <xf numFmtId="0" fontId="47" fillId="0" borderId="118" xfId="422" applyFont="1" applyFill="1" applyBorder="1" applyAlignment="1">
      <alignment horizontal="left" vertical="center" wrapText="1"/>
    </xf>
    <xf numFmtId="0" fontId="78" fillId="0" borderId="118" xfId="422" applyFont="1" applyFill="1" applyBorder="1" applyAlignment="1">
      <alignment horizontal="center" vertical="center" wrapText="1"/>
    </xf>
    <xf numFmtId="0" fontId="78" fillId="0" borderId="0" xfId="422" applyFont="1" applyFill="1" applyAlignment="1">
      <alignment vertical="center" wrapText="1"/>
    </xf>
    <xf numFmtId="0" fontId="107" fillId="0" borderId="0" xfId="422" applyFont="1" applyFill="1" applyAlignment="1">
      <alignment horizontal="center" vertical="center" wrapText="1"/>
    </xf>
    <xf numFmtId="0" fontId="107" fillId="0" borderId="129" xfId="422" applyFont="1" applyFill="1" applyBorder="1" applyAlignment="1">
      <alignment horizontal="center" vertical="center" wrapText="1"/>
    </xf>
    <xf numFmtId="0" fontId="78" fillId="0" borderId="4" xfId="422" applyFont="1" applyFill="1" applyBorder="1" applyAlignment="1">
      <alignment vertical="center" wrapText="1"/>
    </xf>
    <xf numFmtId="0" fontId="78" fillId="0" borderId="4" xfId="422" applyFont="1" applyFill="1" applyBorder="1" applyAlignment="1">
      <alignment horizontal="center" vertical="center" wrapText="1"/>
    </xf>
    <xf numFmtId="0" fontId="107" fillId="0" borderId="98" xfId="422" applyFont="1" applyFill="1" applyBorder="1" applyAlignment="1">
      <alignment horizontal="left" vertical="center" wrapText="1"/>
    </xf>
    <xf numFmtId="0" fontId="78" fillId="0" borderId="98" xfId="422" applyFont="1" applyFill="1" applyBorder="1" applyAlignment="1">
      <alignment vertical="center" wrapText="1"/>
    </xf>
    <xf numFmtId="43" fontId="78" fillId="0" borderId="98" xfId="422" applyNumberFormat="1" applyFont="1" applyFill="1" applyBorder="1" applyAlignment="1">
      <alignment horizontal="center" vertical="center" wrapText="1"/>
    </xf>
    <xf numFmtId="43" fontId="107" fillId="0" borderId="98" xfId="422" applyNumberFormat="1" applyFont="1" applyFill="1" applyBorder="1" applyAlignment="1">
      <alignment vertical="center" wrapText="1"/>
    </xf>
    <xf numFmtId="0" fontId="47" fillId="0" borderId="98" xfId="422" applyFont="1" applyFill="1" applyBorder="1" applyAlignment="1">
      <alignment horizontal="center" vertical="center" wrapText="1"/>
    </xf>
    <xf numFmtId="43" fontId="78" fillId="0" borderId="98" xfId="423" applyFont="1" applyFill="1" applyBorder="1" applyAlignment="1">
      <alignment vertical="center" wrapText="1"/>
    </xf>
    <xf numFmtId="0" fontId="47" fillId="0" borderId="118" xfId="422" applyFont="1" applyFill="1" applyBorder="1" applyAlignment="1">
      <alignment horizontal="center" vertical="center" wrapText="1"/>
    </xf>
    <xf numFmtId="0" fontId="78" fillId="0" borderId="118" xfId="422" applyFont="1" applyFill="1" applyBorder="1" applyAlignment="1">
      <alignment vertical="center" wrapText="1"/>
    </xf>
    <xf numFmtId="43" fontId="78" fillId="0" borderId="118" xfId="423" applyFont="1" applyFill="1" applyBorder="1" applyAlignment="1">
      <alignment vertical="center" wrapText="1"/>
    </xf>
    <xf numFmtId="0" fontId="78" fillId="0" borderId="0" xfId="422" applyFont="1" applyFill="1" applyAlignment="1">
      <alignment horizontal="center" vertical="center" wrapText="1"/>
    </xf>
    <xf numFmtId="0" fontId="78" fillId="0" borderId="0" xfId="422" applyFont="1" applyFill="1" applyBorder="1" applyAlignment="1">
      <alignment horizontal="center" vertical="center" wrapText="1"/>
    </xf>
    <xf numFmtId="0" fontId="78" fillId="0" borderId="0" xfId="422" applyFont="1" applyFill="1" applyBorder="1" applyAlignment="1">
      <alignment vertical="center" wrapText="1"/>
    </xf>
    <xf numFmtId="0" fontId="107" fillId="0" borderId="0" xfId="0" applyFont="1" applyAlignment="1">
      <alignment wrapText="1"/>
    </xf>
    <xf numFmtId="0" fontId="107" fillId="18" borderId="0" xfId="0" applyFont="1" applyFill="1" applyAlignment="1">
      <alignment wrapText="1"/>
    </xf>
    <xf numFmtId="0" fontId="107" fillId="18" borderId="0" xfId="0" applyFont="1" applyFill="1" applyAlignment="1">
      <alignment vertical="top" wrapText="1"/>
    </xf>
    <xf numFmtId="0" fontId="107" fillId="0" borderId="0" xfId="0" applyFont="1" applyAlignment="1">
      <alignment horizontal="center" wrapText="1"/>
    </xf>
    <xf numFmtId="0" fontId="78" fillId="0" borderId="0" xfId="415" applyFont="1" applyFill="1" applyAlignment="1">
      <alignment wrapText="1"/>
    </xf>
    <xf numFmtId="0" fontId="105" fillId="0" borderId="0" xfId="0" applyFont="1" applyAlignment="1">
      <alignment wrapText="1"/>
    </xf>
    <xf numFmtId="0" fontId="122" fillId="0" borderId="0" xfId="415" applyFont="1" applyFill="1" applyAlignment="1">
      <alignment wrapText="1"/>
    </xf>
    <xf numFmtId="0" fontId="78" fillId="0" borderId="0" xfId="422" applyFont="1" applyFill="1" applyAlignment="1">
      <alignment wrapText="1"/>
    </xf>
    <xf numFmtId="0" fontId="105" fillId="18" borderId="0" xfId="0" applyFont="1" applyFill="1" applyAlignment="1">
      <alignment vertical="top" wrapText="1"/>
    </xf>
    <xf numFmtId="41" fontId="107" fillId="0" borderId="99" xfId="418" applyFont="1" applyBorder="1" applyAlignment="1">
      <alignment horizontal="center" vertical="center"/>
    </xf>
    <xf numFmtId="41" fontId="107" fillId="0" borderId="0" xfId="418" applyNumberFormat="1" applyFont="1" applyAlignment="1">
      <alignment vertical="center"/>
    </xf>
    <xf numFmtId="41" fontId="78" fillId="0" borderId="0" xfId="418" applyFont="1" applyAlignment="1">
      <alignment horizontal="center" vertical="center" wrapText="1"/>
    </xf>
    <xf numFmtId="0" fontId="123" fillId="0" borderId="0" xfId="0" applyFont="1" applyFill="1" applyAlignment="1">
      <alignment horizontal="center"/>
    </xf>
    <xf numFmtId="0" fontId="123" fillId="0" borderId="0" xfId="0" applyFont="1" applyFill="1" applyBorder="1"/>
    <xf numFmtId="43" fontId="126" fillId="0" borderId="0" xfId="455" applyFont="1" applyFill="1" applyBorder="1" applyAlignment="1">
      <alignment horizontal="center" vertical="center" wrapText="1"/>
    </xf>
    <xf numFmtId="0" fontId="124" fillId="0" borderId="0" xfId="454" applyFont="1" applyFill="1" applyBorder="1" applyAlignment="1">
      <alignment horizontal="center" vertical="center"/>
    </xf>
    <xf numFmtId="0" fontId="124" fillId="0" borderId="0" xfId="454" applyFont="1" applyFill="1" applyBorder="1" applyAlignment="1">
      <alignment vertical="center"/>
    </xf>
    <xf numFmtId="0" fontId="124" fillId="0" borderId="0" xfId="454" applyFont="1" applyFill="1" applyBorder="1" applyAlignment="1">
      <alignment vertical="center" wrapText="1"/>
    </xf>
    <xf numFmtId="0" fontId="124" fillId="0" borderId="0" xfId="454" applyFont="1" applyFill="1" applyAlignment="1">
      <alignment vertical="center"/>
    </xf>
    <xf numFmtId="0" fontId="124" fillId="0" borderId="0" xfId="454" applyFont="1" applyFill="1" applyAlignment="1">
      <alignment horizontal="center" vertical="center"/>
    </xf>
    <xf numFmtId="0" fontId="123" fillId="0" borderId="112" xfId="0" applyFont="1" applyFill="1" applyBorder="1"/>
    <xf numFmtId="0" fontId="123" fillId="0" borderId="114" xfId="0" applyFont="1" applyFill="1" applyBorder="1"/>
    <xf numFmtId="0" fontId="123" fillId="0" borderId="115" xfId="0" applyFont="1" applyFill="1" applyBorder="1"/>
    <xf numFmtId="0" fontId="123" fillId="0" borderId="74" xfId="0" applyFont="1" applyFill="1" applyBorder="1" applyAlignment="1">
      <alignment horizontal="center"/>
    </xf>
    <xf numFmtId="0" fontId="89" fillId="0" borderId="116" xfId="0" applyFont="1" applyFill="1" applyBorder="1" applyAlignment="1">
      <alignment horizontal="center" vertical="center" wrapText="1"/>
    </xf>
    <xf numFmtId="0" fontId="123" fillId="0" borderId="56" xfId="0" applyFont="1" applyFill="1" applyBorder="1"/>
    <xf numFmtId="0" fontId="123" fillId="0" borderId="58" xfId="0" applyFont="1" applyFill="1" applyBorder="1" applyAlignment="1">
      <alignment horizontal="center"/>
    </xf>
    <xf numFmtId="0" fontId="124" fillId="0" borderId="4" xfId="454" applyFont="1" applyFill="1" applyBorder="1" applyAlignment="1">
      <alignment horizontal="center" vertical="center"/>
    </xf>
    <xf numFmtId="0" fontId="124" fillId="0" borderId="4" xfId="454" applyFont="1" applyFill="1" applyBorder="1" applyAlignment="1">
      <alignment horizontal="center" vertical="center" wrapText="1"/>
    </xf>
    <xf numFmtId="0" fontId="124" fillId="0" borderId="4" xfId="0" applyFont="1" applyFill="1" applyBorder="1"/>
    <xf numFmtId="0" fontId="124" fillId="0" borderId="59" xfId="0" applyFont="1" applyFill="1" applyBorder="1"/>
    <xf numFmtId="43" fontId="77" fillId="0" borderId="98" xfId="455" applyFont="1" applyFill="1" applyBorder="1" applyAlignment="1">
      <alignment horizontal="center" vertical="center" wrapText="1"/>
    </xf>
    <xf numFmtId="0" fontId="123" fillId="0" borderId="97" xfId="0" applyFont="1" applyFill="1" applyBorder="1"/>
    <xf numFmtId="0" fontId="123" fillId="0" borderId="9" xfId="0" applyFont="1" applyFill="1" applyBorder="1" applyAlignment="1">
      <alignment horizontal="center"/>
    </xf>
    <xf numFmtId="0" fontId="124" fillId="0" borderId="98" xfId="454" applyFont="1" applyFill="1" applyBorder="1" applyAlignment="1">
      <alignment horizontal="center" vertical="center"/>
    </xf>
    <xf numFmtId="0" fontId="124" fillId="0" borderId="98" xfId="454" applyFont="1" applyFill="1" applyBorder="1" applyAlignment="1">
      <alignment vertical="center"/>
    </xf>
    <xf numFmtId="0" fontId="124" fillId="0" borderId="98" xfId="454" applyFont="1" applyFill="1" applyBorder="1" applyAlignment="1">
      <alignment vertical="center" wrapText="1"/>
    </xf>
    <xf numFmtId="41" fontId="124" fillId="0" borderId="98" xfId="418" applyFont="1" applyFill="1" applyBorder="1" applyAlignment="1">
      <alignment horizontal="center" vertical="center"/>
    </xf>
    <xf numFmtId="0" fontId="124" fillId="0" borderId="98" xfId="0" applyFont="1" applyFill="1" applyBorder="1"/>
    <xf numFmtId="43" fontId="124" fillId="0" borderId="98" xfId="0" applyNumberFormat="1" applyFont="1" applyFill="1" applyBorder="1"/>
    <xf numFmtId="0" fontId="124" fillId="0" borderId="99" xfId="0" applyFont="1" applyFill="1" applyBorder="1"/>
    <xf numFmtId="0" fontId="123" fillId="0" borderId="97" xfId="0" applyFont="1" applyFill="1" applyBorder="1" applyAlignment="1">
      <alignment vertical="center" wrapText="1"/>
    </xf>
    <xf numFmtId="0" fontId="123" fillId="0" borderId="9" xfId="0" applyFont="1" applyFill="1" applyBorder="1" applyAlignment="1">
      <alignment horizontal="center" vertical="center" wrapText="1"/>
    </xf>
    <xf numFmtId="0" fontId="124" fillId="0" borderId="98" xfId="454" applyFont="1" applyFill="1" applyBorder="1" applyAlignment="1">
      <alignment horizontal="center" vertical="center" wrapText="1"/>
    </xf>
    <xf numFmtId="0" fontId="124" fillId="0" borderId="98" xfId="454" applyFont="1" applyFill="1" applyBorder="1" applyAlignment="1">
      <alignment horizontal="left" vertical="center" wrapText="1"/>
    </xf>
    <xf numFmtId="0" fontId="124" fillId="0" borderId="98" xfId="0" applyFont="1" applyFill="1" applyBorder="1" applyAlignment="1">
      <alignment vertical="center" wrapText="1"/>
    </xf>
    <xf numFmtId="43" fontId="124" fillId="0" borderId="98" xfId="0" applyNumberFormat="1" applyFont="1" applyFill="1" applyBorder="1" applyAlignment="1">
      <alignment vertical="center" wrapText="1"/>
    </xf>
    <xf numFmtId="0" fontId="124" fillId="0" borderId="99" xfId="0" applyFont="1" applyFill="1" applyBorder="1" applyAlignment="1">
      <alignment vertical="center" wrapText="1"/>
    </xf>
    <xf numFmtId="43" fontId="124" fillId="0" borderId="98" xfId="454" applyNumberFormat="1" applyFont="1" applyFill="1" applyBorder="1" applyAlignment="1">
      <alignment horizontal="center" vertical="center" wrapText="1"/>
    </xf>
    <xf numFmtId="43" fontId="124" fillId="0" borderId="98" xfId="456" applyNumberFormat="1" applyFont="1" applyFill="1" applyBorder="1" applyAlignment="1">
      <alignment horizontal="center" vertical="center" wrapText="1"/>
    </xf>
    <xf numFmtId="43" fontId="124" fillId="0" borderId="99" xfId="456" applyNumberFormat="1" applyFont="1" applyFill="1" applyBorder="1" applyAlignment="1">
      <alignment horizontal="center" vertical="center" wrapText="1"/>
    </xf>
    <xf numFmtId="41" fontId="123" fillId="0" borderId="98" xfId="418" applyFont="1" applyFill="1" applyBorder="1" applyAlignment="1">
      <alignment vertical="center" wrapText="1"/>
    </xf>
    <xf numFmtId="0" fontId="123" fillId="0" borderId="98" xfId="0" applyFont="1" applyFill="1" applyBorder="1" applyAlignment="1">
      <alignment vertical="center" wrapText="1"/>
    </xf>
    <xf numFmtId="43" fontId="123" fillId="0" borderId="98" xfId="0" applyNumberFormat="1" applyFont="1" applyFill="1" applyBorder="1" applyAlignment="1">
      <alignment vertical="center" wrapText="1"/>
    </xf>
    <xf numFmtId="43" fontId="0" fillId="0" borderId="0" xfId="0" applyNumberFormat="1" applyFill="1" applyAlignment="1">
      <alignment vertical="center" wrapText="1"/>
    </xf>
    <xf numFmtId="0" fontId="123" fillId="0" borderId="98" xfId="454" applyFont="1" applyFill="1" applyBorder="1" applyAlignment="1">
      <alignment horizontal="left" vertical="center" wrapText="1"/>
    </xf>
    <xf numFmtId="0" fontId="123" fillId="0" borderId="98" xfId="454" applyFont="1" applyFill="1" applyBorder="1" applyAlignment="1">
      <alignment vertical="center" wrapText="1"/>
    </xf>
    <xf numFmtId="0" fontId="123" fillId="0" borderId="98" xfId="454" quotePrefix="1" applyFont="1" applyFill="1" applyBorder="1" applyAlignment="1">
      <alignment horizontal="center" vertical="center" wrapText="1"/>
    </xf>
    <xf numFmtId="0" fontId="123" fillId="0" borderId="98" xfId="454" applyFont="1" applyFill="1" applyBorder="1" applyAlignment="1">
      <alignment horizontal="center" vertical="center" wrapText="1"/>
    </xf>
    <xf numFmtId="43" fontId="123" fillId="0" borderId="98" xfId="455" applyFont="1" applyFill="1" applyBorder="1" applyAlignment="1">
      <alignment horizontal="center" vertical="center" wrapText="1"/>
    </xf>
    <xf numFmtId="168" fontId="123" fillId="0" borderId="98" xfId="0" applyNumberFormat="1" applyFont="1" applyFill="1" applyBorder="1" applyAlignment="1">
      <alignment vertical="center" wrapText="1"/>
    </xf>
    <xf numFmtId="2" fontId="124" fillId="0" borderId="98" xfId="454" applyNumberFormat="1" applyFont="1" applyFill="1" applyBorder="1" applyAlignment="1">
      <alignment vertical="center" wrapText="1"/>
    </xf>
    <xf numFmtId="0" fontId="123" fillId="0" borderId="98" xfId="456" applyFont="1" applyFill="1" applyBorder="1" applyAlignment="1">
      <alignment horizontal="center" vertical="center" wrapText="1"/>
    </xf>
    <xf numFmtId="0" fontId="123" fillId="28" borderId="97" xfId="0" applyFont="1" applyFill="1" applyBorder="1" applyAlignment="1">
      <alignment vertical="center" wrapText="1"/>
    </xf>
    <xf numFmtId="0" fontId="123" fillId="28" borderId="9" xfId="0" applyFont="1" applyFill="1" applyBorder="1" applyAlignment="1">
      <alignment horizontal="center" vertical="center" wrapText="1"/>
    </xf>
    <xf numFmtId="0" fontId="124" fillId="28" borderId="98" xfId="454" applyFont="1" applyFill="1" applyBorder="1" applyAlignment="1">
      <alignment horizontal="center" vertical="center" wrapText="1"/>
    </xf>
    <xf numFmtId="0" fontId="123" fillId="28" borderId="98" xfId="454" applyFont="1" applyFill="1" applyBorder="1" applyAlignment="1">
      <alignment horizontal="left" vertical="center" wrapText="1"/>
    </xf>
    <xf numFmtId="0" fontId="123" fillId="28" borderId="98" xfId="454" applyFont="1" applyFill="1" applyBorder="1" applyAlignment="1">
      <alignment vertical="center" wrapText="1"/>
    </xf>
    <xf numFmtId="0" fontId="123" fillId="28" borderId="98" xfId="454" quotePrefix="1" applyFont="1" applyFill="1" applyBorder="1" applyAlignment="1">
      <alignment horizontal="center" vertical="center" wrapText="1"/>
    </xf>
    <xf numFmtId="0" fontId="124" fillId="28" borderId="98" xfId="454" applyFont="1" applyFill="1" applyBorder="1" applyAlignment="1">
      <alignment vertical="center" wrapText="1"/>
    </xf>
    <xf numFmtId="0" fontId="123" fillId="28" borderId="98" xfId="454" applyFont="1" applyFill="1" applyBorder="1" applyAlignment="1">
      <alignment horizontal="center" vertical="center" wrapText="1"/>
    </xf>
    <xf numFmtId="43" fontId="123" fillId="28" borderId="98" xfId="455" applyFont="1" applyFill="1" applyBorder="1" applyAlignment="1">
      <alignment horizontal="center" vertical="center" wrapText="1"/>
    </xf>
    <xf numFmtId="0" fontId="124" fillId="28" borderId="98" xfId="0" applyFont="1" applyFill="1" applyBorder="1" applyAlignment="1">
      <alignment vertical="center" wrapText="1"/>
    </xf>
    <xf numFmtId="0" fontId="123" fillId="28" borderId="98" xfId="0" applyFont="1" applyFill="1" applyBorder="1" applyAlignment="1">
      <alignment vertical="center" wrapText="1"/>
    </xf>
    <xf numFmtId="168" fontId="123" fillId="28" borderId="98" xfId="418" applyNumberFormat="1" applyFont="1" applyFill="1" applyBorder="1" applyAlignment="1">
      <alignment vertical="center" wrapText="1"/>
    </xf>
    <xf numFmtId="41" fontId="123" fillId="28" borderId="98" xfId="418" applyFont="1" applyFill="1" applyBorder="1" applyAlignment="1">
      <alignment vertical="center" wrapText="1"/>
    </xf>
    <xf numFmtId="168" fontId="123" fillId="28" borderId="98" xfId="0" applyNumberFormat="1" applyFont="1" applyFill="1" applyBorder="1" applyAlignment="1">
      <alignment vertical="center" wrapText="1"/>
    </xf>
    <xf numFmtId="43" fontId="124" fillId="28" borderId="99" xfId="456" applyNumberFormat="1" applyFont="1" applyFill="1" applyBorder="1" applyAlignment="1">
      <alignment horizontal="center" vertical="center" wrapText="1"/>
    </xf>
    <xf numFmtId="0" fontId="123" fillId="29" borderId="97" xfId="0" applyFont="1" applyFill="1" applyBorder="1" applyAlignment="1">
      <alignment vertical="center" wrapText="1"/>
    </xf>
    <xf numFmtId="0" fontId="123" fillId="29" borderId="9" xfId="0" applyFont="1" applyFill="1" applyBorder="1" applyAlignment="1">
      <alignment horizontal="center" vertical="center" wrapText="1"/>
    </xf>
    <xf numFmtId="0" fontId="124" fillId="29" borderId="98" xfId="454" applyFont="1" applyFill="1" applyBorder="1" applyAlignment="1">
      <alignment horizontal="center" vertical="center" wrapText="1"/>
    </xf>
    <xf numFmtId="0" fontId="123" fillId="29" borderId="98" xfId="454" applyFont="1" applyFill="1" applyBorder="1" applyAlignment="1">
      <alignment horizontal="left" vertical="center" wrapText="1"/>
    </xf>
    <xf numFmtId="0" fontId="123" fillId="29" borderId="98" xfId="454" applyFont="1" applyFill="1" applyBorder="1" applyAlignment="1">
      <alignment vertical="center" wrapText="1"/>
    </xf>
    <xf numFmtId="0" fontId="123" fillId="29" borderId="98" xfId="454" applyFont="1" applyFill="1" applyBorder="1" applyAlignment="1">
      <alignment horizontal="center" vertical="center" wrapText="1"/>
    </xf>
    <xf numFmtId="0" fontId="124" fillId="29" borderId="98" xfId="454" applyFont="1" applyFill="1" applyBorder="1" applyAlignment="1">
      <alignment vertical="center" wrapText="1"/>
    </xf>
    <xf numFmtId="43" fontId="123" fillId="29" borderId="98" xfId="455" applyFont="1" applyFill="1" applyBorder="1" applyAlignment="1">
      <alignment horizontal="center" vertical="center" wrapText="1"/>
    </xf>
    <xf numFmtId="0" fontId="124" fillId="29" borderId="98" xfId="0" applyFont="1" applyFill="1" applyBorder="1" applyAlignment="1">
      <alignment vertical="center" wrapText="1"/>
    </xf>
    <xf numFmtId="0" fontId="123" fillId="29" borderId="98" xfId="0" applyFont="1" applyFill="1" applyBorder="1" applyAlignment="1">
      <alignment vertical="center" wrapText="1"/>
    </xf>
    <xf numFmtId="41" fontId="123" fillId="29" borderId="98" xfId="418" applyFont="1" applyFill="1" applyBorder="1" applyAlignment="1">
      <alignment vertical="center" wrapText="1"/>
    </xf>
    <xf numFmtId="168" fontId="123" fillId="29" borderId="98" xfId="0" applyNumberFormat="1" applyFont="1" applyFill="1" applyBorder="1" applyAlignment="1">
      <alignment vertical="center" wrapText="1"/>
    </xf>
    <xf numFmtId="43" fontId="124" fillId="29" borderId="99" xfId="456" applyNumberFormat="1" applyFont="1" applyFill="1" applyBorder="1" applyAlignment="1">
      <alignment horizontal="center" vertical="center" wrapText="1"/>
    </xf>
    <xf numFmtId="0" fontId="123" fillId="29" borderId="98" xfId="454" quotePrefix="1" applyFont="1" applyFill="1" applyBorder="1" applyAlignment="1">
      <alignment horizontal="center" vertical="center" wrapText="1"/>
    </xf>
    <xf numFmtId="0" fontId="126" fillId="0" borderId="98" xfId="0" applyFont="1" applyFill="1" applyBorder="1" applyAlignment="1">
      <alignment vertical="center" wrapText="1"/>
    </xf>
    <xf numFmtId="0" fontId="123" fillId="28" borderId="98" xfId="456" applyFont="1" applyFill="1" applyBorder="1" applyAlignment="1">
      <alignment horizontal="center" vertical="center" wrapText="1"/>
    </xf>
    <xf numFmtId="43" fontId="127" fillId="28" borderId="98" xfId="455" applyFont="1" applyFill="1" applyBorder="1" applyAlignment="1">
      <alignment horizontal="center" vertical="center" wrapText="1"/>
    </xf>
    <xf numFmtId="0" fontId="126" fillId="0" borderId="98" xfId="415" applyFont="1" applyFill="1" applyBorder="1" applyAlignment="1">
      <alignment vertical="center" wrapText="1"/>
    </xf>
    <xf numFmtId="43" fontId="127" fillId="0" borderId="98" xfId="455" applyFont="1" applyFill="1" applyBorder="1" applyAlignment="1">
      <alignment horizontal="center" vertical="center" wrapText="1"/>
    </xf>
    <xf numFmtId="0" fontId="124" fillId="0" borderId="98" xfId="454" applyFont="1" applyFill="1" applyBorder="1" applyAlignment="1">
      <alignment horizontal="justify" vertical="center" wrapText="1"/>
    </xf>
    <xf numFmtId="41" fontId="128" fillId="0" borderId="98" xfId="418" applyFont="1" applyFill="1" applyBorder="1" applyAlignment="1">
      <alignment horizontal="center" vertical="center" wrapText="1"/>
    </xf>
    <xf numFmtId="168" fontId="123" fillId="0" borderId="99" xfId="0" applyNumberFormat="1" applyFont="1" applyFill="1" applyBorder="1" applyAlignment="1">
      <alignment vertical="center" wrapText="1"/>
    </xf>
    <xf numFmtId="168" fontId="129" fillId="0" borderId="98" xfId="0" applyNumberFormat="1" applyFont="1" applyFill="1" applyBorder="1" applyAlignment="1">
      <alignment vertical="center" wrapText="1"/>
    </xf>
    <xf numFmtId="168" fontId="123" fillId="0" borderId="98" xfId="418" applyNumberFormat="1" applyFont="1" applyFill="1" applyBorder="1" applyAlignment="1">
      <alignment vertical="center" wrapText="1"/>
    </xf>
    <xf numFmtId="168" fontId="130" fillId="0" borderId="98" xfId="418" applyNumberFormat="1" applyFont="1" applyFill="1" applyBorder="1" applyAlignment="1">
      <alignment vertical="center" wrapText="1"/>
    </xf>
    <xf numFmtId="0" fontId="130" fillId="0" borderId="98" xfId="0" applyFont="1" applyFill="1" applyBorder="1" applyAlignment="1">
      <alignment vertical="center" wrapText="1"/>
    </xf>
    <xf numFmtId="41" fontId="130" fillId="0" borderId="98" xfId="418" applyFont="1" applyFill="1" applyBorder="1" applyAlignment="1">
      <alignment vertical="center" wrapText="1"/>
    </xf>
    <xf numFmtId="43" fontId="130" fillId="0" borderId="99" xfId="456" applyNumberFormat="1" applyFont="1" applyFill="1" applyBorder="1" applyAlignment="1">
      <alignment horizontal="center" vertical="center" wrapText="1"/>
    </xf>
    <xf numFmtId="41" fontId="124" fillId="0" borderId="98" xfId="418" applyFont="1" applyFill="1" applyBorder="1" applyAlignment="1">
      <alignment horizontal="center" vertical="center" wrapText="1"/>
    </xf>
    <xf numFmtId="0" fontId="126" fillId="0" borderId="98" xfId="454" applyFont="1" applyFill="1" applyBorder="1" applyAlignment="1">
      <alignment vertical="center" wrapText="1"/>
    </xf>
    <xf numFmtId="0" fontId="123" fillId="0" borderId="99" xfId="0" applyFont="1" applyFill="1" applyBorder="1" applyAlignment="1">
      <alignment vertical="center" wrapText="1"/>
    </xf>
    <xf numFmtId="0" fontId="131" fillId="0" borderId="98" xfId="0" applyFont="1" applyFill="1" applyBorder="1" applyAlignment="1">
      <alignment horizontal="justify" vertical="center" wrapText="1"/>
    </xf>
    <xf numFmtId="41" fontId="129" fillId="0" borderId="98" xfId="0" applyNumberFormat="1" applyFont="1" applyFill="1" applyBorder="1" applyAlignment="1">
      <alignment vertical="center" wrapText="1"/>
    </xf>
    <xf numFmtId="41" fontId="123" fillId="0" borderId="98" xfId="0" applyNumberFormat="1" applyFont="1" applyFill="1" applyBorder="1" applyAlignment="1">
      <alignment vertical="center" wrapText="1"/>
    </xf>
    <xf numFmtId="0" fontId="124" fillId="0" borderId="98" xfId="454" quotePrefix="1" applyFont="1" applyFill="1" applyBorder="1" applyAlignment="1">
      <alignment horizontal="center" vertical="center" wrapText="1"/>
    </xf>
    <xf numFmtId="0" fontId="123" fillId="0" borderId="100" xfId="0" applyFont="1" applyFill="1" applyBorder="1" applyAlignment="1">
      <alignment vertical="center" wrapText="1"/>
    </xf>
    <xf numFmtId="0" fontId="123" fillId="0" borderId="126" xfId="0" applyFont="1" applyFill="1" applyBorder="1" applyAlignment="1">
      <alignment horizontal="center" vertical="center" wrapText="1"/>
    </xf>
    <xf numFmtId="0" fontId="124" fillId="0" borderId="118" xfId="454" applyFont="1" applyFill="1" applyBorder="1" applyAlignment="1">
      <alignment horizontal="center" vertical="center" wrapText="1"/>
    </xf>
    <xf numFmtId="0" fontId="126" fillId="0" borderId="118" xfId="0" applyFont="1" applyFill="1" applyBorder="1" applyAlignment="1">
      <alignment vertical="center" wrapText="1"/>
    </xf>
    <xf numFmtId="0" fontId="123" fillId="0" borderId="118" xfId="454" applyFont="1" applyFill="1" applyBorder="1" applyAlignment="1">
      <alignment vertical="center" wrapText="1"/>
    </xf>
    <xf numFmtId="0" fontId="123" fillId="0" borderId="118" xfId="454" quotePrefix="1" applyFont="1" applyFill="1" applyBorder="1" applyAlignment="1">
      <alignment horizontal="center" vertical="center" wrapText="1"/>
    </xf>
    <xf numFmtId="0" fontId="124" fillId="0" borderId="118" xfId="454" applyFont="1" applyFill="1" applyBorder="1" applyAlignment="1">
      <alignment vertical="center" wrapText="1"/>
    </xf>
    <xf numFmtId="0" fontId="123" fillId="0" borderId="118" xfId="454" applyFont="1" applyFill="1" applyBorder="1" applyAlignment="1">
      <alignment horizontal="center" vertical="center" wrapText="1"/>
    </xf>
    <xf numFmtId="43" fontId="123" fillId="0" borderId="118" xfId="455" applyFont="1" applyFill="1" applyBorder="1" applyAlignment="1">
      <alignment horizontal="center" vertical="center" wrapText="1"/>
    </xf>
    <xf numFmtId="0" fontId="124" fillId="0" borderId="118" xfId="0" applyFont="1" applyFill="1" applyBorder="1" applyAlignment="1">
      <alignment vertical="center" wrapText="1"/>
    </xf>
    <xf numFmtId="0" fontId="123" fillId="0" borderId="118" xfId="0" applyFont="1" applyFill="1" applyBorder="1" applyAlignment="1">
      <alignment vertical="center" wrapText="1"/>
    </xf>
    <xf numFmtId="41" fontId="123" fillId="0" borderId="118" xfId="418" applyFont="1" applyFill="1" applyBorder="1" applyAlignment="1">
      <alignment vertical="center" wrapText="1"/>
    </xf>
    <xf numFmtId="168" fontId="123" fillId="0" borderId="118" xfId="0" applyNumberFormat="1" applyFont="1" applyFill="1" applyBorder="1" applyAlignment="1">
      <alignment vertical="center" wrapText="1"/>
    </xf>
    <xf numFmtId="43" fontId="124" fillId="0" borderId="119" xfId="456" applyNumberFormat="1" applyFont="1" applyFill="1" applyBorder="1" applyAlignment="1">
      <alignment horizontal="center" vertical="center" wrapText="1"/>
    </xf>
    <xf numFmtId="0" fontId="124" fillId="0" borderId="0" xfId="454" applyFont="1" applyFill="1" applyAlignment="1">
      <alignment vertical="center" wrapText="1"/>
    </xf>
    <xf numFmtId="0" fontId="123" fillId="0" borderId="0" xfId="454" applyFont="1" applyFill="1" applyAlignment="1">
      <alignment horizontal="center" vertical="center"/>
    </xf>
    <xf numFmtId="0" fontId="123" fillId="0" borderId="0" xfId="0" applyFont="1" applyFill="1" applyAlignment="1"/>
    <xf numFmtId="0" fontId="124" fillId="0" borderId="0" xfId="415" applyFont="1" applyFill="1" applyAlignment="1"/>
    <xf numFmtId="0" fontId="123" fillId="0" borderId="0" xfId="415" applyFont="1" applyFill="1" applyAlignment="1"/>
    <xf numFmtId="0" fontId="123" fillId="0" borderId="0" xfId="454" applyFont="1" applyFill="1"/>
    <xf numFmtId="0" fontId="124" fillId="0" borderId="0" xfId="454" applyFont="1" applyFill="1"/>
    <xf numFmtId="0" fontId="132" fillId="0" borderId="0" xfId="0" applyFont="1" applyFill="1" applyAlignment="1"/>
    <xf numFmtId="0" fontId="132" fillId="0" borderId="0" xfId="415" applyFont="1" applyFill="1" applyAlignment="1"/>
    <xf numFmtId="0" fontId="123" fillId="0" borderId="0" xfId="454" applyFont="1" applyFill="1" applyAlignment="1">
      <alignment horizontal="center"/>
    </xf>
    <xf numFmtId="0" fontId="133" fillId="0" borderId="0" xfId="0" applyFont="1" applyFill="1" applyAlignment="1">
      <alignment horizontal="center"/>
    </xf>
    <xf numFmtId="0" fontId="132" fillId="0" borderId="0" xfId="0" applyFont="1" applyFill="1" applyAlignment="1">
      <alignment horizontal="center"/>
    </xf>
    <xf numFmtId="0" fontId="2" fillId="0" borderId="0" xfId="457" applyFill="1"/>
    <xf numFmtId="41" fontId="2" fillId="0" borderId="0" xfId="418" applyFont="1" applyFill="1"/>
    <xf numFmtId="4" fontId="2" fillId="0" borderId="0" xfId="457" applyNumberFormat="1" applyFill="1"/>
    <xf numFmtId="0" fontId="135" fillId="0" borderId="0" xfId="458" applyFont="1" applyFill="1" applyAlignment="1">
      <alignment horizontal="center"/>
    </xf>
    <xf numFmtId="41" fontId="135" fillId="0" borderId="0" xfId="418" applyFont="1" applyFill="1"/>
    <xf numFmtId="0" fontId="135" fillId="0" borderId="0" xfId="458" applyFont="1" applyFill="1"/>
    <xf numFmtId="166" fontId="135" fillId="0" borderId="0" xfId="459" applyNumberFormat="1" applyFont="1" applyFill="1" applyBorder="1" applyAlignment="1">
      <alignment horizontal="center" vertical="center" wrapText="1"/>
    </xf>
    <xf numFmtId="0" fontId="136" fillId="0" borderId="0" xfId="458" applyNumberFormat="1" applyFont="1" applyFill="1" applyBorder="1" applyAlignment="1">
      <alignment horizontal="center" vertical="center" wrapText="1"/>
    </xf>
    <xf numFmtId="14" fontId="135" fillId="0" borderId="0" xfId="458" applyNumberFormat="1" applyFont="1" applyFill="1"/>
    <xf numFmtId="0" fontId="135" fillId="0" borderId="0" xfId="458" applyFont="1" applyFill="1" applyBorder="1"/>
    <xf numFmtId="0" fontId="134" fillId="0" borderId="9" xfId="415" applyFont="1" applyFill="1" applyBorder="1" applyAlignment="1">
      <alignment horizontal="center" vertical="center" wrapText="1"/>
    </xf>
    <xf numFmtId="0" fontId="134" fillId="0" borderId="0" xfId="415" applyFont="1" applyFill="1" applyBorder="1" applyAlignment="1">
      <alignment horizontal="center" vertical="center" wrapText="1"/>
    </xf>
    <xf numFmtId="0" fontId="134" fillId="0" borderId="0" xfId="458" applyFont="1" applyFill="1" applyBorder="1" applyAlignment="1">
      <alignment horizontal="center" vertical="center" wrapText="1"/>
    </xf>
    <xf numFmtId="0" fontId="134" fillId="0" borderId="0" xfId="458" applyFont="1" applyFill="1" applyBorder="1" applyAlignment="1">
      <alignment vertical="center" wrapText="1"/>
    </xf>
    <xf numFmtId="168" fontId="134" fillId="0" borderId="0" xfId="460" applyNumberFormat="1" applyFont="1" applyFill="1" applyBorder="1" applyAlignment="1">
      <alignment vertical="center" wrapText="1"/>
    </xf>
    <xf numFmtId="168" fontId="135" fillId="0" borderId="0" xfId="460" applyNumberFormat="1" applyFont="1" applyFill="1" applyBorder="1" applyAlignment="1">
      <alignment horizontal="center" vertical="center" wrapText="1"/>
    </xf>
    <xf numFmtId="168" fontId="135" fillId="0" borderId="0" xfId="460" applyNumberFormat="1" applyFont="1" applyFill="1" applyAlignment="1">
      <alignment horizontal="center" vertical="center" wrapText="1"/>
    </xf>
    <xf numFmtId="0" fontId="135" fillId="0" borderId="0" xfId="458" applyFont="1" applyFill="1" applyAlignment="1">
      <alignment horizontal="center" vertical="center" wrapText="1"/>
    </xf>
    <xf numFmtId="14" fontId="134" fillId="0" borderId="0" xfId="458" applyNumberFormat="1" applyFont="1" applyFill="1" applyBorder="1" applyAlignment="1">
      <alignment horizontal="center" vertical="center" wrapText="1"/>
    </xf>
    <xf numFmtId="14" fontId="134" fillId="0" borderId="98" xfId="458" applyNumberFormat="1" applyFont="1" applyFill="1" applyBorder="1" applyAlignment="1">
      <alignment horizontal="center" vertical="center" wrapText="1"/>
    </xf>
    <xf numFmtId="1" fontId="134" fillId="0" borderId="98" xfId="458" applyNumberFormat="1" applyFont="1" applyFill="1" applyBorder="1" applyAlignment="1">
      <alignment horizontal="center" vertical="center" wrapText="1"/>
    </xf>
    <xf numFmtId="0" fontId="134" fillId="0" borderId="98" xfId="458" applyFont="1" applyFill="1" applyBorder="1" applyAlignment="1">
      <alignment horizontal="center" vertical="center" wrapText="1"/>
    </xf>
    <xf numFmtId="0" fontId="134" fillId="0" borderId="98" xfId="458" applyFont="1" applyFill="1" applyBorder="1" applyAlignment="1">
      <alignment horizontal="center" vertical="center"/>
    </xf>
    <xf numFmtId="1" fontId="134" fillId="0" borderId="0" xfId="458" applyNumberFormat="1" applyFont="1" applyFill="1" applyBorder="1" applyAlignment="1">
      <alignment horizontal="center" vertical="center" wrapText="1"/>
    </xf>
    <xf numFmtId="41" fontId="134" fillId="30" borderId="98" xfId="418" applyFont="1" applyFill="1" applyBorder="1" applyAlignment="1">
      <alignment horizontal="center" vertical="center" wrapText="1"/>
    </xf>
    <xf numFmtId="0" fontId="134" fillId="0" borderId="4" xfId="458" applyFont="1" applyFill="1" applyBorder="1" applyAlignment="1">
      <alignment horizontal="center" vertical="center" wrapText="1"/>
    </xf>
    <xf numFmtId="0" fontId="134" fillId="0" borderId="4" xfId="415" applyFont="1" applyFill="1" applyBorder="1" applyAlignment="1">
      <alignment horizontal="center" vertical="center" wrapText="1"/>
    </xf>
    <xf numFmtId="0" fontId="134" fillId="0" borderId="57" xfId="458" applyFont="1" applyFill="1" applyBorder="1" applyAlignment="1">
      <alignment horizontal="center" vertical="center" wrapText="1"/>
    </xf>
    <xf numFmtId="0" fontId="137" fillId="31" borderId="98" xfId="259" applyFont="1" applyFill="1" applyBorder="1" applyAlignment="1">
      <alignment horizontal="left"/>
    </xf>
    <xf numFmtId="14" fontId="137" fillId="31" borderId="98" xfId="458" applyNumberFormat="1" applyFont="1" applyFill="1" applyBorder="1" applyAlignment="1">
      <alignment horizontal="center" vertical="top" wrapText="1"/>
    </xf>
    <xf numFmtId="1" fontId="137" fillId="31" borderId="98" xfId="458" applyNumberFormat="1" applyFont="1" applyFill="1" applyBorder="1" applyAlignment="1">
      <alignment wrapText="1"/>
    </xf>
    <xf numFmtId="3" fontId="137" fillId="31" borderId="98" xfId="458" applyNumberFormat="1" applyFont="1" applyFill="1" applyBorder="1" applyAlignment="1">
      <alignment horizontal="center" vertical="top" wrapText="1"/>
    </xf>
    <xf numFmtId="3" fontId="137" fillId="31" borderId="98" xfId="459" applyNumberFormat="1" applyFont="1" applyFill="1" applyBorder="1" applyAlignment="1">
      <alignment horizontal="center" vertical="top" wrapText="1"/>
    </xf>
    <xf numFmtId="1" fontId="137" fillId="31" borderId="98" xfId="458" applyNumberFormat="1" applyFont="1" applyFill="1" applyBorder="1" applyAlignment="1">
      <alignment horizontal="center" vertical="top" wrapText="1"/>
    </xf>
    <xf numFmtId="176" fontId="137" fillId="31" borderId="98" xfId="458" applyNumberFormat="1" applyFont="1" applyFill="1" applyBorder="1" applyAlignment="1">
      <alignment horizontal="center" vertical="top" wrapText="1"/>
    </xf>
    <xf numFmtId="166" fontId="137" fillId="31" borderId="98" xfId="458" applyNumberFormat="1" applyFont="1" applyFill="1" applyBorder="1" applyAlignment="1">
      <alignment horizontal="center" vertical="top" wrapText="1"/>
    </xf>
    <xf numFmtId="177" fontId="137" fillId="31" borderId="98" xfId="458" applyNumberFormat="1" applyFont="1" applyFill="1" applyBorder="1" applyAlignment="1">
      <alignment horizontal="center" vertical="top" wrapText="1"/>
    </xf>
    <xf numFmtId="4" fontId="137" fillId="31" borderId="98" xfId="458" applyNumberFormat="1" applyFont="1" applyFill="1" applyBorder="1" applyAlignment="1">
      <alignment horizontal="center" vertical="top" wrapText="1"/>
    </xf>
    <xf numFmtId="4" fontId="137" fillId="31" borderId="98" xfId="458" applyNumberFormat="1" applyFont="1" applyFill="1" applyBorder="1" applyAlignment="1">
      <alignment horizontal="right" vertical="top" wrapText="1"/>
    </xf>
    <xf numFmtId="0" fontId="137" fillId="31" borderId="98" xfId="458" applyFont="1" applyFill="1" applyBorder="1" applyAlignment="1">
      <alignment horizontal="center" vertical="top" wrapText="1"/>
    </xf>
    <xf numFmtId="177" fontId="135" fillId="31" borderId="98" xfId="458" applyNumberFormat="1" applyFont="1" applyFill="1" applyBorder="1" applyAlignment="1">
      <alignment horizontal="center" vertical="top" wrapText="1"/>
    </xf>
    <xf numFmtId="4" fontId="135" fillId="31" borderId="98" xfId="458" applyNumberFormat="1" applyFont="1" applyFill="1" applyBorder="1" applyAlignment="1">
      <alignment horizontal="center" vertical="top" wrapText="1"/>
    </xf>
    <xf numFmtId="4" fontId="137" fillId="31" borderId="98" xfId="460" applyNumberFormat="1" applyFont="1" applyFill="1" applyBorder="1" applyAlignment="1">
      <alignment horizontal="center" vertical="top" wrapText="1"/>
    </xf>
    <xf numFmtId="1" fontId="137" fillId="31" borderId="98" xfId="458" applyNumberFormat="1" applyFont="1" applyFill="1" applyBorder="1" applyAlignment="1">
      <alignment horizontal="left" vertical="top" wrapText="1"/>
    </xf>
    <xf numFmtId="43" fontId="137" fillId="0" borderId="0" xfId="458" applyNumberFormat="1" applyFont="1" applyFill="1" applyBorder="1" applyAlignment="1">
      <alignment horizontal="center" vertical="top" wrapText="1"/>
    </xf>
    <xf numFmtId="178" fontId="138" fillId="0" borderId="54" xfId="461" applyNumberFormat="1" applyFont="1" applyFill="1" applyBorder="1"/>
    <xf numFmtId="0" fontId="137" fillId="0" borderId="62" xfId="458" applyFont="1" applyFill="1" applyBorder="1" applyAlignment="1">
      <alignment horizontal="center" vertical="top" wrapText="1"/>
    </xf>
    <xf numFmtId="0" fontId="137" fillId="0" borderId="63" xfId="458" applyFont="1" applyFill="1" applyBorder="1" applyAlignment="1">
      <alignment horizontal="center" vertical="top" wrapText="1"/>
    </xf>
    <xf numFmtId="0" fontId="137" fillId="0" borderId="0" xfId="458" applyFont="1" applyFill="1" applyBorder="1" applyAlignment="1">
      <alignment horizontal="center" vertical="top" wrapText="1"/>
    </xf>
    <xf numFmtId="14" fontId="137" fillId="0" borderId="0" xfId="458" applyNumberFormat="1" applyFont="1" applyFill="1" applyBorder="1" applyAlignment="1">
      <alignment horizontal="center" vertical="top" wrapText="1"/>
    </xf>
    <xf numFmtId="0" fontId="137" fillId="0" borderId="0" xfId="460" applyNumberFormat="1" applyFont="1" applyFill="1" applyBorder="1" applyAlignment="1">
      <alignment horizontal="center" vertical="top" wrapText="1"/>
    </xf>
    <xf numFmtId="168" fontId="137" fillId="0" borderId="0" xfId="460" applyNumberFormat="1" applyFont="1" applyFill="1" applyBorder="1" applyAlignment="1">
      <alignment horizontal="center" vertical="top" wrapText="1"/>
    </xf>
    <xf numFmtId="0" fontId="137" fillId="0" borderId="0" xfId="458" applyNumberFormat="1" applyFont="1" applyFill="1" applyBorder="1" applyAlignment="1">
      <alignment horizontal="center" vertical="top" wrapText="1"/>
    </xf>
    <xf numFmtId="168" fontId="137" fillId="0" borderId="0" xfId="458" applyNumberFormat="1" applyFont="1" applyFill="1" applyBorder="1" applyAlignment="1">
      <alignment horizontal="center" vertical="top" wrapText="1"/>
    </xf>
    <xf numFmtId="179" fontId="137" fillId="0" borderId="0" xfId="458" applyNumberFormat="1" applyFont="1" applyFill="1" applyBorder="1" applyAlignment="1">
      <alignment horizontal="center" vertical="top" wrapText="1"/>
    </xf>
    <xf numFmtId="180" fontId="137" fillId="0" borderId="0" xfId="458" applyNumberFormat="1" applyFont="1" applyFill="1" applyBorder="1" applyAlignment="1">
      <alignment horizontal="center" vertical="top" wrapText="1"/>
    </xf>
    <xf numFmtId="168" fontId="137" fillId="0" borderId="0" xfId="460" applyNumberFormat="1" applyFont="1" applyFill="1" applyAlignment="1">
      <alignment horizontal="center" vertical="top" wrapText="1"/>
    </xf>
    <xf numFmtId="0" fontId="137" fillId="0" borderId="0" xfId="458" applyFont="1" applyFill="1" applyAlignment="1">
      <alignment horizontal="center" vertical="top" wrapText="1"/>
    </xf>
    <xf numFmtId="14" fontId="137" fillId="0" borderId="0" xfId="458" applyNumberFormat="1" applyFont="1" applyFill="1" applyAlignment="1">
      <alignment horizontal="center" vertical="top" wrapText="1"/>
    </xf>
    <xf numFmtId="0" fontId="135" fillId="0" borderId="98" xfId="458" applyFont="1" applyFill="1" applyBorder="1" applyAlignment="1">
      <alignment vertical="top" wrapText="1"/>
    </xf>
    <xf numFmtId="1" fontId="135" fillId="0" borderId="98" xfId="458" applyNumberFormat="1" applyFont="1" applyFill="1" applyBorder="1" applyAlignment="1">
      <alignment horizontal="center" vertical="top" wrapText="1"/>
    </xf>
    <xf numFmtId="14" fontId="135" fillId="0" borderId="98" xfId="458" applyNumberFormat="1" applyFont="1" applyFill="1" applyBorder="1" applyAlignment="1">
      <alignment horizontal="center" vertical="top" wrapText="1"/>
    </xf>
    <xf numFmtId="1" fontId="135" fillId="0" borderId="98" xfId="458" applyNumberFormat="1" applyFont="1" applyFill="1" applyBorder="1" applyAlignment="1">
      <alignment wrapText="1"/>
    </xf>
    <xf numFmtId="41" fontId="135" fillId="30" borderId="98" xfId="418" applyFont="1" applyFill="1" applyBorder="1" applyAlignment="1">
      <alignment vertical="top" wrapText="1"/>
    </xf>
    <xf numFmtId="3" fontId="135" fillId="0" borderId="98" xfId="459" applyNumberFormat="1" applyFont="1" applyFill="1" applyBorder="1" applyAlignment="1">
      <alignment horizontal="center" vertical="top" wrapText="1"/>
    </xf>
    <xf numFmtId="1" fontId="137" fillId="0" borderId="98" xfId="458" applyNumberFormat="1" applyFont="1" applyFill="1" applyBorder="1" applyAlignment="1">
      <alignment horizontal="center" vertical="top" wrapText="1"/>
    </xf>
    <xf numFmtId="9" fontId="136" fillId="30" borderId="98" xfId="462" applyFont="1" applyFill="1" applyBorder="1" applyAlignment="1">
      <alignment horizontal="center" vertical="top" wrapText="1"/>
    </xf>
    <xf numFmtId="3" fontId="135" fillId="0" borderId="98" xfId="458" applyNumberFormat="1" applyFont="1" applyFill="1" applyBorder="1" applyAlignment="1">
      <alignment horizontal="center" vertical="top" wrapText="1"/>
    </xf>
    <xf numFmtId="166" fontId="135" fillId="0" borderId="98" xfId="458" applyNumberFormat="1" applyFont="1" applyFill="1" applyBorder="1" applyAlignment="1">
      <alignment horizontal="center" vertical="top" wrapText="1"/>
    </xf>
    <xf numFmtId="177" fontId="135" fillId="0" borderId="98" xfId="458" applyNumberFormat="1" applyFont="1" applyFill="1" applyBorder="1" applyAlignment="1">
      <alignment horizontal="center" vertical="top" wrapText="1"/>
    </xf>
    <xf numFmtId="4" fontId="137" fillId="0" borderId="98" xfId="458" applyNumberFormat="1" applyFont="1" applyFill="1" applyBorder="1" applyAlignment="1">
      <alignment horizontal="center" vertical="top" wrapText="1"/>
    </xf>
    <xf numFmtId="4" fontId="137" fillId="0" borderId="98" xfId="458" applyNumberFormat="1" applyFont="1" applyFill="1" applyBorder="1" applyAlignment="1">
      <alignment horizontal="right" vertical="top" wrapText="1"/>
    </xf>
    <xf numFmtId="4" fontId="135" fillId="0" borderId="98" xfId="458" applyNumberFormat="1" applyFont="1" applyFill="1" applyBorder="1" applyAlignment="1">
      <alignment horizontal="right" vertical="top" wrapText="1"/>
    </xf>
    <xf numFmtId="0" fontId="135" fillId="0" borderId="98" xfId="458" applyFont="1" applyFill="1" applyBorder="1" applyAlignment="1">
      <alignment horizontal="center" vertical="top" wrapText="1"/>
    </xf>
    <xf numFmtId="4" fontId="135" fillId="0" borderId="98" xfId="458" applyNumberFormat="1" applyFont="1" applyFill="1" applyBorder="1" applyAlignment="1">
      <alignment horizontal="center" vertical="top" wrapText="1"/>
    </xf>
    <xf numFmtId="4" fontId="135" fillId="0" borderId="98" xfId="460" applyNumberFormat="1" applyFont="1" applyFill="1" applyBorder="1" applyAlignment="1">
      <alignment horizontal="center" vertical="top" wrapText="1"/>
    </xf>
    <xf numFmtId="0" fontId="139" fillId="0" borderId="98" xfId="458" applyFont="1" applyFill="1" applyBorder="1" applyAlignment="1">
      <alignment horizontal="left" vertical="top" wrapText="1"/>
    </xf>
    <xf numFmtId="168" fontId="135" fillId="0" borderId="0" xfId="460" applyNumberFormat="1" applyFont="1" applyFill="1" applyBorder="1" applyAlignment="1">
      <alignment horizontal="center" vertical="top" wrapText="1"/>
    </xf>
    <xf numFmtId="178" fontId="2" fillId="0" borderId="51" xfId="461" applyNumberFormat="1" applyFill="1" applyBorder="1"/>
    <xf numFmtId="0" fontId="135" fillId="0" borderId="0" xfId="458" applyFont="1" applyFill="1" applyBorder="1" applyAlignment="1">
      <alignment horizontal="center" vertical="top" wrapText="1"/>
    </xf>
    <xf numFmtId="41" fontId="135" fillId="0" borderId="52" xfId="460" applyFont="1" applyFill="1" applyBorder="1" applyAlignment="1">
      <alignment horizontal="center" vertical="top" wrapText="1"/>
    </xf>
    <xf numFmtId="14" fontId="136" fillId="0" borderId="0" xfId="458" applyNumberFormat="1" applyFont="1" applyFill="1" applyBorder="1" applyAlignment="1">
      <alignment horizontal="center" vertical="top" wrapText="1"/>
    </xf>
    <xf numFmtId="43" fontId="135" fillId="0" borderId="0" xfId="458" applyNumberFormat="1" applyFont="1" applyFill="1" applyBorder="1" applyAlignment="1">
      <alignment horizontal="center" vertical="top" wrapText="1"/>
    </xf>
    <xf numFmtId="14" fontId="135" fillId="0" borderId="0" xfId="458" applyNumberFormat="1" applyFont="1" applyFill="1" applyBorder="1" applyAlignment="1">
      <alignment horizontal="center" vertical="top" wrapText="1"/>
    </xf>
    <xf numFmtId="0" fontId="135" fillId="0" borderId="0" xfId="460" applyNumberFormat="1" applyFont="1" applyFill="1" applyBorder="1" applyAlignment="1">
      <alignment horizontal="center" vertical="top" wrapText="1"/>
    </xf>
    <xf numFmtId="0" fontId="135" fillId="0" borderId="0" xfId="458" applyNumberFormat="1" applyFont="1" applyFill="1" applyBorder="1" applyAlignment="1">
      <alignment horizontal="center" vertical="top" wrapText="1"/>
    </xf>
    <xf numFmtId="168" fontId="135" fillId="0" borderId="0" xfId="458" applyNumberFormat="1" applyFont="1" applyFill="1" applyBorder="1" applyAlignment="1">
      <alignment horizontal="center" vertical="top" wrapText="1"/>
    </xf>
    <xf numFmtId="179" fontId="135" fillId="0" borderId="0" xfId="458" applyNumberFormat="1" applyFont="1" applyFill="1" applyBorder="1" applyAlignment="1">
      <alignment horizontal="center" vertical="top" wrapText="1"/>
    </xf>
    <xf numFmtId="180" fontId="135" fillId="0" borderId="0" xfId="458" applyNumberFormat="1" applyFont="1" applyFill="1" applyBorder="1" applyAlignment="1">
      <alignment horizontal="center" vertical="top" wrapText="1"/>
    </xf>
    <xf numFmtId="168" fontId="135" fillId="0" borderId="0" xfId="460" applyNumberFormat="1" applyFont="1" applyFill="1" applyAlignment="1">
      <alignment horizontal="center" vertical="top" wrapText="1"/>
    </xf>
    <xf numFmtId="0" fontId="135" fillId="0" borderId="0" xfId="458" applyFont="1" applyFill="1" applyAlignment="1">
      <alignment horizontal="center" vertical="top" wrapText="1"/>
    </xf>
    <xf numFmtId="14" fontId="135" fillId="0" borderId="0" xfId="458" applyNumberFormat="1" applyFont="1" applyFill="1" applyAlignment="1">
      <alignment horizontal="center" vertical="top" wrapText="1"/>
    </xf>
    <xf numFmtId="0" fontId="137" fillId="0" borderId="98" xfId="259" applyFont="1" applyFill="1" applyBorder="1"/>
    <xf numFmtId="0" fontId="137" fillId="0" borderId="98" xfId="259" applyFont="1" applyFill="1" applyBorder="1" applyAlignment="1">
      <alignment horizontal="left"/>
    </xf>
    <xf numFmtId="9" fontId="136" fillId="0" borderId="98" xfId="462" applyFont="1" applyFill="1" applyBorder="1" applyAlignment="1">
      <alignment horizontal="center" vertical="top" wrapText="1"/>
    </xf>
    <xf numFmtId="166" fontId="135" fillId="0" borderId="0" xfId="459" applyNumberFormat="1" applyFont="1" applyFill="1" applyBorder="1" applyAlignment="1">
      <alignment horizontal="center" vertical="top" wrapText="1"/>
    </xf>
    <xf numFmtId="41" fontId="140" fillId="30" borderId="98" xfId="418" applyFont="1" applyFill="1" applyBorder="1" applyAlignment="1">
      <alignment vertical="top" wrapText="1"/>
    </xf>
    <xf numFmtId="178" fontId="51" fillId="0" borderId="51" xfId="461" applyNumberFormat="1" applyFont="1" applyFill="1" applyBorder="1"/>
    <xf numFmtId="41" fontId="135" fillId="0" borderId="0" xfId="460" applyFont="1" applyFill="1" applyBorder="1" applyAlignment="1">
      <alignment horizontal="center" vertical="top" wrapText="1"/>
    </xf>
    <xf numFmtId="0" fontId="135" fillId="0" borderId="98" xfId="458" applyFont="1" applyFill="1" applyBorder="1" applyAlignment="1">
      <alignment vertical="top"/>
    </xf>
    <xf numFmtId="0" fontId="135" fillId="0" borderId="98" xfId="457" applyFont="1" applyFill="1" applyBorder="1"/>
    <xf numFmtId="4" fontId="135" fillId="0" borderId="57" xfId="458" applyNumberFormat="1" applyFont="1" applyFill="1" applyBorder="1" applyAlignment="1">
      <alignment horizontal="center" vertical="top" wrapText="1"/>
    </xf>
    <xf numFmtId="0" fontId="135" fillId="0" borderId="19" xfId="458" applyFont="1" applyFill="1" applyBorder="1" applyAlignment="1">
      <alignment horizontal="center" vertical="top" wrapText="1"/>
    </xf>
    <xf numFmtId="0" fontId="135" fillId="0" borderId="58" xfId="458" applyFont="1" applyFill="1" applyBorder="1" applyAlignment="1">
      <alignment horizontal="center" vertical="top" wrapText="1"/>
    </xf>
    <xf numFmtId="4" fontId="135" fillId="0" borderId="0" xfId="458" applyNumberFormat="1" applyFont="1" applyFill="1" applyBorder="1" applyAlignment="1">
      <alignment horizontal="center" vertical="top" wrapText="1"/>
    </xf>
    <xf numFmtId="176" fontId="136" fillId="0" borderId="98" xfId="458" applyNumberFormat="1" applyFont="1" applyFill="1" applyBorder="1" applyAlignment="1">
      <alignment horizontal="center" vertical="top" wrapText="1"/>
    </xf>
    <xf numFmtId="4" fontId="136" fillId="0" borderId="98" xfId="458" applyNumberFormat="1" applyFont="1" applyFill="1" applyBorder="1" applyAlignment="1">
      <alignment horizontal="center" vertical="top" wrapText="1"/>
    </xf>
    <xf numFmtId="166" fontId="135" fillId="0" borderId="98" xfId="459" applyNumberFormat="1" applyFont="1" applyFill="1" applyBorder="1" applyAlignment="1">
      <alignment horizontal="center" vertical="top" wrapText="1"/>
    </xf>
    <xf numFmtId="4" fontId="135" fillId="0" borderId="98" xfId="460" applyNumberFormat="1" applyFont="1" applyFill="1" applyBorder="1" applyAlignment="1">
      <alignment horizontal="right" vertical="top" wrapText="1"/>
    </xf>
    <xf numFmtId="0" fontId="135" fillId="0" borderId="98" xfId="459" applyNumberFormat="1" applyFont="1" applyFill="1" applyBorder="1" applyAlignment="1">
      <alignment horizontal="center" vertical="top" wrapText="1"/>
    </xf>
    <xf numFmtId="4" fontId="135" fillId="0" borderId="98" xfId="459" applyNumberFormat="1" applyFont="1" applyFill="1" applyBorder="1" applyAlignment="1">
      <alignment horizontal="center" vertical="top" wrapText="1"/>
    </xf>
    <xf numFmtId="176" fontId="135" fillId="0" borderId="98" xfId="458" applyNumberFormat="1" applyFont="1" applyFill="1" applyBorder="1" applyAlignment="1">
      <alignment horizontal="center" vertical="top" wrapText="1"/>
    </xf>
    <xf numFmtId="0" fontId="135" fillId="0" borderId="98" xfId="458" applyFont="1" applyFill="1" applyBorder="1" applyAlignment="1">
      <alignment horizontal="left" vertical="top" wrapText="1"/>
    </xf>
    <xf numFmtId="41" fontId="134" fillId="30" borderId="98" xfId="418" applyFont="1" applyFill="1" applyBorder="1" applyAlignment="1">
      <alignment vertical="top"/>
    </xf>
    <xf numFmtId="3" fontId="134" fillId="0" borderId="98" xfId="458" applyNumberFormat="1" applyFont="1" applyFill="1" applyBorder="1" applyAlignment="1">
      <alignment horizontal="center" vertical="top" wrapText="1"/>
    </xf>
    <xf numFmtId="181" fontId="134" fillId="0" borderId="98" xfId="459" applyNumberFormat="1" applyFont="1" applyFill="1" applyBorder="1" applyAlignment="1">
      <alignment horizontal="center" vertical="top" wrapText="1"/>
    </xf>
    <xf numFmtId="176" fontId="141" fillId="0" borderId="98" xfId="458" applyNumberFormat="1" applyFont="1" applyFill="1" applyBorder="1" applyAlignment="1">
      <alignment horizontal="center" vertical="top" wrapText="1"/>
    </xf>
    <xf numFmtId="166" fontId="134" fillId="0" borderId="98" xfId="458" applyNumberFormat="1" applyFont="1" applyFill="1" applyBorder="1" applyAlignment="1">
      <alignment horizontal="center" vertical="top" wrapText="1"/>
    </xf>
    <xf numFmtId="177" fontId="134" fillId="0" borderId="98" xfId="458" applyNumberFormat="1" applyFont="1" applyFill="1" applyBorder="1" applyAlignment="1">
      <alignment horizontal="center" vertical="top" wrapText="1"/>
    </xf>
    <xf numFmtId="4" fontId="141" fillId="0" borderId="98" xfId="458" applyNumberFormat="1" applyFont="1" applyFill="1" applyBorder="1" applyAlignment="1">
      <alignment horizontal="center" vertical="top" wrapText="1"/>
    </xf>
    <xf numFmtId="166" fontId="134" fillId="0" borderId="98" xfId="459" applyNumberFormat="1" applyFont="1" applyFill="1" applyBorder="1" applyAlignment="1">
      <alignment horizontal="center" vertical="top" wrapText="1"/>
    </xf>
    <xf numFmtId="4" fontId="134" fillId="0" borderId="98" xfId="460" applyNumberFormat="1" applyFont="1" applyFill="1" applyBorder="1" applyAlignment="1">
      <alignment horizontal="right" vertical="top" wrapText="1"/>
    </xf>
    <xf numFmtId="0" fontId="134" fillId="0" borderId="98" xfId="459" applyNumberFormat="1" applyFont="1" applyFill="1" applyBorder="1" applyAlignment="1">
      <alignment horizontal="center" vertical="top" wrapText="1"/>
    </xf>
    <xf numFmtId="176" fontId="134" fillId="0" borderId="98" xfId="458" applyNumberFormat="1" applyFont="1" applyFill="1" applyBorder="1" applyAlignment="1">
      <alignment horizontal="center" vertical="top" wrapText="1"/>
    </xf>
    <xf numFmtId="4" fontId="134" fillId="0" borderId="98" xfId="459" applyNumberFormat="1" applyFont="1" applyFill="1" applyBorder="1" applyAlignment="1">
      <alignment horizontal="center" vertical="top" wrapText="1"/>
    </xf>
    <xf numFmtId="0" fontId="134" fillId="0" borderId="98" xfId="458" applyFont="1" applyFill="1" applyBorder="1" applyAlignment="1">
      <alignment horizontal="center" vertical="top" wrapText="1"/>
    </xf>
    <xf numFmtId="0" fontId="134" fillId="0" borderId="0" xfId="458" applyFont="1" applyFill="1" applyBorder="1" applyAlignment="1">
      <alignment horizontal="center" vertical="top" wrapText="1"/>
    </xf>
    <xf numFmtId="14" fontId="141" fillId="0" borderId="0" xfId="458" applyNumberFormat="1" applyFont="1" applyFill="1" applyBorder="1" applyAlignment="1">
      <alignment horizontal="center" vertical="top" wrapText="1"/>
    </xf>
    <xf numFmtId="43" fontId="134" fillId="0" borderId="0" xfId="458" applyNumberFormat="1" applyFont="1" applyFill="1" applyBorder="1" applyAlignment="1">
      <alignment horizontal="center" vertical="top" wrapText="1"/>
    </xf>
    <xf numFmtId="14" fontId="134" fillId="0" borderId="0" xfId="458" applyNumberFormat="1" applyFont="1" applyFill="1" applyBorder="1" applyAlignment="1">
      <alignment horizontal="center" vertical="top" wrapText="1"/>
    </xf>
    <xf numFmtId="0" fontId="134" fillId="0" borderId="0" xfId="460" applyNumberFormat="1" applyFont="1" applyFill="1" applyBorder="1" applyAlignment="1">
      <alignment horizontal="center" vertical="top" wrapText="1"/>
    </xf>
    <xf numFmtId="168" fontId="134" fillId="0" borderId="0" xfId="460" applyNumberFormat="1" applyFont="1" applyFill="1" applyBorder="1" applyAlignment="1">
      <alignment horizontal="center" vertical="top" wrapText="1"/>
    </xf>
    <xf numFmtId="0" fontId="134" fillId="0" borderId="0" xfId="458" applyNumberFormat="1" applyFont="1" applyFill="1" applyBorder="1" applyAlignment="1">
      <alignment horizontal="center" vertical="top" wrapText="1"/>
    </xf>
    <xf numFmtId="168" fontId="134" fillId="0" borderId="0" xfId="458" applyNumberFormat="1" applyFont="1" applyFill="1" applyBorder="1" applyAlignment="1">
      <alignment horizontal="center" vertical="top" wrapText="1"/>
    </xf>
    <xf numFmtId="179" fontId="134" fillId="0" borderId="0" xfId="458" applyNumberFormat="1" applyFont="1" applyFill="1" applyBorder="1" applyAlignment="1">
      <alignment horizontal="center" vertical="top" wrapText="1"/>
    </xf>
    <xf numFmtId="180" fontId="134" fillId="0" borderId="0" xfId="458" applyNumberFormat="1" applyFont="1" applyFill="1" applyBorder="1" applyAlignment="1">
      <alignment horizontal="center" vertical="top" wrapText="1"/>
    </xf>
    <xf numFmtId="168" fontId="134" fillId="0" borderId="0" xfId="460" applyNumberFormat="1" applyFont="1" applyFill="1" applyAlignment="1">
      <alignment horizontal="center" vertical="top" wrapText="1"/>
    </xf>
    <xf numFmtId="0" fontId="134" fillId="0" borderId="0" xfId="458" applyFont="1" applyFill="1" applyAlignment="1">
      <alignment horizontal="center" vertical="top" wrapText="1"/>
    </xf>
    <xf numFmtId="14" fontId="134" fillId="0" borderId="0" xfId="458" applyNumberFormat="1" applyFont="1" applyFill="1" applyAlignment="1">
      <alignment horizontal="center" vertical="top" wrapText="1"/>
    </xf>
    <xf numFmtId="0" fontId="134" fillId="0" borderId="0" xfId="458" applyFont="1" applyFill="1" applyBorder="1" applyAlignment="1">
      <alignment horizontal="center" vertical="top"/>
    </xf>
    <xf numFmtId="41" fontId="134" fillId="30" borderId="0" xfId="418" applyFont="1" applyFill="1" applyBorder="1" applyAlignment="1">
      <alignment vertical="top"/>
    </xf>
    <xf numFmtId="3" fontId="134" fillId="0" borderId="0" xfId="458" applyNumberFormat="1" applyFont="1" applyFill="1" applyBorder="1" applyAlignment="1">
      <alignment horizontal="center" vertical="top" wrapText="1"/>
    </xf>
    <xf numFmtId="181" fontId="134" fillId="0" borderId="0" xfId="459" applyNumberFormat="1" applyFont="1" applyFill="1" applyBorder="1" applyAlignment="1">
      <alignment horizontal="center" vertical="top" wrapText="1"/>
    </xf>
    <xf numFmtId="176" fontId="141" fillId="0" borderId="0" xfId="458" applyNumberFormat="1" applyFont="1" applyFill="1" applyBorder="1" applyAlignment="1">
      <alignment horizontal="center" vertical="top" wrapText="1"/>
    </xf>
    <xf numFmtId="166" fontId="134" fillId="0" borderId="0" xfId="458" applyNumberFormat="1" applyFont="1" applyFill="1" applyBorder="1" applyAlignment="1">
      <alignment horizontal="center" vertical="top" wrapText="1"/>
    </xf>
    <xf numFmtId="177" fontId="134" fillId="0" borderId="0" xfId="458" applyNumberFormat="1" applyFont="1" applyFill="1" applyBorder="1" applyAlignment="1">
      <alignment horizontal="center" vertical="top" wrapText="1"/>
    </xf>
    <xf numFmtId="4" fontId="141" fillId="0" borderId="0" xfId="458" applyNumberFormat="1" applyFont="1" applyFill="1" applyBorder="1" applyAlignment="1">
      <alignment horizontal="center" vertical="top" wrapText="1"/>
    </xf>
    <xf numFmtId="166" fontId="134" fillId="0" borderId="0" xfId="459" applyNumberFormat="1" applyFont="1" applyFill="1" applyBorder="1" applyAlignment="1">
      <alignment horizontal="center" vertical="top" wrapText="1"/>
    </xf>
    <xf numFmtId="4" fontId="134" fillId="0" borderId="0" xfId="460" applyNumberFormat="1" applyFont="1" applyFill="1" applyBorder="1" applyAlignment="1">
      <alignment horizontal="right" vertical="top" wrapText="1"/>
    </xf>
    <xf numFmtId="0" fontId="134" fillId="0" borderId="0" xfId="459" applyNumberFormat="1" applyFont="1" applyFill="1" applyBorder="1" applyAlignment="1">
      <alignment horizontal="center" vertical="top" wrapText="1"/>
    </xf>
    <xf numFmtId="176" fontId="134" fillId="0" borderId="0" xfId="458" applyNumberFormat="1" applyFont="1" applyFill="1" applyBorder="1" applyAlignment="1">
      <alignment horizontal="center" vertical="top" wrapText="1"/>
    </xf>
    <xf numFmtId="4" fontId="134" fillId="0" borderId="0" xfId="459" applyNumberFormat="1" applyFont="1" applyFill="1" applyBorder="1" applyAlignment="1">
      <alignment horizontal="center" vertical="top" wrapText="1"/>
    </xf>
    <xf numFmtId="0" fontId="135" fillId="0" borderId="0" xfId="458" applyFont="1" applyFill="1" applyBorder="1" applyAlignment="1">
      <alignment vertical="top"/>
    </xf>
    <xf numFmtId="181" fontId="135" fillId="0" borderId="0" xfId="459" applyNumberFormat="1" applyFont="1" applyFill="1" applyBorder="1" applyAlignment="1">
      <alignment horizontal="left" vertical="center"/>
    </xf>
    <xf numFmtId="181" fontId="135" fillId="0" borderId="0" xfId="459" applyNumberFormat="1" applyFont="1" applyFill="1" applyBorder="1" applyAlignment="1">
      <alignment horizontal="left" vertical="top"/>
    </xf>
    <xf numFmtId="0" fontId="135" fillId="0" borderId="0" xfId="458" applyFont="1" applyFill="1" applyBorder="1" applyAlignment="1">
      <alignment horizontal="left" vertical="top"/>
    </xf>
    <xf numFmtId="181" fontId="135" fillId="0" borderId="0" xfId="459" applyNumberFormat="1" applyFont="1" applyFill="1" applyBorder="1" applyAlignment="1">
      <alignment vertical="top"/>
    </xf>
    <xf numFmtId="41" fontId="135" fillId="0" borderId="0" xfId="460" applyFont="1" applyFill="1"/>
    <xf numFmtId="43" fontId="135" fillId="0" borderId="0" xfId="458" applyNumberFormat="1" applyFont="1" applyFill="1"/>
    <xf numFmtId="43" fontId="137" fillId="31" borderId="98" xfId="259" applyNumberFormat="1" applyFont="1" applyFill="1" applyBorder="1"/>
    <xf numFmtId="41" fontId="137" fillId="31" borderId="98" xfId="418" applyFont="1" applyFill="1" applyBorder="1"/>
    <xf numFmtId="43" fontId="137" fillId="0" borderId="98" xfId="259" applyNumberFormat="1" applyFont="1" applyFill="1" applyBorder="1"/>
    <xf numFmtId="178" fontId="2" fillId="0" borderId="57" xfId="461" applyNumberFormat="1" applyFill="1" applyBorder="1"/>
    <xf numFmtId="41" fontId="135" fillId="0" borderId="58" xfId="460" applyFont="1" applyFill="1" applyBorder="1" applyAlignment="1">
      <alignment horizontal="center" vertical="top" wrapText="1"/>
    </xf>
    <xf numFmtId="168" fontId="0" fillId="0" borderId="0" xfId="460" applyNumberFormat="1" applyFont="1" applyFill="1"/>
    <xf numFmtId="0" fontId="137" fillId="31" borderId="98" xfId="259" applyFont="1" applyFill="1" applyBorder="1"/>
    <xf numFmtId="41" fontId="0" fillId="0" borderId="0" xfId="418" applyFont="1" applyFill="1"/>
    <xf numFmtId="43" fontId="2" fillId="0" borderId="0" xfId="457" applyNumberFormat="1" applyFill="1"/>
    <xf numFmtId="1" fontId="136" fillId="0" borderId="98" xfId="458" applyNumberFormat="1" applyFont="1" applyFill="1" applyBorder="1" applyAlignment="1">
      <alignment horizontal="center" vertical="top" wrapText="1"/>
    </xf>
    <xf numFmtId="41" fontId="2" fillId="0" borderId="0" xfId="457" applyNumberFormat="1" applyFill="1"/>
    <xf numFmtId="1" fontId="137" fillId="31" borderId="98" xfId="418" applyNumberFormat="1" applyFont="1" applyFill="1" applyBorder="1" applyAlignment="1">
      <alignment horizontal="center" vertical="top" wrapText="1"/>
    </xf>
    <xf numFmtId="41" fontId="134" fillId="30" borderId="98" xfId="418" applyFont="1" applyFill="1" applyBorder="1" applyAlignment="1">
      <alignment vertical="center"/>
    </xf>
    <xf numFmtId="3" fontId="134" fillId="0" borderId="98" xfId="458" applyNumberFormat="1" applyFont="1" applyFill="1" applyBorder="1" applyAlignment="1">
      <alignment horizontal="center" vertical="center" wrapText="1"/>
    </xf>
    <xf numFmtId="181" fontId="134" fillId="0" borderId="98" xfId="459" applyNumberFormat="1" applyFont="1" applyFill="1" applyBorder="1" applyAlignment="1">
      <alignment horizontal="center" vertical="center" wrapText="1"/>
    </xf>
    <xf numFmtId="176" fontId="141" fillId="0" borderId="98" xfId="458" applyNumberFormat="1" applyFont="1" applyFill="1" applyBorder="1" applyAlignment="1">
      <alignment horizontal="center" vertical="center" wrapText="1"/>
    </xf>
    <xf numFmtId="166" fontId="134" fillId="0" borderId="98" xfId="458" applyNumberFormat="1" applyFont="1" applyFill="1" applyBorder="1" applyAlignment="1">
      <alignment horizontal="center" vertical="center" wrapText="1"/>
    </xf>
    <xf numFmtId="177" fontId="134" fillId="0" borderId="98" xfId="458" applyNumberFormat="1" applyFont="1" applyFill="1" applyBorder="1" applyAlignment="1">
      <alignment horizontal="center" vertical="center" wrapText="1"/>
    </xf>
    <xf numFmtId="4" fontId="141" fillId="0" borderId="98" xfId="458" applyNumberFormat="1" applyFont="1" applyFill="1" applyBorder="1" applyAlignment="1">
      <alignment horizontal="center" vertical="center" wrapText="1"/>
    </xf>
    <xf numFmtId="166" fontId="134" fillId="0" borderId="98" xfId="459" applyNumberFormat="1" applyFont="1" applyFill="1" applyBorder="1" applyAlignment="1">
      <alignment horizontal="center" vertical="center" wrapText="1"/>
    </xf>
    <xf numFmtId="4" fontId="134" fillId="0" borderId="98" xfId="460" applyNumberFormat="1" applyFont="1" applyFill="1" applyBorder="1" applyAlignment="1">
      <alignment horizontal="right" vertical="center" wrapText="1"/>
    </xf>
    <xf numFmtId="0" fontId="134" fillId="0" borderId="98" xfId="459" applyNumberFormat="1" applyFont="1" applyFill="1" applyBorder="1" applyAlignment="1">
      <alignment horizontal="center" vertical="center" wrapText="1"/>
    </xf>
    <xf numFmtId="176" fontId="134" fillId="0" borderId="98" xfId="458" applyNumberFormat="1" applyFont="1" applyFill="1" applyBorder="1" applyAlignment="1">
      <alignment horizontal="center" vertical="center" wrapText="1"/>
    </xf>
    <xf numFmtId="4" fontId="134" fillId="0" borderId="98" xfId="459" applyNumberFormat="1" applyFont="1" applyFill="1" applyBorder="1" applyAlignment="1">
      <alignment horizontal="center" vertical="center" wrapText="1"/>
    </xf>
    <xf numFmtId="14" fontId="141" fillId="0" borderId="0" xfId="458" applyNumberFormat="1" applyFont="1" applyFill="1" applyBorder="1" applyAlignment="1">
      <alignment horizontal="center" vertical="center" wrapText="1"/>
    </xf>
    <xf numFmtId="43" fontId="134" fillId="0" borderId="0" xfId="458" applyNumberFormat="1" applyFont="1" applyFill="1" applyBorder="1" applyAlignment="1">
      <alignment horizontal="center" vertical="center" wrapText="1"/>
    </xf>
    <xf numFmtId="0" fontId="134" fillId="0" borderId="0" xfId="460" applyNumberFormat="1" applyFont="1" applyFill="1" applyBorder="1" applyAlignment="1">
      <alignment horizontal="center" vertical="center" wrapText="1"/>
    </xf>
    <xf numFmtId="168" fontId="134" fillId="0" borderId="0" xfId="460" applyNumberFormat="1" applyFont="1" applyFill="1" applyBorder="1" applyAlignment="1">
      <alignment horizontal="center" vertical="center" wrapText="1"/>
    </xf>
    <xf numFmtId="0" fontId="134" fillId="0" borderId="0" xfId="458" applyNumberFormat="1" applyFont="1" applyFill="1" applyBorder="1" applyAlignment="1">
      <alignment horizontal="center" vertical="center" wrapText="1"/>
    </xf>
    <xf numFmtId="168" fontId="134" fillId="0" borderId="0" xfId="458" applyNumberFormat="1" applyFont="1" applyFill="1" applyBorder="1" applyAlignment="1">
      <alignment horizontal="center" vertical="center" wrapText="1"/>
    </xf>
    <xf numFmtId="179" fontId="134" fillId="0" borderId="0" xfId="458" applyNumberFormat="1" applyFont="1" applyFill="1" applyBorder="1" applyAlignment="1">
      <alignment horizontal="center" vertical="center" wrapText="1"/>
    </xf>
    <xf numFmtId="180" fontId="134" fillId="0" borderId="0" xfId="458" applyNumberFormat="1" applyFont="1" applyFill="1" applyBorder="1" applyAlignment="1">
      <alignment horizontal="center" vertical="center" wrapText="1"/>
    </xf>
    <xf numFmtId="168" fontId="134" fillId="0" borderId="0" xfId="460" applyNumberFormat="1" applyFont="1" applyFill="1" applyAlignment="1">
      <alignment horizontal="center" vertical="center" wrapText="1"/>
    </xf>
    <xf numFmtId="0" fontId="134" fillId="0" borderId="0" xfId="458" applyFont="1" applyFill="1" applyAlignment="1">
      <alignment horizontal="center" vertical="center" wrapText="1"/>
    </xf>
    <xf numFmtId="14" fontId="134" fillId="0" borderId="0" xfId="458" applyNumberFormat="1" applyFont="1" applyFill="1" applyAlignment="1">
      <alignment horizontal="center" vertical="center" wrapText="1"/>
    </xf>
    <xf numFmtId="0" fontId="107" fillId="0" borderId="0" xfId="0" applyFont="1" applyFill="1" applyAlignment="1">
      <alignment horizontal="center"/>
    </xf>
    <xf numFmtId="168" fontId="78" fillId="0" borderId="98" xfId="418" applyNumberFormat="1" applyFont="1" applyFill="1" applyBorder="1" applyAlignment="1">
      <alignment horizontal="center" vertical="center" wrapText="1"/>
    </xf>
    <xf numFmtId="0" fontId="107" fillId="0" borderId="0" xfId="420" applyFont="1" applyFill="1" applyAlignment="1">
      <alignment vertical="center"/>
    </xf>
    <xf numFmtId="0" fontId="107" fillId="0" borderId="0" xfId="420" applyFont="1" applyFill="1" applyAlignment="1">
      <alignment horizontal="center" vertical="center"/>
    </xf>
    <xf numFmtId="0" fontId="78" fillId="0" borderId="0" xfId="420" applyFont="1" applyFill="1" applyAlignment="1">
      <alignment horizontal="center" vertical="center"/>
    </xf>
    <xf numFmtId="41" fontId="107" fillId="0" borderId="0" xfId="418" applyFont="1" applyFill="1" applyAlignment="1">
      <alignment vertical="center"/>
    </xf>
    <xf numFmtId="0" fontId="107" fillId="0" borderId="129" xfId="0" applyFont="1" applyFill="1" applyBorder="1" applyAlignment="1">
      <alignment horizontal="center" vertical="center" wrapText="1"/>
    </xf>
    <xf numFmtId="0" fontId="107" fillId="0" borderId="4" xfId="420" applyFont="1" applyFill="1" applyBorder="1" applyAlignment="1">
      <alignment vertical="center"/>
    </xf>
    <xf numFmtId="0" fontId="107" fillId="0" borderId="4" xfId="420" applyFont="1" applyFill="1" applyBorder="1" applyAlignment="1">
      <alignment horizontal="center" vertical="center"/>
    </xf>
    <xf numFmtId="0" fontId="78" fillId="0" borderId="4" xfId="420" applyFont="1" applyFill="1" applyBorder="1" applyAlignment="1">
      <alignment horizontal="center" vertical="center"/>
    </xf>
    <xf numFmtId="0" fontId="78" fillId="0" borderId="98" xfId="420" applyFont="1" applyFill="1" applyBorder="1" applyAlignment="1">
      <alignment vertical="center" wrapText="1"/>
    </xf>
    <xf numFmtId="0" fontId="78" fillId="0" borderId="98" xfId="420" applyFont="1" applyFill="1" applyBorder="1" applyAlignment="1">
      <alignment vertical="center"/>
    </xf>
    <xf numFmtId="0" fontId="107" fillId="0" borderId="98" xfId="420" applyFont="1" applyFill="1" applyBorder="1" applyAlignment="1">
      <alignment vertical="center"/>
    </xf>
    <xf numFmtId="174" fontId="78" fillId="0" borderId="98" xfId="417" applyNumberFormat="1" applyFont="1" applyFill="1" applyBorder="1" applyAlignment="1">
      <alignment horizontal="right" vertical="center"/>
    </xf>
    <xf numFmtId="0" fontId="78" fillId="0" borderId="98" xfId="420" applyFont="1" applyFill="1" applyBorder="1" applyAlignment="1">
      <alignment horizontal="center" vertical="center"/>
    </xf>
    <xf numFmtId="0" fontId="78" fillId="0" borderId="98" xfId="420" applyFont="1" applyFill="1" applyBorder="1" applyAlignment="1">
      <alignment horizontal="left" vertical="center"/>
    </xf>
    <xf numFmtId="43" fontId="78" fillId="0" borderId="98" xfId="417" applyFont="1" applyFill="1" applyBorder="1" applyAlignment="1">
      <alignment vertical="center"/>
    </xf>
    <xf numFmtId="43" fontId="78" fillId="0" borderId="0" xfId="0" applyNumberFormat="1" applyFont="1" applyFill="1"/>
    <xf numFmtId="41" fontId="78" fillId="0" borderId="0" xfId="418" applyFont="1" applyFill="1"/>
    <xf numFmtId="41" fontId="107" fillId="0" borderId="0" xfId="418" applyFont="1" applyFill="1"/>
    <xf numFmtId="0" fontId="107" fillId="0" borderId="0" xfId="420" applyFont="1" applyFill="1" applyAlignment="1"/>
    <xf numFmtId="0" fontId="107" fillId="0" borderId="0" xfId="415" applyFont="1" applyFill="1" applyAlignment="1"/>
    <xf numFmtId="0" fontId="105" fillId="0" borderId="0" xfId="415" applyFont="1" applyFill="1" applyAlignment="1"/>
    <xf numFmtId="0" fontId="122" fillId="0" borderId="0" xfId="0" applyFont="1" applyFill="1" applyAlignment="1"/>
    <xf numFmtId="0" fontId="80" fillId="0" borderId="0" xfId="0" applyFont="1" applyFill="1" applyBorder="1"/>
    <xf numFmtId="0" fontId="72" fillId="0" borderId="0" xfId="0" applyFont="1" applyFill="1" applyBorder="1"/>
    <xf numFmtId="0" fontId="143" fillId="0" borderId="0" xfId="0" applyFont="1"/>
    <xf numFmtId="0" fontId="107" fillId="0" borderId="118" xfId="0" applyFont="1" applyFill="1" applyBorder="1" applyAlignment="1">
      <alignment horizontal="center" vertical="center"/>
    </xf>
    <xf numFmtId="0" fontId="107" fillId="0" borderId="0" xfId="0" applyFont="1" applyFill="1" applyAlignment="1">
      <alignment horizontal="center"/>
    </xf>
    <xf numFmtId="0" fontId="107" fillId="0" borderId="0" xfId="426" applyFont="1" applyFill="1" applyAlignment="1">
      <alignment horizontal="center" vertical="center" wrapText="1"/>
    </xf>
    <xf numFmtId="0" fontId="107" fillId="0" borderId="98" xfId="426" applyFont="1" applyFill="1" applyBorder="1" applyAlignment="1">
      <alignment horizontal="center" vertical="center" wrapText="1"/>
    </xf>
    <xf numFmtId="0" fontId="78" fillId="0" borderId="0" xfId="446" applyFont="1" applyFill="1" applyAlignment="1">
      <alignment vertical="center"/>
    </xf>
    <xf numFmtId="0" fontId="107" fillId="0" borderId="0" xfId="0" applyFont="1" applyAlignment="1">
      <alignment horizontal="center" vertical="center"/>
    </xf>
    <xf numFmtId="0" fontId="107" fillId="0" borderId="118" xfId="422" applyFont="1" applyFill="1" applyBorder="1" applyAlignment="1">
      <alignment horizontal="center" vertical="center" wrapText="1"/>
    </xf>
    <xf numFmtId="0" fontId="107" fillId="0" borderId="0" xfId="0" applyFont="1" applyAlignment="1">
      <alignment horizontal="center" wrapText="1"/>
    </xf>
    <xf numFmtId="0" fontId="22" fillId="0" borderId="0" xfId="13" applyFont="1" applyAlignment="1">
      <alignment horizontal="center" vertical="top"/>
    </xf>
    <xf numFmtId="0" fontId="22" fillId="0" borderId="1" xfId="13" applyFont="1" applyFill="1" applyBorder="1" applyAlignment="1">
      <alignment horizontal="center" vertical="center" wrapText="1"/>
    </xf>
    <xf numFmtId="168" fontId="22" fillId="0" borderId="1" xfId="14" applyNumberFormat="1" applyFont="1" applyFill="1" applyBorder="1" applyAlignment="1">
      <alignment horizontal="center" vertical="center" wrapText="1"/>
    </xf>
    <xf numFmtId="0" fontId="79" fillId="0" borderId="0" xfId="426" applyFont="1" applyAlignment="1">
      <alignment horizontal="center" vertical="center"/>
    </xf>
    <xf numFmtId="0" fontId="81" fillId="0" borderId="0" xfId="426" applyFont="1" applyAlignment="1">
      <alignment horizontal="center" vertical="center"/>
    </xf>
    <xf numFmtId="0" fontId="81" fillId="0" borderId="22" xfId="426" applyFont="1" applyBorder="1" applyAlignment="1">
      <alignment horizontal="center" vertical="center"/>
    </xf>
    <xf numFmtId="0" fontId="81" fillId="0" borderId="25" xfId="426" applyFont="1" applyBorder="1" applyAlignment="1">
      <alignment horizontal="center" vertical="center"/>
    </xf>
    <xf numFmtId="0" fontId="81" fillId="0" borderId="31" xfId="426" applyFont="1" applyBorder="1" applyAlignment="1">
      <alignment horizontal="center" vertical="center"/>
    </xf>
    <xf numFmtId="0" fontId="81" fillId="0" borderId="26" xfId="426" applyFont="1" applyBorder="1" applyAlignment="1">
      <alignment horizontal="center" vertical="center"/>
    </xf>
    <xf numFmtId="0" fontId="81" fillId="0" borderId="29" xfId="426" applyFont="1" applyBorder="1" applyAlignment="1">
      <alignment horizontal="center" vertical="center"/>
    </xf>
    <xf numFmtId="0" fontId="81" fillId="0" borderId="27" xfId="426" applyFont="1" applyBorder="1" applyAlignment="1">
      <alignment horizontal="center" vertical="center"/>
    </xf>
    <xf numFmtId="0" fontId="81" fillId="0" borderId="21" xfId="426" applyFont="1" applyBorder="1" applyAlignment="1">
      <alignment horizontal="center" vertical="center" wrapText="1"/>
    </xf>
    <xf numFmtId="0" fontId="80" fillId="0" borderId="24" xfId="0" applyFont="1" applyBorder="1" applyAlignment="1">
      <alignment horizontal="center" vertical="center" wrapText="1"/>
    </xf>
    <xf numFmtId="0" fontId="80" fillId="0" borderId="32" xfId="0" applyFont="1" applyBorder="1" applyAlignment="1">
      <alignment horizontal="center" vertical="center" wrapText="1"/>
    </xf>
    <xf numFmtId="0" fontId="85" fillId="18" borderId="0" xfId="0" applyFont="1" applyFill="1" applyAlignment="1">
      <alignment horizontal="center"/>
    </xf>
    <xf numFmtId="0" fontId="82" fillId="18" borderId="0" xfId="0" applyFont="1" applyFill="1" applyAlignment="1">
      <alignment horizontal="center"/>
    </xf>
    <xf numFmtId="0" fontId="105" fillId="0" borderId="0" xfId="0" applyFont="1" applyFill="1" applyAlignment="1">
      <alignment horizontal="center"/>
    </xf>
    <xf numFmtId="0" fontId="106" fillId="0" borderId="0" xfId="0" applyFont="1" applyFill="1" applyAlignment="1">
      <alignment horizontal="center" vertical="center"/>
    </xf>
    <xf numFmtId="0" fontId="107" fillId="0" borderId="0" xfId="0" applyFont="1" applyFill="1" applyAlignment="1">
      <alignment horizontal="center"/>
    </xf>
    <xf numFmtId="0" fontId="107" fillId="0" borderId="0" xfId="0" applyFont="1" applyFill="1" applyAlignment="1">
      <alignment horizontal="center" vertical="top"/>
    </xf>
    <xf numFmtId="0" fontId="107" fillId="0" borderId="0" xfId="420" applyFont="1" applyFill="1" applyAlignment="1">
      <alignment vertical="center"/>
    </xf>
    <xf numFmtId="0" fontId="107" fillId="0" borderId="98" xfId="0" applyFont="1" applyFill="1" applyBorder="1" applyAlignment="1">
      <alignment horizontal="center" vertical="center" wrapText="1"/>
    </xf>
    <xf numFmtId="0" fontId="107" fillId="0" borderId="118" xfId="0" applyFont="1" applyFill="1" applyBorder="1" applyAlignment="1">
      <alignment horizontal="center" vertical="center" wrapText="1"/>
    </xf>
    <xf numFmtId="0" fontId="107" fillId="0" borderId="98" xfId="0" applyFont="1" applyFill="1" applyBorder="1" applyAlignment="1">
      <alignment horizontal="center" vertical="center"/>
    </xf>
    <xf numFmtId="0" fontId="107" fillId="0" borderId="118" xfId="0" applyFont="1" applyFill="1" applyBorder="1" applyAlignment="1">
      <alignment horizontal="center" vertical="center"/>
    </xf>
    <xf numFmtId="0" fontId="105" fillId="0" borderId="0" xfId="419" applyFont="1" applyFill="1" applyAlignment="1">
      <alignment horizontal="center"/>
    </xf>
    <xf numFmtId="0" fontId="107" fillId="0" borderId="0" xfId="419" applyFont="1" applyFill="1" applyAlignment="1">
      <alignment horizontal="center"/>
    </xf>
    <xf numFmtId="0" fontId="101" fillId="23" borderId="94" xfId="0" applyFont="1" applyFill="1" applyBorder="1" applyAlignment="1">
      <alignment horizontal="center" vertical="center" wrapText="1"/>
    </xf>
    <xf numFmtId="0" fontId="101" fillId="23" borderId="25" xfId="0" applyFont="1" applyFill="1" applyBorder="1" applyAlignment="1">
      <alignment horizontal="center" vertical="center" wrapText="1"/>
    </xf>
    <xf numFmtId="0" fontId="101" fillId="23" borderId="31" xfId="0" applyFont="1" applyFill="1" applyBorder="1" applyAlignment="1">
      <alignment horizontal="center" vertical="center" wrapText="1"/>
    </xf>
    <xf numFmtId="0" fontId="101" fillId="23" borderId="103" xfId="0" applyFont="1" applyFill="1" applyBorder="1" applyAlignment="1">
      <alignment horizontal="center" vertical="center"/>
    </xf>
    <xf numFmtId="0" fontId="101" fillId="23" borderId="24" xfId="0" applyFont="1" applyFill="1" applyBorder="1" applyAlignment="1">
      <alignment horizontal="center" vertical="center"/>
    </xf>
    <xf numFmtId="0" fontId="101" fillId="23" borderId="32" xfId="0" applyFont="1" applyFill="1" applyBorder="1" applyAlignment="1">
      <alignment horizontal="center" vertical="center"/>
    </xf>
    <xf numFmtId="0" fontId="101" fillId="23" borderId="94" xfId="0" applyFont="1" applyFill="1" applyBorder="1" applyAlignment="1">
      <alignment horizontal="center" vertical="center"/>
    </xf>
    <xf numFmtId="0" fontId="101" fillId="23" borderId="25" xfId="0" applyFont="1" applyFill="1" applyBorder="1" applyAlignment="1">
      <alignment horizontal="center" vertical="center"/>
    </xf>
    <xf numFmtId="0" fontId="101" fillId="23" borderId="31" xfId="0" applyFont="1" applyFill="1" applyBorder="1" applyAlignment="1">
      <alignment horizontal="center" vertical="center"/>
    </xf>
    <xf numFmtId="41" fontId="101" fillId="23" borderId="94" xfId="418" applyFont="1" applyFill="1" applyBorder="1" applyAlignment="1">
      <alignment horizontal="center" vertical="center"/>
    </xf>
    <xf numFmtId="41" fontId="101" fillId="23" borderId="25" xfId="418" applyFont="1" applyFill="1" applyBorder="1" applyAlignment="1">
      <alignment horizontal="center" vertical="center"/>
    </xf>
    <xf numFmtId="41" fontId="101" fillId="23" borderId="31" xfId="418" applyFont="1" applyFill="1" applyBorder="1" applyAlignment="1">
      <alignment horizontal="center" vertical="center"/>
    </xf>
    <xf numFmtId="0" fontId="54" fillId="0" borderId="112" xfId="426" applyFont="1" applyBorder="1" applyAlignment="1">
      <alignment horizontal="center" vertical="center" wrapText="1"/>
    </xf>
    <xf numFmtId="0" fontId="54" fillId="0" borderId="98" xfId="426" applyFont="1" applyBorder="1" applyAlignment="1">
      <alignment horizontal="center" vertical="center" wrapText="1"/>
    </xf>
    <xf numFmtId="0" fontId="54" fillId="0" borderId="116" xfId="426" applyFont="1" applyBorder="1" applyAlignment="1">
      <alignment horizontal="center" vertical="center" wrapText="1"/>
    </xf>
    <xf numFmtId="168" fontId="77" fillId="24" borderId="0" xfId="0" applyNumberFormat="1" applyFont="1" applyFill="1" applyAlignment="1">
      <alignment horizontal="center" vertical="center"/>
    </xf>
    <xf numFmtId="0" fontId="54" fillId="0" borderId="114" xfId="426" applyFont="1" applyBorder="1" applyAlignment="1">
      <alignment horizontal="center" vertical="center" wrapText="1"/>
    </xf>
    <xf numFmtId="0" fontId="54" fillId="0" borderId="99" xfId="426" applyFont="1" applyBorder="1" applyAlignment="1">
      <alignment horizontal="center" vertical="center" wrapText="1"/>
    </xf>
    <xf numFmtId="0" fontId="54" fillId="0" borderId="117" xfId="426" applyFont="1" applyBorder="1" applyAlignment="1">
      <alignment horizontal="center" vertical="center" wrapText="1"/>
    </xf>
    <xf numFmtId="41" fontId="77" fillId="23" borderId="0" xfId="418" applyFont="1" applyFill="1" applyAlignment="1">
      <alignment horizontal="center" vertical="center"/>
    </xf>
    <xf numFmtId="41" fontId="77" fillId="23" borderId="52" xfId="418" applyFont="1" applyFill="1" applyBorder="1" applyAlignment="1">
      <alignment horizontal="center" vertical="center"/>
    </xf>
    <xf numFmtId="168" fontId="101" fillId="0" borderId="6" xfId="418" applyNumberFormat="1" applyFont="1" applyFill="1" applyBorder="1" applyAlignment="1">
      <alignment horizontal="center" vertical="center" wrapText="1"/>
    </xf>
    <xf numFmtId="168" fontId="101" fillId="0" borderId="53" xfId="418" applyNumberFormat="1" applyFont="1" applyFill="1" applyBorder="1" applyAlignment="1">
      <alignment horizontal="center" vertical="center" wrapText="1"/>
    </xf>
    <xf numFmtId="168" fontId="101" fillId="0" borderId="4" xfId="418" applyNumberFormat="1" applyFont="1" applyFill="1" applyBorder="1" applyAlignment="1">
      <alignment horizontal="center" vertical="center" wrapText="1"/>
    </xf>
    <xf numFmtId="0" fontId="105" fillId="0" borderId="0" xfId="419" applyFont="1" applyAlignment="1">
      <alignment horizontal="center"/>
    </xf>
    <xf numFmtId="0" fontId="107" fillId="0" borderId="0" xfId="419" applyFont="1" applyAlignment="1">
      <alignment horizontal="center"/>
    </xf>
    <xf numFmtId="0" fontId="105" fillId="0" borderId="0" xfId="0" applyFont="1" applyAlignment="1">
      <alignment horizontal="center"/>
    </xf>
    <xf numFmtId="0" fontId="107" fillId="0" borderId="0" xfId="0" applyFont="1" applyAlignment="1">
      <alignment horizontal="center"/>
    </xf>
    <xf numFmtId="0" fontId="106" fillId="0" borderId="0" xfId="426" applyFont="1" applyAlignment="1">
      <alignment horizontal="center" vertical="center" wrapText="1"/>
    </xf>
    <xf numFmtId="0" fontId="101" fillId="0" borderId="0" xfId="426" applyFont="1" applyAlignment="1">
      <alignment horizontal="center" vertical="center" wrapText="1"/>
    </xf>
    <xf numFmtId="0" fontId="54" fillId="0" borderId="111" xfId="426" applyFont="1" applyBorder="1" applyAlignment="1">
      <alignment horizontal="center" vertical="center" wrapText="1"/>
    </xf>
    <xf numFmtId="0" fontId="54" fillId="0" borderId="97" xfId="426" applyFont="1" applyBorder="1" applyAlignment="1">
      <alignment horizontal="center" vertical="center" wrapText="1"/>
    </xf>
    <xf numFmtId="0" fontId="54" fillId="0" borderId="115" xfId="426" applyFont="1" applyBorder="1" applyAlignment="1">
      <alignment horizontal="center" vertical="center" wrapText="1"/>
    </xf>
    <xf numFmtId="0" fontId="51" fillId="0" borderId="98" xfId="0" applyFont="1" applyBorder="1" applyAlignment="1">
      <alignment horizontal="center" vertical="center" wrapText="1"/>
    </xf>
    <xf numFmtId="0" fontId="51" fillId="0" borderId="116" xfId="0" applyFont="1" applyBorder="1" applyAlignment="1">
      <alignment horizontal="center" vertical="center" wrapText="1"/>
    </xf>
    <xf numFmtId="0" fontId="107" fillId="18" borderId="0" xfId="0" applyFont="1" applyFill="1" applyAlignment="1">
      <alignment horizontal="center"/>
    </xf>
    <xf numFmtId="0" fontId="107" fillId="18" borderId="0" xfId="0" applyFont="1" applyFill="1" applyAlignment="1">
      <alignment horizontal="center" vertical="top"/>
    </xf>
    <xf numFmtId="0" fontId="54" fillId="0" borderId="0" xfId="426" applyFont="1" applyAlignment="1">
      <alignment horizontal="center" vertical="center"/>
    </xf>
    <xf numFmtId="0" fontId="53" fillId="0" borderId="0" xfId="426" applyFont="1" applyAlignment="1">
      <alignment horizontal="center" vertical="center"/>
    </xf>
    <xf numFmtId="0" fontId="54" fillId="0" borderId="22" xfId="426" applyFont="1" applyBorder="1" applyAlignment="1">
      <alignment horizontal="center" vertical="center"/>
    </xf>
    <xf numFmtId="0" fontId="54" fillId="0" borderId="25" xfId="426" applyFont="1" applyBorder="1" applyAlignment="1">
      <alignment horizontal="center" vertical="center"/>
    </xf>
    <xf numFmtId="0" fontId="54" fillId="0" borderId="31" xfId="426" applyFont="1" applyBorder="1" applyAlignment="1">
      <alignment horizontal="center" vertical="center"/>
    </xf>
    <xf numFmtId="0" fontId="54" fillId="0" borderId="26" xfId="426" applyFont="1" applyBorder="1" applyAlignment="1">
      <alignment horizontal="center" vertical="center"/>
    </xf>
    <xf numFmtId="0" fontId="54" fillId="0" borderId="29" xfId="426" applyFont="1" applyBorder="1" applyAlignment="1">
      <alignment horizontal="center" vertical="center"/>
    </xf>
    <xf numFmtId="0" fontId="54" fillId="0" borderId="27" xfId="426" applyFont="1" applyBorder="1" applyAlignment="1">
      <alignment horizontal="center" vertical="center"/>
    </xf>
    <xf numFmtId="0" fontId="54" fillId="0" borderId="21" xfId="426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10" fillId="0" borderId="0" xfId="419" applyAlignment="1">
      <alignment horizontal="justify" vertical="top" wrapText="1"/>
    </xf>
    <xf numFmtId="0" fontId="0" fillId="0" borderId="0" xfId="0" applyAlignment="1">
      <alignment horizontal="justify" vertical="top" wrapText="1"/>
    </xf>
    <xf numFmtId="0" fontId="7" fillId="0" borderId="0" xfId="419" applyFont="1" applyAlignment="1">
      <alignment horizontal="justify" vertical="top" wrapText="1"/>
    </xf>
    <xf numFmtId="0" fontId="49" fillId="0" borderId="0" xfId="419" applyFont="1" applyAlignment="1">
      <alignment horizontal="center"/>
    </xf>
    <xf numFmtId="0" fontId="50" fillId="0" borderId="0" xfId="419" applyFont="1" applyAlignment="1">
      <alignment horizontal="center"/>
    </xf>
    <xf numFmtId="0" fontId="10" fillId="0" borderId="0" xfId="419" applyAlignment="1">
      <alignment horizontal="center"/>
    </xf>
    <xf numFmtId="0" fontId="10" fillId="0" borderId="0" xfId="419" applyFont="1" applyAlignment="1">
      <alignment horizontal="center"/>
    </xf>
    <xf numFmtId="0" fontId="8" fillId="0" borderId="0" xfId="419" applyFont="1" applyAlignment="1">
      <alignment horizontal="justify" vertical="top" wrapText="1"/>
    </xf>
    <xf numFmtId="0" fontId="107" fillId="0" borderId="98" xfId="426" applyFont="1" applyFill="1" applyBorder="1" applyAlignment="1">
      <alignment horizontal="center" vertical="center" wrapText="1"/>
    </xf>
    <xf numFmtId="0" fontId="107" fillId="0" borderId="118" xfId="426" applyFont="1" applyFill="1" applyBorder="1" applyAlignment="1">
      <alignment horizontal="center" vertical="center" wrapText="1"/>
    </xf>
    <xf numFmtId="0" fontId="106" fillId="0" borderId="0" xfId="426" applyFont="1" applyFill="1" applyAlignment="1">
      <alignment horizontal="center" vertical="center" wrapText="1"/>
    </xf>
    <xf numFmtId="0" fontId="107" fillId="0" borderId="0" xfId="426" applyFont="1" applyFill="1" applyAlignment="1">
      <alignment horizontal="center" vertical="center" wrapText="1"/>
    </xf>
    <xf numFmtId="0" fontId="51" fillId="0" borderId="114" xfId="415" applyFont="1" applyFill="1" applyBorder="1" applyAlignment="1">
      <alignment horizontal="center" vertical="center"/>
    </xf>
    <xf numFmtId="0" fontId="51" fillId="0" borderId="99" xfId="415" applyFont="1" applyFill="1" applyBorder="1" applyAlignment="1">
      <alignment horizontal="center" vertical="center"/>
    </xf>
    <xf numFmtId="0" fontId="51" fillId="0" borderId="117" xfId="415" applyFont="1" applyFill="1" applyBorder="1" applyAlignment="1">
      <alignment horizontal="center" vertical="center"/>
    </xf>
    <xf numFmtId="0" fontId="92" fillId="0" borderId="98" xfId="415" applyFont="1" applyFill="1" applyBorder="1" applyAlignment="1">
      <alignment horizontal="center" vertical="center" wrapText="1"/>
    </xf>
    <xf numFmtId="0" fontId="92" fillId="0" borderId="116" xfId="415" applyFont="1" applyFill="1" applyBorder="1" applyAlignment="1">
      <alignment horizontal="center" vertical="center" wrapText="1"/>
    </xf>
    <xf numFmtId="0" fontId="92" fillId="0" borderId="98" xfId="415" applyFont="1" applyFill="1" applyBorder="1" applyAlignment="1">
      <alignment horizontal="center" vertical="center"/>
    </xf>
    <xf numFmtId="0" fontId="92" fillId="0" borderId="116" xfId="415" applyFont="1" applyFill="1" applyBorder="1" applyAlignment="1">
      <alignment horizontal="center" vertical="center"/>
    </xf>
    <xf numFmtId="0" fontId="92" fillId="0" borderId="112" xfId="415" applyFont="1" applyFill="1" applyBorder="1" applyAlignment="1">
      <alignment horizontal="center" vertical="center" wrapText="1"/>
    </xf>
    <xf numFmtId="0" fontId="92" fillId="0" borderId="46" xfId="415" applyFont="1" applyFill="1" applyBorder="1" applyAlignment="1">
      <alignment horizontal="center" vertical="center" wrapText="1"/>
    </xf>
    <xf numFmtId="0" fontId="92" fillId="0" borderId="48" xfId="415" applyFont="1" applyFill="1" applyBorder="1" applyAlignment="1">
      <alignment horizontal="center" vertical="center" wrapText="1"/>
    </xf>
    <xf numFmtId="0" fontId="92" fillId="0" borderId="53" xfId="415" applyFont="1" applyFill="1" applyBorder="1" applyAlignment="1">
      <alignment horizontal="center" vertical="center" wrapText="1"/>
    </xf>
    <xf numFmtId="0" fontId="92" fillId="0" borderId="109" xfId="415" applyFont="1" applyFill="1" applyBorder="1" applyAlignment="1">
      <alignment horizontal="center" vertical="center" wrapText="1"/>
    </xf>
    <xf numFmtId="0" fontId="106" fillId="0" borderId="0" xfId="0" applyFont="1" applyAlignment="1">
      <alignment horizontal="center" vertical="center"/>
    </xf>
    <xf numFmtId="0" fontId="101" fillId="0" borderId="0" xfId="420" applyFont="1" applyAlignment="1">
      <alignment vertical="center"/>
    </xf>
    <xf numFmtId="0" fontId="92" fillId="0" borderId="111" xfId="429" applyFont="1" applyFill="1" applyBorder="1" applyAlignment="1">
      <alignment horizontal="center" vertical="center" wrapText="1"/>
    </xf>
    <xf numFmtId="0" fontId="92" fillId="0" borderId="97" xfId="429" applyFont="1" applyFill="1" applyBorder="1" applyAlignment="1">
      <alignment horizontal="center" vertical="center" wrapText="1"/>
    </xf>
    <xf numFmtId="0" fontId="92" fillId="0" borderId="115" xfId="429" applyFont="1" applyFill="1" applyBorder="1" applyAlignment="1">
      <alignment horizontal="center" vertical="center" wrapText="1"/>
    </xf>
    <xf numFmtId="0" fontId="92" fillId="0" borderId="120" xfId="415" applyFont="1" applyFill="1" applyBorder="1" applyAlignment="1">
      <alignment horizontal="center" vertical="center" wrapText="1"/>
    </xf>
    <xf numFmtId="0" fontId="92" fillId="0" borderId="121" xfId="415" applyFont="1" applyFill="1" applyBorder="1" applyAlignment="1">
      <alignment horizontal="center" vertical="center" wrapText="1"/>
    </xf>
    <xf numFmtId="0" fontId="92" fillId="0" borderId="113" xfId="415" applyFont="1" applyFill="1" applyBorder="1" applyAlignment="1">
      <alignment horizontal="center" vertical="center" wrapText="1"/>
    </xf>
    <xf numFmtId="0" fontId="46" fillId="0" borderId="0" xfId="0" applyFont="1" applyAlignment="1">
      <alignment horizontal="center" vertical="center"/>
    </xf>
    <xf numFmtId="0" fontId="114" fillId="0" borderId="0" xfId="0" applyFont="1" applyAlignment="1">
      <alignment horizontal="center" vertical="center"/>
    </xf>
    <xf numFmtId="0" fontId="116" fillId="0" borderId="0" xfId="0" applyFont="1" applyAlignment="1">
      <alignment horizontal="center"/>
    </xf>
    <xf numFmtId="0" fontId="119" fillId="0" borderId="0" xfId="0" applyFont="1" applyAlignment="1">
      <alignment horizontal="center"/>
    </xf>
    <xf numFmtId="0" fontId="116" fillId="27" borderId="0" xfId="0" applyFont="1" applyFill="1" applyAlignment="1">
      <alignment horizontal="center" vertical="top"/>
    </xf>
    <xf numFmtId="0" fontId="116" fillId="27" borderId="0" xfId="0" applyFont="1" applyFill="1" applyAlignment="1">
      <alignment horizontal="center"/>
    </xf>
    <xf numFmtId="0" fontId="115" fillId="0" borderId="65" xfId="0" applyFont="1" applyBorder="1" applyAlignment="1">
      <alignment vertical="center"/>
    </xf>
    <xf numFmtId="0" fontId="115" fillId="0" borderId="0" xfId="0" applyFont="1" applyAlignment="1">
      <alignment vertical="center"/>
    </xf>
    <xf numFmtId="41" fontId="55" fillId="23" borderId="0" xfId="418" applyFont="1" applyFill="1" applyAlignment="1">
      <alignment horizontal="center" vertical="center"/>
    </xf>
    <xf numFmtId="41" fontId="55" fillId="23" borderId="52" xfId="418" applyFont="1" applyFill="1" applyBorder="1" applyAlignment="1">
      <alignment horizontal="center" vertical="center"/>
    </xf>
    <xf numFmtId="168" fontId="54" fillId="0" borderId="6" xfId="418" applyNumberFormat="1" applyFont="1" applyFill="1" applyBorder="1" applyAlignment="1">
      <alignment horizontal="center" vertical="center" wrapText="1"/>
    </xf>
    <xf numFmtId="168" fontId="54" fillId="0" borderId="53" xfId="418" applyNumberFormat="1" applyFont="1" applyFill="1" applyBorder="1" applyAlignment="1">
      <alignment horizontal="center" vertical="center" wrapText="1"/>
    </xf>
    <xf numFmtId="0" fontId="54" fillId="23" borderId="94" xfId="0" applyFont="1" applyFill="1" applyBorder="1" applyAlignment="1">
      <alignment horizontal="center" vertical="center"/>
    </xf>
    <xf numFmtId="0" fontId="54" fillId="23" borderId="25" xfId="0" applyFont="1" applyFill="1" applyBorder="1" applyAlignment="1">
      <alignment horizontal="center" vertical="center"/>
    </xf>
    <xf numFmtId="0" fontId="54" fillId="23" borderId="94" xfId="0" applyFont="1" applyFill="1" applyBorder="1" applyAlignment="1">
      <alignment horizontal="center" vertical="center" wrapText="1"/>
    </xf>
    <xf numFmtId="0" fontId="54" fillId="23" borderId="25" xfId="0" applyFont="1" applyFill="1" applyBorder="1" applyAlignment="1">
      <alignment horizontal="center" vertical="center" wrapText="1"/>
    </xf>
    <xf numFmtId="0" fontId="106" fillId="0" borderId="0" xfId="424" applyFont="1" applyFill="1" applyAlignment="1">
      <alignment horizontal="center" vertical="center" wrapText="1"/>
    </xf>
    <xf numFmtId="0" fontId="101" fillId="0" borderId="0" xfId="424" applyFont="1" applyFill="1" applyAlignment="1">
      <alignment horizontal="center" vertical="center" wrapText="1"/>
    </xf>
    <xf numFmtId="0" fontId="101" fillId="0" borderId="0" xfId="424" applyFont="1" applyFill="1" applyAlignment="1">
      <alignment vertical="center" wrapText="1"/>
    </xf>
    <xf numFmtId="0" fontId="54" fillId="0" borderId="111" xfId="424" applyFont="1" applyFill="1" applyBorder="1" applyAlignment="1">
      <alignment horizontal="center" vertical="center" wrapText="1"/>
    </xf>
    <xf numFmtId="0" fontId="54" fillId="0" borderId="97" xfId="424" applyFont="1" applyFill="1" applyBorder="1" applyAlignment="1">
      <alignment horizontal="center" vertical="center" wrapText="1"/>
    </xf>
    <xf numFmtId="0" fontId="54" fillId="0" borderId="115" xfId="424" applyFont="1" applyFill="1" applyBorder="1" applyAlignment="1">
      <alignment horizontal="center" vertical="center" wrapText="1"/>
    </xf>
    <xf numFmtId="0" fontId="54" fillId="0" borderId="112" xfId="424" applyFont="1" applyFill="1" applyBorder="1" applyAlignment="1">
      <alignment horizontal="center" vertical="center" wrapText="1"/>
    </xf>
    <xf numFmtId="0" fontId="51" fillId="0" borderId="98" xfId="0" applyFont="1" applyFill="1" applyBorder="1" applyAlignment="1">
      <alignment horizontal="center" vertical="center" wrapText="1"/>
    </xf>
    <xf numFmtId="0" fontId="51" fillId="0" borderId="116" xfId="0" applyFont="1" applyFill="1" applyBorder="1" applyAlignment="1">
      <alignment horizontal="center" vertical="center" wrapText="1"/>
    </xf>
    <xf numFmtId="0" fontId="54" fillId="0" borderId="6" xfId="424" applyFont="1" applyFill="1" applyBorder="1" applyAlignment="1">
      <alignment horizontal="center" vertical="center" wrapText="1"/>
    </xf>
    <xf numFmtId="0" fontId="54" fillId="0" borderId="109" xfId="424" applyFont="1" applyFill="1" applyBorder="1" applyAlignment="1">
      <alignment horizontal="center" vertical="center" wrapText="1"/>
    </xf>
    <xf numFmtId="0" fontId="54" fillId="0" borderId="98" xfId="424" applyFont="1" applyFill="1" applyBorder="1" applyAlignment="1">
      <alignment horizontal="center" vertical="center" wrapText="1"/>
    </xf>
    <xf numFmtId="0" fontId="54" fillId="0" borderId="116" xfId="424" applyFont="1" applyFill="1" applyBorder="1" applyAlignment="1">
      <alignment horizontal="center" vertical="center" wrapText="1"/>
    </xf>
    <xf numFmtId="0" fontId="54" fillId="0" borderId="113" xfId="424" applyFont="1" applyFill="1" applyBorder="1" applyAlignment="1">
      <alignment horizontal="center" vertical="center" wrapText="1"/>
    </xf>
    <xf numFmtId="0" fontId="54" fillId="0" borderId="53" xfId="424" applyFont="1" applyFill="1" applyBorder="1" applyAlignment="1">
      <alignment horizontal="center" vertical="center" wrapText="1"/>
    </xf>
    <xf numFmtId="0" fontId="54" fillId="0" borderId="49" xfId="424" applyFont="1" applyFill="1" applyBorder="1" applyAlignment="1">
      <alignment horizontal="center" vertical="center" wrapText="1"/>
    </xf>
    <xf numFmtId="0" fontId="54" fillId="0" borderId="55" xfId="424" applyFont="1" applyFill="1" applyBorder="1" applyAlignment="1">
      <alignment horizontal="center" vertical="center" wrapText="1"/>
    </xf>
    <xf numFmtId="0" fontId="54" fillId="0" borderId="110" xfId="424" applyFont="1" applyFill="1" applyBorder="1" applyAlignment="1">
      <alignment horizontal="center" vertical="center" wrapText="1"/>
    </xf>
    <xf numFmtId="0" fontId="54" fillId="23" borderId="103" xfId="0" applyFont="1" applyFill="1" applyBorder="1" applyAlignment="1">
      <alignment horizontal="center" vertical="center"/>
    </xf>
    <xf numFmtId="0" fontId="54" fillId="23" borderId="24" xfId="0" applyFont="1" applyFill="1" applyBorder="1" applyAlignment="1">
      <alignment horizontal="center" vertical="center"/>
    </xf>
    <xf numFmtId="41" fontId="54" fillId="23" borderId="94" xfId="418" applyFont="1" applyFill="1" applyBorder="1" applyAlignment="1">
      <alignment horizontal="center" vertical="center"/>
    </xf>
    <xf numFmtId="41" fontId="54" fillId="23" borderId="25" xfId="418" applyFont="1" applyFill="1" applyBorder="1" applyAlignment="1">
      <alignment horizontal="center" vertical="center"/>
    </xf>
    <xf numFmtId="0" fontId="79" fillId="0" borderId="0" xfId="424" applyFont="1" applyAlignment="1">
      <alignment horizontal="center" vertical="center"/>
    </xf>
    <xf numFmtId="0" fontId="81" fillId="0" borderId="0" xfId="424" applyFont="1" applyAlignment="1">
      <alignment horizontal="center" vertical="center"/>
    </xf>
    <xf numFmtId="0" fontId="81" fillId="0" borderId="0" xfId="424" applyFont="1" applyAlignment="1">
      <alignment vertical="center"/>
    </xf>
    <xf numFmtId="0" fontId="81" fillId="0" borderId="22" xfId="424" applyFont="1" applyBorder="1" applyAlignment="1">
      <alignment horizontal="center" vertical="center"/>
    </xf>
    <xf numFmtId="0" fontId="81" fillId="0" borderId="25" xfId="424" applyFont="1" applyBorder="1" applyAlignment="1">
      <alignment horizontal="center" vertical="center"/>
    </xf>
    <xf numFmtId="0" fontId="81" fillId="0" borderId="31" xfId="424" applyFont="1" applyBorder="1" applyAlignment="1">
      <alignment horizontal="center" vertical="center"/>
    </xf>
    <xf numFmtId="0" fontId="81" fillId="0" borderId="26" xfId="424" applyFont="1" applyBorder="1" applyAlignment="1">
      <alignment horizontal="center" vertical="center"/>
    </xf>
    <xf numFmtId="0" fontId="81" fillId="0" borderId="27" xfId="424" applyFont="1" applyBorder="1" applyAlignment="1">
      <alignment horizontal="center" vertical="center"/>
    </xf>
    <xf numFmtId="0" fontId="81" fillId="0" borderId="21" xfId="424" applyFont="1" applyBorder="1" applyAlignment="1">
      <alignment horizontal="center" vertical="center" wrapText="1"/>
    </xf>
    <xf numFmtId="0" fontId="81" fillId="0" borderId="30" xfId="424" applyFont="1" applyBorder="1" applyAlignment="1">
      <alignment horizontal="center" vertical="center"/>
    </xf>
    <xf numFmtId="0" fontId="81" fillId="0" borderId="22" xfId="424" applyFont="1" applyBorder="1" applyAlignment="1">
      <alignment horizontal="center" vertical="center" wrapText="1"/>
    </xf>
    <xf numFmtId="0" fontId="80" fillId="0" borderId="25" xfId="0" applyFont="1" applyBorder="1" applyAlignment="1">
      <alignment horizontal="center" vertical="center" wrapText="1"/>
    </xf>
    <xf numFmtId="0" fontId="80" fillId="0" borderId="31" xfId="0" applyFont="1" applyBorder="1" applyAlignment="1">
      <alignment horizontal="center" vertical="center" wrapText="1"/>
    </xf>
    <xf numFmtId="0" fontId="81" fillId="0" borderId="25" xfId="424" applyFont="1" applyBorder="1" applyAlignment="1">
      <alignment horizontal="justify" vertical="top" wrapText="1"/>
    </xf>
    <xf numFmtId="0" fontId="73" fillId="0" borderId="25" xfId="424" applyFont="1" applyBorder="1" applyAlignment="1">
      <alignment horizontal="justify" vertical="top" wrapText="1"/>
    </xf>
    <xf numFmtId="0" fontId="80" fillId="0" borderId="25" xfId="0" applyFont="1" applyBorder="1" applyAlignment="1">
      <alignment horizontal="justify" vertical="top" wrapText="1"/>
    </xf>
    <xf numFmtId="0" fontId="47" fillId="0" borderId="84" xfId="0" applyFont="1" applyFill="1" applyBorder="1" applyAlignment="1">
      <alignment horizontal="justify" vertical="top" wrapText="1"/>
    </xf>
    <xf numFmtId="0" fontId="81" fillId="0" borderId="22" xfId="424" applyFont="1" applyBorder="1" applyAlignment="1">
      <alignment vertical="center"/>
    </xf>
    <xf numFmtId="0" fontId="81" fillId="0" borderId="25" xfId="424" applyFont="1" applyBorder="1" applyAlignment="1">
      <alignment vertical="center"/>
    </xf>
    <xf numFmtId="0" fontId="70" fillId="0" borderId="0" xfId="194" applyFont="1" applyFill="1" applyAlignment="1">
      <alignment horizontal="center"/>
    </xf>
    <xf numFmtId="0" fontId="64" fillId="0" borderId="0" xfId="194" applyFont="1" applyFill="1" applyAlignment="1">
      <alignment horizontal="center"/>
    </xf>
    <xf numFmtId="0" fontId="66" fillId="0" borderId="0" xfId="194" applyFont="1" applyFill="1" applyAlignment="1">
      <alignment horizontal="center"/>
    </xf>
    <xf numFmtId="0" fontId="64" fillId="0" borderId="49" xfId="194" applyFont="1" applyFill="1" applyBorder="1" applyAlignment="1">
      <alignment horizontal="center" vertical="center" wrapText="1"/>
    </xf>
    <xf numFmtId="0" fontId="64" fillId="0" borderId="55" xfId="194" applyFont="1" applyFill="1" applyBorder="1" applyAlignment="1">
      <alignment horizontal="center" vertical="center" wrapText="1"/>
    </xf>
    <xf numFmtId="0" fontId="64" fillId="0" borderId="59" xfId="194" applyFont="1" applyFill="1" applyBorder="1" applyAlignment="1">
      <alignment horizontal="center" vertical="center" wrapText="1"/>
    </xf>
    <xf numFmtId="0" fontId="64" fillId="0" borderId="54" xfId="194" applyFont="1" applyFill="1" applyBorder="1" applyAlignment="1">
      <alignment horizontal="center" vertical="center" wrapText="1"/>
    </xf>
    <xf numFmtId="0" fontId="64" fillId="0" borderId="51" xfId="194" applyFont="1" applyFill="1" applyBorder="1" applyAlignment="1">
      <alignment horizontal="center" vertical="center" wrapText="1"/>
    </xf>
    <xf numFmtId="0" fontId="64" fillId="0" borderId="57" xfId="194" applyFont="1" applyFill="1" applyBorder="1" applyAlignment="1">
      <alignment horizontal="center" vertical="center" wrapText="1"/>
    </xf>
    <xf numFmtId="0" fontId="64" fillId="0" borderId="6" xfId="194" applyFont="1" applyFill="1" applyBorder="1" applyAlignment="1">
      <alignment horizontal="center" vertical="center" wrapText="1"/>
    </xf>
    <xf numFmtId="0" fontId="64" fillId="0" borderId="53" xfId="194" applyFont="1" applyFill="1" applyBorder="1" applyAlignment="1">
      <alignment horizontal="center" vertical="center" wrapText="1"/>
    </xf>
    <xf numFmtId="0" fontId="64" fillId="0" borderId="4" xfId="194" applyFont="1" applyFill="1" applyBorder="1" applyAlignment="1">
      <alignment horizontal="center" vertical="center" wrapText="1"/>
    </xf>
    <xf numFmtId="0" fontId="67" fillId="0" borderId="1" xfId="194" applyFont="1" applyFill="1" applyBorder="1" applyAlignment="1">
      <alignment horizontal="center"/>
    </xf>
    <xf numFmtId="0" fontId="64" fillId="0" borderId="45" xfId="194" applyFont="1" applyFill="1" applyBorder="1" applyAlignment="1">
      <alignment horizontal="center" vertical="center" wrapText="1"/>
    </xf>
    <xf numFmtId="0" fontId="64" fillId="0" borderId="46" xfId="194" applyFont="1" applyFill="1" applyBorder="1" applyAlignment="1">
      <alignment horizontal="center"/>
    </xf>
    <xf numFmtId="0" fontId="64" fillId="0" borderId="47" xfId="194" applyFont="1" applyFill="1" applyBorder="1" applyAlignment="1">
      <alignment horizontal="center"/>
    </xf>
    <xf numFmtId="0" fontId="64" fillId="0" borderId="48" xfId="194" applyFont="1" applyFill="1" applyBorder="1" applyAlignment="1">
      <alignment horizontal="center"/>
    </xf>
    <xf numFmtId="0" fontId="64" fillId="0" borderId="41" xfId="194" applyFont="1" applyFill="1" applyBorder="1" applyAlignment="1">
      <alignment horizontal="center" vertical="center" wrapText="1"/>
    </xf>
    <xf numFmtId="0" fontId="64" fillId="0" borderId="50" xfId="194" applyFont="1" applyFill="1" applyBorder="1" applyAlignment="1">
      <alignment horizontal="center" vertical="center" wrapText="1"/>
    </xf>
    <xf numFmtId="0" fontId="64" fillId="0" borderId="56" xfId="194" applyFont="1" applyFill="1" applyBorder="1" applyAlignment="1">
      <alignment horizontal="center" vertical="center" wrapText="1"/>
    </xf>
    <xf numFmtId="0" fontId="64" fillId="0" borderId="42" xfId="194" applyFont="1" applyFill="1" applyBorder="1" applyAlignment="1">
      <alignment horizontal="center" vertical="center" wrapText="1"/>
    </xf>
    <xf numFmtId="0" fontId="64" fillId="0" borderId="43" xfId="194" applyFont="1" applyFill="1" applyBorder="1" applyAlignment="1">
      <alignment horizontal="center" vertical="center" wrapText="1"/>
    </xf>
    <xf numFmtId="0" fontId="64" fillId="0" borderId="44" xfId="194" applyFont="1" applyFill="1" applyBorder="1" applyAlignment="1">
      <alignment horizontal="center" vertical="center" wrapText="1"/>
    </xf>
    <xf numFmtId="0" fontId="64" fillId="0" borderId="0" xfId="194" applyFont="1" applyFill="1" applyBorder="1" applyAlignment="1">
      <alignment horizontal="center" vertical="center" wrapText="1"/>
    </xf>
    <xf numFmtId="0" fontId="64" fillId="0" borderId="52" xfId="194" applyFont="1" applyFill="1" applyBorder="1" applyAlignment="1">
      <alignment horizontal="center" vertical="center" wrapText="1"/>
    </xf>
    <xf numFmtId="0" fontId="64" fillId="0" borderId="19" xfId="194" applyFont="1" applyFill="1" applyBorder="1" applyAlignment="1">
      <alignment horizontal="center" vertical="center" wrapText="1"/>
    </xf>
    <xf numFmtId="0" fontId="64" fillId="0" borderId="58" xfId="194" applyFont="1" applyFill="1" applyBorder="1" applyAlignment="1">
      <alignment horizontal="center" vertical="center" wrapText="1"/>
    </xf>
    <xf numFmtId="0" fontId="63" fillId="0" borderId="0" xfId="194" applyFont="1" applyFill="1" applyAlignment="1">
      <alignment horizontal="center"/>
    </xf>
    <xf numFmtId="0" fontId="54" fillId="0" borderId="0" xfId="428" applyFont="1" applyAlignment="1">
      <alignment horizontal="center" vertical="center"/>
    </xf>
    <xf numFmtId="0" fontId="58" fillId="18" borderId="0" xfId="0" applyFont="1" applyFill="1" applyAlignment="1">
      <alignment horizontal="center"/>
    </xf>
    <xf numFmtId="0" fontId="56" fillId="18" borderId="0" xfId="0" applyFont="1" applyFill="1" applyAlignment="1">
      <alignment horizontal="center"/>
    </xf>
    <xf numFmtId="0" fontId="53" fillId="0" borderId="0" xfId="428" applyFont="1" applyAlignment="1">
      <alignment horizontal="center" vertical="center"/>
    </xf>
    <xf numFmtId="0" fontId="54" fillId="0" borderId="22" xfId="428" applyFont="1" applyBorder="1" applyAlignment="1">
      <alignment horizontal="center" vertical="center"/>
    </xf>
    <xf numFmtId="0" fontId="54" fillId="0" borderId="25" xfId="428" applyFont="1" applyBorder="1" applyAlignment="1">
      <alignment horizontal="center" vertical="center"/>
    </xf>
    <xf numFmtId="0" fontId="54" fillId="0" borderId="31" xfId="428" applyFont="1" applyBorder="1" applyAlignment="1">
      <alignment horizontal="center" vertical="center"/>
    </xf>
    <xf numFmtId="0" fontId="54" fillId="0" borderId="26" xfId="428" applyFont="1" applyBorder="1" applyAlignment="1">
      <alignment horizontal="center" vertical="center"/>
    </xf>
    <xf numFmtId="0" fontId="54" fillId="0" borderId="29" xfId="428" applyFont="1" applyBorder="1" applyAlignment="1">
      <alignment horizontal="center" vertical="center"/>
    </xf>
    <xf numFmtId="0" fontId="54" fillId="0" borderId="27" xfId="428" applyFont="1" applyBorder="1" applyAlignment="1">
      <alignment horizontal="center" vertical="center"/>
    </xf>
    <xf numFmtId="0" fontId="78" fillId="0" borderId="0" xfId="446" applyFont="1" applyFill="1" applyAlignment="1">
      <alignment vertical="center"/>
    </xf>
    <xf numFmtId="0" fontId="106" fillId="0" borderId="0" xfId="446" applyFont="1" applyFill="1" applyAlignment="1">
      <alignment horizontal="center" vertical="center"/>
    </xf>
    <xf numFmtId="0" fontId="106" fillId="0" borderId="0" xfId="446" applyFont="1" applyFill="1" applyBorder="1" applyAlignment="1">
      <alignment horizontal="center" vertical="center"/>
    </xf>
    <xf numFmtId="0" fontId="107" fillId="0" borderId="98" xfId="424" applyFont="1" applyFill="1" applyBorder="1" applyAlignment="1">
      <alignment horizontal="center" vertical="center" wrapText="1"/>
    </xf>
    <xf numFmtId="0" fontId="107" fillId="0" borderId="118" xfId="424" applyFont="1" applyFill="1" applyBorder="1" applyAlignment="1">
      <alignment horizontal="center" vertical="center" wrapText="1"/>
    </xf>
    <xf numFmtId="0" fontId="106" fillId="0" borderId="0" xfId="428" applyFont="1" applyAlignment="1">
      <alignment horizontal="center" vertical="center"/>
    </xf>
    <xf numFmtId="0" fontId="101" fillId="0" borderId="0" xfId="428" applyFont="1" applyAlignment="1">
      <alignment horizontal="center" vertical="center"/>
    </xf>
    <xf numFmtId="0" fontId="107" fillId="0" borderId="0" xfId="419" applyFont="1" applyAlignment="1">
      <alignment horizontal="center" vertical="center"/>
    </xf>
    <xf numFmtId="0" fontId="107" fillId="18" borderId="0" xfId="0" applyFont="1" applyFill="1" applyAlignment="1">
      <alignment horizontal="center" vertical="center"/>
    </xf>
    <xf numFmtId="0" fontId="105" fillId="0" borderId="0" xfId="0" applyFont="1" applyAlignment="1">
      <alignment horizontal="center" vertical="center"/>
    </xf>
    <xf numFmtId="0" fontId="107" fillId="0" borderId="0" xfId="0" applyFont="1" applyAlignment="1">
      <alignment horizontal="center" vertical="center"/>
    </xf>
    <xf numFmtId="0" fontId="105" fillId="0" borderId="0" xfId="419" applyFont="1" applyAlignment="1">
      <alignment horizontal="center" vertical="center"/>
    </xf>
    <xf numFmtId="0" fontId="107" fillId="18" borderId="0" xfId="0" applyFont="1" applyFill="1" applyAlignment="1">
      <alignment horizontal="center" wrapText="1"/>
    </xf>
    <xf numFmtId="0" fontId="107" fillId="18" borderId="0" xfId="0" applyFont="1" applyFill="1" applyAlignment="1">
      <alignment horizontal="center" vertical="top" wrapText="1"/>
    </xf>
    <xf numFmtId="0" fontId="105" fillId="0" borderId="0" xfId="0" applyFont="1" applyAlignment="1">
      <alignment horizontal="center" wrapText="1"/>
    </xf>
    <xf numFmtId="0" fontId="107" fillId="0" borderId="0" xfId="0" applyFont="1" applyAlignment="1">
      <alignment horizontal="center" wrapText="1"/>
    </xf>
    <xf numFmtId="0" fontId="105" fillId="0" borderId="0" xfId="419" applyFont="1" applyAlignment="1">
      <alignment horizontal="center" wrapText="1"/>
    </xf>
    <xf numFmtId="0" fontId="107" fillId="0" borderId="0" xfId="419" applyFont="1" applyAlignment="1">
      <alignment horizontal="center" wrapText="1"/>
    </xf>
    <xf numFmtId="0" fontId="107" fillId="0" borderId="98" xfId="422" applyFont="1" applyFill="1" applyBorder="1" applyAlignment="1">
      <alignment horizontal="center" vertical="center" wrapText="1"/>
    </xf>
    <xf numFmtId="0" fontId="107" fillId="0" borderId="118" xfId="422" applyFont="1" applyFill="1" applyBorder="1" applyAlignment="1">
      <alignment horizontal="center" vertical="center" wrapText="1"/>
    </xf>
    <xf numFmtId="0" fontId="107" fillId="0" borderId="0" xfId="422" applyFont="1" applyFill="1" applyAlignment="1">
      <alignment vertical="center" wrapText="1"/>
    </xf>
    <xf numFmtId="0" fontId="106" fillId="0" borderId="0" xfId="422" applyFont="1" applyFill="1" applyAlignment="1">
      <alignment horizontal="center" vertical="center" wrapText="1"/>
    </xf>
    <xf numFmtId="0" fontId="54" fillId="0" borderId="0" xfId="422" applyFont="1" applyAlignment="1">
      <alignment vertical="center"/>
    </xf>
    <xf numFmtId="0" fontId="107" fillId="0" borderId="0" xfId="422" applyFont="1" applyFill="1" applyAlignment="1">
      <alignment horizontal="center" vertical="center" wrapText="1"/>
    </xf>
    <xf numFmtId="0" fontId="54" fillId="0" borderId="22" xfId="422" applyFont="1" applyBorder="1" applyAlignment="1">
      <alignment horizontal="center" vertical="center"/>
    </xf>
    <xf numFmtId="0" fontId="54" fillId="0" borderId="25" xfId="422" applyFont="1" applyBorder="1" applyAlignment="1">
      <alignment horizontal="center" vertical="center"/>
    </xf>
    <xf numFmtId="43" fontId="54" fillId="0" borderId="25" xfId="422" applyNumberFormat="1" applyFont="1" applyBorder="1" applyAlignment="1">
      <alignment horizontal="center" vertical="center"/>
    </xf>
    <xf numFmtId="0" fontId="54" fillId="0" borderId="0" xfId="422" applyFont="1" applyBorder="1" applyAlignment="1">
      <alignment horizontal="center" vertical="center"/>
    </xf>
    <xf numFmtId="0" fontId="54" fillId="0" borderId="28" xfId="422" applyFont="1" applyBorder="1" applyAlignment="1">
      <alignment vertical="center"/>
    </xf>
    <xf numFmtId="0" fontId="54" fillId="0" borderId="26" xfId="422" applyFont="1" applyBorder="1" applyAlignment="1">
      <alignment horizontal="center" vertical="center"/>
    </xf>
    <xf numFmtId="0" fontId="54" fillId="0" borderId="29" xfId="422" applyFont="1" applyBorder="1" applyAlignment="1">
      <alignment horizontal="center" vertical="center"/>
    </xf>
    <xf numFmtId="0" fontId="54" fillId="0" borderId="30" xfId="422" applyFont="1" applyBorder="1" applyAlignment="1">
      <alignment horizontal="center" vertical="center"/>
    </xf>
    <xf numFmtId="0" fontId="54" fillId="0" borderId="34" xfId="422" applyFont="1" applyBorder="1" applyAlignment="1">
      <alignment horizontal="center" vertical="center"/>
    </xf>
    <xf numFmtId="0" fontId="54" fillId="0" borderId="32" xfId="422" applyFont="1" applyBorder="1" applyAlignment="1">
      <alignment horizontal="center" vertical="center"/>
    </xf>
    <xf numFmtId="0" fontId="54" fillId="0" borderId="23" xfId="422" applyFont="1" applyBorder="1" applyAlignment="1">
      <alignment horizontal="center" vertical="center"/>
    </xf>
    <xf numFmtId="0" fontId="54" fillId="0" borderId="24" xfId="422" applyFont="1" applyBorder="1" applyAlignment="1">
      <alignment horizontal="center" vertical="center"/>
    </xf>
    <xf numFmtId="0" fontId="54" fillId="0" borderId="33" xfId="422" applyFont="1" applyBorder="1" applyAlignment="1">
      <alignment horizontal="center" vertical="center"/>
    </xf>
    <xf numFmtId="0" fontId="54" fillId="0" borderId="40" xfId="422" applyFont="1" applyBorder="1" applyAlignment="1">
      <alignment horizontal="center" vertical="center"/>
    </xf>
    <xf numFmtId="0" fontId="54" fillId="0" borderId="0" xfId="422" applyFont="1" applyAlignment="1">
      <alignment horizontal="center" vertical="center"/>
    </xf>
    <xf numFmtId="0" fontId="54" fillId="0" borderId="22" xfId="422" applyFont="1" applyBorder="1" applyAlignment="1">
      <alignment horizontal="center" vertical="center" wrapText="1"/>
    </xf>
    <xf numFmtId="0" fontId="54" fillId="0" borderId="25" xfId="422" applyFont="1" applyBorder="1" applyAlignment="1">
      <alignment horizontal="center" vertical="center" wrapText="1"/>
    </xf>
    <xf numFmtId="0" fontId="54" fillId="0" borderId="31" xfId="422" applyFont="1" applyBorder="1" applyAlignment="1">
      <alignment horizontal="center" vertical="center" wrapText="1"/>
    </xf>
    <xf numFmtId="0" fontId="54" fillId="0" borderId="38" xfId="422" applyFont="1" applyBorder="1" applyAlignment="1">
      <alignment horizontal="center" vertical="center"/>
    </xf>
    <xf numFmtId="0" fontId="54" fillId="0" borderId="21" xfId="422" applyFont="1" applyBorder="1" applyAlignment="1">
      <alignment horizontal="center" vertical="center"/>
    </xf>
    <xf numFmtId="0" fontId="54" fillId="0" borderId="28" xfId="422" applyFont="1" applyBorder="1" applyAlignment="1">
      <alignment horizontal="center" vertical="center"/>
    </xf>
    <xf numFmtId="0" fontId="54" fillId="0" borderId="39" xfId="422" applyFont="1" applyBorder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53" fillId="0" borderId="0" xfId="422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54" fillId="0" borderId="0" xfId="420" applyFont="1" applyAlignment="1">
      <alignment vertical="center"/>
    </xf>
    <xf numFmtId="0" fontId="54" fillId="0" borderId="22" xfId="420" applyFont="1" applyBorder="1" applyAlignment="1">
      <alignment horizontal="center" vertical="center"/>
    </xf>
    <xf numFmtId="0" fontId="54" fillId="0" borderId="25" xfId="420" applyFont="1" applyBorder="1" applyAlignment="1">
      <alignment horizontal="center" vertical="center"/>
    </xf>
    <xf numFmtId="0" fontId="54" fillId="0" borderId="31" xfId="420" applyFont="1" applyBorder="1" applyAlignment="1">
      <alignment horizontal="center" vertical="center"/>
    </xf>
    <xf numFmtId="0" fontId="54" fillId="0" borderId="26" xfId="420" applyFont="1" applyBorder="1" applyAlignment="1">
      <alignment horizontal="center" vertical="center"/>
    </xf>
    <xf numFmtId="0" fontId="54" fillId="0" borderId="27" xfId="420" applyFont="1" applyBorder="1" applyAlignment="1">
      <alignment horizontal="center" vertical="center"/>
    </xf>
    <xf numFmtId="0" fontId="54" fillId="0" borderId="30" xfId="420" applyFont="1" applyBorder="1" applyAlignment="1">
      <alignment horizontal="center" vertical="center"/>
    </xf>
    <xf numFmtId="0" fontId="55" fillId="0" borderId="25" xfId="420" applyFont="1" applyBorder="1" applyAlignment="1">
      <alignment horizontal="justify" vertical="top" wrapText="1"/>
    </xf>
    <xf numFmtId="0" fontId="0" fillId="0" borderId="25" xfId="0" applyBorder="1" applyAlignment="1">
      <alignment horizontal="justify" vertical="top" wrapText="1"/>
    </xf>
    <xf numFmtId="0" fontId="54" fillId="0" borderId="114" xfId="422" applyFont="1" applyFill="1" applyBorder="1" applyAlignment="1">
      <alignment horizontal="center" vertical="center"/>
    </xf>
    <xf numFmtId="0" fontId="54" fillId="0" borderId="99" xfId="422" applyFont="1" applyFill="1" applyBorder="1" applyAlignment="1">
      <alignment horizontal="center" vertical="center"/>
    </xf>
    <xf numFmtId="0" fontId="54" fillId="0" borderId="117" xfId="422" applyFont="1" applyFill="1" applyBorder="1" applyAlignment="1">
      <alignment horizontal="center" vertical="center"/>
    </xf>
    <xf numFmtId="0" fontId="54" fillId="0" borderId="98" xfId="422" applyFont="1" applyFill="1" applyBorder="1" applyAlignment="1">
      <alignment horizontal="center" vertical="center" wrapText="1"/>
    </xf>
    <xf numFmtId="0" fontId="54" fillId="0" borderId="116" xfId="422" applyFont="1" applyFill="1" applyBorder="1" applyAlignment="1">
      <alignment horizontal="center" vertical="center" wrapText="1"/>
    </xf>
    <xf numFmtId="0" fontId="54" fillId="0" borderId="112" xfId="422" applyFont="1" applyFill="1" applyBorder="1" applyAlignment="1">
      <alignment horizontal="center" vertical="center" wrapText="1"/>
    </xf>
    <xf numFmtId="0" fontId="54" fillId="0" borderId="112" xfId="422" applyFont="1" applyFill="1" applyBorder="1" applyAlignment="1">
      <alignment horizontal="center" vertical="center"/>
    </xf>
    <xf numFmtId="0" fontId="54" fillId="0" borderId="98" xfId="422" applyFont="1" applyFill="1" applyBorder="1" applyAlignment="1">
      <alignment horizontal="center" vertical="center"/>
    </xf>
    <xf numFmtId="0" fontId="54" fillId="0" borderId="113" xfId="422" applyFont="1" applyFill="1" applyBorder="1" applyAlignment="1">
      <alignment horizontal="center" vertical="center" wrapText="1"/>
    </xf>
    <xf numFmtId="0" fontId="54" fillId="0" borderId="53" xfId="422" applyFont="1" applyFill="1" applyBorder="1" applyAlignment="1">
      <alignment horizontal="center" vertical="center" wrapText="1"/>
    </xf>
    <xf numFmtId="0" fontId="54" fillId="0" borderId="109" xfId="422" applyFont="1" applyFill="1" applyBorder="1" applyAlignment="1">
      <alignment horizontal="center" vertical="center" wrapText="1"/>
    </xf>
    <xf numFmtId="0" fontId="54" fillId="0" borderId="111" xfId="422" applyFont="1" applyFill="1" applyBorder="1" applyAlignment="1">
      <alignment horizontal="center" vertical="center" wrapText="1"/>
    </xf>
    <xf numFmtId="0" fontId="54" fillId="0" borderId="97" xfId="422" applyFont="1" applyFill="1" applyBorder="1" applyAlignment="1">
      <alignment horizontal="center" vertical="center" wrapText="1"/>
    </xf>
    <xf numFmtId="0" fontId="54" fillId="0" borderId="115" xfId="422" applyFont="1" applyFill="1" applyBorder="1" applyAlignment="1">
      <alignment horizontal="center" vertical="center" wrapText="1"/>
    </xf>
    <xf numFmtId="0" fontId="54" fillId="0" borderId="116" xfId="422" applyFont="1" applyFill="1" applyBorder="1" applyAlignment="1">
      <alignment horizontal="center" vertical="center"/>
    </xf>
    <xf numFmtId="0" fontId="106" fillId="0" borderId="0" xfId="422" applyFont="1" applyFill="1" applyAlignment="1">
      <alignment horizontal="center" vertical="center"/>
    </xf>
    <xf numFmtId="0" fontId="101" fillId="0" borderId="0" xfId="422" applyFont="1" applyFill="1" applyAlignment="1">
      <alignment vertical="center"/>
    </xf>
    <xf numFmtId="0" fontId="101" fillId="0" borderId="0" xfId="422" applyFont="1" applyFill="1" applyAlignment="1">
      <alignment horizontal="center" vertical="center"/>
    </xf>
    <xf numFmtId="0" fontId="123" fillId="0" borderId="0" xfId="0" applyFont="1" applyFill="1" applyAlignment="1">
      <alignment horizontal="center"/>
    </xf>
    <xf numFmtId="0" fontId="132" fillId="0" borderId="0" xfId="0" applyFont="1" applyFill="1" applyAlignment="1">
      <alignment horizontal="center"/>
    </xf>
    <xf numFmtId="0" fontId="124" fillId="0" borderId="98" xfId="0" applyFont="1" applyFill="1" applyBorder="1" applyAlignment="1">
      <alignment horizontal="center" vertical="center" wrapText="1"/>
    </xf>
    <xf numFmtId="0" fontId="124" fillId="0" borderId="116" xfId="0" applyFont="1" applyFill="1" applyBorder="1" applyAlignment="1">
      <alignment horizontal="center" vertical="center" wrapText="1"/>
    </xf>
    <xf numFmtId="0" fontId="89" fillId="0" borderId="112" xfId="0" applyFont="1" applyFill="1" applyBorder="1" applyAlignment="1">
      <alignment horizontal="center" vertical="center" wrapText="1"/>
    </xf>
    <xf numFmtId="0" fontId="89" fillId="0" borderId="98" xfId="0" applyFont="1" applyFill="1" applyBorder="1" applyAlignment="1">
      <alignment horizontal="center" vertical="center" wrapText="1"/>
    </xf>
    <xf numFmtId="0" fontId="124" fillId="0" borderId="99" xfId="0" applyFont="1" applyFill="1" applyBorder="1" applyAlignment="1">
      <alignment horizontal="center" vertical="center" wrapText="1"/>
    </xf>
    <xf numFmtId="0" fontId="124" fillId="0" borderId="117" xfId="0" applyFont="1" applyFill="1" applyBorder="1" applyAlignment="1">
      <alignment horizontal="center" vertical="center" wrapText="1"/>
    </xf>
    <xf numFmtId="0" fontId="124" fillId="0" borderId="0" xfId="454" applyFont="1" applyFill="1" applyAlignment="1">
      <alignment horizontal="center" vertical="center"/>
    </xf>
    <xf numFmtId="41" fontId="124" fillId="0" borderId="98" xfId="418" applyFont="1" applyFill="1" applyBorder="1" applyAlignment="1">
      <alignment horizontal="center" vertical="center" wrapText="1"/>
    </xf>
    <xf numFmtId="41" fontId="124" fillId="0" borderId="116" xfId="418" applyFont="1" applyFill="1" applyBorder="1" applyAlignment="1">
      <alignment horizontal="center" vertical="center" wrapText="1"/>
    </xf>
    <xf numFmtId="168" fontId="124" fillId="0" borderId="98" xfId="418" applyNumberFormat="1" applyFont="1" applyFill="1" applyBorder="1" applyAlignment="1">
      <alignment horizontal="center" vertical="center" wrapText="1"/>
    </xf>
    <xf numFmtId="168" fontId="124" fillId="0" borderId="116" xfId="418" applyNumberFormat="1" applyFont="1" applyFill="1" applyBorder="1" applyAlignment="1">
      <alignment horizontal="center" vertical="center" wrapText="1"/>
    </xf>
    <xf numFmtId="0" fontId="124" fillId="0" borderId="0" xfId="454" applyFont="1" applyFill="1" applyBorder="1" applyAlignment="1">
      <alignment horizontal="center" vertical="center"/>
    </xf>
    <xf numFmtId="0" fontId="124" fillId="0" borderId="0" xfId="454" applyFont="1" applyFill="1" applyAlignment="1">
      <alignment vertical="center"/>
    </xf>
    <xf numFmtId="0" fontId="124" fillId="0" borderId="111" xfId="0" applyFont="1" applyFill="1" applyBorder="1" applyAlignment="1">
      <alignment horizontal="center" vertical="center" wrapText="1"/>
    </xf>
    <xf numFmtId="0" fontId="124" fillId="0" borderId="97" xfId="0" applyFont="1" applyFill="1" applyBorder="1" applyAlignment="1">
      <alignment horizontal="center" vertical="center" wrapText="1"/>
    </xf>
    <xf numFmtId="0" fontId="124" fillId="0" borderId="113" xfId="0" applyFont="1" applyFill="1" applyBorder="1" applyAlignment="1">
      <alignment horizontal="center" vertical="center" wrapText="1"/>
    </xf>
    <xf numFmtId="0" fontId="124" fillId="0" borderId="53" xfId="0" applyFont="1" applyFill="1" applyBorder="1" applyAlignment="1">
      <alignment horizontal="center" vertical="center" wrapText="1"/>
    </xf>
    <xf numFmtId="0" fontId="124" fillId="0" borderId="4" xfId="0" applyFont="1" applyFill="1" applyBorder="1" applyAlignment="1">
      <alignment horizontal="center" vertical="center" wrapText="1"/>
    </xf>
    <xf numFmtId="0" fontId="135" fillId="0" borderId="98" xfId="458" applyFont="1" applyFill="1" applyBorder="1" applyAlignment="1">
      <alignment horizontal="center" vertical="top" wrapText="1"/>
    </xf>
    <xf numFmtId="0" fontId="134" fillId="0" borderId="7" xfId="458" applyFont="1" applyFill="1" applyBorder="1" applyAlignment="1">
      <alignment horizontal="center" vertical="center"/>
    </xf>
    <xf numFmtId="0" fontId="134" fillId="0" borderId="8" xfId="458" applyFont="1" applyFill="1" applyBorder="1" applyAlignment="1">
      <alignment horizontal="center" vertical="center"/>
    </xf>
    <xf numFmtId="0" fontId="134" fillId="0" borderId="9" xfId="458" applyFont="1" applyFill="1" applyBorder="1" applyAlignment="1">
      <alignment horizontal="center" vertical="center"/>
    </xf>
    <xf numFmtId="0" fontId="134" fillId="0" borderId="98" xfId="458" applyFont="1" applyFill="1" applyBorder="1" applyAlignment="1">
      <alignment horizontal="center" vertical="center" wrapText="1"/>
    </xf>
    <xf numFmtId="0" fontId="134" fillId="0" borderId="7" xfId="415" applyFont="1" applyFill="1" applyBorder="1" applyAlignment="1">
      <alignment horizontal="center" vertical="center" wrapText="1"/>
    </xf>
    <xf numFmtId="0" fontId="134" fillId="0" borderId="9" xfId="415" applyFont="1" applyFill="1" applyBorder="1" applyAlignment="1">
      <alignment horizontal="center" vertical="center" wrapText="1"/>
    </xf>
    <xf numFmtId="0" fontId="134" fillId="0" borderId="8" xfId="415" applyFont="1" applyFill="1" applyBorder="1" applyAlignment="1">
      <alignment horizontal="center" vertical="center" wrapText="1"/>
    </xf>
    <xf numFmtId="0" fontId="134" fillId="0" borderId="98" xfId="415" applyFont="1" applyFill="1" applyBorder="1" applyAlignment="1">
      <alignment horizontal="center" vertical="center" wrapText="1"/>
    </xf>
    <xf numFmtId="0" fontId="134" fillId="0" borderId="6" xfId="415" applyFont="1" applyFill="1" applyBorder="1" applyAlignment="1">
      <alignment horizontal="center" vertical="center" wrapText="1"/>
    </xf>
    <xf numFmtId="0" fontId="134" fillId="0" borderId="53" xfId="415" applyFont="1" applyFill="1" applyBorder="1" applyAlignment="1">
      <alignment horizontal="center" vertical="center" wrapText="1"/>
    </xf>
    <xf numFmtId="0" fontId="134" fillId="0" borderId="4" xfId="415" applyFont="1" applyFill="1" applyBorder="1" applyAlignment="1">
      <alignment horizontal="center" vertical="center" wrapText="1"/>
    </xf>
    <xf numFmtId="0" fontId="134" fillId="0" borderId="0" xfId="415" applyFont="1" applyFill="1" applyBorder="1" applyAlignment="1">
      <alignment horizontal="center" vertical="center" wrapText="1"/>
    </xf>
    <xf numFmtId="0" fontId="134" fillId="0" borderId="54" xfId="458" applyFont="1" applyFill="1" applyBorder="1" applyAlignment="1">
      <alignment horizontal="center" vertical="center" wrapText="1"/>
    </xf>
    <xf numFmtId="0" fontId="134" fillId="0" borderId="57" xfId="458" applyFont="1" applyFill="1" applyBorder="1" applyAlignment="1">
      <alignment horizontal="center" vertical="center" wrapText="1"/>
    </xf>
    <xf numFmtId="0" fontId="134" fillId="0" borderId="6" xfId="458" applyFont="1" applyFill="1" applyBorder="1" applyAlignment="1">
      <alignment horizontal="center" vertical="center" wrapText="1"/>
    </xf>
    <xf numFmtId="0" fontId="134" fillId="0" borderId="53" xfId="458" applyFont="1" applyFill="1" applyBorder="1" applyAlignment="1">
      <alignment horizontal="center" vertical="center" wrapText="1"/>
    </xf>
    <xf numFmtId="0" fontId="134" fillId="0" borderId="4" xfId="458" applyFont="1" applyFill="1" applyBorder="1" applyAlignment="1">
      <alignment horizontal="center" vertical="center" wrapText="1"/>
    </xf>
    <xf numFmtId="0" fontId="134" fillId="0" borderId="7" xfId="458" applyFont="1" applyFill="1" applyBorder="1" applyAlignment="1">
      <alignment horizontal="center" vertical="top"/>
    </xf>
    <xf numFmtId="0" fontId="134" fillId="0" borderId="8" xfId="458" applyFont="1" applyFill="1" applyBorder="1" applyAlignment="1">
      <alignment horizontal="center" vertical="top"/>
    </xf>
    <xf numFmtId="0" fontId="134" fillId="0" borderId="9" xfId="458" applyFont="1" applyFill="1" applyBorder="1" applyAlignment="1">
      <alignment horizontal="center" vertical="top"/>
    </xf>
    <xf numFmtId="0" fontId="134" fillId="0" borderId="19" xfId="458" applyFont="1" applyFill="1" applyBorder="1" applyAlignment="1">
      <alignment horizontal="left"/>
    </xf>
    <xf numFmtId="41" fontId="134" fillId="30" borderId="98" xfId="418" applyFont="1" applyFill="1" applyBorder="1" applyAlignment="1">
      <alignment horizontal="center" vertical="center" wrapText="1"/>
    </xf>
    <xf numFmtId="0" fontId="125" fillId="0" borderId="111" xfId="429" applyFont="1" applyFill="1" applyBorder="1" applyAlignment="1">
      <alignment horizontal="center" vertical="center" wrapText="1"/>
    </xf>
    <xf numFmtId="0" fontId="125" fillId="0" borderId="97" xfId="429" applyFont="1" applyFill="1" applyBorder="1" applyAlignment="1">
      <alignment horizontal="center" vertical="center" wrapText="1"/>
    </xf>
    <xf numFmtId="0" fontId="125" fillId="0" borderId="100" xfId="429" applyFont="1" applyFill="1" applyBorder="1" applyAlignment="1">
      <alignment horizontal="center" vertical="center" wrapText="1"/>
    </xf>
    <xf numFmtId="0" fontId="125" fillId="0" borderId="112" xfId="415" applyFont="1" applyFill="1" applyBorder="1" applyAlignment="1">
      <alignment horizontal="center" vertical="center" wrapText="1"/>
    </xf>
    <xf numFmtId="0" fontId="125" fillId="0" borderId="98" xfId="415" applyFont="1" applyFill="1" applyBorder="1" applyAlignment="1">
      <alignment horizontal="center" vertical="center" wrapText="1"/>
    </xf>
    <xf numFmtId="0" fontId="125" fillId="0" borderId="118" xfId="415" applyFont="1" applyFill="1" applyBorder="1" applyAlignment="1">
      <alignment horizontal="center" vertical="center" wrapText="1"/>
    </xf>
    <xf numFmtId="0" fontId="107" fillId="0" borderId="0" xfId="420" applyFont="1" applyAlignment="1">
      <alignment vertical="center"/>
    </xf>
    <xf numFmtId="0" fontId="107" fillId="0" borderId="114" xfId="415" applyFont="1" applyFill="1" applyBorder="1" applyAlignment="1">
      <alignment horizontal="center" vertical="center"/>
    </xf>
    <xf numFmtId="0" fontId="107" fillId="0" borderId="99" xfId="415" applyFont="1" applyFill="1" applyBorder="1" applyAlignment="1">
      <alignment horizontal="center" vertical="center"/>
    </xf>
    <xf numFmtId="0" fontId="107" fillId="0" borderId="119" xfId="415" applyFont="1" applyFill="1" applyBorder="1" applyAlignment="1">
      <alignment horizontal="center" vertical="center"/>
    </xf>
    <xf numFmtId="0" fontId="125" fillId="0" borderId="98" xfId="415" applyFont="1" applyFill="1" applyBorder="1" applyAlignment="1">
      <alignment horizontal="center" vertical="center"/>
    </xf>
    <xf numFmtId="0" fontId="125" fillId="0" borderId="118" xfId="415" applyFont="1" applyFill="1" applyBorder="1" applyAlignment="1">
      <alignment horizontal="center" vertical="center"/>
    </xf>
    <xf numFmtId="0" fontId="107" fillId="0" borderId="137" xfId="422" applyFont="1" applyFill="1" applyBorder="1" applyAlignment="1">
      <alignment horizontal="center" vertical="center" wrapText="1"/>
    </xf>
    <xf numFmtId="0" fontId="107" fillId="0" borderId="105" xfId="422" applyFont="1" applyFill="1" applyBorder="1" applyAlignment="1">
      <alignment horizontal="center" vertical="center" wrapText="1"/>
    </xf>
    <xf numFmtId="0" fontId="107" fillId="0" borderId="138" xfId="422" applyFont="1" applyFill="1" applyBorder="1" applyAlignment="1">
      <alignment horizontal="center" vertical="center" wrapText="1"/>
    </xf>
    <xf numFmtId="0" fontId="107" fillId="0" borderId="135" xfId="422" applyFont="1" applyFill="1" applyBorder="1" applyAlignment="1">
      <alignment horizontal="center" vertical="center" wrapText="1"/>
    </xf>
    <xf numFmtId="0" fontId="107" fillId="0" borderId="136" xfId="422" applyFont="1" applyFill="1" applyBorder="1" applyAlignment="1">
      <alignment horizontal="center" vertical="center" wrapText="1"/>
    </xf>
    <xf numFmtId="0" fontId="78" fillId="0" borderId="136" xfId="422" applyFont="1" applyFill="1" applyBorder="1" applyAlignment="1">
      <alignment vertical="center" wrapText="1"/>
    </xf>
    <xf numFmtId="0" fontId="107" fillId="0" borderId="135" xfId="422" applyFont="1" applyFill="1" applyBorder="1" applyAlignment="1">
      <alignment horizontal="left" vertical="center" wrapText="1"/>
    </xf>
    <xf numFmtId="0" fontId="78" fillId="0" borderId="135" xfId="422" applyFont="1" applyFill="1" applyBorder="1" applyAlignment="1">
      <alignment horizontal="center" vertical="center" wrapText="1"/>
    </xf>
    <xf numFmtId="0" fontId="78" fillId="0" borderId="139" xfId="422" applyFont="1" applyFill="1" applyBorder="1" applyAlignment="1">
      <alignment horizontal="center" vertical="center" wrapText="1"/>
    </xf>
    <xf numFmtId="0" fontId="78" fillId="0" borderId="140" xfId="422" applyFont="1" applyFill="1" applyBorder="1" applyAlignment="1">
      <alignment vertical="center" wrapText="1"/>
    </xf>
    <xf numFmtId="0" fontId="107" fillId="0" borderId="139" xfId="422" applyFont="1" applyFill="1" applyBorder="1" applyAlignment="1">
      <alignment horizontal="center" vertical="center" wrapText="1"/>
    </xf>
    <xf numFmtId="0" fontId="107" fillId="0" borderId="140" xfId="422" applyFont="1" applyFill="1" applyBorder="1" applyAlignment="1">
      <alignment horizontal="center" vertical="center" wrapText="1"/>
    </xf>
    <xf numFmtId="0" fontId="78" fillId="0" borderId="141" xfId="422" applyFont="1" applyFill="1" applyBorder="1" applyAlignment="1">
      <alignment vertical="center" wrapText="1"/>
    </xf>
    <xf numFmtId="0" fontId="78" fillId="0" borderId="142" xfId="422" applyFont="1" applyFill="1" applyBorder="1" applyAlignment="1">
      <alignment vertical="center" wrapText="1"/>
    </xf>
    <xf numFmtId="0" fontId="107" fillId="0" borderId="143" xfId="422" applyFont="1" applyFill="1" applyBorder="1" applyAlignment="1">
      <alignment horizontal="center" vertical="center" wrapText="1"/>
    </xf>
    <xf numFmtId="0" fontId="107" fillId="0" borderId="144" xfId="422" applyFont="1" applyFill="1" applyBorder="1" applyAlignment="1">
      <alignment horizontal="center" vertical="center" wrapText="1"/>
    </xf>
    <xf numFmtId="0" fontId="107" fillId="0" borderId="0" xfId="428" applyFont="1" applyBorder="1" applyAlignment="1">
      <alignment horizontal="center" vertical="center"/>
    </xf>
    <xf numFmtId="0" fontId="107" fillId="0" borderId="0" xfId="428" applyFont="1" applyAlignment="1">
      <alignment vertical="center"/>
    </xf>
    <xf numFmtId="0" fontId="107" fillId="0" borderId="0" xfId="428" applyFont="1" applyAlignment="1">
      <alignment horizontal="center" vertical="center"/>
    </xf>
    <xf numFmtId="0" fontId="107" fillId="0" borderId="137" xfId="429" applyFont="1" applyFill="1" applyBorder="1" applyAlignment="1">
      <alignment horizontal="center" vertical="center" wrapText="1"/>
    </xf>
    <xf numFmtId="0" fontId="107" fillId="0" borderId="105" xfId="415" applyFont="1" applyFill="1" applyBorder="1" applyAlignment="1">
      <alignment horizontal="center" vertical="center" wrapText="1"/>
    </xf>
    <xf numFmtId="0" fontId="107" fillId="0" borderId="105" xfId="429" applyFont="1" applyFill="1" applyBorder="1" applyAlignment="1">
      <alignment horizontal="center" vertical="center" wrapText="1"/>
    </xf>
    <xf numFmtId="0" fontId="107" fillId="0" borderId="138" xfId="415" applyFont="1" applyFill="1" applyBorder="1" applyAlignment="1">
      <alignment horizontal="center" vertical="center"/>
    </xf>
    <xf numFmtId="0" fontId="107" fillId="0" borderId="135" xfId="429" applyFont="1" applyFill="1" applyBorder="1" applyAlignment="1">
      <alignment horizontal="center" vertical="center" wrapText="1"/>
    </xf>
    <xf numFmtId="0" fontId="107" fillId="0" borderId="98" xfId="415" applyFont="1" applyFill="1" applyBorder="1" applyAlignment="1">
      <alignment horizontal="center" vertical="center" wrapText="1"/>
    </xf>
    <xf numFmtId="0" fontId="107" fillId="0" borderId="98" xfId="415" applyFont="1" applyFill="1" applyBorder="1" applyAlignment="1">
      <alignment horizontal="center" vertical="center"/>
    </xf>
    <xf numFmtId="0" fontId="107" fillId="0" borderId="98" xfId="429" applyFont="1" applyFill="1" applyBorder="1" applyAlignment="1">
      <alignment horizontal="center" vertical="center" wrapText="1"/>
    </xf>
    <xf numFmtId="0" fontId="107" fillId="0" borderId="136" xfId="415" applyFont="1" applyFill="1" applyBorder="1" applyAlignment="1">
      <alignment horizontal="center" vertical="center"/>
    </xf>
    <xf numFmtId="0" fontId="107" fillId="0" borderId="139" xfId="429" applyFont="1" applyFill="1" applyBorder="1" applyAlignment="1">
      <alignment horizontal="center" vertical="center" wrapText="1"/>
    </xf>
    <xf numFmtId="0" fontId="107" fillId="0" borderId="118" xfId="415" applyFont="1" applyFill="1" applyBorder="1" applyAlignment="1">
      <alignment horizontal="center" vertical="center" wrapText="1"/>
    </xf>
    <xf numFmtId="0" fontId="107" fillId="0" borderId="118" xfId="415" applyFont="1" applyFill="1" applyBorder="1" applyAlignment="1">
      <alignment horizontal="center" vertical="center"/>
    </xf>
    <xf numFmtId="0" fontId="107" fillId="0" borderId="118" xfId="429" applyFont="1" applyFill="1" applyBorder="1" applyAlignment="1">
      <alignment horizontal="center" vertical="center" wrapText="1"/>
    </xf>
    <xf numFmtId="0" fontId="107" fillId="0" borderId="140" xfId="415" applyFont="1" applyFill="1" applyBorder="1" applyAlignment="1">
      <alignment horizontal="center" vertical="center"/>
    </xf>
    <xf numFmtId="0" fontId="107" fillId="0" borderId="143" xfId="429" applyFont="1" applyFill="1" applyBorder="1" applyAlignment="1">
      <alignment horizontal="center" vertical="center"/>
    </xf>
    <xf numFmtId="0" fontId="107" fillId="0" borderId="129" xfId="429" applyFont="1" applyFill="1" applyBorder="1" applyAlignment="1">
      <alignment horizontal="center" vertical="center"/>
    </xf>
    <xf numFmtId="0" fontId="107" fillId="0" borderId="144" xfId="429" applyFont="1" applyFill="1" applyBorder="1" applyAlignment="1">
      <alignment horizontal="center" vertical="center"/>
    </xf>
    <xf numFmtId="0" fontId="107" fillId="0" borderId="141" xfId="428" applyFont="1" applyBorder="1" applyAlignment="1">
      <alignment horizontal="center" vertical="center"/>
    </xf>
    <xf numFmtId="0" fontId="107" fillId="0" borderId="4" xfId="428" applyFont="1" applyBorder="1" applyAlignment="1">
      <alignment horizontal="center" vertical="center"/>
    </xf>
    <xf numFmtId="0" fontId="107" fillId="0" borderId="142" xfId="428" applyFont="1" applyBorder="1" applyAlignment="1">
      <alignment horizontal="center" vertical="center"/>
    </xf>
    <xf numFmtId="0" fontId="107" fillId="0" borderId="135" xfId="428" applyFont="1" applyBorder="1" applyAlignment="1">
      <alignment horizontal="left" vertical="center"/>
    </xf>
    <xf numFmtId="0" fontId="107" fillId="0" borderId="98" xfId="428" applyFont="1" applyBorder="1" applyAlignment="1">
      <alignment horizontal="left" vertical="center"/>
    </xf>
    <xf numFmtId="0" fontId="107" fillId="0" borderId="98" xfId="428" applyFont="1" applyBorder="1" applyAlignment="1">
      <alignment horizontal="center" vertical="center"/>
    </xf>
    <xf numFmtId="0" fontId="107" fillId="0" borderId="136" xfId="428" applyFont="1" applyBorder="1" applyAlignment="1">
      <alignment horizontal="center" vertical="center"/>
    </xf>
    <xf numFmtId="43" fontId="107" fillId="0" borderId="98" xfId="428" applyNumberFormat="1" applyFont="1" applyBorder="1" applyAlignment="1">
      <alignment horizontal="center" vertical="center"/>
    </xf>
    <xf numFmtId="0" fontId="78" fillId="0" borderId="98" xfId="428" applyFont="1" applyBorder="1" applyAlignment="1">
      <alignment horizontal="left" vertical="center"/>
    </xf>
    <xf numFmtId="0" fontId="78" fillId="0" borderId="98" xfId="428" applyFont="1" applyBorder="1" applyAlignment="1">
      <alignment horizontal="center" vertical="center"/>
    </xf>
    <xf numFmtId="43" fontId="78" fillId="0" borderId="98" xfId="430" applyFont="1" applyBorder="1" applyAlignment="1">
      <alignment horizontal="center" vertical="center"/>
    </xf>
    <xf numFmtId="168" fontId="78" fillId="0" borderId="0" xfId="418" applyNumberFormat="1" applyFont="1"/>
    <xf numFmtId="0" fontId="107" fillId="0" borderId="135" xfId="428" applyFont="1" applyBorder="1" applyAlignment="1">
      <alignment horizontal="center" vertical="center"/>
    </xf>
    <xf numFmtId="0" fontId="78" fillId="0" borderId="98" xfId="428" applyFont="1" applyBorder="1" applyAlignment="1">
      <alignment vertical="center"/>
    </xf>
    <xf numFmtId="43" fontId="78" fillId="0" borderId="98" xfId="431" applyFont="1" applyBorder="1" applyAlignment="1">
      <alignment horizontal="center" vertical="center"/>
    </xf>
    <xf numFmtId="0" fontId="78" fillId="0" borderId="136" xfId="428" applyFont="1" applyBorder="1" applyAlignment="1">
      <alignment horizontal="center" vertical="center"/>
    </xf>
    <xf numFmtId="43" fontId="107" fillId="0" borderId="98" xfId="431" applyFont="1" applyBorder="1" applyAlignment="1">
      <alignment horizontal="center" vertical="center"/>
    </xf>
    <xf numFmtId="0" fontId="107" fillId="0" borderId="139" xfId="428" applyFont="1" applyBorder="1" applyAlignment="1">
      <alignment horizontal="center" vertical="center"/>
    </xf>
    <xf numFmtId="0" fontId="107" fillId="0" borderId="118" xfId="428" applyFont="1" applyBorder="1" applyAlignment="1">
      <alignment horizontal="center" vertical="center"/>
    </xf>
    <xf numFmtId="0" fontId="107" fillId="0" borderId="140" xfId="428" applyFont="1" applyBorder="1" applyAlignment="1">
      <alignment horizontal="center" vertical="center"/>
    </xf>
    <xf numFmtId="0" fontId="107" fillId="0" borderId="0" xfId="428" applyFont="1" applyBorder="1" applyAlignment="1">
      <alignment horizontal="center" vertical="center"/>
    </xf>
    <xf numFmtId="0" fontId="78" fillId="18" borderId="0" xfId="0" applyFont="1" applyFill="1" applyAlignment="1">
      <alignment vertical="center"/>
    </xf>
    <xf numFmtId="0" fontId="107" fillId="18" borderId="0" xfId="415" applyFont="1" applyFill="1" applyAlignment="1">
      <alignment vertical="center"/>
    </xf>
    <xf numFmtId="0" fontId="105" fillId="18" borderId="0" xfId="415" applyFont="1" applyFill="1" applyAlignment="1">
      <alignment vertical="center"/>
    </xf>
    <xf numFmtId="0" fontId="16" fillId="0" borderId="0" xfId="0" applyFont="1" applyAlignment="1">
      <alignment vertical="center"/>
    </xf>
    <xf numFmtId="0" fontId="78" fillId="0" borderId="98" xfId="428" applyFont="1" applyBorder="1" applyAlignment="1">
      <alignment horizontal="left" vertical="center" wrapText="1"/>
    </xf>
    <xf numFmtId="0" fontId="107" fillId="0" borderId="98" xfId="428" applyFont="1" applyBorder="1" applyAlignment="1">
      <alignment horizontal="left" vertical="center" wrapText="1"/>
    </xf>
    <xf numFmtId="0" fontId="107" fillId="0" borderId="131" xfId="0" applyFont="1" applyFill="1" applyBorder="1" applyAlignment="1">
      <alignment horizontal="center" vertical="center" wrapText="1"/>
    </xf>
    <xf numFmtId="0" fontId="107" fillId="0" borderId="132" xfId="0" applyFont="1" applyFill="1" applyBorder="1" applyAlignment="1">
      <alignment horizontal="center" vertical="center" wrapText="1"/>
    </xf>
    <xf numFmtId="0" fontId="107" fillId="0" borderId="133" xfId="0" applyFont="1" applyFill="1" applyBorder="1"/>
    <xf numFmtId="0" fontId="78" fillId="0" borderId="132" xfId="0" applyFont="1" applyFill="1" applyBorder="1"/>
    <xf numFmtId="0" fontId="78" fillId="0" borderId="132" xfId="0" applyFont="1" applyFill="1" applyBorder="1" applyAlignment="1">
      <alignment vertical="center" wrapText="1"/>
    </xf>
    <xf numFmtId="41" fontId="78" fillId="0" borderId="0" xfId="0" applyNumberFormat="1" applyFont="1" applyFill="1" applyAlignment="1">
      <alignment vertical="center" wrapText="1"/>
    </xf>
    <xf numFmtId="41" fontId="78" fillId="0" borderId="0" xfId="418" applyFont="1" applyFill="1" applyAlignment="1">
      <alignment vertical="center" wrapText="1"/>
    </xf>
    <xf numFmtId="0" fontId="78" fillId="0" borderId="134" xfId="0" applyFont="1" applyFill="1" applyBorder="1" applyAlignment="1">
      <alignment vertical="center" wrapText="1"/>
    </xf>
    <xf numFmtId="168" fontId="78" fillId="0" borderId="0" xfId="418" applyNumberFormat="1" applyFont="1" applyFill="1" applyAlignment="1">
      <alignment vertical="center" wrapText="1"/>
    </xf>
    <xf numFmtId="0" fontId="47" fillId="0" borderId="0" xfId="0" applyFont="1" applyFill="1" applyBorder="1"/>
    <xf numFmtId="0" fontId="107" fillId="0" borderId="0" xfId="420" applyFont="1" applyFill="1"/>
    <xf numFmtId="0" fontId="78" fillId="0" borderId="0" xfId="0" applyFont="1" applyFill="1" applyBorder="1"/>
    <xf numFmtId="0" fontId="78" fillId="0" borderId="98" xfId="0" applyFont="1" applyFill="1" applyBorder="1" applyAlignment="1">
      <alignment horizontal="justify" vertical="center" wrapText="1"/>
    </xf>
    <xf numFmtId="0" fontId="107" fillId="0" borderId="137" xfId="0" applyFont="1" applyFill="1" applyBorder="1" applyAlignment="1">
      <alignment horizontal="center" vertical="center" wrapText="1"/>
    </xf>
    <xf numFmtId="0" fontId="107" fillId="0" borderId="105" xfId="0" applyFont="1" applyFill="1" applyBorder="1" applyAlignment="1">
      <alignment horizontal="center" vertical="center" wrapText="1"/>
    </xf>
    <xf numFmtId="0" fontId="107" fillId="0" borderId="105" xfId="424" applyFont="1" applyFill="1" applyBorder="1" applyAlignment="1">
      <alignment horizontal="center" vertical="center" wrapText="1"/>
    </xf>
    <xf numFmtId="0" fontId="107" fillId="0" borderId="138" xfId="424" applyFont="1" applyFill="1" applyBorder="1" applyAlignment="1">
      <alignment horizontal="center" vertical="center" wrapText="1"/>
    </xf>
    <xf numFmtId="0" fontId="107" fillId="0" borderId="135" xfId="0" applyFont="1" applyFill="1" applyBorder="1" applyAlignment="1">
      <alignment horizontal="center" vertical="center" wrapText="1"/>
    </xf>
    <xf numFmtId="0" fontId="107" fillId="0" borderId="136" xfId="424" applyFont="1" applyFill="1" applyBorder="1" applyAlignment="1">
      <alignment horizontal="center" vertical="center" wrapText="1"/>
    </xf>
    <xf numFmtId="0" fontId="107" fillId="0" borderId="135" xfId="446" applyFont="1" applyFill="1" applyBorder="1" applyAlignment="1">
      <alignment horizontal="center" vertical="center" wrapText="1"/>
    </xf>
    <xf numFmtId="0" fontId="78" fillId="0" borderId="136" xfId="0" applyFont="1" applyFill="1" applyBorder="1" applyAlignment="1">
      <alignment vertical="center" wrapText="1"/>
    </xf>
    <xf numFmtId="43" fontId="78" fillId="0" borderId="136" xfId="0" applyNumberFormat="1" applyFont="1" applyFill="1" applyBorder="1" applyAlignment="1">
      <alignment vertical="center" wrapText="1"/>
    </xf>
    <xf numFmtId="0" fontId="78" fillId="0" borderId="135" xfId="446" applyFont="1" applyFill="1" applyBorder="1" applyAlignment="1">
      <alignment horizontal="center" vertical="center" wrapText="1"/>
    </xf>
    <xf numFmtId="0" fontId="78" fillId="0" borderId="139" xfId="446" applyFont="1" applyFill="1" applyBorder="1" applyAlignment="1">
      <alignment horizontal="center" vertical="center" wrapText="1"/>
    </xf>
    <xf numFmtId="0" fontId="78" fillId="0" borderId="140" xfId="0" applyFont="1" applyFill="1" applyBorder="1" applyAlignment="1">
      <alignment vertical="center" wrapText="1"/>
    </xf>
    <xf numFmtId="0" fontId="107" fillId="0" borderId="139" xfId="0" applyFont="1" applyFill="1" applyBorder="1" applyAlignment="1">
      <alignment horizontal="center" vertical="center" wrapText="1"/>
    </xf>
    <xf numFmtId="0" fontId="107" fillId="0" borderId="140" xfId="424" applyFont="1" applyFill="1" applyBorder="1" applyAlignment="1">
      <alignment horizontal="center" vertical="center" wrapText="1"/>
    </xf>
    <xf numFmtId="0" fontId="78" fillId="0" borderId="141" xfId="446" applyFont="1" applyFill="1" applyBorder="1" applyAlignment="1">
      <alignment horizontal="center" vertical="center"/>
    </xf>
    <xf numFmtId="0" fontId="78" fillId="0" borderId="142" xfId="0" applyFont="1" applyFill="1" applyBorder="1"/>
    <xf numFmtId="0" fontId="107" fillId="0" borderId="143" xfId="446" applyFont="1" applyFill="1" applyBorder="1" applyAlignment="1">
      <alignment horizontal="center" vertical="center"/>
    </xf>
    <xf numFmtId="41" fontId="107" fillId="0" borderId="144" xfId="418" quotePrefix="1" applyFont="1" applyFill="1" applyBorder="1" applyAlignment="1">
      <alignment horizontal="center" vertical="center" wrapText="1"/>
    </xf>
    <xf numFmtId="0" fontId="125" fillId="0" borderId="0" xfId="420" applyFont="1" applyAlignment="1">
      <alignment vertical="center"/>
    </xf>
    <xf numFmtId="0" fontId="125" fillId="0" borderId="0" xfId="420" applyFont="1" applyAlignment="1">
      <alignment horizontal="center" vertical="center"/>
    </xf>
    <xf numFmtId="0" fontId="125" fillId="0" borderId="0" xfId="420" applyFont="1" applyAlignment="1">
      <alignment vertical="center"/>
    </xf>
    <xf numFmtId="0" fontId="47" fillId="0" borderId="98" xfId="0" applyFont="1" applyBorder="1" applyAlignment="1">
      <alignment vertical="center"/>
    </xf>
    <xf numFmtId="0" fontId="47" fillId="0" borderId="0" xfId="0" applyFont="1" applyFill="1" applyBorder="1" applyAlignment="1">
      <alignment vertical="center"/>
    </xf>
    <xf numFmtId="0" fontId="47" fillId="0" borderId="0" xfId="420" applyFont="1" applyFill="1" applyBorder="1" applyAlignment="1">
      <alignment horizontal="center" vertical="center"/>
    </xf>
    <xf numFmtId="0" fontId="47" fillId="0" borderId="0" xfId="420" applyFont="1" applyFill="1" applyBorder="1" applyAlignment="1">
      <alignment horizontal="left" vertical="top" wrapText="1"/>
    </xf>
    <xf numFmtId="0" fontId="47" fillId="0" borderId="0" xfId="420" quotePrefix="1" applyFont="1" applyFill="1" applyBorder="1" applyAlignment="1">
      <alignment vertical="center"/>
    </xf>
    <xf numFmtId="0" fontId="47" fillId="0" borderId="0" xfId="420" applyFont="1" applyFill="1" applyBorder="1" applyAlignment="1">
      <alignment horizontal="center" vertical="center" wrapText="1"/>
    </xf>
    <xf numFmtId="0" fontId="47" fillId="0" borderId="0" xfId="420" applyFont="1" applyFill="1" applyBorder="1" applyAlignment="1">
      <alignment horizontal="left" vertical="center" wrapText="1"/>
    </xf>
    <xf numFmtId="0" fontId="125" fillId="0" borderId="0" xfId="420" applyFont="1" applyFill="1" applyBorder="1" applyAlignment="1">
      <alignment horizontal="center" vertical="center"/>
    </xf>
    <xf numFmtId="43" fontId="47" fillId="0" borderId="0" xfId="421" applyFont="1" applyFill="1" applyBorder="1" applyAlignment="1">
      <alignment horizontal="center" vertical="center"/>
    </xf>
    <xf numFmtId="0" fontId="125" fillId="0" borderId="0" xfId="420" applyFont="1" applyFill="1" applyBorder="1" applyAlignment="1">
      <alignment vertical="center"/>
    </xf>
    <xf numFmtId="0" fontId="125" fillId="0" borderId="0" xfId="420" applyFont="1" applyBorder="1" applyAlignment="1">
      <alignment vertical="center"/>
    </xf>
    <xf numFmtId="0" fontId="125" fillId="0" borderId="0" xfId="420" applyFont="1" applyBorder="1" applyAlignment="1">
      <alignment horizontal="center" vertical="center"/>
    </xf>
    <xf numFmtId="43" fontId="47" fillId="0" borderId="0" xfId="421" applyFont="1" applyBorder="1" applyAlignment="1">
      <alignment horizontal="center" vertical="center"/>
    </xf>
    <xf numFmtId="0" fontId="142" fillId="0" borderId="0" xfId="420" applyFont="1" applyAlignment="1">
      <alignment vertical="center"/>
    </xf>
    <xf numFmtId="0" fontId="142" fillId="0" borderId="0" xfId="420" applyFont="1" applyAlignment="1">
      <alignment horizontal="center" vertical="center"/>
    </xf>
    <xf numFmtId="0" fontId="143" fillId="18" borderId="0" xfId="0" applyFont="1" applyFill="1" applyAlignment="1">
      <alignment horizontal="center"/>
    </xf>
    <xf numFmtId="0" fontId="47" fillId="0" borderId="98" xfId="420" quotePrefix="1" applyFont="1" applyBorder="1" applyAlignment="1">
      <alignment vertical="center"/>
    </xf>
    <xf numFmtId="0" fontId="47" fillId="0" borderId="98" xfId="420" applyFont="1" applyBorder="1" applyAlignment="1">
      <alignment horizontal="center" vertical="center"/>
    </xf>
    <xf numFmtId="0" fontId="47" fillId="0" borderId="98" xfId="420" applyFont="1" applyBorder="1" applyAlignment="1">
      <alignment horizontal="left" vertical="top" wrapText="1"/>
    </xf>
    <xf numFmtId="0" fontId="125" fillId="0" borderId="98" xfId="420" applyFont="1" applyBorder="1" applyAlignment="1">
      <alignment horizontal="center" vertical="center"/>
    </xf>
    <xf numFmtId="43" fontId="47" fillId="0" borderId="98" xfId="421" applyFont="1" applyBorder="1" applyAlignment="1">
      <alignment horizontal="center" vertical="center"/>
    </xf>
    <xf numFmtId="0" fontId="125" fillId="0" borderId="136" xfId="420" applyFont="1" applyBorder="1" applyAlignment="1">
      <alignment horizontal="center" vertical="center"/>
    </xf>
    <xf numFmtId="0" fontId="143" fillId="0" borderId="0" xfId="0" applyFont="1" applyFill="1" applyBorder="1"/>
    <xf numFmtId="0" fontId="125" fillId="0" borderId="137" xfId="429" applyFont="1" applyFill="1" applyBorder="1" applyAlignment="1">
      <alignment horizontal="center" vertical="center" wrapText="1"/>
    </xf>
    <xf numFmtId="0" fontId="125" fillId="0" borderId="105" xfId="415" applyFont="1" applyFill="1" applyBorder="1" applyAlignment="1">
      <alignment horizontal="center" vertical="center" wrapText="1"/>
    </xf>
    <xf numFmtId="0" fontId="125" fillId="0" borderId="138" xfId="415" applyFont="1" applyFill="1" applyBorder="1" applyAlignment="1">
      <alignment horizontal="center" vertical="center"/>
    </xf>
    <xf numFmtId="0" fontId="125" fillId="0" borderId="135" xfId="429" applyFont="1" applyFill="1" applyBorder="1" applyAlignment="1">
      <alignment horizontal="center" vertical="center" wrapText="1"/>
    </xf>
    <xf numFmtId="0" fontId="125" fillId="0" borderId="136" xfId="415" applyFont="1" applyFill="1" applyBorder="1" applyAlignment="1">
      <alignment horizontal="center" vertical="center"/>
    </xf>
    <xf numFmtId="0" fontId="125" fillId="0" borderId="135" xfId="420" applyFont="1" applyBorder="1" applyAlignment="1">
      <alignment horizontal="left" vertical="center"/>
    </xf>
    <xf numFmtId="0" fontId="125" fillId="0" borderId="98" xfId="420" applyFont="1" applyBorder="1" applyAlignment="1">
      <alignment horizontal="left" vertical="center"/>
    </xf>
    <xf numFmtId="0" fontId="125" fillId="0" borderId="98" xfId="420" applyFont="1" applyBorder="1" applyAlignment="1">
      <alignment vertical="center"/>
    </xf>
    <xf numFmtId="43" fontId="125" fillId="0" borderId="98" xfId="421" applyFont="1" applyBorder="1" applyAlignment="1">
      <alignment horizontal="center" vertical="center"/>
    </xf>
    <xf numFmtId="0" fontId="125" fillId="0" borderId="136" xfId="420" applyFont="1" applyBorder="1" applyAlignment="1">
      <alignment vertical="center"/>
    </xf>
    <xf numFmtId="41" fontId="125" fillId="0" borderId="136" xfId="418" applyFont="1" applyBorder="1" applyAlignment="1">
      <alignment vertical="center"/>
    </xf>
    <xf numFmtId="0" fontId="47" fillId="0" borderId="135" xfId="420" applyFont="1" applyBorder="1" applyAlignment="1">
      <alignment horizontal="center" vertical="center"/>
    </xf>
    <xf numFmtId="0" fontId="47" fillId="0" borderId="98" xfId="420" applyFont="1" applyBorder="1" applyAlignment="1">
      <alignment horizontal="center" vertical="center" wrapText="1"/>
    </xf>
    <xf numFmtId="0" fontId="47" fillId="0" borderId="98" xfId="420" applyFont="1" applyBorder="1" applyAlignment="1">
      <alignment horizontal="left" vertical="center" wrapText="1"/>
    </xf>
    <xf numFmtId="0" fontId="125" fillId="0" borderId="139" xfId="420" applyFont="1" applyBorder="1" applyAlignment="1">
      <alignment horizontal="left" vertical="center"/>
    </xf>
    <xf numFmtId="0" fontId="125" fillId="0" borderId="118" xfId="420" applyFont="1" applyBorder="1" applyAlignment="1">
      <alignment vertical="center"/>
    </xf>
    <xf numFmtId="0" fontId="125" fillId="0" borderId="118" xfId="420" applyFont="1" applyBorder="1" applyAlignment="1">
      <alignment horizontal="center" vertical="center"/>
    </xf>
    <xf numFmtId="43" fontId="47" fillId="0" borderId="118" xfId="421" applyFont="1" applyBorder="1" applyAlignment="1">
      <alignment horizontal="center" vertical="center"/>
    </xf>
    <xf numFmtId="0" fontId="125" fillId="0" borderId="140" xfId="420" applyFont="1" applyBorder="1" applyAlignment="1">
      <alignment vertical="center"/>
    </xf>
    <xf numFmtId="0" fontId="125" fillId="0" borderId="139" xfId="429" applyFont="1" applyFill="1" applyBorder="1" applyAlignment="1">
      <alignment horizontal="center" vertical="center" wrapText="1"/>
    </xf>
    <xf numFmtId="0" fontId="125" fillId="0" borderId="140" xfId="415" applyFont="1" applyFill="1" applyBorder="1" applyAlignment="1">
      <alignment horizontal="center" vertical="center"/>
    </xf>
    <xf numFmtId="0" fontId="125" fillId="0" borderId="141" xfId="420" applyFont="1" applyBorder="1" applyAlignment="1">
      <alignment horizontal="center" vertical="center"/>
    </xf>
    <xf numFmtId="0" fontId="125" fillId="0" borderId="4" xfId="420" applyFont="1" applyBorder="1" applyAlignment="1">
      <alignment horizontal="center" vertical="center"/>
    </xf>
    <xf numFmtId="43" fontId="47" fillId="0" borderId="4" xfId="421" applyFont="1" applyBorder="1" applyAlignment="1">
      <alignment horizontal="center" vertical="center"/>
    </xf>
    <xf numFmtId="0" fontId="125" fillId="0" borderId="142" xfId="420" applyFont="1" applyBorder="1" applyAlignment="1">
      <alignment horizontal="center" vertical="center"/>
    </xf>
    <xf numFmtId="0" fontId="125" fillId="0" borderId="143" xfId="429" applyFont="1" applyFill="1" applyBorder="1" applyAlignment="1">
      <alignment horizontal="center" vertical="center"/>
    </xf>
    <xf numFmtId="0" fontId="125" fillId="0" borderId="144" xfId="429" applyFont="1" applyFill="1" applyBorder="1" applyAlignment="1">
      <alignment horizontal="center" vertical="center"/>
    </xf>
    <xf numFmtId="0" fontId="78" fillId="0" borderId="98" xfId="426" applyFont="1" applyFill="1" applyBorder="1" applyAlignment="1">
      <alignment horizontal="left" vertical="center"/>
    </xf>
    <xf numFmtId="0" fontId="107" fillId="0" borderId="137" xfId="426" applyFont="1" applyFill="1" applyBorder="1" applyAlignment="1">
      <alignment horizontal="center" vertical="center" wrapText="1"/>
    </xf>
    <xf numFmtId="0" fontId="107" fillId="0" borderId="105" xfId="426" applyFont="1" applyFill="1" applyBorder="1" applyAlignment="1">
      <alignment horizontal="center" vertical="center" wrapText="1"/>
    </xf>
    <xf numFmtId="0" fontId="107" fillId="0" borderId="138" xfId="426" applyFont="1" applyFill="1" applyBorder="1" applyAlignment="1">
      <alignment horizontal="center" vertical="center" wrapText="1"/>
    </xf>
    <xf numFmtId="0" fontId="107" fillId="0" borderId="135" xfId="426" applyFont="1" applyFill="1" applyBorder="1" applyAlignment="1">
      <alignment horizontal="center" vertical="center" wrapText="1"/>
    </xf>
    <xf numFmtId="0" fontId="107" fillId="0" borderId="136" xfId="426" applyFont="1" applyFill="1" applyBorder="1" applyAlignment="1">
      <alignment horizontal="center" vertical="center" wrapText="1"/>
    </xf>
    <xf numFmtId="0" fontId="107" fillId="0" borderId="135" xfId="426" applyFont="1" applyFill="1" applyBorder="1" applyAlignment="1">
      <alignment horizontal="center" vertical="center" wrapText="1"/>
    </xf>
    <xf numFmtId="0" fontId="78" fillId="0" borderId="135" xfId="426" applyFont="1" applyFill="1" applyBorder="1" applyAlignment="1">
      <alignment horizontal="center" vertical="center" wrapText="1"/>
    </xf>
    <xf numFmtId="0" fontId="78" fillId="0" borderId="136" xfId="426" applyFont="1" applyFill="1" applyBorder="1" applyAlignment="1">
      <alignment horizontal="center" vertical="center" wrapText="1"/>
    </xf>
    <xf numFmtId="0" fontId="107" fillId="0" borderId="135" xfId="426" applyFont="1" applyFill="1" applyBorder="1" applyAlignment="1">
      <alignment horizontal="left" vertical="center" wrapText="1"/>
    </xf>
    <xf numFmtId="2" fontId="78" fillId="0" borderId="136" xfId="426" applyNumberFormat="1" applyFont="1" applyFill="1" applyBorder="1" applyAlignment="1">
      <alignment horizontal="left" vertical="center" wrapText="1"/>
    </xf>
    <xf numFmtId="0" fontId="78" fillId="0" borderId="136" xfId="426" applyFont="1" applyFill="1" applyBorder="1" applyAlignment="1">
      <alignment horizontal="left" vertical="center" wrapText="1"/>
    </xf>
    <xf numFmtId="43" fontId="78" fillId="0" borderId="136" xfId="426" applyNumberFormat="1" applyFont="1" applyFill="1" applyBorder="1" applyAlignment="1">
      <alignment horizontal="left" vertical="center" wrapText="1"/>
    </xf>
    <xf numFmtId="0" fontId="78" fillId="0" borderId="135" xfId="426" applyFont="1" applyFill="1" applyBorder="1" applyAlignment="1">
      <alignment horizontal="left" vertical="center" wrapText="1"/>
    </xf>
    <xf numFmtId="41" fontId="78" fillId="0" borderId="136" xfId="418" applyFont="1" applyFill="1" applyBorder="1" applyAlignment="1">
      <alignment horizontal="left" vertical="center" wrapText="1"/>
    </xf>
    <xf numFmtId="0" fontId="47" fillId="0" borderId="136" xfId="426" applyFont="1" applyFill="1" applyBorder="1" applyAlignment="1">
      <alignment horizontal="left" vertical="center" wrapText="1"/>
    </xf>
    <xf numFmtId="0" fontId="78" fillId="0" borderId="139" xfId="426" applyFont="1" applyFill="1" applyBorder="1" applyAlignment="1">
      <alignment horizontal="center" vertical="center" wrapText="1"/>
    </xf>
    <xf numFmtId="0" fontId="78" fillId="0" borderId="140" xfId="426" applyFont="1" applyFill="1" applyBorder="1" applyAlignment="1">
      <alignment horizontal="left" vertical="center" wrapText="1"/>
    </xf>
    <xf numFmtId="0" fontId="107" fillId="0" borderId="139" xfId="426" applyFont="1" applyFill="1" applyBorder="1" applyAlignment="1">
      <alignment horizontal="center" vertical="center" wrapText="1"/>
    </xf>
    <xf numFmtId="0" fontId="107" fillId="0" borderId="140" xfId="426" applyFont="1" applyFill="1" applyBorder="1" applyAlignment="1">
      <alignment horizontal="center" vertical="center" wrapText="1"/>
    </xf>
    <xf numFmtId="0" fontId="78" fillId="0" borderId="141" xfId="426" applyFont="1" applyFill="1" applyBorder="1" applyAlignment="1">
      <alignment horizontal="center" vertical="center" wrapText="1"/>
    </xf>
    <xf numFmtId="0" fontId="78" fillId="0" borderId="142" xfId="426" applyFont="1" applyFill="1" applyBorder="1" applyAlignment="1">
      <alignment horizontal="center" vertical="center" wrapText="1"/>
    </xf>
    <xf numFmtId="0" fontId="107" fillId="0" borderId="143" xfId="426" applyFont="1" applyFill="1" applyBorder="1" applyAlignment="1">
      <alignment horizontal="center" vertical="center" wrapText="1"/>
    </xf>
    <xf numFmtId="0" fontId="107" fillId="0" borderId="144" xfId="426" applyFont="1" applyFill="1" applyBorder="1" applyAlignment="1">
      <alignment horizontal="center" vertical="center" wrapText="1"/>
    </xf>
    <xf numFmtId="43" fontId="78" fillId="0" borderId="0" xfId="0" applyNumberFormat="1" applyFont="1" applyAlignment="1">
      <alignment vertical="center"/>
    </xf>
    <xf numFmtId="0" fontId="78" fillId="0" borderId="98" xfId="212" applyFont="1" applyFill="1" applyBorder="1" applyAlignment="1">
      <alignment horizontal="left" vertical="center"/>
    </xf>
    <xf numFmtId="0" fontId="47" fillId="0" borderId="98" xfId="212" applyFont="1" applyFill="1" applyBorder="1" applyAlignment="1">
      <alignment horizontal="left" vertical="center"/>
    </xf>
    <xf numFmtId="0" fontId="78" fillId="0" borderId="98" xfId="212" quotePrefix="1" applyFont="1" applyFill="1" applyBorder="1" applyAlignment="1">
      <alignment horizontal="left" vertical="center"/>
    </xf>
    <xf numFmtId="168" fontId="78" fillId="0" borderId="98" xfId="463" applyNumberFormat="1" applyFont="1" applyFill="1" applyBorder="1" applyAlignment="1">
      <alignment horizontal="left" vertical="center"/>
    </xf>
    <xf numFmtId="41" fontId="78" fillId="0" borderId="0" xfId="418" applyFont="1" applyAlignment="1">
      <alignment vertical="center"/>
    </xf>
    <xf numFmtId="0" fontId="78" fillId="0" borderId="98" xfId="426" applyFont="1" applyFill="1" applyBorder="1" applyAlignment="1">
      <alignment vertical="center" wrapText="1"/>
    </xf>
    <xf numFmtId="0" fontId="78" fillId="0" borderId="98" xfId="212" applyFont="1" applyFill="1" applyBorder="1" applyAlignment="1">
      <alignment vertical="center"/>
    </xf>
    <xf numFmtId="0" fontId="107" fillId="0" borderId="0" xfId="0" applyFont="1" applyFill="1" applyAlignment="1">
      <alignment horizontal="center" vertical="center"/>
    </xf>
    <xf numFmtId="0" fontId="107" fillId="0" borderId="0" xfId="0" applyFont="1" applyFill="1" applyAlignment="1">
      <alignment vertical="center"/>
    </xf>
    <xf numFmtId="0" fontId="107" fillId="0" borderId="0" xfId="0" applyFont="1" applyFill="1" applyAlignment="1">
      <alignment horizontal="center" vertical="center"/>
    </xf>
    <xf numFmtId="0" fontId="78" fillId="0" borderId="0" xfId="0" applyFont="1" applyFill="1" applyAlignment="1">
      <alignment horizontal="center" vertical="center"/>
    </xf>
    <xf numFmtId="0" fontId="47" fillId="0" borderId="0" xfId="0" applyFont="1" applyFill="1" applyAlignment="1">
      <alignment horizontal="center" vertical="center"/>
    </xf>
    <xf numFmtId="0" fontId="105" fillId="0" borderId="0" xfId="0" applyFont="1" applyFill="1" applyAlignment="1">
      <alignment vertical="center"/>
    </xf>
    <xf numFmtId="0" fontId="105" fillId="0" borderId="0" xfId="419" applyFont="1" applyFill="1" applyAlignment="1">
      <alignment horizontal="center" vertical="center"/>
    </xf>
    <xf numFmtId="0" fontId="105" fillId="0" borderId="0" xfId="0" applyFont="1" applyFill="1" applyAlignment="1">
      <alignment horizontal="center" vertical="center"/>
    </xf>
    <xf numFmtId="0" fontId="107" fillId="0" borderId="0" xfId="419" applyFont="1" applyFill="1" applyAlignment="1">
      <alignment horizontal="center" vertical="center"/>
    </xf>
    <xf numFmtId="0" fontId="78" fillId="0" borderId="98" xfId="212" applyFont="1" applyFill="1" applyBorder="1" applyAlignment="1">
      <alignment horizontal="center" vertical="center"/>
    </xf>
    <xf numFmtId="0" fontId="107" fillId="0" borderId="105" xfId="0" applyFont="1" applyFill="1" applyBorder="1" applyAlignment="1">
      <alignment horizontal="center" vertical="center"/>
    </xf>
    <xf numFmtId="0" fontId="107" fillId="0" borderId="138" xfId="0" applyFont="1" applyFill="1" applyBorder="1" applyAlignment="1">
      <alignment horizontal="center" vertical="center"/>
    </xf>
    <xf numFmtId="0" fontId="107" fillId="0" borderId="136" xfId="0" applyFont="1" applyFill="1" applyBorder="1" applyAlignment="1">
      <alignment horizontal="center" vertical="center"/>
    </xf>
    <xf numFmtId="41" fontId="107" fillId="0" borderId="136" xfId="418" applyFont="1" applyFill="1" applyBorder="1" applyAlignment="1">
      <alignment vertical="center"/>
    </xf>
    <xf numFmtId="0" fontId="107" fillId="0" borderId="135" xfId="0" applyFont="1" applyBorder="1" applyAlignment="1">
      <alignment horizontal="left" vertical="center"/>
    </xf>
    <xf numFmtId="0" fontId="78" fillId="0" borderId="136" xfId="0" applyFont="1" applyBorder="1"/>
    <xf numFmtId="41" fontId="107" fillId="0" borderId="136" xfId="418" applyFont="1" applyBorder="1" applyAlignment="1">
      <alignment vertical="center"/>
    </xf>
    <xf numFmtId="0" fontId="78" fillId="0" borderId="135" xfId="0" applyFont="1" applyFill="1" applyBorder="1" applyAlignment="1">
      <alignment horizontal="center" vertical="center"/>
    </xf>
    <xf numFmtId="0" fontId="78" fillId="0" borderId="135" xfId="0" applyFont="1" applyBorder="1" applyAlignment="1">
      <alignment horizontal="center" vertical="center"/>
    </xf>
    <xf numFmtId="0" fontId="78" fillId="0" borderId="139" xfId="0" applyFont="1" applyBorder="1"/>
    <xf numFmtId="41" fontId="107" fillId="0" borderId="140" xfId="418" applyFont="1" applyBorder="1" applyAlignment="1">
      <alignment vertical="center"/>
    </xf>
    <xf numFmtId="0" fontId="107" fillId="0" borderId="140" xfId="0" applyFont="1" applyFill="1" applyBorder="1" applyAlignment="1">
      <alignment horizontal="center" vertical="center"/>
    </xf>
    <xf numFmtId="0" fontId="78" fillId="0" borderId="141" xfId="0" applyFont="1" applyFill="1" applyBorder="1"/>
    <xf numFmtId="41" fontId="107" fillId="0" borderId="142" xfId="418" applyFont="1" applyFill="1" applyBorder="1" applyAlignment="1">
      <alignment vertical="center"/>
    </xf>
    <xf numFmtId="0" fontId="107" fillId="0" borderId="143" xfId="0" applyFont="1" applyFill="1" applyBorder="1" applyAlignment="1">
      <alignment horizontal="center" vertical="center"/>
    </xf>
    <xf numFmtId="0" fontId="107" fillId="0" borderId="144" xfId="0" applyFont="1" applyFill="1" applyBorder="1" applyAlignment="1">
      <alignment horizontal="center" vertical="center"/>
    </xf>
  </cellXfs>
  <cellStyles count="464">
    <cellStyle name="20% - Accent1 2" xfId="19" xr:uid="{00000000-0005-0000-0000-000000000000}"/>
    <cellStyle name="20% - Accent2 2" xfId="20" xr:uid="{00000000-0005-0000-0000-000001000000}"/>
    <cellStyle name="20% - Accent3 2" xfId="21" xr:uid="{00000000-0005-0000-0000-000002000000}"/>
    <cellStyle name="20% - Accent4 2" xfId="22" xr:uid="{00000000-0005-0000-0000-000003000000}"/>
    <cellStyle name="20% - Accent5 2" xfId="23" xr:uid="{00000000-0005-0000-0000-000004000000}"/>
    <cellStyle name="20% - Accent6 2" xfId="24" xr:uid="{00000000-0005-0000-0000-000005000000}"/>
    <cellStyle name="40% - Accent1 2" xfId="25" xr:uid="{00000000-0005-0000-0000-000006000000}"/>
    <cellStyle name="40% - Accent2 2" xfId="26" xr:uid="{00000000-0005-0000-0000-000007000000}"/>
    <cellStyle name="40% - Accent3 2" xfId="27" xr:uid="{00000000-0005-0000-0000-000008000000}"/>
    <cellStyle name="40% - Accent4 2" xfId="28" xr:uid="{00000000-0005-0000-0000-000009000000}"/>
    <cellStyle name="40% - Accent5 2" xfId="29" xr:uid="{00000000-0005-0000-0000-00000A000000}"/>
    <cellStyle name="40% - Accent6 2" xfId="30" xr:uid="{00000000-0005-0000-0000-00000B000000}"/>
    <cellStyle name="60% - Accent1 2" xfId="31" xr:uid="{00000000-0005-0000-0000-00000C000000}"/>
    <cellStyle name="60% - Accent2 2" xfId="32" xr:uid="{00000000-0005-0000-0000-00000D000000}"/>
    <cellStyle name="60% - Accent3 2" xfId="33" xr:uid="{00000000-0005-0000-0000-00000E000000}"/>
    <cellStyle name="60% - Accent4 2" xfId="34" xr:uid="{00000000-0005-0000-0000-00000F000000}"/>
    <cellStyle name="60% - Accent5 2" xfId="35" xr:uid="{00000000-0005-0000-0000-000010000000}"/>
    <cellStyle name="60% - Accent6 2" xfId="36" xr:uid="{00000000-0005-0000-0000-000011000000}"/>
    <cellStyle name="Accent1 2" xfId="37" xr:uid="{00000000-0005-0000-0000-000012000000}"/>
    <cellStyle name="Accent2 2" xfId="38" xr:uid="{00000000-0005-0000-0000-000013000000}"/>
    <cellStyle name="Accent3 2" xfId="39" xr:uid="{00000000-0005-0000-0000-000014000000}"/>
    <cellStyle name="Accent4 2" xfId="40" xr:uid="{00000000-0005-0000-0000-000015000000}"/>
    <cellStyle name="Accent5 2" xfId="41" xr:uid="{00000000-0005-0000-0000-000016000000}"/>
    <cellStyle name="Accent6 2" xfId="42" xr:uid="{00000000-0005-0000-0000-000017000000}"/>
    <cellStyle name="Bad 2" xfId="43" xr:uid="{00000000-0005-0000-0000-000018000000}"/>
    <cellStyle name="Calculation 2" xfId="44" xr:uid="{00000000-0005-0000-0000-000019000000}"/>
    <cellStyle name="Check Cell 2" xfId="45" xr:uid="{00000000-0005-0000-0000-00001A000000}"/>
    <cellStyle name="Comma" xfId="417" builtinId="3"/>
    <cellStyle name="Comma [0]" xfId="418" builtinId="6"/>
    <cellStyle name="Comma [0] 10" xfId="15" xr:uid="{00000000-0005-0000-0000-00001D000000}"/>
    <cellStyle name="Comma [0] 10 10" xfId="46" xr:uid="{00000000-0005-0000-0000-00001E000000}"/>
    <cellStyle name="Comma [0] 10 11" xfId="47" xr:uid="{00000000-0005-0000-0000-00001F000000}"/>
    <cellStyle name="Comma [0] 10 12" xfId="48" xr:uid="{00000000-0005-0000-0000-000020000000}"/>
    <cellStyle name="Comma [0] 10 13" xfId="337" xr:uid="{00000000-0005-0000-0000-000021000000}"/>
    <cellStyle name="Comma [0] 10 2" xfId="49" xr:uid="{00000000-0005-0000-0000-000022000000}"/>
    <cellStyle name="Comma [0] 10 2 2" xfId="50" xr:uid="{00000000-0005-0000-0000-000023000000}"/>
    <cellStyle name="Comma [0] 10 2 2 2" xfId="51" xr:uid="{00000000-0005-0000-0000-000024000000}"/>
    <cellStyle name="Comma [0] 10 2 3" xfId="338" xr:uid="{00000000-0005-0000-0000-000025000000}"/>
    <cellStyle name="Comma [0] 10 3" xfId="52" xr:uid="{00000000-0005-0000-0000-000026000000}"/>
    <cellStyle name="Comma [0] 10 4" xfId="53" xr:uid="{00000000-0005-0000-0000-000027000000}"/>
    <cellStyle name="Comma [0] 10 5" xfId="54" xr:uid="{00000000-0005-0000-0000-000028000000}"/>
    <cellStyle name="Comma [0] 10 6" xfId="55" xr:uid="{00000000-0005-0000-0000-000029000000}"/>
    <cellStyle name="Comma [0] 10 7" xfId="56" xr:uid="{00000000-0005-0000-0000-00002A000000}"/>
    <cellStyle name="Comma [0] 10 8" xfId="57" xr:uid="{00000000-0005-0000-0000-00002B000000}"/>
    <cellStyle name="Comma [0] 10 9" xfId="58" xr:uid="{00000000-0005-0000-0000-00002C000000}"/>
    <cellStyle name="Comma [0] 11" xfId="59" xr:uid="{00000000-0005-0000-0000-00002D000000}"/>
    <cellStyle name="Comma [0] 11 2" xfId="60" xr:uid="{00000000-0005-0000-0000-00002E000000}"/>
    <cellStyle name="Comma [0] 11 2 2" xfId="61" xr:uid="{00000000-0005-0000-0000-00002F000000}"/>
    <cellStyle name="Comma [0] 11 2 3" xfId="62" xr:uid="{00000000-0005-0000-0000-000030000000}"/>
    <cellStyle name="Comma [0] 11 3" xfId="63" xr:uid="{00000000-0005-0000-0000-000031000000}"/>
    <cellStyle name="Comma [0] 12" xfId="64" xr:uid="{00000000-0005-0000-0000-000032000000}"/>
    <cellStyle name="Comma [0] 12 2" xfId="65" xr:uid="{00000000-0005-0000-0000-000033000000}"/>
    <cellStyle name="Comma [0] 12 2 2" xfId="339" xr:uid="{00000000-0005-0000-0000-000034000000}"/>
    <cellStyle name="Comma [0] 12 3" xfId="340" xr:uid="{00000000-0005-0000-0000-000035000000}"/>
    <cellStyle name="Comma [0] 13" xfId="66" xr:uid="{00000000-0005-0000-0000-000036000000}"/>
    <cellStyle name="Comma [0] 13 2" xfId="67" xr:uid="{00000000-0005-0000-0000-000037000000}"/>
    <cellStyle name="Comma [0] 13 2 2" xfId="68" xr:uid="{00000000-0005-0000-0000-000038000000}"/>
    <cellStyle name="Comma [0] 13 2 2 2" xfId="69" xr:uid="{00000000-0005-0000-0000-000039000000}"/>
    <cellStyle name="Comma [0] 14" xfId="70" xr:uid="{00000000-0005-0000-0000-00003A000000}"/>
    <cellStyle name="Comma [0] 15" xfId="71" xr:uid="{00000000-0005-0000-0000-00003B000000}"/>
    <cellStyle name="Comma [0] 15 2" xfId="14" xr:uid="{00000000-0005-0000-0000-00003C000000}"/>
    <cellStyle name="Comma [0] 16" xfId="72" xr:uid="{00000000-0005-0000-0000-00003D000000}"/>
    <cellStyle name="Comma [0] 17" xfId="73" xr:uid="{00000000-0005-0000-0000-00003E000000}"/>
    <cellStyle name="Comma [0] 18" xfId="74" xr:uid="{00000000-0005-0000-0000-00003F000000}"/>
    <cellStyle name="Comma [0] 19" xfId="75" xr:uid="{00000000-0005-0000-0000-000040000000}"/>
    <cellStyle name="Comma [0] 2" xfId="17" xr:uid="{00000000-0005-0000-0000-000041000000}"/>
    <cellStyle name="Comma [0] 2 13" xfId="341" xr:uid="{00000000-0005-0000-0000-000042000000}"/>
    <cellStyle name="Comma [0] 2 2" xfId="76" xr:uid="{00000000-0005-0000-0000-000043000000}"/>
    <cellStyle name="Comma [0] 2 2 2" xfId="77" xr:uid="{00000000-0005-0000-0000-000044000000}"/>
    <cellStyle name="Comma [0] 2 2 3" xfId="78" xr:uid="{00000000-0005-0000-0000-000045000000}"/>
    <cellStyle name="Comma [0] 2 2 4" xfId="79" xr:uid="{00000000-0005-0000-0000-000046000000}"/>
    <cellStyle name="Comma [0] 2 2 5" xfId="342" xr:uid="{00000000-0005-0000-0000-000047000000}"/>
    <cellStyle name="Comma [0] 2 2 6" xfId="460" xr:uid="{00000000-0005-0000-0000-000048000000}"/>
    <cellStyle name="Comma [0] 2 2 6 3" xfId="463" xr:uid="{00000000-0005-0000-0000-000049000000}"/>
    <cellStyle name="Comma [0] 2 3" xfId="80" xr:uid="{00000000-0005-0000-0000-00004A000000}"/>
    <cellStyle name="Comma [0] 2 3 2" xfId="81" xr:uid="{00000000-0005-0000-0000-00004B000000}"/>
    <cellStyle name="Comma [0] 2 3 2 2" xfId="82" xr:uid="{00000000-0005-0000-0000-00004C000000}"/>
    <cellStyle name="Comma [0] 2 3 3" xfId="83" xr:uid="{00000000-0005-0000-0000-00004D000000}"/>
    <cellStyle name="Comma [0] 2 3 3 2" xfId="84" xr:uid="{00000000-0005-0000-0000-00004E000000}"/>
    <cellStyle name="Comma [0] 2 3 3 2 2" xfId="343" xr:uid="{00000000-0005-0000-0000-00004F000000}"/>
    <cellStyle name="Comma [0] 2 3 3 2 3" xfId="344" xr:uid="{00000000-0005-0000-0000-000050000000}"/>
    <cellStyle name="Comma [0] 2 3 3 3" xfId="345" xr:uid="{00000000-0005-0000-0000-000051000000}"/>
    <cellStyle name="Comma [0] 2 4" xfId="85" xr:uid="{00000000-0005-0000-0000-000052000000}"/>
    <cellStyle name="Comma [0] 2 5" xfId="86" xr:uid="{00000000-0005-0000-0000-000053000000}"/>
    <cellStyle name="Comma [0] 2 6" xfId="87" xr:uid="{00000000-0005-0000-0000-000054000000}"/>
    <cellStyle name="Comma [0] 2 6 2" xfId="88" xr:uid="{00000000-0005-0000-0000-000055000000}"/>
    <cellStyle name="Comma [0] 2 7" xfId="89" xr:uid="{00000000-0005-0000-0000-000056000000}"/>
    <cellStyle name="Comma [0] 2 8" xfId="346" xr:uid="{00000000-0005-0000-0000-000057000000}"/>
    <cellStyle name="Comma [0] 2_BS C.2.1.1.17-piutang DBH Pajak" xfId="90" xr:uid="{00000000-0005-0000-0000-000058000000}"/>
    <cellStyle name="Comma [0] 20" xfId="9" xr:uid="{00000000-0005-0000-0000-000059000000}"/>
    <cellStyle name="Comma [0] 20 2" xfId="347" xr:uid="{00000000-0005-0000-0000-00005A000000}"/>
    <cellStyle name="Comma [0] 20 3" xfId="348" xr:uid="{00000000-0005-0000-0000-00005B000000}"/>
    <cellStyle name="Comma [0] 20 3 2" xfId="349" xr:uid="{00000000-0005-0000-0000-00005C000000}"/>
    <cellStyle name="Comma [0] 20 4" xfId="350" xr:uid="{00000000-0005-0000-0000-00005D000000}"/>
    <cellStyle name="Comma [0] 20 5" xfId="351" xr:uid="{00000000-0005-0000-0000-00005E000000}"/>
    <cellStyle name="Comma [0] 21" xfId="352" xr:uid="{00000000-0005-0000-0000-00005F000000}"/>
    <cellStyle name="Comma [0] 21 2" xfId="353" xr:uid="{00000000-0005-0000-0000-000060000000}"/>
    <cellStyle name="Comma [0] 22" xfId="354" xr:uid="{00000000-0005-0000-0000-000061000000}"/>
    <cellStyle name="Comma [0] 23" xfId="355" xr:uid="{00000000-0005-0000-0000-000062000000}"/>
    <cellStyle name="Comma [0] 24" xfId="416" xr:uid="{00000000-0005-0000-0000-000063000000}"/>
    <cellStyle name="Comma [0] 3" xfId="91" xr:uid="{00000000-0005-0000-0000-000064000000}"/>
    <cellStyle name="Comma [0] 3 2" xfId="3" xr:uid="{00000000-0005-0000-0000-000065000000}"/>
    <cellStyle name="Comma [0] 3 2 2" xfId="92" xr:uid="{00000000-0005-0000-0000-000066000000}"/>
    <cellStyle name="Comma [0] 3 2 2 2" xfId="93" xr:uid="{00000000-0005-0000-0000-000067000000}"/>
    <cellStyle name="Comma [0] 3 2 3" xfId="94" xr:uid="{00000000-0005-0000-0000-000068000000}"/>
    <cellStyle name="Comma [0] 3 2 4" xfId="95" xr:uid="{00000000-0005-0000-0000-000069000000}"/>
    <cellStyle name="Comma [0] 3 2 5" xfId="96" xr:uid="{00000000-0005-0000-0000-00006A000000}"/>
    <cellStyle name="Comma [0] 3 2 6" xfId="97" xr:uid="{00000000-0005-0000-0000-00006B000000}"/>
    <cellStyle name="Comma [0] 3 2 7" xfId="98" xr:uid="{00000000-0005-0000-0000-00006C000000}"/>
    <cellStyle name="Comma [0] 3 3" xfId="99" xr:uid="{00000000-0005-0000-0000-00006D000000}"/>
    <cellStyle name="Comma [0] 3 3 2" xfId="100" xr:uid="{00000000-0005-0000-0000-00006E000000}"/>
    <cellStyle name="Comma [0] 3 4" xfId="101" xr:uid="{00000000-0005-0000-0000-00006F000000}"/>
    <cellStyle name="Comma [0] 3 4 2" xfId="102" xr:uid="{00000000-0005-0000-0000-000070000000}"/>
    <cellStyle name="Comma [0] 3 5" xfId="103" xr:uid="{00000000-0005-0000-0000-000071000000}"/>
    <cellStyle name="Comma [0] 3 6" xfId="104" xr:uid="{00000000-0005-0000-0000-000072000000}"/>
    <cellStyle name="Comma [0] 3 7" xfId="105" xr:uid="{00000000-0005-0000-0000-000073000000}"/>
    <cellStyle name="Comma [0] 3 8" xfId="335" xr:uid="{00000000-0005-0000-0000-000074000000}"/>
    <cellStyle name="Comma [0] 4" xfId="106" xr:uid="{00000000-0005-0000-0000-000075000000}"/>
    <cellStyle name="Comma [0] 4 2" xfId="107" xr:uid="{00000000-0005-0000-0000-000076000000}"/>
    <cellStyle name="Comma [0] 4 3" xfId="108" xr:uid="{00000000-0005-0000-0000-000077000000}"/>
    <cellStyle name="Comma [0] 4 4" xfId="109" xr:uid="{00000000-0005-0000-0000-000078000000}"/>
    <cellStyle name="Comma [0] 4 5" xfId="110" xr:uid="{00000000-0005-0000-0000-000079000000}"/>
    <cellStyle name="Comma [0] 4 6" xfId="111" xr:uid="{00000000-0005-0000-0000-00007A000000}"/>
    <cellStyle name="Comma [0] 5" xfId="112" xr:uid="{00000000-0005-0000-0000-00007B000000}"/>
    <cellStyle name="Comma [0] 6" xfId="113" xr:uid="{00000000-0005-0000-0000-00007C000000}"/>
    <cellStyle name="Comma [0] 6 2" xfId="114" xr:uid="{00000000-0005-0000-0000-00007D000000}"/>
    <cellStyle name="Comma [0] 6 2 2" xfId="115" xr:uid="{00000000-0005-0000-0000-00007E000000}"/>
    <cellStyle name="Comma [0] 6 3" xfId="116" xr:uid="{00000000-0005-0000-0000-00007F000000}"/>
    <cellStyle name="Comma [0] 6 4" xfId="117" xr:uid="{00000000-0005-0000-0000-000080000000}"/>
    <cellStyle name="Comma [0] 6 5" xfId="118" xr:uid="{00000000-0005-0000-0000-000081000000}"/>
    <cellStyle name="Comma [0] 7" xfId="119" xr:uid="{00000000-0005-0000-0000-000082000000}"/>
    <cellStyle name="Comma [0] 7 2" xfId="120" xr:uid="{00000000-0005-0000-0000-000083000000}"/>
    <cellStyle name="Comma [0] 7 2 2" xfId="356" xr:uid="{00000000-0005-0000-0000-000084000000}"/>
    <cellStyle name="Comma [0] 7 2 2 2" xfId="357" xr:uid="{00000000-0005-0000-0000-000085000000}"/>
    <cellStyle name="Comma [0] 7 3" xfId="358" xr:uid="{00000000-0005-0000-0000-000086000000}"/>
    <cellStyle name="Comma [0] 7 3 2" xfId="359" xr:uid="{00000000-0005-0000-0000-000087000000}"/>
    <cellStyle name="Comma [0] 7 3 3" xfId="360" xr:uid="{00000000-0005-0000-0000-000088000000}"/>
    <cellStyle name="Comma [0] 8" xfId="121" xr:uid="{00000000-0005-0000-0000-000089000000}"/>
    <cellStyle name="Comma [0] 8 2" xfId="361" xr:uid="{00000000-0005-0000-0000-00008A000000}"/>
    <cellStyle name="Comma [0] 8 3" xfId="362" xr:uid="{00000000-0005-0000-0000-00008B000000}"/>
    <cellStyle name="Comma [0] 9" xfId="122" xr:uid="{00000000-0005-0000-0000-00008C000000}"/>
    <cellStyle name="Comma [0] 9 2" xfId="123" xr:uid="{00000000-0005-0000-0000-00008D000000}"/>
    <cellStyle name="Comma 10" xfId="124" xr:uid="{00000000-0005-0000-0000-00008E000000}"/>
    <cellStyle name="Comma 11" xfId="125" xr:uid="{00000000-0005-0000-0000-00008F000000}"/>
    <cellStyle name="Comma 12" xfId="126" xr:uid="{00000000-0005-0000-0000-000090000000}"/>
    <cellStyle name="Comma 13" xfId="127" xr:uid="{00000000-0005-0000-0000-000091000000}"/>
    <cellStyle name="Comma 14" xfId="128" xr:uid="{00000000-0005-0000-0000-000092000000}"/>
    <cellStyle name="Comma 15" xfId="129" xr:uid="{00000000-0005-0000-0000-000093000000}"/>
    <cellStyle name="Comma 16" xfId="130" xr:uid="{00000000-0005-0000-0000-000094000000}"/>
    <cellStyle name="Comma 17" xfId="10" xr:uid="{00000000-0005-0000-0000-000095000000}"/>
    <cellStyle name="Comma 17 2" xfId="363" xr:uid="{00000000-0005-0000-0000-000096000000}"/>
    <cellStyle name="Comma 17 3" xfId="364" xr:uid="{00000000-0005-0000-0000-000097000000}"/>
    <cellStyle name="Comma 17 3 2" xfId="365" xr:uid="{00000000-0005-0000-0000-000098000000}"/>
    <cellStyle name="Comma 17 4" xfId="366" xr:uid="{00000000-0005-0000-0000-000099000000}"/>
    <cellStyle name="Comma 2" xfId="131" xr:uid="{00000000-0005-0000-0000-00009A000000}"/>
    <cellStyle name="Comma 2 2" xfId="132" xr:uid="{00000000-0005-0000-0000-00009B000000}"/>
    <cellStyle name="Comma 2 2 2" xfId="133" xr:uid="{00000000-0005-0000-0000-00009C000000}"/>
    <cellStyle name="Comma 2 2 2 2" xfId="367" xr:uid="{00000000-0005-0000-0000-00009D000000}"/>
    <cellStyle name="Comma 2 3" xfId="134" xr:uid="{00000000-0005-0000-0000-00009E000000}"/>
    <cellStyle name="Comma 2 4" xfId="135" xr:uid="{00000000-0005-0000-0000-00009F000000}"/>
    <cellStyle name="Comma 2 5" xfId="136" xr:uid="{00000000-0005-0000-0000-0000A0000000}"/>
    <cellStyle name="Comma 2 6" xfId="137" xr:uid="{00000000-0005-0000-0000-0000A1000000}"/>
    <cellStyle name="Comma 2 7" xfId="138" xr:uid="{00000000-0005-0000-0000-0000A2000000}"/>
    <cellStyle name="Comma 2 8" xfId="423" xr:uid="{00000000-0005-0000-0000-0000A3000000}"/>
    <cellStyle name="Comma 2 9" xfId="459" xr:uid="{00000000-0005-0000-0000-0000A4000000}"/>
    <cellStyle name="Comma 3" xfId="139" xr:uid="{00000000-0005-0000-0000-0000A5000000}"/>
    <cellStyle name="Comma 3 2" xfId="140" xr:uid="{00000000-0005-0000-0000-0000A6000000}"/>
    <cellStyle name="Comma 3 3" xfId="414" xr:uid="{00000000-0005-0000-0000-0000A7000000}"/>
    <cellStyle name="Comma 4" xfId="141" xr:uid="{00000000-0005-0000-0000-0000A8000000}"/>
    <cellStyle name="Comma 4 2" xfId="142" xr:uid="{00000000-0005-0000-0000-0000A9000000}"/>
    <cellStyle name="Comma 4 3" xfId="143" xr:uid="{00000000-0005-0000-0000-0000AA000000}"/>
    <cellStyle name="Comma 5" xfId="144" xr:uid="{00000000-0005-0000-0000-0000AB000000}"/>
    <cellStyle name="Comma 5 2" xfId="145" xr:uid="{00000000-0005-0000-0000-0000AC000000}"/>
    <cellStyle name="Comma 5 2 2" xfId="146" xr:uid="{00000000-0005-0000-0000-0000AD000000}"/>
    <cellStyle name="Comma 5 2 2 2" xfId="147" xr:uid="{00000000-0005-0000-0000-0000AE000000}"/>
    <cellStyle name="Comma 5 2 3" xfId="148" xr:uid="{00000000-0005-0000-0000-0000AF000000}"/>
    <cellStyle name="Comma 5 3" xfId="368" xr:uid="{00000000-0005-0000-0000-0000B0000000}"/>
    <cellStyle name="Comma 5 4" xfId="421" xr:uid="{00000000-0005-0000-0000-0000B1000000}"/>
    <cellStyle name="Comma 5 5" xfId="425" xr:uid="{00000000-0005-0000-0000-0000B2000000}"/>
    <cellStyle name="Comma 5 5 2" xfId="448" xr:uid="{00000000-0005-0000-0000-0000B3000000}"/>
    <cellStyle name="Comma 5 5 2 2" xfId="455" xr:uid="{00000000-0005-0000-0000-0000B4000000}"/>
    <cellStyle name="Comma 5 6" xfId="427" xr:uid="{00000000-0005-0000-0000-0000B5000000}"/>
    <cellStyle name="Comma 5 7" xfId="430" xr:uid="{00000000-0005-0000-0000-0000B6000000}"/>
    <cellStyle name="Comma 6" xfId="149" xr:uid="{00000000-0005-0000-0000-0000B7000000}"/>
    <cellStyle name="Comma 6 2" xfId="369" xr:uid="{00000000-0005-0000-0000-0000B8000000}"/>
    <cellStyle name="Comma 6 3" xfId="370" xr:uid="{00000000-0005-0000-0000-0000B9000000}"/>
    <cellStyle name="Comma 7" xfId="150" xr:uid="{00000000-0005-0000-0000-0000BA000000}"/>
    <cellStyle name="Comma 7 2" xfId="151" xr:uid="{00000000-0005-0000-0000-0000BB000000}"/>
    <cellStyle name="Comma 7 2 2" xfId="371" xr:uid="{00000000-0005-0000-0000-0000BC000000}"/>
    <cellStyle name="Comma 7 2 3" xfId="372" xr:uid="{00000000-0005-0000-0000-0000BD000000}"/>
    <cellStyle name="Comma 8" xfId="152" xr:uid="{00000000-0005-0000-0000-0000BE000000}"/>
    <cellStyle name="Comma 8 2" xfId="431" xr:uid="{00000000-0005-0000-0000-0000BF000000}"/>
    <cellStyle name="Comma 9" xfId="153" xr:uid="{00000000-0005-0000-0000-0000C0000000}"/>
    <cellStyle name="Currency [0] 2" xfId="154" xr:uid="{00000000-0005-0000-0000-0000C1000000}"/>
    <cellStyle name="Currency [0] 3" xfId="155" xr:uid="{00000000-0005-0000-0000-0000C2000000}"/>
    <cellStyle name="Currency 2" xfId="156" xr:uid="{00000000-0005-0000-0000-0000C3000000}"/>
    <cellStyle name="Currency 3" xfId="157" xr:uid="{00000000-0005-0000-0000-0000C4000000}"/>
    <cellStyle name="Currency 4" xfId="158" xr:uid="{00000000-0005-0000-0000-0000C5000000}"/>
    <cellStyle name="Euro" xfId="159" xr:uid="{00000000-0005-0000-0000-0000C6000000}"/>
    <cellStyle name="Excel Built-in Comma [0]" xfId="160" xr:uid="{00000000-0005-0000-0000-0000C7000000}"/>
    <cellStyle name="Excel Built-in Normal" xfId="161" xr:uid="{00000000-0005-0000-0000-0000C8000000}"/>
    <cellStyle name="Explanatory Text 2" xfId="162" xr:uid="{00000000-0005-0000-0000-0000C9000000}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Good 2" xfId="163" xr:uid="{00000000-0005-0000-0000-0000D4000000}"/>
    <cellStyle name="Heading 1 2" xfId="164" xr:uid="{00000000-0005-0000-0000-0000D5000000}"/>
    <cellStyle name="Heading 2 2" xfId="165" xr:uid="{00000000-0005-0000-0000-0000D6000000}"/>
    <cellStyle name="Heading 3 2" xfId="166" xr:uid="{00000000-0005-0000-0000-0000D7000000}"/>
    <cellStyle name="Heading 4 2" xfId="167" xr:uid="{00000000-0005-0000-0000-0000D8000000}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9" builtinId="8"/>
    <cellStyle name="Hyperlink 2" xfId="4" xr:uid="{00000000-0005-0000-0000-0000E0000000}"/>
    <cellStyle name="Hyperlink 3" xfId="373" xr:uid="{00000000-0005-0000-0000-0000E1000000}"/>
    <cellStyle name="Input 2" xfId="168" xr:uid="{00000000-0005-0000-0000-0000E2000000}"/>
    <cellStyle name="Koma [0] 2" xfId="169" xr:uid="{00000000-0005-0000-0000-0000E3000000}"/>
    <cellStyle name="Koma [0] 3" xfId="170" xr:uid="{00000000-0005-0000-0000-0000E4000000}"/>
    <cellStyle name="Koma 2" xfId="171" xr:uid="{00000000-0005-0000-0000-0000E5000000}"/>
    <cellStyle name="Linked Cell 2" xfId="172" xr:uid="{00000000-0005-0000-0000-0000E6000000}"/>
    <cellStyle name="Neutral 2" xfId="173" xr:uid="{00000000-0005-0000-0000-0000E7000000}"/>
    <cellStyle name="Normal" xfId="0" builtinId="0"/>
    <cellStyle name="Normal 10" xfId="174" xr:uid="{00000000-0005-0000-0000-0000E9000000}"/>
    <cellStyle name="Normal 10 2" xfId="374" xr:uid="{00000000-0005-0000-0000-0000EA000000}"/>
    <cellStyle name="Normal 11" xfId="175" xr:uid="{00000000-0005-0000-0000-0000EB000000}"/>
    <cellStyle name="Normal 11 2" xfId="176" xr:uid="{00000000-0005-0000-0000-0000EC000000}"/>
    <cellStyle name="Normal 11 3" xfId="177" xr:uid="{00000000-0005-0000-0000-0000ED000000}"/>
    <cellStyle name="Normal 12" xfId="178" xr:uid="{00000000-0005-0000-0000-0000EE000000}"/>
    <cellStyle name="Normal 12 2" xfId="461" xr:uid="{00000000-0005-0000-0000-0000EF000000}"/>
    <cellStyle name="Normal 13" xfId="179" xr:uid="{00000000-0005-0000-0000-0000F0000000}"/>
    <cellStyle name="Normal 14" xfId="180" xr:uid="{00000000-0005-0000-0000-0000F1000000}"/>
    <cellStyle name="Normal 15" xfId="181" xr:uid="{00000000-0005-0000-0000-0000F2000000}"/>
    <cellStyle name="Normal 15 2" xfId="182" xr:uid="{00000000-0005-0000-0000-0000F3000000}"/>
    <cellStyle name="Normal 16" xfId="183" xr:uid="{00000000-0005-0000-0000-0000F4000000}"/>
    <cellStyle name="Normal 16 2" xfId="184" xr:uid="{00000000-0005-0000-0000-0000F5000000}"/>
    <cellStyle name="Normal 16 2 2" xfId="185" xr:uid="{00000000-0005-0000-0000-0000F6000000}"/>
    <cellStyle name="Normal 16 2 2 2" xfId="186" xr:uid="{00000000-0005-0000-0000-0000F7000000}"/>
    <cellStyle name="Normal 16 2 2 2 2" xfId="187" xr:uid="{00000000-0005-0000-0000-0000F8000000}"/>
    <cellStyle name="Normal 16 2 2 2 2 2" xfId="188" xr:uid="{00000000-0005-0000-0000-0000F9000000}"/>
    <cellStyle name="Normal 16 3" xfId="189" xr:uid="{00000000-0005-0000-0000-0000FA000000}"/>
    <cellStyle name="Normal 16 4" xfId="190" xr:uid="{00000000-0005-0000-0000-0000FB000000}"/>
    <cellStyle name="Normal 17" xfId="191" xr:uid="{00000000-0005-0000-0000-0000FC000000}"/>
    <cellStyle name="Normal 17 2" xfId="192" xr:uid="{00000000-0005-0000-0000-0000FD000000}"/>
    <cellStyle name="Normal 17 2 2" xfId="193" xr:uid="{00000000-0005-0000-0000-0000FE000000}"/>
    <cellStyle name="Normal 18" xfId="194" xr:uid="{00000000-0005-0000-0000-0000FF000000}"/>
    <cellStyle name="Normal 18 2" xfId="195" xr:uid="{00000000-0005-0000-0000-000000010000}"/>
    <cellStyle name="Normal 19" xfId="196" xr:uid="{00000000-0005-0000-0000-000001010000}"/>
    <cellStyle name="Normal 19 2" xfId="197" xr:uid="{00000000-0005-0000-0000-000002010000}"/>
    <cellStyle name="Normal 19 2 2" xfId="375" xr:uid="{00000000-0005-0000-0000-000003010000}"/>
    <cellStyle name="Normal 19 2 2 2" xfId="376" xr:uid="{00000000-0005-0000-0000-000004010000}"/>
    <cellStyle name="Normal 19 3" xfId="377" xr:uid="{00000000-0005-0000-0000-000005010000}"/>
    <cellStyle name="Normal 19 3 2" xfId="378" xr:uid="{00000000-0005-0000-0000-000006010000}"/>
    <cellStyle name="Normal 19 3 3" xfId="379" xr:uid="{00000000-0005-0000-0000-000007010000}"/>
    <cellStyle name="Normal 2" xfId="1" xr:uid="{00000000-0005-0000-0000-000008010000}"/>
    <cellStyle name="Normal 2 10" xfId="198" xr:uid="{00000000-0005-0000-0000-000009010000}"/>
    <cellStyle name="Normal 2 11" xfId="199" xr:uid="{00000000-0005-0000-0000-00000A010000}"/>
    <cellStyle name="Normal 2 12" xfId="200" xr:uid="{00000000-0005-0000-0000-00000B010000}"/>
    <cellStyle name="Normal 2 2" xfId="5" xr:uid="{00000000-0005-0000-0000-00000C010000}"/>
    <cellStyle name="Normal 2 2 10" xfId="201" xr:uid="{00000000-0005-0000-0000-00000D010000}"/>
    <cellStyle name="Normal 2 2 11" xfId="202" xr:uid="{00000000-0005-0000-0000-00000E010000}"/>
    <cellStyle name="Normal 2 2 12" xfId="203" xr:uid="{00000000-0005-0000-0000-00000F010000}"/>
    <cellStyle name="Normal 2 2 13" xfId="204" xr:uid="{00000000-0005-0000-0000-000010010000}"/>
    <cellStyle name="Normal 2 2 14" xfId="205" xr:uid="{00000000-0005-0000-0000-000011010000}"/>
    <cellStyle name="Normal 2 2 15" xfId="206" xr:uid="{00000000-0005-0000-0000-000012010000}"/>
    <cellStyle name="Normal 2 2 16" xfId="207" xr:uid="{00000000-0005-0000-0000-000013010000}"/>
    <cellStyle name="Normal 2 2 17" xfId="415" xr:uid="{00000000-0005-0000-0000-000014010000}"/>
    <cellStyle name="Normal 2 2 2" xfId="208" xr:uid="{00000000-0005-0000-0000-000015010000}"/>
    <cellStyle name="Normal 2 2 2 2" xfId="209" xr:uid="{00000000-0005-0000-0000-000016010000}"/>
    <cellStyle name="Normal 2 2 2 2 2" xfId="210" xr:uid="{00000000-0005-0000-0000-000017010000}"/>
    <cellStyle name="Normal 2 2 3" xfId="211" xr:uid="{00000000-0005-0000-0000-000018010000}"/>
    <cellStyle name="Normal 2 2 4" xfId="212" xr:uid="{00000000-0005-0000-0000-000019010000}"/>
    <cellStyle name="Normal 2 2 4 2" xfId="213" xr:uid="{00000000-0005-0000-0000-00001A010000}"/>
    <cellStyle name="Normal 2 2 4 2 2" xfId="214" xr:uid="{00000000-0005-0000-0000-00001B010000}"/>
    <cellStyle name="Normal 2 2 4 3" xfId="215" xr:uid="{00000000-0005-0000-0000-00001C010000}"/>
    <cellStyle name="Normal 2 2 4 3 2" xfId="216" xr:uid="{00000000-0005-0000-0000-00001D010000}"/>
    <cellStyle name="Normal 2 2 4 3 2 2" xfId="380" xr:uid="{00000000-0005-0000-0000-00001E010000}"/>
    <cellStyle name="Normal 2 2 4 4" xfId="217" xr:uid="{00000000-0005-0000-0000-00001F010000}"/>
    <cellStyle name="Normal 2 2 5" xfId="218" xr:uid="{00000000-0005-0000-0000-000020010000}"/>
    <cellStyle name="Normal 2 2 6" xfId="219" xr:uid="{00000000-0005-0000-0000-000021010000}"/>
    <cellStyle name="Normal 2 2 7" xfId="220" xr:uid="{00000000-0005-0000-0000-000022010000}"/>
    <cellStyle name="Normal 2 2 8" xfId="221" xr:uid="{00000000-0005-0000-0000-000023010000}"/>
    <cellStyle name="Normal 2 2 9" xfId="222" xr:uid="{00000000-0005-0000-0000-000024010000}"/>
    <cellStyle name="Normal 2 25" xfId="223" xr:uid="{00000000-0005-0000-0000-000025010000}"/>
    <cellStyle name="Normal 2 28" xfId="224" xr:uid="{00000000-0005-0000-0000-000026010000}"/>
    <cellStyle name="Normal 2 3" xfId="225" xr:uid="{00000000-0005-0000-0000-000027010000}"/>
    <cellStyle name="Normal 2 3 2" xfId="226" xr:uid="{00000000-0005-0000-0000-000028010000}"/>
    <cellStyle name="Normal 2 3 2 2" xfId="227" xr:uid="{00000000-0005-0000-0000-000029010000}"/>
    <cellStyle name="Normal 2 3 3" xfId="458" xr:uid="{00000000-0005-0000-0000-00002A010000}"/>
    <cellStyle name="Normal 2 31" xfId="228" xr:uid="{00000000-0005-0000-0000-00002B010000}"/>
    <cellStyle name="Normal 2 4" xfId="229" xr:uid="{00000000-0005-0000-0000-00002C010000}"/>
    <cellStyle name="Normal 2 4 2" xfId="230" xr:uid="{00000000-0005-0000-0000-00002D010000}"/>
    <cellStyle name="Normal 2 4 2 2" xfId="231" xr:uid="{00000000-0005-0000-0000-00002E010000}"/>
    <cellStyle name="Normal 2 4 3" xfId="232" xr:uid="{00000000-0005-0000-0000-00002F010000}"/>
    <cellStyle name="Normal 2 5" xfId="233" xr:uid="{00000000-0005-0000-0000-000030010000}"/>
    <cellStyle name="Normal 2 6" xfId="234" xr:uid="{00000000-0005-0000-0000-000031010000}"/>
    <cellStyle name="Normal 2 6 2" xfId="235" xr:uid="{00000000-0005-0000-0000-000032010000}"/>
    <cellStyle name="Normal 2 7" xfId="236" xr:uid="{00000000-0005-0000-0000-000033010000}"/>
    <cellStyle name="Normal 2 8" xfId="237" xr:uid="{00000000-0005-0000-0000-000034010000}"/>
    <cellStyle name="Normal 2 9" xfId="238" xr:uid="{00000000-0005-0000-0000-000035010000}"/>
    <cellStyle name="Normal 20" xfId="239" xr:uid="{00000000-0005-0000-0000-000036010000}"/>
    <cellStyle name="Normal 20 2" xfId="240" xr:uid="{00000000-0005-0000-0000-000037010000}"/>
    <cellStyle name="Normal 20 3" xfId="381" xr:uid="{00000000-0005-0000-0000-000038010000}"/>
    <cellStyle name="Normal 20 4" xfId="382" xr:uid="{00000000-0005-0000-0000-000039010000}"/>
    <cellStyle name="Normal 21" xfId="241" xr:uid="{00000000-0005-0000-0000-00003A010000}"/>
    <cellStyle name="Normal 21 2" xfId="242" xr:uid="{00000000-0005-0000-0000-00003B010000}"/>
    <cellStyle name="Normal 21 3" xfId="11" xr:uid="{00000000-0005-0000-0000-00003C010000}"/>
    <cellStyle name="Normal 21 3 2" xfId="383" xr:uid="{00000000-0005-0000-0000-00003D010000}"/>
    <cellStyle name="Normal 21 3 3" xfId="384" xr:uid="{00000000-0005-0000-0000-00003E010000}"/>
    <cellStyle name="Normal 21 3 4" xfId="385" xr:uid="{00000000-0005-0000-0000-00003F010000}"/>
    <cellStyle name="Normal 22" xfId="243" xr:uid="{00000000-0005-0000-0000-000040010000}"/>
    <cellStyle name="Normal 22 2" xfId="244" xr:uid="{00000000-0005-0000-0000-000041010000}"/>
    <cellStyle name="Normal 22 3" xfId="245" xr:uid="{00000000-0005-0000-0000-000042010000}"/>
    <cellStyle name="Normal 22 3 2" xfId="386" xr:uid="{00000000-0005-0000-0000-000043010000}"/>
    <cellStyle name="Normal 23" xfId="16" xr:uid="{00000000-0005-0000-0000-000044010000}"/>
    <cellStyle name="Normal 23 2" xfId="246" xr:uid="{00000000-0005-0000-0000-000045010000}"/>
    <cellStyle name="Normal 23 2 2" xfId="247" xr:uid="{00000000-0005-0000-0000-000046010000}"/>
    <cellStyle name="Normal 23 3" xfId="248" xr:uid="{00000000-0005-0000-0000-000047010000}"/>
    <cellStyle name="Normal 23 3 2" xfId="249" xr:uid="{00000000-0005-0000-0000-000048010000}"/>
    <cellStyle name="Normal 23 4" xfId="387" xr:uid="{00000000-0005-0000-0000-000049010000}"/>
    <cellStyle name="Normal 23 5" xfId="388" xr:uid="{00000000-0005-0000-0000-00004A010000}"/>
    <cellStyle name="Normal 23 5 2" xfId="389" xr:uid="{00000000-0005-0000-0000-00004B010000}"/>
    <cellStyle name="Normal 23 6" xfId="390" xr:uid="{00000000-0005-0000-0000-00004C010000}"/>
    <cellStyle name="Normal 23 7" xfId="391" xr:uid="{00000000-0005-0000-0000-00004D010000}"/>
    <cellStyle name="Normal 24" xfId="250" xr:uid="{00000000-0005-0000-0000-00004E010000}"/>
    <cellStyle name="Normal 25" xfId="251" xr:uid="{00000000-0005-0000-0000-00004F010000}"/>
    <cellStyle name="Normal 26" xfId="12" xr:uid="{00000000-0005-0000-0000-000050010000}"/>
    <cellStyle name="Normal 26 2" xfId="252" xr:uid="{00000000-0005-0000-0000-000051010000}"/>
    <cellStyle name="Normal 26 3" xfId="253" xr:uid="{00000000-0005-0000-0000-000052010000}"/>
    <cellStyle name="Normal 26 4" xfId="392" xr:uid="{00000000-0005-0000-0000-000053010000}"/>
    <cellStyle name="Normal 26 5" xfId="393" xr:uid="{00000000-0005-0000-0000-000054010000}"/>
    <cellStyle name="Normal 26 6" xfId="394" xr:uid="{00000000-0005-0000-0000-000055010000}"/>
    <cellStyle name="Normal 27" xfId="254" xr:uid="{00000000-0005-0000-0000-000056010000}"/>
    <cellStyle name="Normal 28" xfId="255" xr:uid="{00000000-0005-0000-0000-000057010000}"/>
    <cellStyle name="Normal 28 2" xfId="256" xr:uid="{00000000-0005-0000-0000-000058010000}"/>
    <cellStyle name="Normal 28 2 2" xfId="395" xr:uid="{00000000-0005-0000-0000-000059010000}"/>
    <cellStyle name="Normal 28 3" xfId="257" xr:uid="{00000000-0005-0000-0000-00005A010000}"/>
    <cellStyle name="Normal 28 3 2" xfId="396" xr:uid="{00000000-0005-0000-0000-00005B010000}"/>
    <cellStyle name="Normal 28 3 3" xfId="397" xr:uid="{00000000-0005-0000-0000-00005C010000}"/>
    <cellStyle name="Normal 28 4" xfId="398" xr:uid="{00000000-0005-0000-0000-00005D010000}"/>
    <cellStyle name="Normal 29" xfId="258" xr:uid="{00000000-0005-0000-0000-00005E010000}"/>
    <cellStyle name="Normal 3" xfId="6" xr:uid="{00000000-0005-0000-0000-00005F010000}"/>
    <cellStyle name="Normal 3 10" xfId="259" xr:uid="{00000000-0005-0000-0000-000060010000}"/>
    <cellStyle name="Normal 3 11" xfId="260" xr:uid="{00000000-0005-0000-0000-000061010000}"/>
    <cellStyle name="Normal 3 12" xfId="261" xr:uid="{00000000-0005-0000-0000-000062010000}"/>
    <cellStyle name="Normal 3 13" xfId="262" xr:uid="{00000000-0005-0000-0000-000063010000}"/>
    <cellStyle name="Normal 3 14" xfId="263" xr:uid="{00000000-0005-0000-0000-000064010000}"/>
    <cellStyle name="Normal 3 15" xfId="264" xr:uid="{00000000-0005-0000-0000-000065010000}"/>
    <cellStyle name="Normal 3 2" xfId="7" xr:uid="{00000000-0005-0000-0000-000066010000}"/>
    <cellStyle name="Normal 3 2 2" xfId="265" xr:uid="{00000000-0005-0000-0000-000067010000}"/>
    <cellStyle name="Normal 3 2 2 2" xfId="399" xr:uid="{00000000-0005-0000-0000-000068010000}"/>
    <cellStyle name="Normal 3 2 3" xfId="266" xr:uid="{00000000-0005-0000-0000-000069010000}"/>
    <cellStyle name="Normal 3 2 4" xfId="267" xr:uid="{00000000-0005-0000-0000-00006A010000}"/>
    <cellStyle name="Normal 3 2 5" xfId="268" xr:uid="{00000000-0005-0000-0000-00006B010000}"/>
    <cellStyle name="Normal 3 2 6" xfId="269" xr:uid="{00000000-0005-0000-0000-00006C010000}"/>
    <cellStyle name="Normal 3 2 7" xfId="400" xr:uid="{00000000-0005-0000-0000-00006D010000}"/>
    <cellStyle name="Normal 3 2 8" xfId="432" xr:uid="{00000000-0005-0000-0000-00006E010000}"/>
    <cellStyle name="Normal 3 3" xfId="270" xr:uid="{00000000-0005-0000-0000-00006F010000}"/>
    <cellStyle name="Normal 3 3 2" xfId="271" xr:uid="{00000000-0005-0000-0000-000070010000}"/>
    <cellStyle name="Normal 3 4" xfId="272" xr:uid="{00000000-0005-0000-0000-000071010000}"/>
    <cellStyle name="Normal 3 5" xfId="273" xr:uid="{00000000-0005-0000-0000-000072010000}"/>
    <cellStyle name="Normal 3 6" xfId="274" xr:uid="{00000000-0005-0000-0000-000073010000}"/>
    <cellStyle name="Normal 3 7" xfId="275" xr:uid="{00000000-0005-0000-0000-000074010000}"/>
    <cellStyle name="Normal 3 8" xfId="276" xr:uid="{00000000-0005-0000-0000-000075010000}"/>
    <cellStyle name="Normal 3 9" xfId="277" xr:uid="{00000000-0005-0000-0000-000076010000}"/>
    <cellStyle name="Normal 3 9 2" xfId="18" xr:uid="{00000000-0005-0000-0000-000077010000}"/>
    <cellStyle name="Normal 30" xfId="278" xr:uid="{00000000-0005-0000-0000-000078010000}"/>
    <cellStyle name="Normal 31" xfId="279" xr:uid="{00000000-0005-0000-0000-000079010000}"/>
    <cellStyle name="Normal 32" xfId="280" xr:uid="{00000000-0005-0000-0000-00007A010000}"/>
    <cellStyle name="Normal 33" xfId="281" xr:uid="{00000000-0005-0000-0000-00007B010000}"/>
    <cellStyle name="Normal 34" xfId="282" xr:uid="{00000000-0005-0000-0000-00007C010000}"/>
    <cellStyle name="Normal 35" xfId="283" xr:uid="{00000000-0005-0000-0000-00007D010000}"/>
    <cellStyle name="Normal 36" xfId="284" xr:uid="{00000000-0005-0000-0000-00007E010000}"/>
    <cellStyle name="Normal 37" xfId="8" xr:uid="{00000000-0005-0000-0000-00007F010000}"/>
    <cellStyle name="Normal 37 2" xfId="401" xr:uid="{00000000-0005-0000-0000-000080010000}"/>
    <cellStyle name="Normal 37 3" xfId="402" xr:uid="{00000000-0005-0000-0000-000081010000}"/>
    <cellStyle name="Normal 37 3 2" xfId="403" xr:uid="{00000000-0005-0000-0000-000082010000}"/>
    <cellStyle name="Normal 37 4" xfId="404" xr:uid="{00000000-0005-0000-0000-000083010000}"/>
    <cellStyle name="Normal 38" xfId="336" xr:uid="{00000000-0005-0000-0000-000084010000}"/>
    <cellStyle name="Normal 38 2" xfId="405" xr:uid="{00000000-0005-0000-0000-000085010000}"/>
    <cellStyle name="Normal 39" xfId="413" xr:uid="{00000000-0005-0000-0000-000086010000}"/>
    <cellStyle name="Normal 4" xfId="285" xr:uid="{00000000-0005-0000-0000-000087010000}"/>
    <cellStyle name="Normal 4 10" xfId="286" xr:uid="{00000000-0005-0000-0000-000088010000}"/>
    <cellStyle name="Normal 4 11" xfId="287" xr:uid="{00000000-0005-0000-0000-000089010000}"/>
    <cellStyle name="Normal 4 12" xfId="288" xr:uid="{00000000-0005-0000-0000-00008A010000}"/>
    <cellStyle name="Normal 4 13" xfId="289" xr:uid="{00000000-0005-0000-0000-00008B010000}"/>
    <cellStyle name="Normal 4 14" xfId="290" xr:uid="{00000000-0005-0000-0000-00008C010000}"/>
    <cellStyle name="Normal 4 15" xfId="291" xr:uid="{00000000-0005-0000-0000-00008D010000}"/>
    <cellStyle name="Normal 4 16" xfId="292" xr:uid="{00000000-0005-0000-0000-00008E010000}"/>
    <cellStyle name="Normal 4 17" xfId="429" xr:uid="{00000000-0005-0000-0000-00008F010000}"/>
    <cellStyle name="Normal 4 2" xfId="293" xr:uid="{00000000-0005-0000-0000-000090010000}"/>
    <cellStyle name="Normal 4 3" xfId="294" xr:uid="{00000000-0005-0000-0000-000091010000}"/>
    <cellStyle name="Normal 4 4" xfId="295" xr:uid="{00000000-0005-0000-0000-000092010000}"/>
    <cellStyle name="Normal 4 5" xfId="296" xr:uid="{00000000-0005-0000-0000-000093010000}"/>
    <cellStyle name="Normal 4 6" xfId="297" xr:uid="{00000000-0005-0000-0000-000094010000}"/>
    <cellStyle name="Normal 4 7" xfId="298" xr:uid="{00000000-0005-0000-0000-000095010000}"/>
    <cellStyle name="Normal 4 8" xfId="299" xr:uid="{00000000-0005-0000-0000-000096010000}"/>
    <cellStyle name="Normal 4 9" xfId="300" xr:uid="{00000000-0005-0000-0000-000097010000}"/>
    <cellStyle name="Normal 40" xfId="419" xr:uid="{00000000-0005-0000-0000-000098010000}"/>
    <cellStyle name="Normal 41" xfId="457" xr:uid="{00000000-0005-0000-0000-000099010000}"/>
    <cellStyle name="Normal 5" xfId="2" xr:uid="{00000000-0005-0000-0000-00009A010000}"/>
    <cellStyle name="Normal 5 10" xfId="424" xr:uid="{00000000-0005-0000-0000-00009B010000}"/>
    <cellStyle name="Normal 5 10 2" xfId="446" xr:uid="{00000000-0005-0000-0000-00009C010000}"/>
    <cellStyle name="Normal 5 10 2 2" xfId="454" xr:uid="{00000000-0005-0000-0000-00009D010000}"/>
    <cellStyle name="Normal 5 11" xfId="426" xr:uid="{00000000-0005-0000-0000-00009E010000}"/>
    <cellStyle name="Normal 5 12" xfId="428" xr:uid="{00000000-0005-0000-0000-00009F010000}"/>
    <cellStyle name="Normal 5 2" xfId="301" xr:uid="{00000000-0005-0000-0000-0000A0010000}"/>
    <cellStyle name="Normal 5 2 2" xfId="302" xr:uid="{00000000-0005-0000-0000-0000A1010000}"/>
    <cellStyle name="Normal 5 2 3" xfId="303" xr:uid="{00000000-0005-0000-0000-0000A2010000}"/>
    <cellStyle name="Normal 5 2 4" xfId="304" xr:uid="{00000000-0005-0000-0000-0000A3010000}"/>
    <cellStyle name="Normal 5 2 5" xfId="305" xr:uid="{00000000-0005-0000-0000-0000A4010000}"/>
    <cellStyle name="Normal 5 2 6" xfId="306" xr:uid="{00000000-0005-0000-0000-0000A5010000}"/>
    <cellStyle name="Normal 5 2 7" xfId="433" xr:uid="{00000000-0005-0000-0000-0000A6010000}"/>
    <cellStyle name="Normal 5 3" xfId="307" xr:uid="{00000000-0005-0000-0000-0000A7010000}"/>
    <cellStyle name="Normal 5 3 2" xfId="447" xr:uid="{00000000-0005-0000-0000-0000A8010000}"/>
    <cellStyle name="Normal 5 3 2 2" xfId="456" xr:uid="{00000000-0005-0000-0000-0000A9010000}"/>
    <cellStyle name="Normal 5 4" xfId="308" xr:uid="{00000000-0005-0000-0000-0000AA010000}"/>
    <cellStyle name="Normal 5 5" xfId="309" xr:uid="{00000000-0005-0000-0000-0000AB010000}"/>
    <cellStyle name="Normal 5 6" xfId="310" xr:uid="{00000000-0005-0000-0000-0000AC010000}"/>
    <cellStyle name="Normal 5 7" xfId="311" xr:uid="{00000000-0005-0000-0000-0000AD010000}"/>
    <cellStyle name="Normal 5 8" xfId="420" xr:uid="{00000000-0005-0000-0000-0000AE010000}"/>
    <cellStyle name="Normal 5 9" xfId="422" xr:uid="{00000000-0005-0000-0000-0000AF010000}"/>
    <cellStyle name="Normal 6" xfId="312" xr:uid="{00000000-0005-0000-0000-0000B0010000}"/>
    <cellStyle name="Normal 6 2" xfId="313" xr:uid="{00000000-0005-0000-0000-0000B1010000}"/>
    <cellStyle name="Normal 6 3" xfId="314" xr:uid="{00000000-0005-0000-0000-0000B2010000}"/>
    <cellStyle name="Normal 6 4" xfId="315" xr:uid="{00000000-0005-0000-0000-0000B3010000}"/>
    <cellStyle name="Normal 6 5" xfId="316" xr:uid="{00000000-0005-0000-0000-0000B4010000}"/>
    <cellStyle name="Normal 6 6" xfId="317" xr:uid="{00000000-0005-0000-0000-0000B5010000}"/>
    <cellStyle name="Normal 7" xfId="318" xr:uid="{00000000-0005-0000-0000-0000B6010000}"/>
    <cellStyle name="Normal 7 2" xfId="13" xr:uid="{00000000-0005-0000-0000-0000B7010000}"/>
    <cellStyle name="Normal 7_6_Laporan Keuangan_Lampiran Buku I Baru" xfId="406" xr:uid="{00000000-0005-0000-0000-0000B8010000}"/>
    <cellStyle name="Normal 8" xfId="319" xr:uid="{00000000-0005-0000-0000-0000B9010000}"/>
    <cellStyle name="Normal 8 2" xfId="407" xr:uid="{00000000-0005-0000-0000-0000BA010000}"/>
    <cellStyle name="Normal 9" xfId="320" xr:uid="{00000000-0005-0000-0000-0000BB010000}"/>
    <cellStyle name="Normal 9 2" xfId="408" xr:uid="{00000000-0005-0000-0000-0000BC010000}"/>
    <cellStyle name="Note 2" xfId="321" xr:uid="{00000000-0005-0000-0000-0000BD010000}"/>
    <cellStyle name="Output 2" xfId="322" xr:uid="{00000000-0005-0000-0000-0000BE010000}"/>
    <cellStyle name="Percent 2" xfId="323" xr:uid="{00000000-0005-0000-0000-0000BF010000}"/>
    <cellStyle name="Percent 2 2" xfId="324" xr:uid="{00000000-0005-0000-0000-0000C0010000}"/>
    <cellStyle name="Percent 2 2 2" xfId="409" xr:uid="{00000000-0005-0000-0000-0000C1010000}"/>
    <cellStyle name="Percent 2 3" xfId="325" xr:uid="{00000000-0005-0000-0000-0000C2010000}"/>
    <cellStyle name="Percent 2 4" xfId="326" xr:uid="{00000000-0005-0000-0000-0000C3010000}"/>
    <cellStyle name="Percent 2 5" xfId="327" xr:uid="{00000000-0005-0000-0000-0000C4010000}"/>
    <cellStyle name="Percent 3" xfId="328" xr:uid="{00000000-0005-0000-0000-0000C5010000}"/>
    <cellStyle name="Percent 4" xfId="329" xr:uid="{00000000-0005-0000-0000-0000C6010000}"/>
    <cellStyle name="Percent 4 2" xfId="330" xr:uid="{00000000-0005-0000-0000-0000C7010000}"/>
    <cellStyle name="Percent 5" xfId="331" xr:uid="{00000000-0005-0000-0000-0000C8010000}"/>
    <cellStyle name="Percent 6" xfId="410" xr:uid="{00000000-0005-0000-0000-0000C9010000}"/>
    <cellStyle name="Percent 7" xfId="411" xr:uid="{00000000-0005-0000-0000-0000CA010000}"/>
    <cellStyle name="Percent 8" xfId="462" xr:uid="{00000000-0005-0000-0000-0000CB010000}"/>
    <cellStyle name="S19" xfId="412" xr:uid="{00000000-0005-0000-0000-0000CC010000}"/>
    <cellStyle name="Title 2" xfId="332" xr:uid="{00000000-0005-0000-0000-0000CD010000}"/>
    <cellStyle name="Total 2" xfId="333" xr:uid="{00000000-0005-0000-0000-0000CE010000}"/>
    <cellStyle name="Warning Text 2" xfId="334" xr:uid="{00000000-0005-0000-0000-0000CF0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4.xml"/><Relationship Id="rId42" Type="http://schemas.openxmlformats.org/officeDocument/2006/relationships/externalLink" Target="externalLinks/externalLink12.xml"/><Relationship Id="rId47" Type="http://schemas.openxmlformats.org/officeDocument/2006/relationships/externalLink" Target="externalLinks/externalLink17.xml"/><Relationship Id="rId50" Type="http://schemas.openxmlformats.org/officeDocument/2006/relationships/externalLink" Target="externalLinks/externalLink20.xml"/><Relationship Id="rId55" Type="http://schemas.openxmlformats.org/officeDocument/2006/relationships/externalLink" Target="externalLinks/externalLink2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externalLink" Target="externalLinks/externalLink7.xml"/><Relationship Id="rId40" Type="http://schemas.openxmlformats.org/officeDocument/2006/relationships/externalLink" Target="externalLinks/externalLink10.xml"/><Relationship Id="rId45" Type="http://schemas.openxmlformats.org/officeDocument/2006/relationships/externalLink" Target="externalLinks/externalLink15.xml"/><Relationship Id="rId53" Type="http://schemas.openxmlformats.org/officeDocument/2006/relationships/externalLink" Target="externalLinks/externalLink23.xml"/><Relationship Id="rId58" Type="http://schemas.openxmlformats.org/officeDocument/2006/relationships/externalLink" Target="externalLinks/externalLink2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3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5.xml"/><Relationship Id="rId43" Type="http://schemas.openxmlformats.org/officeDocument/2006/relationships/externalLink" Target="externalLinks/externalLink13.xml"/><Relationship Id="rId48" Type="http://schemas.openxmlformats.org/officeDocument/2006/relationships/externalLink" Target="externalLinks/externalLink18.xml"/><Relationship Id="rId56" Type="http://schemas.openxmlformats.org/officeDocument/2006/relationships/externalLink" Target="externalLinks/externalLink2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externalLink" Target="externalLinks/externalLink8.xml"/><Relationship Id="rId46" Type="http://schemas.openxmlformats.org/officeDocument/2006/relationships/externalLink" Target="externalLinks/externalLink16.xml"/><Relationship Id="rId59" Type="http://schemas.openxmlformats.org/officeDocument/2006/relationships/externalLink" Target="externalLinks/externalLink29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1.xml"/><Relationship Id="rId54" Type="http://schemas.openxmlformats.org/officeDocument/2006/relationships/externalLink" Target="externalLinks/externalLink24.xml"/><Relationship Id="rId62" Type="http://schemas.openxmlformats.org/officeDocument/2006/relationships/externalLink" Target="externalLinks/externalLink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6.xml"/><Relationship Id="rId49" Type="http://schemas.openxmlformats.org/officeDocument/2006/relationships/externalLink" Target="externalLinks/externalLink19.xml"/><Relationship Id="rId57" Type="http://schemas.openxmlformats.org/officeDocument/2006/relationships/externalLink" Target="externalLinks/externalLink27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.xml"/><Relationship Id="rId44" Type="http://schemas.openxmlformats.org/officeDocument/2006/relationships/externalLink" Target="externalLinks/externalLink14.xml"/><Relationship Id="rId52" Type="http://schemas.openxmlformats.org/officeDocument/2006/relationships/externalLink" Target="externalLinks/externalLink22.xml"/><Relationship Id="rId60" Type="http://schemas.openxmlformats.org/officeDocument/2006/relationships/externalLink" Target="externalLinks/externalLink3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</xdr:row>
      <xdr:rowOff>85725</xdr:rowOff>
    </xdr:from>
    <xdr:to>
      <xdr:col>1</xdr:col>
      <xdr:colOff>0</xdr:colOff>
      <xdr:row>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38100" y="619125"/>
          <a:ext cx="40005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98198</xdr:colOff>
      <xdr:row>0</xdr:row>
      <xdr:rowOff>163287</xdr:rowOff>
    </xdr:from>
    <xdr:to>
      <xdr:col>1</xdr:col>
      <xdr:colOff>925286</xdr:colOff>
      <xdr:row>2</xdr:row>
      <xdr:rowOff>152402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769484" y="163287"/>
          <a:ext cx="827088" cy="8962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</xdr:colOff>
      <xdr:row>0</xdr:row>
      <xdr:rowOff>214313</xdr:rowOff>
    </xdr:from>
    <xdr:to>
      <xdr:col>1</xdr:col>
      <xdr:colOff>690563</xdr:colOff>
      <xdr:row>4</xdr:row>
      <xdr:rowOff>4763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490537" y="214313"/>
          <a:ext cx="628651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</xdr:row>
      <xdr:rowOff>85725</xdr:rowOff>
    </xdr:from>
    <xdr:to>
      <xdr:col>1</xdr:col>
      <xdr:colOff>0</xdr:colOff>
      <xdr:row>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38100" y="619125"/>
          <a:ext cx="40005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47625</xdr:rowOff>
    </xdr:from>
    <xdr:to>
      <xdr:col>2</xdr:col>
      <xdr:colOff>152400</xdr:colOff>
      <xdr:row>3</xdr:row>
      <xdr:rowOff>171450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0" y="47625"/>
          <a:ext cx="60960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</xdr:colOff>
      <xdr:row>0</xdr:row>
      <xdr:rowOff>268111</xdr:rowOff>
    </xdr:from>
    <xdr:to>
      <xdr:col>1</xdr:col>
      <xdr:colOff>690563</xdr:colOff>
      <xdr:row>3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633412" y="268111"/>
          <a:ext cx="628651" cy="6574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</xdr:colOff>
      <xdr:row>0</xdr:row>
      <xdr:rowOff>214313</xdr:rowOff>
    </xdr:from>
    <xdr:to>
      <xdr:col>1</xdr:col>
      <xdr:colOff>690563</xdr:colOff>
      <xdr:row>4</xdr:row>
      <xdr:rowOff>4763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557212" y="214313"/>
          <a:ext cx="628651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100540</xdr:colOff>
      <xdr:row>0</xdr:row>
      <xdr:rowOff>179917</xdr:rowOff>
    </xdr:from>
    <xdr:to>
      <xdr:col>1</xdr:col>
      <xdr:colOff>698499</xdr:colOff>
      <xdr:row>3</xdr:row>
      <xdr:rowOff>141816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566207" y="179917"/>
          <a:ext cx="597959" cy="6498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100540</xdr:colOff>
      <xdr:row>0</xdr:row>
      <xdr:rowOff>179917</xdr:rowOff>
    </xdr:from>
    <xdr:to>
      <xdr:col>1</xdr:col>
      <xdr:colOff>698499</xdr:colOff>
      <xdr:row>3</xdr:row>
      <xdr:rowOff>141816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462490" y="179917"/>
          <a:ext cx="597959" cy="800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0</xdr:row>
      <xdr:rowOff>177800</xdr:rowOff>
    </xdr:from>
    <xdr:to>
      <xdr:col>1</xdr:col>
      <xdr:colOff>559859</xdr:colOff>
      <xdr:row>3</xdr:row>
      <xdr:rowOff>2116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633940" y="179917"/>
          <a:ext cx="597959" cy="6498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68791</xdr:colOff>
      <xdr:row>0</xdr:row>
      <xdr:rowOff>137583</xdr:rowOff>
    </xdr:from>
    <xdr:to>
      <xdr:col>1</xdr:col>
      <xdr:colOff>656166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555624" y="137583"/>
          <a:ext cx="587375" cy="6805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68791</xdr:colOff>
      <xdr:row>0</xdr:row>
      <xdr:rowOff>137583</xdr:rowOff>
    </xdr:from>
    <xdr:to>
      <xdr:col>1</xdr:col>
      <xdr:colOff>656166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627591" y="137583"/>
          <a:ext cx="587375" cy="659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68791</xdr:colOff>
      <xdr:row>0</xdr:row>
      <xdr:rowOff>137583</xdr:rowOff>
    </xdr:from>
    <xdr:to>
      <xdr:col>1</xdr:col>
      <xdr:colOff>656166</xdr:colOff>
      <xdr:row>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627591" y="137583"/>
          <a:ext cx="587375" cy="6593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</xdr:row>
      <xdr:rowOff>133350</xdr:rowOff>
    </xdr:from>
    <xdr:to>
      <xdr:col>0</xdr:col>
      <xdr:colOff>447675</xdr:colOff>
      <xdr:row>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47625" y="400050"/>
          <a:ext cx="4000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</xdr:row>
      <xdr:rowOff>85725</xdr:rowOff>
    </xdr:from>
    <xdr:to>
      <xdr:col>1</xdr:col>
      <xdr:colOff>0</xdr:colOff>
      <xdr:row>4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19125"/>
          <a:ext cx="5715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74839</xdr:colOff>
      <xdr:row>0</xdr:row>
      <xdr:rowOff>95250</xdr:rowOff>
    </xdr:from>
    <xdr:to>
      <xdr:col>2</xdr:col>
      <xdr:colOff>698500</xdr:colOff>
      <xdr:row>2</xdr:row>
      <xdr:rowOff>125639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916214" y="95250"/>
          <a:ext cx="623661" cy="6653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285750</xdr:rowOff>
    </xdr:from>
    <xdr:to>
      <xdr:col>1</xdr:col>
      <xdr:colOff>657225</xdr:colOff>
      <xdr:row>3</xdr:row>
      <xdr:rowOff>157692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750"/>
          <a:ext cx="647700" cy="7006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83343</xdr:colOff>
      <xdr:row>0</xdr:row>
      <xdr:rowOff>285750</xdr:rowOff>
    </xdr:from>
    <xdr:to>
      <xdr:col>1</xdr:col>
      <xdr:colOff>702468</xdr:colOff>
      <xdr:row>3</xdr:row>
      <xdr:rowOff>169068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678656" y="285750"/>
          <a:ext cx="619125" cy="7167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2</xdr:row>
      <xdr:rowOff>38100</xdr:rowOff>
    </xdr:from>
    <xdr:to>
      <xdr:col>0</xdr:col>
      <xdr:colOff>514350</xdr:colOff>
      <xdr:row>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47625" y="571500"/>
          <a:ext cx="466725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</xdr:row>
      <xdr:rowOff>47625</xdr:rowOff>
    </xdr:from>
    <xdr:to>
      <xdr:col>0</xdr:col>
      <xdr:colOff>495300</xdr:colOff>
      <xdr:row>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47625" y="847725"/>
          <a:ext cx="41910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47625</xdr:rowOff>
    </xdr:from>
    <xdr:to>
      <xdr:col>2</xdr:col>
      <xdr:colOff>152400</xdr:colOff>
      <xdr:row>3</xdr:row>
      <xdr:rowOff>171450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0" y="47625"/>
          <a:ext cx="60960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83343</xdr:colOff>
      <xdr:row>0</xdr:row>
      <xdr:rowOff>285750</xdr:rowOff>
    </xdr:from>
    <xdr:to>
      <xdr:col>1</xdr:col>
      <xdr:colOff>702468</xdr:colOff>
      <xdr:row>3</xdr:row>
      <xdr:rowOff>169068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673893" y="285750"/>
          <a:ext cx="619125" cy="7215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</xdr:row>
      <xdr:rowOff>133350</xdr:rowOff>
    </xdr:from>
    <xdr:to>
      <xdr:col>2</xdr:col>
      <xdr:colOff>447675</xdr:colOff>
      <xdr:row>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</a:blip>
        <a:srcRect/>
        <a:stretch>
          <a:fillRect/>
        </a:stretch>
      </xdr:blipFill>
      <xdr:spPr bwMode="auto">
        <a:xfrm>
          <a:off x="1676400" y="333375"/>
          <a:ext cx="4000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100540</xdr:colOff>
      <xdr:row>1</xdr:row>
      <xdr:rowOff>0</xdr:rowOff>
    </xdr:from>
    <xdr:to>
      <xdr:col>1</xdr:col>
      <xdr:colOff>698499</xdr:colOff>
      <xdr:row>3</xdr:row>
      <xdr:rowOff>141816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/>
        <a:stretch>
          <a:fillRect/>
        </a:stretch>
      </xdr:blipFill>
      <xdr:spPr bwMode="auto">
        <a:xfrm>
          <a:off x="519640" y="317500"/>
          <a:ext cx="597959" cy="6498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Windows10/Downloads/KANTOR/1.%20PERWAKILAN%20PEKANBARU/16.%20Sensus%20BMD%20Inhu/02.%20Sensus%20SKPD%202012/P_KIB%202007%20SD%202012%20Kehutanan_Ed%20Jul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Windows10/Downloads/KANTOR/1.%20PERWAKILAN%20PEKANBARU/16.%20Sensus%20BMD%20Inhu/02.%20Sensus%20SKPD%202012/P_KIB%202007%20SD%202012%20Kehutanan_Ed%20Juli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:/LKPD%20KOLUT%202006%20NET%20BUANGET/BUKU%201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:/LKPD%20KOLUT%202006%20NET%20BUANGET/BUKU%201/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LKPD%20KOLUT%202006%20NET%20BUANGET/BUKU%201/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My%20Work/HAPSEM%20I%20KENDARI%202007/2_LHP%20Kendari%20Semester%20I%202007/1_LKPD/05_LHP%20LKPD%20Kolaka%20Utara/Buku%201/LRA%20Keuangan%20Audited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:/My%20Work/HAPSEM%20I%20KENDARI%202007/2_LHP%20Kendari%20Semester%20I%202007/1_LKPD/05_LHP%20LKPD%20Kolaka%20Utara/Buku%201/LRA%20Keuangan%20Audite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My%20Work/HAPSEM%20I%20KENDARI%202007/2_LHP%20Kendari%20Semester%20I%202007/1_LKPD/05_LHP%20LKPD%20Kolaka%20Utara/Buku%201/LRA%20Keuangan%20Audited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:/My%20Work/HAPSEM%20I%20KENDARI%202007/2_LHP%20Kendari%20Semester%20I%202007/1_LKPD/05_LHP%20LKPD%20Kolaka%20Utara/Buku%201/LRA%20Keuangan%20Audited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PERLENGKAPAN/Dinas%20Pendidikanf_master%20KK%20Penyusutan%20Aset%20Tetap_Akrua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KANTOR/1.%20PERWAKILAN%20PEKANBARU/16.%20Sensus%20BMD%20Inhu/02.%20Sensus%20SKPD%202012/P_KIB%202007%20SD%202012%20Kehutanan_Ed%20Juli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macbookpro/Documents/KANTOR/1.%20PERWAKILAN%20PEKANBARU/16.%20Sensus%20BMD%20Inhu/02.%20Sensus%20SKPD%202012/P_KIB%202007%20SD%202012%20Kehutanan_Ed%20Juli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acbookpro/Documents/KANTOR/1.%20PERWAKILAN%20PEKANBARU/16.%20Sensus%20BMD%20Inhu/02.%20Sensus%20SKPD%202012/P_KIB%202007%20SD%202012%20Kehutanan_Ed%20Juli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LRA%20Kolut%2006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:/LRA%20Kolut%2006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RA%20Kolut%20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:/LRA%20Kolut%200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andes/Downloads/5.%20KAPITALISASI%20DINAS%20PERUMAHAN%20KAWASAN%20PERMUKIMAN%20DAN%20PERTANAHAN%20(3)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des/Downloads/5.%20KAPITALISASI%20DINAS%20PERUMAHAN%20KAWASAN%20PERMUKIMAN%20DAN%20PERTANAHAN%20(3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2016/Penyusutan%202015/Dinas%20Kesehatan%202014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KIB%202014/8.%20Kartu%20Inventaris%20Ruangan%20(KIR)%202015%20SMT%20I%20-%20BACKUP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macbookpro/Documents/KIB%202014/8.%20Kartu%20Inventaris%20Ruangan%20(KIR)%202015%20SMT%20I%20-%20BACKUP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acbookpro/Documents/KIB%202014/8.%20Kartu%20Inventaris%20Ruangan%20(KIR)%202015%20SMT%20I%20-%20BACKUP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DATA%20INVENTARIS%202014%20yang%20ada%20perubahan%20data/KKS%20DAN%20KIB%20DINAS%20KOPERASI%20UMKM/KIB%202010%20S.D%202014%20Koperasi%20UKM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Users/macbookpro/Documents/DATA%20INVENTARIS%202014%20yang%20ada%20perubahan%20data/KKS%20DAN%20KIB%20DINAS%20KOPERASI%20UMKM/KIB%202010%20S.D%202014%20Koperasi%20UKM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acbookpro/Documents/DATA%20INVENTARIS%202014%20yang%20ada%20perubahan%20data/KKS%20DAN%20KIB%20DINAS%20KOPERASI%20UMKM/KIB%202010%20S.D%202014%20Koperasi%20UKM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:/Kolaka%20Utara/Book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:/Kolaka%20Utara/Book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:/Kolaka%20Utara/Book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G:/FILE%20SASA/2018/ASET/Daftar%20Kapitalisasi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yudhi/Documents/1.%20YUDHISTIRA.%20M/FD/APBD/APBD%202014/APBD%202014/LKPD%202014/LKPD%202014/ASTON%20TROPICANA/KKP%20ASTON%20TROPICANA/Laporan%20Realisasi%20Fisik%20November%202014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ATA%202018/KAPITALISASI%20ASET/KAPITALISAS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  <sheetName val="B. PELTN MSIN "/>
      <sheetName val="B. PELTN MSIN  (2)"/>
      <sheetName val="c. GB"/>
      <sheetName val="D. JIJ"/>
      <sheetName val="E.ATL"/>
      <sheetName val="F.AL"/>
      <sheetName val="BI"/>
      <sheetName val="201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  <sheetName val="B. PELTN MSIN "/>
      <sheetName val="B. PELTN MSIN  (2)"/>
      <sheetName val="c. GB"/>
      <sheetName val="D. JIJ"/>
      <sheetName val="E.ATL"/>
      <sheetName val="F.AL"/>
      <sheetName val="BI"/>
      <sheetName val="201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EM"/>
      <sheetName val="EKBANG"/>
      <sheetName val="PMD"/>
      <sheetName val="KESBANG"/>
      <sheetName val="CAPIL"/>
      <sheetName val="BAPPEDA"/>
      <sheetName val="BAWASDA"/>
      <sheetName val="DIKBUDPAR"/>
    </sheetNames>
    <sheetDataSet>
      <sheetData sheetId="0">
        <row r="5">
          <cell r="J5" t="str">
            <v>BAGIAN PEMERINTAHAN</v>
          </cell>
        </row>
      </sheetData>
      <sheetData sheetId="1">
        <row r="4">
          <cell r="J4" t="str">
            <v>BAGIAN EKONOMI PEMBANGUNAN</v>
          </cell>
        </row>
      </sheetData>
      <sheetData sheetId="2">
        <row r="5">
          <cell r="J5" t="str">
            <v>BAGIAN PEMBERDAYAAN MASYARAKAT DESA</v>
          </cell>
        </row>
      </sheetData>
      <sheetData sheetId="3">
        <row r="5">
          <cell r="J5" t="str">
            <v>KANTOR KESATUAN BANGSA DAN PERLINDUNGAN MASYARAKAT</v>
          </cell>
        </row>
      </sheetData>
      <sheetData sheetId="4">
        <row r="5">
          <cell r="J5" t="str">
            <v>KANTOR CATATAN SIPIL</v>
          </cell>
        </row>
      </sheetData>
      <sheetData sheetId="5">
        <row r="5">
          <cell r="J5" t="str">
            <v>B A P P E D A</v>
          </cell>
        </row>
      </sheetData>
      <sheetData sheetId="6">
        <row r="5">
          <cell r="J5" t="str">
            <v>B A W A S D A</v>
          </cell>
        </row>
      </sheetData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EM"/>
      <sheetName val="EKBANG"/>
      <sheetName val="PMD"/>
      <sheetName val="KESBANG"/>
      <sheetName val="CAPIL"/>
      <sheetName val="BAPPEDA"/>
      <sheetName val="BAWASDA"/>
    </sheetNames>
    <sheetDataSet>
      <sheetData sheetId="0">
        <row r="5">
          <cell r="J5" t="str">
            <v>BAGIAN PEMERINTAHAN</v>
          </cell>
        </row>
      </sheetData>
      <sheetData sheetId="1">
        <row r="4">
          <cell r="J4" t="str">
            <v>BAGIAN EKONOMI PEMBANGUNAN</v>
          </cell>
        </row>
      </sheetData>
      <sheetData sheetId="2">
        <row r="5">
          <cell r="J5" t="str">
            <v>BAGIAN PEMBERDAYAAN MASYARAKAT DESA</v>
          </cell>
        </row>
      </sheetData>
      <sheetData sheetId="3">
        <row r="5">
          <cell r="J5" t="str">
            <v>KANTOR KESATUAN BANGSA DAN PERLINDUNGAN MASYARAKAT</v>
          </cell>
        </row>
      </sheetData>
      <sheetData sheetId="4">
        <row r="5">
          <cell r="J5" t="str">
            <v>KANTOR CATATAN SIPIL</v>
          </cell>
        </row>
      </sheetData>
      <sheetData sheetId="5">
        <row r="5">
          <cell r="J5" t="str">
            <v>B A P P E D A</v>
          </cell>
        </row>
      </sheetData>
      <sheetData sheetId="6">
        <row r="5">
          <cell r="J5" t="str">
            <v>B A W A S D A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PPEDA"/>
      <sheetName val="BAWASDA"/>
      <sheetName val="PMD"/>
      <sheetName val="EKBANG"/>
      <sheetName val="KESBANG"/>
      <sheetName val="CAPIL"/>
      <sheetName val="TAP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t _ Tdk Trsangka"/>
      <sheetName val="Pembiayaan"/>
      <sheetName val="Rekap Belanj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ran Kas"/>
      <sheetName val="LRA"/>
      <sheetName val="Silpa"/>
      <sheetName val="UUDP 05"/>
      <sheetName val="Rekap Pdptn"/>
      <sheetName val="Pdptn"/>
      <sheetName val="Rekap Belanja"/>
      <sheetName val="Rekap Publik"/>
      <sheetName val="Publik"/>
      <sheetName val="Rekap Aprtr"/>
      <sheetName val="Aparatur"/>
      <sheetName val="Bant _ Tdk Trsangka"/>
      <sheetName val="Pembiayaan"/>
      <sheetName val="Gaji DPRD"/>
      <sheetName val="Bupati"/>
      <sheetName val="Setda"/>
      <sheetName val="Sekretaris"/>
      <sheetName val="Ast I"/>
      <sheetName val="Ast II"/>
      <sheetName val="KPUD"/>
      <sheetName val="Pemerintahan"/>
      <sheetName val="Hukum"/>
      <sheetName val="Ekbang"/>
      <sheetName val="PMD"/>
      <sheetName val="Kepegawaian"/>
      <sheetName val="Keuangan"/>
      <sheetName val="Umum"/>
      <sheetName val="Setwan"/>
      <sheetName val="Dispenda"/>
      <sheetName val="Bappeda"/>
      <sheetName val="Bawasda"/>
      <sheetName val="Kesbang"/>
      <sheetName val="Pertanian"/>
      <sheetName val="Tambang"/>
      <sheetName val="Hutan"/>
      <sheetName val="Perindag"/>
      <sheetName val="Kesehatan"/>
      <sheetName val="Dikbudpar"/>
      <sheetName val="PU"/>
      <sheetName val="Capil"/>
      <sheetName val="Lasusua"/>
      <sheetName val="Pakue"/>
      <sheetName val="B Putih"/>
      <sheetName val="R Angin"/>
      <sheetName val="Ngapa"/>
      <sheetName val="Kodeoh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 refreshError="1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ran Kas"/>
      <sheetName val="LRA"/>
      <sheetName val="Silpa"/>
      <sheetName val="UUDP 05"/>
      <sheetName val="Rekap Pdptn"/>
      <sheetName val="Pdptn"/>
      <sheetName val="Rekap Belanja"/>
      <sheetName val="Rekap Publik"/>
      <sheetName val="Publik"/>
      <sheetName val="Rekap Aprtr"/>
      <sheetName val="Aparatur"/>
      <sheetName val="Bant _ Tdk Trsangka"/>
      <sheetName val="Pembiayaan"/>
      <sheetName val="Gaji DPRD"/>
      <sheetName val="Bupati"/>
      <sheetName val="Setda"/>
      <sheetName val="Sekretaris"/>
      <sheetName val="Ast I"/>
      <sheetName val="Ast II"/>
      <sheetName val="KPUD"/>
      <sheetName val="Pemerintahan"/>
      <sheetName val="Hukum"/>
      <sheetName val="Ekbang"/>
      <sheetName val="PMD"/>
      <sheetName val="Kepegawaian"/>
      <sheetName val="Keuangan"/>
      <sheetName val="Umum"/>
      <sheetName val="Setwan"/>
      <sheetName val="Dispenda"/>
      <sheetName val="Bappeda"/>
      <sheetName val="Bawasda"/>
      <sheetName val="Kesbang"/>
      <sheetName val="Pertanian"/>
      <sheetName val="Tambang"/>
      <sheetName val="Hutan"/>
      <sheetName val="Perindag"/>
      <sheetName val="Kesehatan"/>
      <sheetName val="Dikbudpar"/>
      <sheetName val="PU"/>
      <sheetName val="Capil"/>
      <sheetName val="Lasusua"/>
      <sheetName val="Pakue"/>
      <sheetName val="B Putih"/>
      <sheetName val="R Angin"/>
      <sheetName val="Ngapa"/>
      <sheetName val="Kodeoh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 refreshError="1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ran Kas"/>
      <sheetName val="LRA"/>
      <sheetName val="Silpa"/>
      <sheetName val="UUDP 05"/>
      <sheetName val="Rekap Pdptn"/>
      <sheetName val="Pdptn"/>
      <sheetName val="Rekap Belanja"/>
      <sheetName val="Rekap Publik"/>
      <sheetName val="Publik"/>
      <sheetName val="Rekap Aprtr"/>
      <sheetName val="Aparatur"/>
      <sheetName val="Bant _ Tdk Trsangka"/>
      <sheetName val="Pembiayaan"/>
      <sheetName val="Gaji DPRD"/>
      <sheetName val="Bupati"/>
      <sheetName val="Setda"/>
      <sheetName val="Sekretaris"/>
      <sheetName val="Ast I"/>
      <sheetName val="Ast II"/>
      <sheetName val="KPUD"/>
      <sheetName val="Pemerintahan"/>
      <sheetName val="Hukum"/>
      <sheetName val="Ekbang"/>
      <sheetName val="PMD"/>
      <sheetName val="Kepegawaian"/>
      <sheetName val="Keuangan"/>
      <sheetName val="Umum"/>
      <sheetName val="Setwan"/>
      <sheetName val="Dispenda"/>
      <sheetName val="Bappeda"/>
      <sheetName val="Bawasda"/>
      <sheetName val="Kesbang"/>
      <sheetName val="Pertanian"/>
      <sheetName val="Tambang"/>
      <sheetName val="Hutan"/>
      <sheetName val="Perindag"/>
      <sheetName val="Kesehatan"/>
      <sheetName val="Dikbudpar"/>
      <sheetName val="PU"/>
      <sheetName val="Capil"/>
      <sheetName val="Lasusua"/>
      <sheetName val="Pakue"/>
      <sheetName val="B Putih"/>
      <sheetName val="R Angin"/>
      <sheetName val="Ngapa"/>
      <sheetName val="Kodeoh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 refreshError="1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 Filtering"/>
      <sheetName val="KIB A AU eksekusi"/>
      <sheetName val="KIB A AU"/>
      <sheetName val="KIB A"/>
      <sheetName val="Sheet4"/>
      <sheetName val="Sheet5"/>
      <sheetName val="KIB B"/>
      <sheetName val="kode barang"/>
      <sheetName val="MASA MANFAAT"/>
      <sheetName val="KIB C"/>
      <sheetName val="KIB D"/>
      <sheetName val="KIB E"/>
      <sheetName val="KIB F"/>
      <sheetName val="Sheet2"/>
    </sheetNames>
    <sheetDataSet>
      <sheetData sheetId="0">
        <row r="2">
          <cell r="H2" t="str">
            <v/>
          </cell>
        </row>
        <row r="3">
          <cell r="H3" t="str">
            <v/>
          </cell>
        </row>
        <row r="4">
          <cell r="H4" t="str">
            <v/>
          </cell>
        </row>
        <row r="5">
          <cell r="H5" t="str">
            <v/>
          </cell>
        </row>
        <row r="6">
          <cell r="H6" t="str">
            <v/>
          </cell>
        </row>
        <row r="7">
          <cell r="H7" t="str">
            <v/>
          </cell>
        </row>
        <row r="8">
          <cell r="H8" t="str">
            <v/>
          </cell>
        </row>
        <row r="9">
          <cell r="H9" t="str">
            <v/>
          </cell>
        </row>
        <row r="10">
          <cell r="H10" t="str">
            <v/>
          </cell>
        </row>
        <row r="11">
          <cell r="H11" t="str">
            <v/>
          </cell>
        </row>
        <row r="12">
          <cell r="H12" t="str">
            <v/>
          </cell>
        </row>
        <row r="13">
          <cell r="H13" t="str">
            <v/>
          </cell>
        </row>
        <row r="14">
          <cell r="H14" t="str">
            <v/>
          </cell>
        </row>
        <row r="15">
          <cell r="H15" t="str">
            <v/>
          </cell>
        </row>
        <row r="16">
          <cell r="H16" t="str">
            <v/>
          </cell>
        </row>
        <row r="17">
          <cell r="H17" t="str">
            <v/>
          </cell>
        </row>
        <row r="18">
          <cell r="H18" t="str">
            <v/>
          </cell>
        </row>
        <row r="19">
          <cell r="H19" t="str">
            <v/>
          </cell>
        </row>
        <row r="20">
          <cell r="H20" t="str">
            <v/>
          </cell>
        </row>
        <row r="21">
          <cell r="H21" t="str">
            <v/>
          </cell>
        </row>
        <row r="22">
          <cell r="H22" t="str">
            <v/>
          </cell>
        </row>
        <row r="23">
          <cell r="H23" t="str">
            <v/>
          </cell>
        </row>
        <row r="24">
          <cell r="H24" t="str">
            <v/>
          </cell>
        </row>
        <row r="25">
          <cell r="H25" t="str">
            <v/>
          </cell>
        </row>
        <row r="26">
          <cell r="H26" t="str">
            <v/>
          </cell>
        </row>
        <row r="27">
          <cell r="H27" t="str">
            <v/>
          </cell>
        </row>
        <row r="28">
          <cell r="H28" t="str">
            <v/>
          </cell>
        </row>
        <row r="29">
          <cell r="H29" t="str">
            <v/>
          </cell>
        </row>
        <row r="30">
          <cell r="H30" t="str">
            <v/>
          </cell>
        </row>
        <row r="31">
          <cell r="H31" t="str">
            <v/>
          </cell>
        </row>
        <row r="32">
          <cell r="H32" t="str">
            <v/>
          </cell>
        </row>
        <row r="33">
          <cell r="H33" t="str">
            <v/>
          </cell>
        </row>
        <row r="34">
          <cell r="H34" t="str">
            <v/>
          </cell>
        </row>
        <row r="35">
          <cell r="H35" t="str">
            <v/>
          </cell>
        </row>
        <row r="36">
          <cell r="H36" t="str">
            <v/>
          </cell>
        </row>
        <row r="37">
          <cell r="H37" t="str">
            <v/>
          </cell>
        </row>
        <row r="38">
          <cell r="H38" t="str">
            <v/>
          </cell>
        </row>
        <row r="39">
          <cell r="H39" t="str">
            <v/>
          </cell>
        </row>
        <row r="40">
          <cell r="H40" t="str">
            <v/>
          </cell>
        </row>
        <row r="41">
          <cell r="H41" t="str">
            <v/>
          </cell>
        </row>
        <row r="42">
          <cell r="H42" t="str">
            <v/>
          </cell>
        </row>
        <row r="43">
          <cell r="H43" t="str">
            <v/>
          </cell>
        </row>
        <row r="44">
          <cell r="H44" t="str">
            <v/>
          </cell>
        </row>
        <row r="45">
          <cell r="H45" t="str">
            <v/>
          </cell>
        </row>
        <row r="46">
          <cell r="H46" t="str">
            <v/>
          </cell>
        </row>
        <row r="47">
          <cell r="H47" t="str">
            <v/>
          </cell>
        </row>
        <row r="48">
          <cell r="H48" t="str">
            <v/>
          </cell>
        </row>
        <row r="49">
          <cell r="H49" t="str">
            <v/>
          </cell>
        </row>
        <row r="50">
          <cell r="H50" t="str">
            <v/>
          </cell>
        </row>
        <row r="51">
          <cell r="H51" t="str">
            <v/>
          </cell>
        </row>
        <row r="52">
          <cell r="H52" t="str">
            <v/>
          </cell>
        </row>
        <row r="53">
          <cell r="H53" t="str">
            <v/>
          </cell>
        </row>
        <row r="54">
          <cell r="H54" t="str">
            <v/>
          </cell>
        </row>
        <row r="55">
          <cell r="H55" t="str">
            <v/>
          </cell>
        </row>
        <row r="56">
          <cell r="H56" t="str">
            <v/>
          </cell>
        </row>
        <row r="57">
          <cell r="H57" t="str">
            <v/>
          </cell>
        </row>
        <row r="58">
          <cell r="H58" t="str">
            <v/>
          </cell>
        </row>
        <row r="59">
          <cell r="H59" t="str">
            <v/>
          </cell>
        </row>
        <row r="60">
          <cell r="H60" t="str">
            <v/>
          </cell>
        </row>
        <row r="61">
          <cell r="H61" t="str">
            <v/>
          </cell>
        </row>
        <row r="62">
          <cell r="H62" t="str">
            <v/>
          </cell>
        </row>
        <row r="63">
          <cell r="H63" t="str">
            <v/>
          </cell>
        </row>
        <row r="64">
          <cell r="H64" t="str">
            <v/>
          </cell>
        </row>
        <row r="65">
          <cell r="H65" t="str">
            <v/>
          </cell>
        </row>
        <row r="66">
          <cell r="H66" t="str">
            <v/>
          </cell>
        </row>
        <row r="67">
          <cell r="H67" t="str">
            <v/>
          </cell>
        </row>
        <row r="68">
          <cell r="H68" t="str">
            <v/>
          </cell>
        </row>
        <row r="69">
          <cell r="H69" t="str">
            <v/>
          </cell>
        </row>
        <row r="70">
          <cell r="H70" t="str">
            <v/>
          </cell>
        </row>
        <row r="71">
          <cell r="H71" t="str">
            <v/>
          </cell>
        </row>
        <row r="72">
          <cell r="H72" t="str">
            <v/>
          </cell>
        </row>
        <row r="73">
          <cell r="H73" t="str">
            <v/>
          </cell>
        </row>
        <row r="74">
          <cell r="H74" t="str">
            <v/>
          </cell>
        </row>
        <row r="75">
          <cell r="H75" t="str">
            <v/>
          </cell>
        </row>
        <row r="76">
          <cell r="H76" t="str">
            <v/>
          </cell>
        </row>
        <row r="77">
          <cell r="H77" t="str">
            <v/>
          </cell>
        </row>
        <row r="78">
          <cell r="H78" t="str">
            <v/>
          </cell>
        </row>
        <row r="79">
          <cell r="H79" t="str">
            <v/>
          </cell>
        </row>
        <row r="80">
          <cell r="H80" t="str">
            <v/>
          </cell>
        </row>
        <row r="81">
          <cell r="H81" t="str">
            <v/>
          </cell>
        </row>
        <row r="82">
          <cell r="H82" t="str">
            <v/>
          </cell>
        </row>
        <row r="83">
          <cell r="H83" t="str">
            <v/>
          </cell>
        </row>
        <row r="84">
          <cell r="H84" t="str">
            <v/>
          </cell>
        </row>
        <row r="85">
          <cell r="H85" t="str">
            <v/>
          </cell>
        </row>
        <row r="86">
          <cell r="H86" t="str">
            <v/>
          </cell>
        </row>
        <row r="87">
          <cell r="H87" t="str">
            <v/>
          </cell>
        </row>
        <row r="88">
          <cell r="H88" t="str">
            <v/>
          </cell>
        </row>
        <row r="89">
          <cell r="H89" t="str">
            <v/>
          </cell>
        </row>
        <row r="90">
          <cell r="H90" t="str">
            <v/>
          </cell>
        </row>
        <row r="91">
          <cell r="H91" t="str">
            <v/>
          </cell>
        </row>
        <row r="92">
          <cell r="H92" t="str">
            <v/>
          </cell>
        </row>
        <row r="93">
          <cell r="H93" t="str">
            <v/>
          </cell>
        </row>
        <row r="94">
          <cell r="H94" t="str">
            <v/>
          </cell>
        </row>
        <row r="95">
          <cell r="H95" t="str">
            <v/>
          </cell>
        </row>
        <row r="96">
          <cell r="H96" t="str">
            <v/>
          </cell>
        </row>
        <row r="97">
          <cell r="H97" t="str">
            <v/>
          </cell>
        </row>
        <row r="98">
          <cell r="H98" t="str">
            <v/>
          </cell>
        </row>
        <row r="99">
          <cell r="H99" t="str">
            <v/>
          </cell>
        </row>
        <row r="100">
          <cell r="H100" t="str">
            <v/>
          </cell>
        </row>
        <row r="101">
          <cell r="H101" t="str">
            <v/>
          </cell>
        </row>
        <row r="102">
          <cell r="H102" t="str">
            <v/>
          </cell>
        </row>
        <row r="103">
          <cell r="H103" t="str">
            <v/>
          </cell>
        </row>
        <row r="104">
          <cell r="H104" t="str">
            <v/>
          </cell>
        </row>
        <row r="105">
          <cell r="H105" t="str">
            <v/>
          </cell>
        </row>
        <row r="106">
          <cell r="H106" t="str">
            <v/>
          </cell>
        </row>
        <row r="107">
          <cell r="H107" t="str">
            <v/>
          </cell>
        </row>
        <row r="108">
          <cell r="H108" t="str">
            <v/>
          </cell>
        </row>
        <row r="109">
          <cell r="H109" t="str">
            <v/>
          </cell>
        </row>
        <row r="110">
          <cell r="H110" t="str">
            <v/>
          </cell>
        </row>
        <row r="111">
          <cell r="H111" t="str">
            <v/>
          </cell>
        </row>
        <row r="112">
          <cell r="H112" t="str">
            <v/>
          </cell>
        </row>
        <row r="113">
          <cell r="H113" t="str">
            <v/>
          </cell>
        </row>
        <row r="114">
          <cell r="H114" t="str">
            <v/>
          </cell>
        </row>
        <row r="115">
          <cell r="H115" t="str">
            <v/>
          </cell>
        </row>
        <row r="116">
          <cell r="H116" t="str">
            <v/>
          </cell>
        </row>
        <row r="117">
          <cell r="H117" t="str">
            <v/>
          </cell>
        </row>
        <row r="118">
          <cell r="H118" t="str">
            <v/>
          </cell>
        </row>
        <row r="119">
          <cell r="H119" t="str">
            <v/>
          </cell>
        </row>
        <row r="120">
          <cell r="H120" t="str">
            <v/>
          </cell>
        </row>
        <row r="121">
          <cell r="H121" t="str">
            <v/>
          </cell>
        </row>
        <row r="122">
          <cell r="H122" t="str">
            <v/>
          </cell>
        </row>
        <row r="123">
          <cell r="H123" t="str">
            <v/>
          </cell>
        </row>
        <row r="124">
          <cell r="H124" t="str">
            <v/>
          </cell>
        </row>
        <row r="125">
          <cell r="H125" t="str">
            <v/>
          </cell>
        </row>
        <row r="126">
          <cell r="H126" t="str">
            <v/>
          </cell>
        </row>
        <row r="127">
          <cell r="H127" t="str">
            <v/>
          </cell>
        </row>
        <row r="128">
          <cell r="H128" t="str">
            <v/>
          </cell>
        </row>
        <row r="129">
          <cell r="H129" t="str">
            <v/>
          </cell>
        </row>
        <row r="130">
          <cell r="H130" t="str">
            <v/>
          </cell>
        </row>
        <row r="131">
          <cell r="H131" t="str">
            <v/>
          </cell>
        </row>
        <row r="132">
          <cell r="H132" t="str">
            <v/>
          </cell>
        </row>
        <row r="133">
          <cell r="H133" t="str">
            <v/>
          </cell>
        </row>
        <row r="134">
          <cell r="H134" t="str">
            <v/>
          </cell>
        </row>
        <row r="135">
          <cell r="H135" t="str">
            <v/>
          </cell>
        </row>
        <row r="136">
          <cell r="H136" t="str">
            <v/>
          </cell>
        </row>
        <row r="137">
          <cell r="H137" t="str">
            <v/>
          </cell>
        </row>
        <row r="138">
          <cell r="H138" t="str">
            <v/>
          </cell>
        </row>
        <row r="139">
          <cell r="H139" t="str">
            <v/>
          </cell>
        </row>
        <row r="140">
          <cell r="H140" t="str">
            <v/>
          </cell>
        </row>
        <row r="141">
          <cell r="H141" t="str">
            <v/>
          </cell>
        </row>
        <row r="142">
          <cell r="H142" t="str">
            <v/>
          </cell>
        </row>
        <row r="143">
          <cell r="H143" t="str">
            <v/>
          </cell>
        </row>
        <row r="144">
          <cell r="H144" t="str">
            <v/>
          </cell>
        </row>
        <row r="145">
          <cell r="H145" t="str">
            <v/>
          </cell>
        </row>
        <row r="146">
          <cell r="H146" t="str">
            <v/>
          </cell>
        </row>
        <row r="147">
          <cell r="H147" t="str">
            <v/>
          </cell>
        </row>
        <row r="148">
          <cell r="H148" t="str">
            <v/>
          </cell>
        </row>
        <row r="149">
          <cell r="H149" t="str">
            <v/>
          </cell>
        </row>
        <row r="150">
          <cell r="H150" t="str">
            <v/>
          </cell>
        </row>
        <row r="151">
          <cell r="H151" t="str">
            <v/>
          </cell>
        </row>
        <row r="152">
          <cell r="H152" t="str">
            <v/>
          </cell>
        </row>
        <row r="153">
          <cell r="H153" t="str">
            <v/>
          </cell>
        </row>
        <row r="154">
          <cell r="H154" t="str">
            <v/>
          </cell>
        </row>
        <row r="155">
          <cell r="H155" t="str">
            <v/>
          </cell>
        </row>
        <row r="156">
          <cell r="H156" t="str">
            <v/>
          </cell>
        </row>
        <row r="157">
          <cell r="H157" t="str">
            <v/>
          </cell>
        </row>
        <row r="158">
          <cell r="H158" t="str">
            <v/>
          </cell>
        </row>
        <row r="159">
          <cell r="H159" t="str">
            <v/>
          </cell>
        </row>
        <row r="160">
          <cell r="H160" t="str">
            <v/>
          </cell>
        </row>
        <row r="161">
          <cell r="H161" t="str">
            <v/>
          </cell>
        </row>
        <row r="162">
          <cell r="H162" t="str">
            <v/>
          </cell>
        </row>
        <row r="163">
          <cell r="H163" t="str">
            <v/>
          </cell>
        </row>
        <row r="164">
          <cell r="H164" t="str">
            <v/>
          </cell>
        </row>
        <row r="165">
          <cell r="H165" t="str">
            <v/>
          </cell>
        </row>
        <row r="166">
          <cell r="H166" t="str">
            <v/>
          </cell>
        </row>
        <row r="167">
          <cell r="H167" t="str">
            <v/>
          </cell>
        </row>
        <row r="168">
          <cell r="H168" t="str">
            <v/>
          </cell>
        </row>
        <row r="169">
          <cell r="H169" t="str">
            <v/>
          </cell>
        </row>
        <row r="170">
          <cell r="H170" t="str">
            <v/>
          </cell>
        </row>
        <row r="171">
          <cell r="H171" t="str">
            <v/>
          </cell>
        </row>
        <row r="172">
          <cell r="H172" t="str">
            <v/>
          </cell>
        </row>
        <row r="173">
          <cell r="H173" t="str">
            <v/>
          </cell>
        </row>
        <row r="174">
          <cell r="H174" t="str">
            <v/>
          </cell>
        </row>
        <row r="175">
          <cell r="H175" t="str">
            <v/>
          </cell>
        </row>
        <row r="176">
          <cell r="H176" t="str">
            <v/>
          </cell>
        </row>
        <row r="177">
          <cell r="H177" t="str">
            <v/>
          </cell>
        </row>
        <row r="178">
          <cell r="H178" t="str">
            <v/>
          </cell>
        </row>
        <row r="179">
          <cell r="H179" t="str">
            <v/>
          </cell>
        </row>
        <row r="180">
          <cell r="H180" t="str">
            <v/>
          </cell>
        </row>
        <row r="181">
          <cell r="H181" t="str">
            <v/>
          </cell>
        </row>
        <row r="182">
          <cell r="H182" t="str">
            <v/>
          </cell>
        </row>
        <row r="183">
          <cell r="H183" t="str">
            <v/>
          </cell>
        </row>
        <row r="184">
          <cell r="H184" t="str">
            <v/>
          </cell>
        </row>
        <row r="185">
          <cell r="H185" t="str">
            <v/>
          </cell>
        </row>
        <row r="186">
          <cell r="H186" t="str">
            <v/>
          </cell>
        </row>
        <row r="187">
          <cell r="H187" t="str">
            <v/>
          </cell>
        </row>
        <row r="188">
          <cell r="H188" t="str">
            <v/>
          </cell>
        </row>
        <row r="189">
          <cell r="H189" t="str">
            <v/>
          </cell>
        </row>
        <row r="190">
          <cell r="H190" t="str">
            <v/>
          </cell>
        </row>
        <row r="191">
          <cell r="H191" t="str">
            <v/>
          </cell>
        </row>
        <row r="192">
          <cell r="H192" t="str">
            <v/>
          </cell>
        </row>
        <row r="193">
          <cell r="H193" t="str">
            <v/>
          </cell>
        </row>
        <row r="194">
          <cell r="H194" t="str">
            <v/>
          </cell>
        </row>
        <row r="195">
          <cell r="H195" t="str">
            <v/>
          </cell>
        </row>
        <row r="196">
          <cell r="H196" t="str">
            <v/>
          </cell>
        </row>
        <row r="197">
          <cell r="H197" t="str">
            <v/>
          </cell>
        </row>
        <row r="198">
          <cell r="H198" t="str">
            <v/>
          </cell>
        </row>
        <row r="199">
          <cell r="H199" t="str">
            <v/>
          </cell>
        </row>
        <row r="200">
          <cell r="H200" t="str">
            <v/>
          </cell>
        </row>
        <row r="201">
          <cell r="H201" t="str">
            <v/>
          </cell>
        </row>
        <row r="202">
          <cell r="H202" t="str">
            <v/>
          </cell>
        </row>
        <row r="203">
          <cell r="H203" t="str">
            <v/>
          </cell>
        </row>
        <row r="204">
          <cell r="H204" t="str">
            <v/>
          </cell>
        </row>
        <row r="205">
          <cell r="H205" t="str">
            <v/>
          </cell>
        </row>
        <row r="206">
          <cell r="H206" t="str">
            <v/>
          </cell>
        </row>
        <row r="207">
          <cell r="H207" t="str">
            <v/>
          </cell>
        </row>
        <row r="208">
          <cell r="H208" t="str">
            <v/>
          </cell>
        </row>
        <row r="209">
          <cell r="H209" t="str">
            <v/>
          </cell>
        </row>
        <row r="210">
          <cell r="H210" t="str">
            <v/>
          </cell>
        </row>
        <row r="211">
          <cell r="H211" t="str">
            <v/>
          </cell>
        </row>
        <row r="212">
          <cell r="H212" t="str">
            <v/>
          </cell>
        </row>
        <row r="213">
          <cell r="H213" t="str">
            <v/>
          </cell>
        </row>
        <row r="214">
          <cell r="H214" t="str">
            <v/>
          </cell>
        </row>
        <row r="215">
          <cell r="H215" t="str">
            <v/>
          </cell>
        </row>
        <row r="216">
          <cell r="H216" t="str">
            <v/>
          </cell>
        </row>
        <row r="217">
          <cell r="H217" t="str">
            <v/>
          </cell>
        </row>
        <row r="218">
          <cell r="H218" t="str">
            <v/>
          </cell>
        </row>
        <row r="219">
          <cell r="H219" t="str">
            <v/>
          </cell>
        </row>
        <row r="220">
          <cell r="H220" t="str">
            <v/>
          </cell>
        </row>
        <row r="221">
          <cell r="H221" t="str">
            <v/>
          </cell>
        </row>
        <row r="222">
          <cell r="H222" t="str">
            <v/>
          </cell>
        </row>
        <row r="223">
          <cell r="H223" t="str">
            <v/>
          </cell>
        </row>
        <row r="224">
          <cell r="H224" t="str">
            <v/>
          </cell>
        </row>
        <row r="225">
          <cell r="H225" t="str">
            <v/>
          </cell>
        </row>
        <row r="226">
          <cell r="H226" t="str">
            <v/>
          </cell>
        </row>
        <row r="227">
          <cell r="H227" t="str">
            <v/>
          </cell>
        </row>
        <row r="228">
          <cell r="H228" t="str">
            <v/>
          </cell>
        </row>
        <row r="229">
          <cell r="H229" t="str">
            <v/>
          </cell>
        </row>
        <row r="230">
          <cell r="H230" t="str">
            <v/>
          </cell>
        </row>
        <row r="231">
          <cell r="H231" t="str">
            <v/>
          </cell>
        </row>
        <row r="232">
          <cell r="H232" t="str">
            <v/>
          </cell>
        </row>
        <row r="233">
          <cell r="H233" t="str">
            <v/>
          </cell>
        </row>
        <row r="234">
          <cell r="H234" t="str">
            <v/>
          </cell>
        </row>
        <row r="235">
          <cell r="H235" t="str">
            <v/>
          </cell>
        </row>
        <row r="236">
          <cell r="H236" t="str">
            <v/>
          </cell>
        </row>
        <row r="237">
          <cell r="H237" t="str">
            <v/>
          </cell>
        </row>
        <row r="238">
          <cell r="H238" t="str">
            <v/>
          </cell>
        </row>
        <row r="239">
          <cell r="H239" t="str">
            <v/>
          </cell>
        </row>
        <row r="240">
          <cell r="H240" t="str">
            <v/>
          </cell>
        </row>
        <row r="241">
          <cell r="H241" t="str">
            <v/>
          </cell>
        </row>
        <row r="242">
          <cell r="H242" t="str">
            <v/>
          </cell>
        </row>
        <row r="243">
          <cell r="H243" t="str">
            <v/>
          </cell>
        </row>
        <row r="244">
          <cell r="H244" t="str">
            <v/>
          </cell>
        </row>
        <row r="245">
          <cell r="H245" t="str">
            <v/>
          </cell>
        </row>
        <row r="246">
          <cell r="H246" t="str">
            <v/>
          </cell>
        </row>
        <row r="247">
          <cell r="H247" t="str">
            <v/>
          </cell>
        </row>
        <row r="248">
          <cell r="H248" t="str">
            <v/>
          </cell>
        </row>
        <row r="249">
          <cell r="H249" t="str">
            <v/>
          </cell>
        </row>
        <row r="250">
          <cell r="H250" t="str">
            <v/>
          </cell>
        </row>
        <row r="251">
          <cell r="H251" t="str">
            <v/>
          </cell>
        </row>
        <row r="252">
          <cell r="H252" t="str">
            <v/>
          </cell>
        </row>
        <row r="253">
          <cell r="H253" t="str">
            <v/>
          </cell>
        </row>
        <row r="254">
          <cell r="H254" t="str">
            <v/>
          </cell>
        </row>
        <row r="255">
          <cell r="H255" t="str">
            <v/>
          </cell>
        </row>
        <row r="256">
          <cell r="H256" t="str">
            <v/>
          </cell>
        </row>
        <row r="257">
          <cell r="H257" t="str">
            <v/>
          </cell>
        </row>
        <row r="258">
          <cell r="H258" t="str">
            <v/>
          </cell>
        </row>
        <row r="259">
          <cell r="H259" t="str">
            <v/>
          </cell>
        </row>
        <row r="260">
          <cell r="H260" t="str">
            <v/>
          </cell>
        </row>
        <row r="261">
          <cell r="H261" t="str">
            <v/>
          </cell>
        </row>
        <row r="262">
          <cell r="H262" t="str">
            <v/>
          </cell>
        </row>
        <row r="263">
          <cell r="H263" t="str">
            <v/>
          </cell>
        </row>
        <row r="264">
          <cell r="H264" t="str">
            <v/>
          </cell>
        </row>
        <row r="265">
          <cell r="H265" t="str">
            <v/>
          </cell>
        </row>
        <row r="266">
          <cell r="H266" t="str">
            <v/>
          </cell>
        </row>
        <row r="267">
          <cell r="H267" t="str">
            <v/>
          </cell>
        </row>
        <row r="268">
          <cell r="H268" t="str">
            <v/>
          </cell>
        </row>
        <row r="269">
          <cell r="H269" t="str">
            <v/>
          </cell>
        </row>
        <row r="270">
          <cell r="H270" t="str">
            <v/>
          </cell>
        </row>
        <row r="271">
          <cell r="H271" t="str">
            <v/>
          </cell>
        </row>
        <row r="272">
          <cell r="H272" t="str">
            <v/>
          </cell>
        </row>
        <row r="273">
          <cell r="H273" t="str">
            <v/>
          </cell>
        </row>
        <row r="274">
          <cell r="H274" t="str">
            <v/>
          </cell>
        </row>
        <row r="275">
          <cell r="H275" t="str">
            <v/>
          </cell>
        </row>
        <row r="276">
          <cell r="H276" t="str">
            <v/>
          </cell>
        </row>
        <row r="277">
          <cell r="H277" t="str">
            <v/>
          </cell>
        </row>
        <row r="278">
          <cell r="H278" t="str">
            <v/>
          </cell>
        </row>
        <row r="279">
          <cell r="H279" t="str">
            <v/>
          </cell>
        </row>
        <row r="280">
          <cell r="H280" t="str">
            <v/>
          </cell>
        </row>
        <row r="281">
          <cell r="H281" t="str">
            <v/>
          </cell>
        </row>
        <row r="282">
          <cell r="H282" t="str">
            <v/>
          </cell>
        </row>
        <row r="283">
          <cell r="H283" t="str">
            <v/>
          </cell>
        </row>
        <row r="284">
          <cell r="H284" t="str">
            <v/>
          </cell>
        </row>
        <row r="285">
          <cell r="H285" t="str">
            <v/>
          </cell>
        </row>
        <row r="286">
          <cell r="H286" t="str">
            <v/>
          </cell>
        </row>
        <row r="287">
          <cell r="H287" t="str">
            <v/>
          </cell>
        </row>
        <row r="288">
          <cell r="H288" t="str">
            <v/>
          </cell>
        </row>
        <row r="289">
          <cell r="H289" t="str">
            <v/>
          </cell>
        </row>
        <row r="290">
          <cell r="H290" t="str">
            <v/>
          </cell>
        </row>
        <row r="291">
          <cell r="H291" t="str">
            <v/>
          </cell>
        </row>
        <row r="292">
          <cell r="H292" t="str">
            <v/>
          </cell>
        </row>
        <row r="293">
          <cell r="H293" t="str">
            <v/>
          </cell>
        </row>
        <row r="294">
          <cell r="H294" t="str">
            <v/>
          </cell>
        </row>
        <row r="295">
          <cell r="H295" t="str">
            <v/>
          </cell>
        </row>
        <row r="296">
          <cell r="H296" t="str">
            <v/>
          </cell>
        </row>
        <row r="297">
          <cell r="H297" t="str">
            <v/>
          </cell>
        </row>
        <row r="298">
          <cell r="H298" t="str">
            <v/>
          </cell>
        </row>
        <row r="299">
          <cell r="H299" t="str">
            <v/>
          </cell>
        </row>
        <row r="300">
          <cell r="H300" t="str">
            <v/>
          </cell>
        </row>
        <row r="301">
          <cell r="H301" t="str">
            <v/>
          </cell>
        </row>
        <row r="302">
          <cell r="H302" t="str">
            <v/>
          </cell>
        </row>
        <row r="303">
          <cell r="H303" t="str">
            <v/>
          </cell>
        </row>
        <row r="304">
          <cell r="H304" t="str">
            <v/>
          </cell>
        </row>
        <row r="305">
          <cell r="H305" t="str">
            <v/>
          </cell>
        </row>
        <row r="306">
          <cell r="H306" t="str">
            <v/>
          </cell>
        </row>
        <row r="307">
          <cell r="H307" t="str">
            <v/>
          </cell>
        </row>
        <row r="308">
          <cell r="H308" t="str">
            <v/>
          </cell>
        </row>
        <row r="309">
          <cell r="H309" t="str">
            <v/>
          </cell>
        </row>
        <row r="310">
          <cell r="H310" t="str">
            <v/>
          </cell>
        </row>
        <row r="311">
          <cell r="H311" t="str">
            <v/>
          </cell>
        </row>
        <row r="312">
          <cell r="H312" t="str">
            <v/>
          </cell>
        </row>
        <row r="313">
          <cell r="H313" t="str">
            <v/>
          </cell>
        </row>
        <row r="314">
          <cell r="H314" t="str">
            <v/>
          </cell>
        </row>
        <row r="315">
          <cell r="H315" t="str">
            <v/>
          </cell>
        </row>
        <row r="316">
          <cell r="H316" t="str">
            <v/>
          </cell>
        </row>
        <row r="317">
          <cell r="H317" t="str">
            <v/>
          </cell>
        </row>
        <row r="318">
          <cell r="H318" t="str">
            <v/>
          </cell>
        </row>
        <row r="319">
          <cell r="H319" t="str">
            <v/>
          </cell>
        </row>
        <row r="320">
          <cell r="H320" t="str">
            <v/>
          </cell>
        </row>
        <row r="321">
          <cell r="H321" t="str">
            <v/>
          </cell>
        </row>
        <row r="322">
          <cell r="H322" t="str">
            <v/>
          </cell>
        </row>
        <row r="323">
          <cell r="H323" t="str">
            <v/>
          </cell>
        </row>
        <row r="324">
          <cell r="H324" t="str">
            <v/>
          </cell>
        </row>
        <row r="325">
          <cell r="H325" t="str">
            <v/>
          </cell>
        </row>
        <row r="326">
          <cell r="H326" t="str">
            <v/>
          </cell>
        </row>
        <row r="327">
          <cell r="H327" t="str">
            <v/>
          </cell>
        </row>
        <row r="328">
          <cell r="H328" t="str">
            <v/>
          </cell>
        </row>
        <row r="329">
          <cell r="H329" t="str">
            <v/>
          </cell>
        </row>
        <row r="330">
          <cell r="H330" t="str">
            <v/>
          </cell>
        </row>
        <row r="331">
          <cell r="H331" t="str">
            <v/>
          </cell>
        </row>
        <row r="332">
          <cell r="H332" t="str">
            <v/>
          </cell>
        </row>
        <row r="333">
          <cell r="H333" t="str">
            <v/>
          </cell>
        </row>
        <row r="334">
          <cell r="H334" t="str">
            <v/>
          </cell>
        </row>
        <row r="335">
          <cell r="H335" t="str">
            <v/>
          </cell>
        </row>
        <row r="336">
          <cell r="H336" t="str">
            <v/>
          </cell>
        </row>
        <row r="337">
          <cell r="H337" t="str">
            <v/>
          </cell>
        </row>
        <row r="338">
          <cell r="H338" t="str">
            <v/>
          </cell>
        </row>
        <row r="339">
          <cell r="H339" t="str">
            <v/>
          </cell>
        </row>
        <row r="340">
          <cell r="H340" t="str">
            <v/>
          </cell>
        </row>
        <row r="341">
          <cell r="H341" t="str">
            <v/>
          </cell>
        </row>
        <row r="342">
          <cell r="H342" t="str">
            <v/>
          </cell>
        </row>
        <row r="343">
          <cell r="H343" t="str">
            <v/>
          </cell>
        </row>
        <row r="344">
          <cell r="H344" t="str">
            <v/>
          </cell>
        </row>
        <row r="345">
          <cell r="H345" t="str">
            <v/>
          </cell>
        </row>
        <row r="346">
          <cell r="H346" t="str">
            <v/>
          </cell>
        </row>
        <row r="347">
          <cell r="H347" t="str">
            <v/>
          </cell>
        </row>
        <row r="348">
          <cell r="H348" t="str">
            <v/>
          </cell>
        </row>
        <row r="349">
          <cell r="H349" t="str">
            <v/>
          </cell>
        </row>
        <row r="350">
          <cell r="H350" t="str">
            <v/>
          </cell>
        </row>
        <row r="351">
          <cell r="H351" t="str">
            <v/>
          </cell>
        </row>
        <row r="352">
          <cell r="H352" t="str">
            <v/>
          </cell>
        </row>
        <row r="353">
          <cell r="H353" t="str">
            <v/>
          </cell>
        </row>
        <row r="354">
          <cell r="H354" t="str">
            <v/>
          </cell>
        </row>
        <row r="355">
          <cell r="H355" t="str">
            <v/>
          </cell>
        </row>
        <row r="356">
          <cell r="H356" t="str">
            <v/>
          </cell>
        </row>
        <row r="357">
          <cell r="H357" t="str">
            <v/>
          </cell>
        </row>
        <row r="358">
          <cell r="H358" t="str">
            <v/>
          </cell>
        </row>
        <row r="359">
          <cell r="H359" t="str">
            <v/>
          </cell>
        </row>
        <row r="360">
          <cell r="H360" t="str">
            <v/>
          </cell>
        </row>
        <row r="361">
          <cell r="H361" t="str">
            <v/>
          </cell>
        </row>
        <row r="362">
          <cell r="H362" t="str">
            <v/>
          </cell>
        </row>
        <row r="363">
          <cell r="H363" t="str">
            <v/>
          </cell>
        </row>
        <row r="364">
          <cell r="H364" t="str">
            <v/>
          </cell>
        </row>
        <row r="365">
          <cell r="H365" t="str">
            <v/>
          </cell>
        </row>
        <row r="366">
          <cell r="H366" t="str">
            <v/>
          </cell>
        </row>
        <row r="367">
          <cell r="H367" t="str">
            <v/>
          </cell>
        </row>
        <row r="368">
          <cell r="H368" t="str">
            <v/>
          </cell>
        </row>
        <row r="369">
          <cell r="H369" t="str">
            <v/>
          </cell>
        </row>
        <row r="370">
          <cell r="H370" t="str">
            <v/>
          </cell>
        </row>
        <row r="371">
          <cell r="H371" t="str">
            <v/>
          </cell>
        </row>
        <row r="372">
          <cell r="H372" t="str">
            <v/>
          </cell>
        </row>
        <row r="373">
          <cell r="H373" t="str">
            <v/>
          </cell>
        </row>
        <row r="374">
          <cell r="H374" t="str">
            <v/>
          </cell>
        </row>
        <row r="375">
          <cell r="H375" t="str">
            <v/>
          </cell>
        </row>
        <row r="376">
          <cell r="H376" t="str">
            <v/>
          </cell>
        </row>
        <row r="377">
          <cell r="H377" t="str">
            <v/>
          </cell>
        </row>
        <row r="378">
          <cell r="H378" t="str">
            <v/>
          </cell>
        </row>
        <row r="379">
          <cell r="H379" t="str">
            <v/>
          </cell>
        </row>
        <row r="380">
          <cell r="H380" t="str">
            <v/>
          </cell>
        </row>
        <row r="381">
          <cell r="H381" t="str">
            <v/>
          </cell>
        </row>
        <row r="382">
          <cell r="H382" t="str">
            <v/>
          </cell>
        </row>
        <row r="383">
          <cell r="H383" t="str">
            <v/>
          </cell>
        </row>
        <row r="384">
          <cell r="H384" t="str">
            <v/>
          </cell>
        </row>
        <row r="385">
          <cell r="H385" t="str">
            <v/>
          </cell>
        </row>
        <row r="386">
          <cell r="H386" t="str">
            <v/>
          </cell>
        </row>
        <row r="387">
          <cell r="H387" t="str">
            <v/>
          </cell>
        </row>
        <row r="388">
          <cell r="H388" t="str">
            <v/>
          </cell>
        </row>
        <row r="389">
          <cell r="H389" t="str">
            <v/>
          </cell>
        </row>
        <row r="390">
          <cell r="H390" t="str">
            <v/>
          </cell>
        </row>
        <row r="391">
          <cell r="H391" t="str">
            <v/>
          </cell>
        </row>
        <row r="392">
          <cell r="H392" t="str">
            <v/>
          </cell>
        </row>
        <row r="393">
          <cell r="H393" t="str">
            <v/>
          </cell>
        </row>
        <row r="394">
          <cell r="H394" t="str">
            <v/>
          </cell>
        </row>
        <row r="395">
          <cell r="H395" t="str">
            <v/>
          </cell>
        </row>
        <row r="396">
          <cell r="H396" t="str">
            <v/>
          </cell>
        </row>
        <row r="397">
          <cell r="H397" t="str">
            <v/>
          </cell>
        </row>
        <row r="398">
          <cell r="H398" t="str">
            <v/>
          </cell>
        </row>
        <row r="399">
          <cell r="H399" t="str">
            <v/>
          </cell>
        </row>
        <row r="400">
          <cell r="H400" t="str">
            <v/>
          </cell>
        </row>
        <row r="401">
          <cell r="H401" t="str">
            <v/>
          </cell>
        </row>
        <row r="402">
          <cell r="H402" t="str">
            <v/>
          </cell>
        </row>
        <row r="403">
          <cell r="H403" t="str">
            <v/>
          </cell>
        </row>
        <row r="404">
          <cell r="H404" t="str">
            <v/>
          </cell>
        </row>
        <row r="405">
          <cell r="H405" t="str">
            <v/>
          </cell>
        </row>
        <row r="406">
          <cell r="H406" t="str">
            <v/>
          </cell>
        </row>
        <row r="407">
          <cell r="H407" t="str">
            <v/>
          </cell>
        </row>
        <row r="408">
          <cell r="H408" t="str">
            <v/>
          </cell>
        </row>
        <row r="409">
          <cell r="H409" t="str">
            <v/>
          </cell>
        </row>
        <row r="410">
          <cell r="H410" t="str">
            <v/>
          </cell>
        </row>
        <row r="411">
          <cell r="H411" t="str">
            <v/>
          </cell>
        </row>
        <row r="412">
          <cell r="H412" t="str">
            <v/>
          </cell>
        </row>
        <row r="413">
          <cell r="H413" t="str">
            <v/>
          </cell>
        </row>
        <row r="414">
          <cell r="H414" t="str">
            <v/>
          </cell>
        </row>
        <row r="415">
          <cell r="H415" t="str">
            <v/>
          </cell>
        </row>
        <row r="416">
          <cell r="H416" t="str">
            <v/>
          </cell>
        </row>
        <row r="417">
          <cell r="H417" t="str">
            <v/>
          </cell>
        </row>
        <row r="418">
          <cell r="H418" t="str">
            <v/>
          </cell>
        </row>
        <row r="419">
          <cell r="H419" t="str">
            <v/>
          </cell>
        </row>
        <row r="420">
          <cell r="H420" t="str">
            <v/>
          </cell>
        </row>
        <row r="421">
          <cell r="H421" t="str">
            <v/>
          </cell>
        </row>
        <row r="422">
          <cell r="H422" t="str">
            <v/>
          </cell>
        </row>
        <row r="423">
          <cell r="H423" t="str">
            <v/>
          </cell>
        </row>
        <row r="424">
          <cell r="H424" t="str">
            <v/>
          </cell>
        </row>
        <row r="425">
          <cell r="H425" t="str">
            <v/>
          </cell>
        </row>
        <row r="426">
          <cell r="H426" t="str">
            <v/>
          </cell>
        </row>
        <row r="427">
          <cell r="H427" t="str">
            <v/>
          </cell>
        </row>
        <row r="428">
          <cell r="H428" t="str">
            <v/>
          </cell>
        </row>
        <row r="429">
          <cell r="H429" t="str">
            <v/>
          </cell>
        </row>
        <row r="430">
          <cell r="H430" t="str">
            <v/>
          </cell>
        </row>
        <row r="431">
          <cell r="H431" t="str">
            <v/>
          </cell>
        </row>
        <row r="432">
          <cell r="H432" t="str">
            <v/>
          </cell>
        </row>
        <row r="433">
          <cell r="H433" t="str">
            <v/>
          </cell>
        </row>
        <row r="434">
          <cell r="H434" t="str">
            <v/>
          </cell>
        </row>
        <row r="435">
          <cell r="H435" t="str">
            <v/>
          </cell>
        </row>
        <row r="436">
          <cell r="H436" t="str">
            <v/>
          </cell>
        </row>
        <row r="437">
          <cell r="H437" t="str">
            <v/>
          </cell>
        </row>
        <row r="438">
          <cell r="H438" t="str">
            <v/>
          </cell>
        </row>
        <row r="439">
          <cell r="H439" t="str">
            <v/>
          </cell>
        </row>
        <row r="440">
          <cell r="H440" t="str">
            <v/>
          </cell>
        </row>
        <row r="441">
          <cell r="H441" t="str">
            <v/>
          </cell>
        </row>
        <row r="442">
          <cell r="H442" t="str">
            <v/>
          </cell>
        </row>
        <row r="443">
          <cell r="H443" t="str">
            <v/>
          </cell>
        </row>
        <row r="444">
          <cell r="H444" t="str">
            <v/>
          </cell>
        </row>
        <row r="445">
          <cell r="H445" t="str">
            <v/>
          </cell>
        </row>
        <row r="446">
          <cell r="H446" t="str">
            <v/>
          </cell>
        </row>
        <row r="447">
          <cell r="H447" t="str">
            <v/>
          </cell>
        </row>
        <row r="448">
          <cell r="H448" t="str">
            <v/>
          </cell>
        </row>
        <row r="449">
          <cell r="H449" t="str">
            <v/>
          </cell>
        </row>
        <row r="450">
          <cell r="H450" t="str">
            <v/>
          </cell>
        </row>
        <row r="451">
          <cell r="H451" t="str">
            <v/>
          </cell>
        </row>
        <row r="452">
          <cell r="H452" t="str">
            <v/>
          </cell>
        </row>
        <row r="453">
          <cell r="H453" t="str">
            <v/>
          </cell>
        </row>
        <row r="454">
          <cell r="H454" t="str">
            <v/>
          </cell>
        </row>
        <row r="455">
          <cell r="H455" t="str">
            <v/>
          </cell>
        </row>
        <row r="456">
          <cell r="H456" t="str">
            <v/>
          </cell>
        </row>
        <row r="457">
          <cell r="H457" t="str">
            <v/>
          </cell>
        </row>
        <row r="458">
          <cell r="H458" t="str">
            <v/>
          </cell>
        </row>
        <row r="459">
          <cell r="H459" t="str">
            <v/>
          </cell>
        </row>
        <row r="460">
          <cell r="H460" t="str">
            <v/>
          </cell>
        </row>
        <row r="461">
          <cell r="H461" t="str">
            <v/>
          </cell>
        </row>
        <row r="462">
          <cell r="H462" t="str">
            <v/>
          </cell>
        </row>
        <row r="463">
          <cell r="H463" t="str">
            <v/>
          </cell>
        </row>
        <row r="464">
          <cell r="H464" t="str">
            <v/>
          </cell>
        </row>
        <row r="465">
          <cell r="H465" t="str">
            <v/>
          </cell>
        </row>
        <row r="466">
          <cell r="H466" t="str">
            <v/>
          </cell>
        </row>
        <row r="467">
          <cell r="H467" t="str">
            <v/>
          </cell>
        </row>
        <row r="468">
          <cell r="H468" t="str">
            <v/>
          </cell>
        </row>
        <row r="469">
          <cell r="H469" t="str">
            <v/>
          </cell>
        </row>
        <row r="470">
          <cell r="H470" t="str">
            <v/>
          </cell>
        </row>
        <row r="471">
          <cell r="H471" t="str">
            <v/>
          </cell>
        </row>
        <row r="472">
          <cell r="H472" t="str">
            <v/>
          </cell>
        </row>
        <row r="473">
          <cell r="H473" t="str">
            <v/>
          </cell>
        </row>
        <row r="474">
          <cell r="H474" t="str">
            <v/>
          </cell>
        </row>
        <row r="475">
          <cell r="H475" t="str">
            <v/>
          </cell>
        </row>
        <row r="476">
          <cell r="H476" t="str">
            <v/>
          </cell>
        </row>
        <row r="477">
          <cell r="H477" t="str">
            <v/>
          </cell>
        </row>
        <row r="478">
          <cell r="H478" t="str">
            <v/>
          </cell>
        </row>
        <row r="479">
          <cell r="H479" t="str">
            <v/>
          </cell>
        </row>
        <row r="480">
          <cell r="H480" t="str">
            <v/>
          </cell>
        </row>
        <row r="481">
          <cell r="H481" t="str">
            <v/>
          </cell>
        </row>
        <row r="482">
          <cell r="H482" t="str">
            <v/>
          </cell>
        </row>
        <row r="483">
          <cell r="H483" t="str">
            <v/>
          </cell>
        </row>
        <row r="484">
          <cell r="H484" t="str">
            <v/>
          </cell>
        </row>
        <row r="485">
          <cell r="H485" t="str">
            <v/>
          </cell>
        </row>
        <row r="486">
          <cell r="H486" t="str">
            <v/>
          </cell>
        </row>
        <row r="487">
          <cell r="H487" t="str">
            <v/>
          </cell>
        </row>
        <row r="488">
          <cell r="H488" t="str">
            <v/>
          </cell>
        </row>
        <row r="489">
          <cell r="H489" t="str">
            <v/>
          </cell>
        </row>
        <row r="490">
          <cell r="H490" t="str">
            <v/>
          </cell>
        </row>
        <row r="491">
          <cell r="H491" t="str">
            <v/>
          </cell>
        </row>
        <row r="492">
          <cell r="H492" t="str">
            <v/>
          </cell>
        </row>
        <row r="493">
          <cell r="H493" t="str">
            <v/>
          </cell>
        </row>
        <row r="494">
          <cell r="H494" t="str">
            <v/>
          </cell>
        </row>
        <row r="495">
          <cell r="H495" t="str">
            <v/>
          </cell>
        </row>
        <row r="496">
          <cell r="H496" t="str">
            <v/>
          </cell>
        </row>
        <row r="497">
          <cell r="H497" t="str">
            <v/>
          </cell>
        </row>
        <row r="498">
          <cell r="H498" t="str">
            <v/>
          </cell>
        </row>
        <row r="499">
          <cell r="H499" t="str">
            <v/>
          </cell>
        </row>
        <row r="500">
          <cell r="H500" t="str">
            <v/>
          </cell>
        </row>
        <row r="501">
          <cell r="H501" t="str">
            <v/>
          </cell>
        </row>
        <row r="502">
          <cell r="H502" t="str">
            <v/>
          </cell>
        </row>
        <row r="503">
          <cell r="H503" t="str">
            <v/>
          </cell>
        </row>
        <row r="504">
          <cell r="H504" t="str">
            <v/>
          </cell>
        </row>
        <row r="505">
          <cell r="H505" t="str">
            <v/>
          </cell>
        </row>
        <row r="506">
          <cell r="H506" t="str">
            <v/>
          </cell>
        </row>
        <row r="507">
          <cell r="H507" t="str">
            <v/>
          </cell>
        </row>
        <row r="508">
          <cell r="H508" t="str">
            <v/>
          </cell>
        </row>
        <row r="509">
          <cell r="H509" t="str">
            <v/>
          </cell>
        </row>
        <row r="510">
          <cell r="H510" t="str">
            <v/>
          </cell>
        </row>
        <row r="511">
          <cell r="H511" t="str">
            <v/>
          </cell>
        </row>
        <row r="512">
          <cell r="H512" t="str">
            <v/>
          </cell>
        </row>
        <row r="513">
          <cell r="H513" t="str">
            <v/>
          </cell>
        </row>
        <row r="514">
          <cell r="H514" t="str">
            <v/>
          </cell>
        </row>
        <row r="515">
          <cell r="H515" t="str">
            <v/>
          </cell>
        </row>
        <row r="516">
          <cell r="H516" t="str">
            <v/>
          </cell>
        </row>
        <row r="517">
          <cell r="H517" t="str">
            <v/>
          </cell>
        </row>
        <row r="518">
          <cell r="H518" t="str">
            <v/>
          </cell>
        </row>
        <row r="519">
          <cell r="H519" t="str">
            <v/>
          </cell>
        </row>
        <row r="520">
          <cell r="H520" t="str">
            <v/>
          </cell>
        </row>
        <row r="521">
          <cell r="H521" t="str">
            <v/>
          </cell>
        </row>
        <row r="522">
          <cell r="H522" t="str">
            <v/>
          </cell>
        </row>
        <row r="523">
          <cell r="H523" t="str">
            <v/>
          </cell>
        </row>
        <row r="524">
          <cell r="H524" t="str">
            <v/>
          </cell>
        </row>
        <row r="525">
          <cell r="H525" t="str">
            <v/>
          </cell>
        </row>
        <row r="526">
          <cell r="H526" t="str">
            <v/>
          </cell>
        </row>
        <row r="527">
          <cell r="H527" t="str">
            <v/>
          </cell>
        </row>
        <row r="528">
          <cell r="H528" t="str">
            <v/>
          </cell>
        </row>
        <row r="529">
          <cell r="H529" t="str">
            <v/>
          </cell>
        </row>
        <row r="530">
          <cell r="H530" t="str">
            <v/>
          </cell>
        </row>
        <row r="531">
          <cell r="H531" t="str">
            <v/>
          </cell>
        </row>
        <row r="532">
          <cell r="H532" t="str">
            <v/>
          </cell>
        </row>
        <row r="533">
          <cell r="H533" t="str">
            <v/>
          </cell>
        </row>
        <row r="534">
          <cell r="H534" t="str">
            <v/>
          </cell>
        </row>
        <row r="535">
          <cell r="H535" t="str">
            <v/>
          </cell>
        </row>
        <row r="536">
          <cell r="H536" t="str">
            <v/>
          </cell>
        </row>
        <row r="537">
          <cell r="H537" t="str">
            <v/>
          </cell>
        </row>
        <row r="538">
          <cell r="H538" t="str">
            <v/>
          </cell>
        </row>
        <row r="539">
          <cell r="H539" t="str">
            <v/>
          </cell>
        </row>
        <row r="540">
          <cell r="H540" t="str">
            <v/>
          </cell>
        </row>
        <row r="541">
          <cell r="H541" t="str">
            <v/>
          </cell>
        </row>
        <row r="542">
          <cell r="H542" t="str">
            <v/>
          </cell>
        </row>
        <row r="543">
          <cell r="H543" t="str">
            <v/>
          </cell>
        </row>
        <row r="544">
          <cell r="H544" t="str">
            <v/>
          </cell>
        </row>
        <row r="545">
          <cell r="H545" t="str">
            <v/>
          </cell>
        </row>
        <row r="546">
          <cell r="H546" t="str">
            <v/>
          </cell>
        </row>
        <row r="547">
          <cell r="H547" t="str">
            <v/>
          </cell>
        </row>
        <row r="548">
          <cell r="H548" t="str">
            <v/>
          </cell>
        </row>
        <row r="549">
          <cell r="H549" t="str">
            <v/>
          </cell>
        </row>
        <row r="550">
          <cell r="H550" t="str">
            <v/>
          </cell>
        </row>
        <row r="551">
          <cell r="H551" t="str">
            <v/>
          </cell>
        </row>
        <row r="552">
          <cell r="H552" t="str">
            <v/>
          </cell>
        </row>
        <row r="553">
          <cell r="H553" t="str">
            <v/>
          </cell>
        </row>
        <row r="554">
          <cell r="H554" t="str">
            <v/>
          </cell>
        </row>
        <row r="555">
          <cell r="H555" t="str">
            <v/>
          </cell>
        </row>
        <row r="556">
          <cell r="H556" t="str">
            <v/>
          </cell>
        </row>
        <row r="557">
          <cell r="H557" t="str">
            <v/>
          </cell>
        </row>
        <row r="558">
          <cell r="H558" t="str">
            <v/>
          </cell>
        </row>
        <row r="559">
          <cell r="H559" t="str">
            <v/>
          </cell>
        </row>
        <row r="560">
          <cell r="H560" t="str">
            <v/>
          </cell>
        </row>
        <row r="561">
          <cell r="H561" t="str">
            <v/>
          </cell>
        </row>
        <row r="562">
          <cell r="H562" t="str">
            <v/>
          </cell>
        </row>
        <row r="563">
          <cell r="H563" t="str">
            <v/>
          </cell>
        </row>
        <row r="564">
          <cell r="H564" t="str">
            <v/>
          </cell>
        </row>
        <row r="565">
          <cell r="H565" t="str">
            <v/>
          </cell>
        </row>
        <row r="566">
          <cell r="H566" t="str">
            <v/>
          </cell>
        </row>
        <row r="567">
          <cell r="H567" t="str">
            <v/>
          </cell>
        </row>
        <row r="568">
          <cell r="H568" t="str">
            <v/>
          </cell>
        </row>
        <row r="569">
          <cell r="H569" t="str">
            <v/>
          </cell>
        </row>
        <row r="570">
          <cell r="H570" t="str">
            <v/>
          </cell>
        </row>
        <row r="571">
          <cell r="H571" t="str">
            <v/>
          </cell>
        </row>
        <row r="572">
          <cell r="H572" t="str">
            <v/>
          </cell>
        </row>
        <row r="573">
          <cell r="H573" t="str">
            <v/>
          </cell>
        </row>
        <row r="574">
          <cell r="H574" t="str">
            <v/>
          </cell>
        </row>
        <row r="575">
          <cell r="H575" t="str">
            <v/>
          </cell>
        </row>
        <row r="576">
          <cell r="H576" t="str">
            <v/>
          </cell>
        </row>
        <row r="577">
          <cell r="H577" t="str">
            <v/>
          </cell>
        </row>
        <row r="578">
          <cell r="H578" t="str">
            <v/>
          </cell>
        </row>
        <row r="579">
          <cell r="H579" t="str">
            <v/>
          </cell>
        </row>
        <row r="580">
          <cell r="H580" t="str">
            <v/>
          </cell>
        </row>
        <row r="581">
          <cell r="H581" t="str">
            <v/>
          </cell>
        </row>
        <row r="582">
          <cell r="H582" t="str">
            <v/>
          </cell>
        </row>
        <row r="583">
          <cell r="H583" t="str">
            <v/>
          </cell>
        </row>
        <row r="584">
          <cell r="H584" t="str">
            <v/>
          </cell>
        </row>
        <row r="585">
          <cell r="H585" t="str">
            <v/>
          </cell>
        </row>
        <row r="586">
          <cell r="H586" t="str">
            <v/>
          </cell>
        </row>
        <row r="587">
          <cell r="H587" t="str">
            <v/>
          </cell>
        </row>
        <row r="588">
          <cell r="H588" t="str">
            <v/>
          </cell>
        </row>
        <row r="589">
          <cell r="H589" t="str">
            <v/>
          </cell>
        </row>
        <row r="590">
          <cell r="H590" t="str">
            <v/>
          </cell>
        </row>
        <row r="591">
          <cell r="H591" t="str">
            <v/>
          </cell>
        </row>
        <row r="592">
          <cell r="H592" t="str">
            <v/>
          </cell>
        </row>
        <row r="593">
          <cell r="H593" t="str">
            <v/>
          </cell>
        </row>
        <row r="594">
          <cell r="H594" t="str">
            <v/>
          </cell>
        </row>
        <row r="595">
          <cell r="H595" t="str">
            <v/>
          </cell>
        </row>
        <row r="596">
          <cell r="H596" t="str">
            <v/>
          </cell>
        </row>
        <row r="597">
          <cell r="H597" t="str">
            <v/>
          </cell>
        </row>
        <row r="598">
          <cell r="H598" t="str">
            <v/>
          </cell>
        </row>
        <row r="599">
          <cell r="H599" t="str">
            <v/>
          </cell>
        </row>
        <row r="600">
          <cell r="H600" t="str">
            <v/>
          </cell>
        </row>
        <row r="601">
          <cell r="H601" t="str">
            <v/>
          </cell>
        </row>
        <row r="602">
          <cell r="H602" t="str">
            <v/>
          </cell>
        </row>
        <row r="603">
          <cell r="H603" t="str">
            <v/>
          </cell>
        </row>
        <row r="604">
          <cell r="H604" t="str">
            <v/>
          </cell>
        </row>
        <row r="605">
          <cell r="H605" t="str">
            <v/>
          </cell>
        </row>
        <row r="606">
          <cell r="H606" t="str">
            <v/>
          </cell>
        </row>
        <row r="607">
          <cell r="H607" t="str">
            <v/>
          </cell>
        </row>
        <row r="608">
          <cell r="H608" t="str">
            <v/>
          </cell>
        </row>
        <row r="609">
          <cell r="H609" t="str">
            <v/>
          </cell>
        </row>
        <row r="610">
          <cell r="H610" t="str">
            <v/>
          </cell>
        </row>
        <row r="611">
          <cell r="H611" t="str">
            <v/>
          </cell>
        </row>
        <row r="612">
          <cell r="H612" t="str">
            <v/>
          </cell>
        </row>
        <row r="613">
          <cell r="H613" t="str">
            <v/>
          </cell>
        </row>
        <row r="614">
          <cell r="H614" t="str">
            <v/>
          </cell>
        </row>
        <row r="615">
          <cell r="H615" t="str">
            <v/>
          </cell>
        </row>
        <row r="616">
          <cell r="H616" t="str">
            <v/>
          </cell>
        </row>
        <row r="617">
          <cell r="H617" t="str">
            <v/>
          </cell>
        </row>
        <row r="618">
          <cell r="H618" t="str">
            <v/>
          </cell>
        </row>
        <row r="619">
          <cell r="H619" t="str">
            <v/>
          </cell>
        </row>
        <row r="620">
          <cell r="H620" t="str">
            <v/>
          </cell>
        </row>
        <row r="621">
          <cell r="H621" t="str">
            <v/>
          </cell>
        </row>
        <row r="622">
          <cell r="H622" t="str">
            <v/>
          </cell>
        </row>
        <row r="623">
          <cell r="H623" t="str">
            <v/>
          </cell>
        </row>
        <row r="624">
          <cell r="H624" t="str">
            <v/>
          </cell>
        </row>
        <row r="625">
          <cell r="H625" t="str">
            <v/>
          </cell>
        </row>
        <row r="626">
          <cell r="H626" t="str">
            <v/>
          </cell>
        </row>
        <row r="627">
          <cell r="H627" t="str">
            <v/>
          </cell>
        </row>
        <row r="628">
          <cell r="H628" t="str">
            <v/>
          </cell>
        </row>
        <row r="629">
          <cell r="H629" t="str">
            <v/>
          </cell>
        </row>
        <row r="630">
          <cell r="H630" t="str">
            <v/>
          </cell>
        </row>
        <row r="631">
          <cell r="H631" t="str">
            <v/>
          </cell>
        </row>
        <row r="632">
          <cell r="H632" t="str">
            <v/>
          </cell>
        </row>
        <row r="633">
          <cell r="H633" t="str">
            <v/>
          </cell>
        </row>
        <row r="634">
          <cell r="H634" t="str">
            <v/>
          </cell>
        </row>
        <row r="635">
          <cell r="H635" t="str">
            <v/>
          </cell>
        </row>
        <row r="636">
          <cell r="H636" t="str">
            <v/>
          </cell>
        </row>
        <row r="637">
          <cell r="H637" t="str">
            <v/>
          </cell>
        </row>
        <row r="638">
          <cell r="H638" t="str">
            <v/>
          </cell>
        </row>
        <row r="639">
          <cell r="H639" t="str">
            <v/>
          </cell>
        </row>
        <row r="640">
          <cell r="H640" t="str">
            <v/>
          </cell>
        </row>
        <row r="641">
          <cell r="H641" t="str">
            <v/>
          </cell>
        </row>
        <row r="642">
          <cell r="H642" t="str">
            <v/>
          </cell>
        </row>
        <row r="643">
          <cell r="H643" t="str">
            <v/>
          </cell>
        </row>
        <row r="644">
          <cell r="H644" t="str">
            <v/>
          </cell>
        </row>
        <row r="645">
          <cell r="H645" t="str">
            <v/>
          </cell>
        </row>
        <row r="646">
          <cell r="H646" t="str">
            <v/>
          </cell>
        </row>
        <row r="647">
          <cell r="H647" t="str">
            <v/>
          </cell>
        </row>
        <row r="648">
          <cell r="H648" t="str">
            <v/>
          </cell>
        </row>
        <row r="649">
          <cell r="H649" t="str">
            <v/>
          </cell>
        </row>
        <row r="650">
          <cell r="H650" t="str">
            <v/>
          </cell>
        </row>
        <row r="651">
          <cell r="H651" t="str">
            <v/>
          </cell>
        </row>
        <row r="652">
          <cell r="H652" t="str">
            <v/>
          </cell>
        </row>
        <row r="653">
          <cell r="H653" t="str">
            <v/>
          </cell>
        </row>
        <row r="654">
          <cell r="H654" t="str">
            <v/>
          </cell>
        </row>
        <row r="655">
          <cell r="H655" t="str">
            <v/>
          </cell>
        </row>
        <row r="656">
          <cell r="H656" t="str">
            <v/>
          </cell>
        </row>
        <row r="657">
          <cell r="H657" t="str">
            <v/>
          </cell>
        </row>
        <row r="658">
          <cell r="H658" t="str">
            <v/>
          </cell>
        </row>
        <row r="659">
          <cell r="H659" t="str">
            <v/>
          </cell>
        </row>
        <row r="660">
          <cell r="H660" t="str">
            <v/>
          </cell>
        </row>
        <row r="661">
          <cell r="H661" t="str">
            <v/>
          </cell>
        </row>
        <row r="662">
          <cell r="H662" t="str">
            <v/>
          </cell>
        </row>
        <row r="663">
          <cell r="H663" t="str">
            <v/>
          </cell>
        </row>
        <row r="664">
          <cell r="H664" t="str">
            <v/>
          </cell>
        </row>
        <row r="665">
          <cell r="H665" t="str">
            <v/>
          </cell>
        </row>
        <row r="666">
          <cell r="H666" t="str">
            <v/>
          </cell>
        </row>
        <row r="667">
          <cell r="H667" t="str">
            <v/>
          </cell>
        </row>
        <row r="668">
          <cell r="H668" t="str">
            <v/>
          </cell>
        </row>
        <row r="669">
          <cell r="H669" t="str">
            <v/>
          </cell>
        </row>
        <row r="670">
          <cell r="H670" t="str">
            <v/>
          </cell>
        </row>
        <row r="671">
          <cell r="H671" t="str">
            <v/>
          </cell>
        </row>
        <row r="672">
          <cell r="H672" t="str">
            <v/>
          </cell>
        </row>
        <row r="673">
          <cell r="H673" t="str">
            <v/>
          </cell>
        </row>
        <row r="674">
          <cell r="H674" t="str">
            <v/>
          </cell>
        </row>
        <row r="675">
          <cell r="H675" t="str">
            <v/>
          </cell>
        </row>
        <row r="676">
          <cell r="H676" t="str">
            <v/>
          </cell>
        </row>
        <row r="677">
          <cell r="H677" t="str">
            <v/>
          </cell>
        </row>
        <row r="678">
          <cell r="H678" t="str">
            <v/>
          </cell>
        </row>
        <row r="679">
          <cell r="H679" t="str">
            <v/>
          </cell>
        </row>
        <row r="680">
          <cell r="H680" t="str">
            <v/>
          </cell>
        </row>
        <row r="681">
          <cell r="H681" t="str">
            <v/>
          </cell>
        </row>
        <row r="682">
          <cell r="H682" t="str">
            <v/>
          </cell>
        </row>
        <row r="683">
          <cell r="H683" t="str">
            <v/>
          </cell>
        </row>
        <row r="684">
          <cell r="H684" t="str">
            <v/>
          </cell>
        </row>
        <row r="685">
          <cell r="H685" t="str">
            <v/>
          </cell>
        </row>
        <row r="686">
          <cell r="H686" t="str">
            <v/>
          </cell>
        </row>
        <row r="687">
          <cell r="H687" t="str">
            <v/>
          </cell>
        </row>
        <row r="688">
          <cell r="H688" t="str">
            <v/>
          </cell>
        </row>
        <row r="689">
          <cell r="H689" t="str">
            <v/>
          </cell>
        </row>
        <row r="690">
          <cell r="H690" t="str">
            <v/>
          </cell>
        </row>
        <row r="691">
          <cell r="H691" t="str">
            <v/>
          </cell>
        </row>
        <row r="692">
          <cell r="H692" t="str">
            <v/>
          </cell>
        </row>
        <row r="693">
          <cell r="H693" t="str">
            <v/>
          </cell>
        </row>
        <row r="694">
          <cell r="H694" t="str">
            <v/>
          </cell>
        </row>
        <row r="695">
          <cell r="H695" t="str">
            <v/>
          </cell>
        </row>
        <row r="696">
          <cell r="H696" t="str">
            <v/>
          </cell>
        </row>
        <row r="697">
          <cell r="H697" t="str">
            <v/>
          </cell>
        </row>
        <row r="698">
          <cell r="H698" t="str">
            <v/>
          </cell>
        </row>
        <row r="699">
          <cell r="H699" t="str">
            <v/>
          </cell>
        </row>
        <row r="700">
          <cell r="H700" t="str">
            <v/>
          </cell>
        </row>
        <row r="701">
          <cell r="H701" t="str">
            <v/>
          </cell>
        </row>
        <row r="702">
          <cell r="H702" t="str">
            <v/>
          </cell>
        </row>
        <row r="703">
          <cell r="H703" t="str">
            <v/>
          </cell>
        </row>
        <row r="704">
          <cell r="H704" t="str">
            <v/>
          </cell>
        </row>
        <row r="705">
          <cell r="H705" t="str">
            <v/>
          </cell>
        </row>
        <row r="706">
          <cell r="H706" t="str">
            <v/>
          </cell>
        </row>
        <row r="707">
          <cell r="H707" t="str">
            <v/>
          </cell>
        </row>
        <row r="708">
          <cell r="H708" t="str">
            <v/>
          </cell>
        </row>
        <row r="709">
          <cell r="H709" t="str">
            <v/>
          </cell>
        </row>
        <row r="710">
          <cell r="H710" t="str">
            <v/>
          </cell>
        </row>
        <row r="711">
          <cell r="H711" t="str">
            <v/>
          </cell>
        </row>
        <row r="712">
          <cell r="H712" t="str">
            <v/>
          </cell>
        </row>
        <row r="713">
          <cell r="H713" t="str">
            <v/>
          </cell>
        </row>
        <row r="714">
          <cell r="H714" t="str">
            <v/>
          </cell>
        </row>
        <row r="715">
          <cell r="H715" t="str">
            <v/>
          </cell>
        </row>
        <row r="716">
          <cell r="H716" t="str">
            <v/>
          </cell>
        </row>
        <row r="717">
          <cell r="H717" t="str">
            <v/>
          </cell>
        </row>
        <row r="718">
          <cell r="H718" t="str">
            <v/>
          </cell>
        </row>
        <row r="719">
          <cell r="H719" t="str">
            <v/>
          </cell>
        </row>
        <row r="720">
          <cell r="H720" t="str">
            <v/>
          </cell>
        </row>
        <row r="721">
          <cell r="H721" t="str">
            <v/>
          </cell>
        </row>
        <row r="722">
          <cell r="H722" t="str">
            <v/>
          </cell>
        </row>
        <row r="723">
          <cell r="H723" t="str">
            <v/>
          </cell>
        </row>
        <row r="724">
          <cell r="H724" t="str">
            <v/>
          </cell>
        </row>
        <row r="725">
          <cell r="H725" t="str">
            <v/>
          </cell>
        </row>
        <row r="726">
          <cell r="H726" t="str">
            <v/>
          </cell>
        </row>
        <row r="727">
          <cell r="H727" t="str">
            <v/>
          </cell>
        </row>
        <row r="728">
          <cell r="H728" t="str">
            <v/>
          </cell>
        </row>
        <row r="729">
          <cell r="H729" t="str">
            <v/>
          </cell>
        </row>
        <row r="730">
          <cell r="H730" t="str">
            <v/>
          </cell>
        </row>
        <row r="731">
          <cell r="H731" t="str">
            <v/>
          </cell>
        </row>
        <row r="732">
          <cell r="H732" t="str">
            <v/>
          </cell>
        </row>
        <row r="733">
          <cell r="H733" t="str">
            <v/>
          </cell>
        </row>
        <row r="734">
          <cell r="H734" t="str">
            <v/>
          </cell>
        </row>
        <row r="735">
          <cell r="H735" t="str">
            <v/>
          </cell>
        </row>
        <row r="736">
          <cell r="H736" t="str">
            <v/>
          </cell>
        </row>
        <row r="737">
          <cell r="H737" t="str">
            <v/>
          </cell>
        </row>
        <row r="738">
          <cell r="H738" t="str">
            <v/>
          </cell>
        </row>
        <row r="739">
          <cell r="H739" t="str">
            <v/>
          </cell>
        </row>
        <row r="740">
          <cell r="H740" t="str">
            <v/>
          </cell>
        </row>
        <row r="741">
          <cell r="H741" t="str">
            <v/>
          </cell>
        </row>
        <row r="742">
          <cell r="H742" t="str">
            <v/>
          </cell>
        </row>
        <row r="743">
          <cell r="H743" t="str">
            <v/>
          </cell>
        </row>
        <row r="744">
          <cell r="H744" t="str">
            <v/>
          </cell>
        </row>
        <row r="745">
          <cell r="H745" t="str">
            <v/>
          </cell>
        </row>
        <row r="746">
          <cell r="H746" t="str">
            <v/>
          </cell>
        </row>
        <row r="747">
          <cell r="H747" t="str">
            <v/>
          </cell>
        </row>
        <row r="748">
          <cell r="H748" t="str">
            <v/>
          </cell>
        </row>
        <row r="749">
          <cell r="H749" t="str">
            <v/>
          </cell>
        </row>
        <row r="750">
          <cell r="H750" t="str">
            <v/>
          </cell>
        </row>
        <row r="751">
          <cell r="H751" t="str">
            <v/>
          </cell>
        </row>
        <row r="752">
          <cell r="H752" t="str">
            <v/>
          </cell>
        </row>
        <row r="753">
          <cell r="H753" t="str">
            <v/>
          </cell>
        </row>
        <row r="754">
          <cell r="H754" t="str">
            <v/>
          </cell>
        </row>
        <row r="755">
          <cell r="H755" t="str">
            <v/>
          </cell>
        </row>
        <row r="756">
          <cell r="H756" t="str">
            <v/>
          </cell>
        </row>
        <row r="757">
          <cell r="H757" t="str">
            <v/>
          </cell>
        </row>
        <row r="758">
          <cell r="H758" t="str">
            <v/>
          </cell>
        </row>
        <row r="759">
          <cell r="H759" t="str">
            <v/>
          </cell>
        </row>
        <row r="760">
          <cell r="H760" t="str">
            <v/>
          </cell>
        </row>
        <row r="761">
          <cell r="H761" t="str">
            <v/>
          </cell>
        </row>
        <row r="762">
          <cell r="H762" t="str">
            <v/>
          </cell>
        </row>
        <row r="763">
          <cell r="H763" t="str">
            <v/>
          </cell>
        </row>
        <row r="764">
          <cell r="H764" t="str">
            <v/>
          </cell>
        </row>
        <row r="765">
          <cell r="H765" t="str">
            <v/>
          </cell>
        </row>
        <row r="766">
          <cell r="H766" t="str">
            <v/>
          </cell>
        </row>
        <row r="767">
          <cell r="H767" t="str">
            <v/>
          </cell>
        </row>
        <row r="768">
          <cell r="H768" t="str">
            <v/>
          </cell>
        </row>
        <row r="769">
          <cell r="H769" t="str">
            <v/>
          </cell>
        </row>
        <row r="770">
          <cell r="H770" t="str">
            <v/>
          </cell>
        </row>
        <row r="771">
          <cell r="H771" t="str">
            <v/>
          </cell>
        </row>
        <row r="772">
          <cell r="H772" t="str">
            <v/>
          </cell>
        </row>
        <row r="773">
          <cell r="H773" t="str">
            <v/>
          </cell>
        </row>
        <row r="774">
          <cell r="H774" t="str">
            <v/>
          </cell>
        </row>
        <row r="775">
          <cell r="H775" t="str">
            <v/>
          </cell>
        </row>
        <row r="776">
          <cell r="H776" t="str">
            <v/>
          </cell>
        </row>
        <row r="777">
          <cell r="H777" t="str">
            <v/>
          </cell>
        </row>
        <row r="778">
          <cell r="H778" t="str">
            <v/>
          </cell>
        </row>
        <row r="779">
          <cell r="H779" t="str">
            <v/>
          </cell>
        </row>
        <row r="780">
          <cell r="H780" t="str">
            <v/>
          </cell>
        </row>
        <row r="781">
          <cell r="H781" t="str">
            <v/>
          </cell>
        </row>
        <row r="782">
          <cell r="H782" t="str">
            <v/>
          </cell>
        </row>
        <row r="783">
          <cell r="H783" t="str">
            <v/>
          </cell>
        </row>
        <row r="784">
          <cell r="H784" t="str">
            <v/>
          </cell>
        </row>
        <row r="785">
          <cell r="H785" t="str">
            <v/>
          </cell>
        </row>
        <row r="786">
          <cell r="H786" t="str">
            <v/>
          </cell>
        </row>
        <row r="787">
          <cell r="H787" t="str">
            <v/>
          </cell>
        </row>
        <row r="788">
          <cell r="H788" t="str">
            <v/>
          </cell>
        </row>
        <row r="789">
          <cell r="H789" t="str">
            <v/>
          </cell>
        </row>
        <row r="790">
          <cell r="H790" t="str">
            <v/>
          </cell>
        </row>
        <row r="791">
          <cell r="H791" t="str">
            <v/>
          </cell>
        </row>
        <row r="792">
          <cell r="H792" t="str">
            <v/>
          </cell>
        </row>
        <row r="793">
          <cell r="H793" t="str">
            <v/>
          </cell>
        </row>
        <row r="794">
          <cell r="H794" t="str">
            <v/>
          </cell>
        </row>
        <row r="795">
          <cell r="H795" t="str">
            <v/>
          </cell>
        </row>
        <row r="796">
          <cell r="H796" t="str">
            <v/>
          </cell>
        </row>
        <row r="797">
          <cell r="H797" t="str">
            <v/>
          </cell>
        </row>
        <row r="798">
          <cell r="H798" t="str">
            <v/>
          </cell>
        </row>
        <row r="799">
          <cell r="H799" t="str">
            <v/>
          </cell>
        </row>
        <row r="800">
          <cell r="H800" t="str">
            <v/>
          </cell>
        </row>
        <row r="801">
          <cell r="H801" t="str">
            <v/>
          </cell>
        </row>
        <row r="802">
          <cell r="H802" t="str">
            <v/>
          </cell>
        </row>
        <row r="803">
          <cell r="H803" t="str">
            <v/>
          </cell>
        </row>
        <row r="804">
          <cell r="H804" t="str">
            <v/>
          </cell>
        </row>
        <row r="805">
          <cell r="H805" t="str">
            <v/>
          </cell>
        </row>
        <row r="806">
          <cell r="H806" t="str">
            <v/>
          </cell>
        </row>
        <row r="807">
          <cell r="H807" t="str">
            <v/>
          </cell>
        </row>
        <row r="808">
          <cell r="H808" t="str">
            <v/>
          </cell>
        </row>
        <row r="809">
          <cell r="H809" t="str">
            <v/>
          </cell>
        </row>
        <row r="810">
          <cell r="H810" t="str">
            <v/>
          </cell>
        </row>
        <row r="811">
          <cell r="H811" t="str">
            <v/>
          </cell>
        </row>
        <row r="812">
          <cell r="H812" t="str">
            <v/>
          </cell>
        </row>
        <row r="813">
          <cell r="H813" t="str">
            <v/>
          </cell>
        </row>
        <row r="814">
          <cell r="H814" t="str">
            <v/>
          </cell>
        </row>
        <row r="815">
          <cell r="H815" t="str">
            <v/>
          </cell>
        </row>
        <row r="816">
          <cell r="H816" t="str">
            <v/>
          </cell>
        </row>
        <row r="817">
          <cell r="H817" t="str">
            <v/>
          </cell>
        </row>
        <row r="818">
          <cell r="H818" t="str">
            <v/>
          </cell>
        </row>
        <row r="819">
          <cell r="H819" t="str">
            <v/>
          </cell>
        </row>
        <row r="820">
          <cell r="H820" t="str">
            <v/>
          </cell>
        </row>
        <row r="821">
          <cell r="H821" t="str">
            <v/>
          </cell>
        </row>
        <row r="822">
          <cell r="H822" t="str">
            <v/>
          </cell>
        </row>
        <row r="823">
          <cell r="H823" t="str">
            <v/>
          </cell>
        </row>
        <row r="824">
          <cell r="H824" t="str">
            <v/>
          </cell>
        </row>
        <row r="825">
          <cell r="H825" t="str">
            <v/>
          </cell>
        </row>
        <row r="826">
          <cell r="H826" t="str">
            <v/>
          </cell>
        </row>
        <row r="827">
          <cell r="H827" t="str">
            <v/>
          </cell>
        </row>
        <row r="828">
          <cell r="H828" t="str">
            <v/>
          </cell>
        </row>
        <row r="829">
          <cell r="H829" t="str">
            <v/>
          </cell>
        </row>
        <row r="830">
          <cell r="H830" t="str">
            <v/>
          </cell>
        </row>
        <row r="831">
          <cell r="H831" t="str">
            <v/>
          </cell>
        </row>
        <row r="832">
          <cell r="H832" t="str">
            <v/>
          </cell>
        </row>
        <row r="833">
          <cell r="H833" t="str">
            <v/>
          </cell>
        </row>
        <row r="834">
          <cell r="H834" t="str">
            <v/>
          </cell>
        </row>
        <row r="835">
          <cell r="H835" t="str">
            <v/>
          </cell>
        </row>
        <row r="836">
          <cell r="H836" t="str">
            <v/>
          </cell>
        </row>
        <row r="837">
          <cell r="H837" t="str">
            <v/>
          </cell>
        </row>
        <row r="838">
          <cell r="H838" t="str">
            <v/>
          </cell>
        </row>
        <row r="839">
          <cell r="H839" t="str">
            <v/>
          </cell>
        </row>
        <row r="840">
          <cell r="H840" t="str">
            <v/>
          </cell>
        </row>
        <row r="841">
          <cell r="H841" t="str">
            <v/>
          </cell>
        </row>
        <row r="842">
          <cell r="H842" t="str">
            <v/>
          </cell>
        </row>
        <row r="843">
          <cell r="H843" t="str">
            <v/>
          </cell>
        </row>
        <row r="844">
          <cell r="H844" t="str">
            <v/>
          </cell>
        </row>
        <row r="845">
          <cell r="H845" t="str">
            <v/>
          </cell>
        </row>
        <row r="846">
          <cell r="H846" t="str">
            <v/>
          </cell>
        </row>
        <row r="847">
          <cell r="H847" t="str">
            <v/>
          </cell>
        </row>
        <row r="848">
          <cell r="H848" t="str">
            <v/>
          </cell>
        </row>
        <row r="849">
          <cell r="H849" t="str">
            <v/>
          </cell>
        </row>
        <row r="850">
          <cell r="H850" t="str">
            <v/>
          </cell>
        </row>
        <row r="851">
          <cell r="H851" t="str">
            <v/>
          </cell>
        </row>
        <row r="852">
          <cell r="H852" t="str">
            <v/>
          </cell>
        </row>
        <row r="853">
          <cell r="H853" t="str">
            <v/>
          </cell>
        </row>
        <row r="854">
          <cell r="H854" t="str">
            <v/>
          </cell>
        </row>
        <row r="855">
          <cell r="H855" t="str">
            <v/>
          </cell>
        </row>
        <row r="856">
          <cell r="H856" t="str">
            <v/>
          </cell>
        </row>
        <row r="857">
          <cell r="H857" t="str">
            <v/>
          </cell>
        </row>
        <row r="858">
          <cell r="H858" t="str">
            <v/>
          </cell>
        </row>
        <row r="859">
          <cell r="H859" t="str">
            <v/>
          </cell>
        </row>
        <row r="860">
          <cell r="H860" t="str">
            <v/>
          </cell>
        </row>
        <row r="861">
          <cell r="H861" t="str">
            <v/>
          </cell>
        </row>
        <row r="862">
          <cell r="H862" t="str">
            <v/>
          </cell>
        </row>
        <row r="863">
          <cell r="H863" t="str">
            <v/>
          </cell>
        </row>
        <row r="864">
          <cell r="H864" t="str">
            <v/>
          </cell>
        </row>
        <row r="865">
          <cell r="H865" t="str">
            <v/>
          </cell>
        </row>
        <row r="866">
          <cell r="H866" t="str">
            <v/>
          </cell>
        </row>
        <row r="867">
          <cell r="H867" t="str">
            <v/>
          </cell>
        </row>
        <row r="868">
          <cell r="H868" t="str">
            <v/>
          </cell>
        </row>
        <row r="869">
          <cell r="H869" t="str">
            <v/>
          </cell>
        </row>
        <row r="870">
          <cell r="H870" t="str">
            <v/>
          </cell>
        </row>
        <row r="871">
          <cell r="H871" t="str">
            <v/>
          </cell>
        </row>
        <row r="872">
          <cell r="H872" t="str">
            <v/>
          </cell>
        </row>
        <row r="873">
          <cell r="H873" t="str">
            <v/>
          </cell>
        </row>
        <row r="874">
          <cell r="H874" t="str">
            <v/>
          </cell>
        </row>
        <row r="875">
          <cell r="H875" t="str">
            <v/>
          </cell>
        </row>
        <row r="876">
          <cell r="H876" t="str">
            <v/>
          </cell>
        </row>
        <row r="877">
          <cell r="H877" t="str">
            <v/>
          </cell>
        </row>
        <row r="878">
          <cell r="H878" t="str">
            <v/>
          </cell>
        </row>
        <row r="879">
          <cell r="H879" t="str">
            <v/>
          </cell>
        </row>
        <row r="880">
          <cell r="H880" t="str">
            <v/>
          </cell>
        </row>
        <row r="881">
          <cell r="H881" t="str">
            <v/>
          </cell>
        </row>
        <row r="882">
          <cell r="H882" t="str">
            <v/>
          </cell>
        </row>
        <row r="883">
          <cell r="H883" t="str">
            <v/>
          </cell>
        </row>
        <row r="884">
          <cell r="H884" t="str">
            <v/>
          </cell>
        </row>
        <row r="885">
          <cell r="H885" t="str">
            <v/>
          </cell>
        </row>
        <row r="886">
          <cell r="H886" t="str">
            <v/>
          </cell>
        </row>
        <row r="887">
          <cell r="H887" t="str">
            <v/>
          </cell>
        </row>
        <row r="888">
          <cell r="H888" t="str">
            <v/>
          </cell>
        </row>
        <row r="889">
          <cell r="H889" t="str">
            <v/>
          </cell>
        </row>
        <row r="890">
          <cell r="H890" t="str">
            <v/>
          </cell>
        </row>
        <row r="891">
          <cell r="H891" t="str">
            <v/>
          </cell>
        </row>
        <row r="892">
          <cell r="H892" t="str">
            <v/>
          </cell>
        </row>
        <row r="893">
          <cell r="H893" t="str">
            <v/>
          </cell>
        </row>
        <row r="894">
          <cell r="H894" t="str">
            <v/>
          </cell>
        </row>
        <row r="895">
          <cell r="H895" t="str">
            <v/>
          </cell>
        </row>
        <row r="896">
          <cell r="H896" t="str">
            <v/>
          </cell>
        </row>
        <row r="897">
          <cell r="H897" t="str">
            <v/>
          </cell>
        </row>
        <row r="898">
          <cell r="H898" t="str">
            <v/>
          </cell>
        </row>
        <row r="899">
          <cell r="H899" t="str">
            <v/>
          </cell>
        </row>
        <row r="900">
          <cell r="H900" t="str">
            <v/>
          </cell>
        </row>
        <row r="901">
          <cell r="H901" t="str">
            <v/>
          </cell>
        </row>
        <row r="902">
          <cell r="H902" t="str">
            <v/>
          </cell>
        </row>
        <row r="903">
          <cell r="H903" t="str">
            <v/>
          </cell>
        </row>
        <row r="904">
          <cell r="H904" t="str">
            <v/>
          </cell>
        </row>
        <row r="905">
          <cell r="H905" t="str">
            <v/>
          </cell>
        </row>
        <row r="906">
          <cell r="H906" t="str">
            <v/>
          </cell>
        </row>
        <row r="907">
          <cell r="H907" t="str">
            <v/>
          </cell>
        </row>
        <row r="908">
          <cell r="H908" t="str">
            <v/>
          </cell>
        </row>
        <row r="909">
          <cell r="H909" t="str">
            <v/>
          </cell>
        </row>
        <row r="910">
          <cell r="H910" t="str">
            <v/>
          </cell>
        </row>
        <row r="911">
          <cell r="H911" t="str">
            <v/>
          </cell>
        </row>
        <row r="912">
          <cell r="H912" t="str">
            <v/>
          </cell>
        </row>
        <row r="913">
          <cell r="H913" t="str">
            <v/>
          </cell>
        </row>
        <row r="914">
          <cell r="H914" t="str">
            <v/>
          </cell>
        </row>
        <row r="915">
          <cell r="H915" t="str">
            <v/>
          </cell>
        </row>
        <row r="916">
          <cell r="H916" t="str">
            <v/>
          </cell>
        </row>
        <row r="917">
          <cell r="H917" t="str">
            <v/>
          </cell>
        </row>
        <row r="918">
          <cell r="H918" t="str">
            <v/>
          </cell>
        </row>
        <row r="919">
          <cell r="H919" t="str">
            <v/>
          </cell>
        </row>
        <row r="920">
          <cell r="H920" t="str">
            <v/>
          </cell>
        </row>
        <row r="921">
          <cell r="H921" t="str">
            <v/>
          </cell>
        </row>
        <row r="922">
          <cell r="H922" t="str">
            <v/>
          </cell>
        </row>
        <row r="923">
          <cell r="H923" t="str">
            <v/>
          </cell>
        </row>
        <row r="924">
          <cell r="H924" t="str">
            <v/>
          </cell>
        </row>
        <row r="925">
          <cell r="H925" t="str">
            <v/>
          </cell>
        </row>
        <row r="926">
          <cell r="H926" t="str">
            <v/>
          </cell>
        </row>
        <row r="927">
          <cell r="H927" t="str">
            <v/>
          </cell>
        </row>
        <row r="928">
          <cell r="H928" t="str">
            <v/>
          </cell>
        </row>
        <row r="929">
          <cell r="H929" t="str">
            <v/>
          </cell>
        </row>
        <row r="930">
          <cell r="H930" t="str">
            <v/>
          </cell>
        </row>
        <row r="931">
          <cell r="H931" t="str">
            <v/>
          </cell>
        </row>
        <row r="932">
          <cell r="H932" t="str">
            <v/>
          </cell>
        </row>
        <row r="933">
          <cell r="H933" t="str">
            <v/>
          </cell>
        </row>
        <row r="934">
          <cell r="H934" t="str">
            <v/>
          </cell>
        </row>
        <row r="935">
          <cell r="H935" t="str">
            <v/>
          </cell>
        </row>
        <row r="936">
          <cell r="H936" t="str">
            <v/>
          </cell>
        </row>
        <row r="937">
          <cell r="H937" t="str">
            <v/>
          </cell>
        </row>
        <row r="938">
          <cell r="H938" t="str">
            <v/>
          </cell>
        </row>
        <row r="939">
          <cell r="H939" t="str">
            <v/>
          </cell>
        </row>
        <row r="940">
          <cell r="H940" t="str">
            <v/>
          </cell>
        </row>
        <row r="941">
          <cell r="H941" t="str">
            <v/>
          </cell>
        </row>
        <row r="942">
          <cell r="H942" t="str">
            <v/>
          </cell>
        </row>
        <row r="943">
          <cell r="H943" t="str">
            <v/>
          </cell>
        </row>
        <row r="944">
          <cell r="H944" t="str">
            <v/>
          </cell>
        </row>
        <row r="945">
          <cell r="H945" t="str">
            <v/>
          </cell>
        </row>
        <row r="946">
          <cell r="H946" t="str">
            <v/>
          </cell>
        </row>
        <row r="947">
          <cell r="H947" t="str">
            <v/>
          </cell>
        </row>
        <row r="948">
          <cell r="H948" t="str">
            <v/>
          </cell>
        </row>
        <row r="949">
          <cell r="H949" t="str">
            <v/>
          </cell>
        </row>
        <row r="950">
          <cell r="H950" t="str">
            <v/>
          </cell>
        </row>
        <row r="951">
          <cell r="H951" t="str">
            <v/>
          </cell>
        </row>
        <row r="952">
          <cell r="H952" t="str">
            <v/>
          </cell>
        </row>
        <row r="953">
          <cell r="H953" t="str">
            <v/>
          </cell>
        </row>
        <row r="954">
          <cell r="H954" t="str">
            <v/>
          </cell>
        </row>
        <row r="955">
          <cell r="H955" t="str">
            <v/>
          </cell>
        </row>
        <row r="956">
          <cell r="H956" t="str">
            <v/>
          </cell>
        </row>
        <row r="957">
          <cell r="H957" t="str">
            <v/>
          </cell>
        </row>
        <row r="958">
          <cell r="H958" t="str">
            <v/>
          </cell>
        </row>
        <row r="959">
          <cell r="H959" t="str">
            <v/>
          </cell>
        </row>
        <row r="960">
          <cell r="H960" t="str">
            <v/>
          </cell>
        </row>
        <row r="961">
          <cell r="H961" t="str">
            <v/>
          </cell>
        </row>
        <row r="962">
          <cell r="H962" t="str">
            <v/>
          </cell>
        </row>
        <row r="963">
          <cell r="H963" t="str">
            <v/>
          </cell>
        </row>
        <row r="964">
          <cell r="H964" t="str">
            <v/>
          </cell>
        </row>
        <row r="965">
          <cell r="H965" t="str">
            <v/>
          </cell>
        </row>
        <row r="966">
          <cell r="H966" t="str">
            <v/>
          </cell>
        </row>
        <row r="967">
          <cell r="H967" t="str">
            <v/>
          </cell>
        </row>
        <row r="968">
          <cell r="H968" t="str">
            <v/>
          </cell>
        </row>
        <row r="969">
          <cell r="H969" t="str">
            <v/>
          </cell>
        </row>
        <row r="970">
          <cell r="H970" t="str">
            <v/>
          </cell>
        </row>
        <row r="971">
          <cell r="H971" t="str">
            <v/>
          </cell>
        </row>
        <row r="972">
          <cell r="H972" t="str">
            <v/>
          </cell>
        </row>
        <row r="973">
          <cell r="H973" t="str">
            <v/>
          </cell>
        </row>
        <row r="974">
          <cell r="H974" t="str">
            <v/>
          </cell>
        </row>
        <row r="975">
          <cell r="H975" t="str">
            <v/>
          </cell>
        </row>
        <row r="976">
          <cell r="H976" t="str">
            <v/>
          </cell>
        </row>
        <row r="977">
          <cell r="H977" t="str">
            <v/>
          </cell>
        </row>
        <row r="978">
          <cell r="H978" t="str">
            <v/>
          </cell>
        </row>
        <row r="979">
          <cell r="H979" t="str">
            <v/>
          </cell>
        </row>
        <row r="980">
          <cell r="H980" t="str">
            <v/>
          </cell>
        </row>
        <row r="981">
          <cell r="H981" t="str">
            <v/>
          </cell>
        </row>
        <row r="982">
          <cell r="H982" t="str">
            <v/>
          </cell>
        </row>
        <row r="983">
          <cell r="H983" t="str">
            <v/>
          </cell>
        </row>
        <row r="984">
          <cell r="H984" t="str">
            <v/>
          </cell>
        </row>
        <row r="985">
          <cell r="H985" t="str">
            <v/>
          </cell>
        </row>
        <row r="986">
          <cell r="H986" t="str">
            <v/>
          </cell>
        </row>
        <row r="987">
          <cell r="H987" t="str">
            <v/>
          </cell>
        </row>
        <row r="988">
          <cell r="H988" t="str">
            <v/>
          </cell>
        </row>
        <row r="989">
          <cell r="H989" t="str">
            <v/>
          </cell>
        </row>
        <row r="990">
          <cell r="H990" t="str">
            <v/>
          </cell>
        </row>
        <row r="991">
          <cell r="H991" t="str">
            <v/>
          </cell>
        </row>
        <row r="992">
          <cell r="H992" t="str">
            <v/>
          </cell>
        </row>
        <row r="993">
          <cell r="H993" t="str">
            <v/>
          </cell>
        </row>
        <row r="994">
          <cell r="H994" t="str">
            <v/>
          </cell>
        </row>
        <row r="995">
          <cell r="H995" t="str">
            <v/>
          </cell>
        </row>
        <row r="996">
          <cell r="H996" t="str">
            <v/>
          </cell>
        </row>
        <row r="997">
          <cell r="H997" t="str">
            <v/>
          </cell>
        </row>
        <row r="998">
          <cell r="H998" t="str">
            <v/>
          </cell>
        </row>
        <row r="999">
          <cell r="H999" t="str">
            <v/>
          </cell>
        </row>
        <row r="1000">
          <cell r="H1000" t="str">
            <v/>
          </cell>
        </row>
        <row r="1001">
          <cell r="H1001" t="str">
            <v/>
          </cell>
        </row>
        <row r="1002">
          <cell r="H1002" t="str">
            <v/>
          </cell>
        </row>
        <row r="1003">
          <cell r="H1003" t="str">
            <v/>
          </cell>
        </row>
        <row r="1004">
          <cell r="H1004" t="str">
            <v/>
          </cell>
        </row>
        <row r="1005">
          <cell r="H1005" t="str">
            <v/>
          </cell>
        </row>
        <row r="1006">
          <cell r="H1006" t="str">
            <v/>
          </cell>
        </row>
        <row r="1007">
          <cell r="H1007" t="str">
            <v/>
          </cell>
        </row>
        <row r="1008">
          <cell r="H1008" t="str">
            <v/>
          </cell>
        </row>
        <row r="1009">
          <cell r="H1009" t="str">
            <v/>
          </cell>
        </row>
        <row r="1010">
          <cell r="H1010" t="str">
            <v/>
          </cell>
        </row>
        <row r="1011">
          <cell r="H1011" t="str">
            <v/>
          </cell>
        </row>
        <row r="1012">
          <cell r="H1012" t="str">
            <v/>
          </cell>
        </row>
        <row r="1013">
          <cell r="H1013" t="str">
            <v/>
          </cell>
        </row>
        <row r="1014">
          <cell r="H1014" t="str">
            <v/>
          </cell>
        </row>
        <row r="1015">
          <cell r="H1015" t="str">
            <v/>
          </cell>
        </row>
        <row r="1016">
          <cell r="H1016" t="str">
            <v/>
          </cell>
        </row>
        <row r="1017">
          <cell r="H1017" t="str">
            <v/>
          </cell>
        </row>
        <row r="1018">
          <cell r="H1018" t="str">
            <v/>
          </cell>
        </row>
        <row r="1019">
          <cell r="H1019" t="str">
            <v/>
          </cell>
        </row>
        <row r="1020">
          <cell r="H1020" t="str">
            <v/>
          </cell>
        </row>
        <row r="1021">
          <cell r="H1021" t="str">
            <v/>
          </cell>
        </row>
        <row r="1022">
          <cell r="H1022" t="str">
            <v/>
          </cell>
        </row>
        <row r="1023">
          <cell r="H1023" t="str">
            <v/>
          </cell>
        </row>
        <row r="1024">
          <cell r="H1024" t="str">
            <v/>
          </cell>
        </row>
        <row r="1025">
          <cell r="H1025" t="str">
            <v/>
          </cell>
        </row>
        <row r="1026">
          <cell r="H1026" t="str">
            <v/>
          </cell>
        </row>
        <row r="1027">
          <cell r="H1027" t="str">
            <v/>
          </cell>
        </row>
        <row r="1028">
          <cell r="H1028" t="str">
            <v/>
          </cell>
        </row>
        <row r="1029">
          <cell r="H1029" t="str">
            <v/>
          </cell>
        </row>
        <row r="1030">
          <cell r="H1030" t="str">
            <v/>
          </cell>
        </row>
        <row r="1031">
          <cell r="H1031" t="str">
            <v/>
          </cell>
        </row>
        <row r="1032">
          <cell r="H1032" t="str">
            <v/>
          </cell>
        </row>
        <row r="1033">
          <cell r="H1033" t="str">
            <v/>
          </cell>
        </row>
        <row r="1034">
          <cell r="H1034" t="str">
            <v/>
          </cell>
        </row>
        <row r="1035">
          <cell r="H1035" t="str">
            <v/>
          </cell>
        </row>
        <row r="1036">
          <cell r="H1036" t="str">
            <v/>
          </cell>
        </row>
        <row r="1037">
          <cell r="H1037" t="str">
            <v/>
          </cell>
        </row>
        <row r="1038">
          <cell r="H1038" t="str">
            <v/>
          </cell>
        </row>
        <row r="1039">
          <cell r="H1039" t="str">
            <v/>
          </cell>
        </row>
        <row r="1040">
          <cell r="H1040" t="str">
            <v/>
          </cell>
        </row>
        <row r="1041">
          <cell r="H1041" t="str">
            <v/>
          </cell>
        </row>
        <row r="1042">
          <cell r="H1042" t="str">
            <v/>
          </cell>
        </row>
        <row r="1043">
          <cell r="H1043" t="str">
            <v/>
          </cell>
        </row>
        <row r="1044">
          <cell r="H1044" t="str">
            <v/>
          </cell>
        </row>
        <row r="1045">
          <cell r="H1045" t="str">
            <v/>
          </cell>
        </row>
        <row r="1046">
          <cell r="H1046" t="str">
            <v/>
          </cell>
        </row>
        <row r="1047">
          <cell r="H1047" t="str">
            <v/>
          </cell>
        </row>
        <row r="1048">
          <cell r="H1048" t="str">
            <v/>
          </cell>
        </row>
        <row r="1049">
          <cell r="H1049" t="str">
            <v/>
          </cell>
        </row>
        <row r="1050">
          <cell r="H1050" t="str">
            <v/>
          </cell>
        </row>
        <row r="1051">
          <cell r="H1051" t="str">
            <v/>
          </cell>
        </row>
        <row r="1052">
          <cell r="H1052" t="str">
            <v/>
          </cell>
        </row>
        <row r="1053">
          <cell r="H1053" t="str">
            <v/>
          </cell>
        </row>
        <row r="1054">
          <cell r="H1054" t="str">
            <v/>
          </cell>
        </row>
        <row r="1055">
          <cell r="H1055" t="str">
            <v/>
          </cell>
        </row>
        <row r="1056">
          <cell r="H1056" t="str">
            <v/>
          </cell>
        </row>
        <row r="1057">
          <cell r="H1057" t="str">
            <v/>
          </cell>
        </row>
        <row r="1058">
          <cell r="H1058" t="str">
            <v/>
          </cell>
        </row>
        <row r="1059">
          <cell r="H1059" t="str">
            <v/>
          </cell>
        </row>
        <row r="1060">
          <cell r="H1060" t="str">
            <v/>
          </cell>
        </row>
        <row r="1061">
          <cell r="H1061" t="str">
            <v/>
          </cell>
        </row>
        <row r="1062">
          <cell r="H1062" t="str">
            <v/>
          </cell>
        </row>
        <row r="1063">
          <cell r="H1063" t="str">
            <v/>
          </cell>
        </row>
        <row r="1064">
          <cell r="H1064" t="str">
            <v/>
          </cell>
        </row>
        <row r="1065">
          <cell r="H1065" t="str">
            <v/>
          </cell>
        </row>
        <row r="1066">
          <cell r="H1066" t="str">
            <v/>
          </cell>
        </row>
        <row r="1067">
          <cell r="H1067" t="str">
            <v/>
          </cell>
        </row>
        <row r="1068">
          <cell r="H1068" t="str">
            <v/>
          </cell>
        </row>
        <row r="1069">
          <cell r="H1069" t="str">
            <v/>
          </cell>
        </row>
        <row r="1070">
          <cell r="H1070" t="str">
            <v/>
          </cell>
        </row>
        <row r="1071">
          <cell r="H1071" t="str">
            <v/>
          </cell>
        </row>
        <row r="1072">
          <cell r="H1072" t="str">
            <v/>
          </cell>
        </row>
        <row r="1073">
          <cell r="H1073" t="str">
            <v/>
          </cell>
        </row>
        <row r="1074">
          <cell r="H1074" t="str">
            <v/>
          </cell>
        </row>
        <row r="1075">
          <cell r="H1075" t="str">
            <v/>
          </cell>
        </row>
        <row r="1076">
          <cell r="H1076" t="str">
            <v/>
          </cell>
        </row>
        <row r="1077">
          <cell r="H1077" t="str">
            <v/>
          </cell>
        </row>
        <row r="1078">
          <cell r="H1078" t="str">
            <v/>
          </cell>
        </row>
        <row r="1079">
          <cell r="H1079" t="str">
            <v/>
          </cell>
        </row>
        <row r="1080">
          <cell r="H1080" t="str">
            <v/>
          </cell>
        </row>
        <row r="1081">
          <cell r="H1081" t="str">
            <v/>
          </cell>
        </row>
        <row r="1082">
          <cell r="H1082" t="str">
            <v/>
          </cell>
        </row>
        <row r="1083">
          <cell r="H1083" t="str">
            <v/>
          </cell>
        </row>
        <row r="1084">
          <cell r="H1084" t="str">
            <v/>
          </cell>
        </row>
        <row r="1085">
          <cell r="H1085" t="str">
            <v/>
          </cell>
        </row>
        <row r="1086">
          <cell r="H1086" t="str">
            <v/>
          </cell>
        </row>
        <row r="1087">
          <cell r="H1087" t="str">
            <v/>
          </cell>
        </row>
        <row r="1088">
          <cell r="H1088" t="str">
            <v/>
          </cell>
        </row>
        <row r="1089">
          <cell r="H1089" t="str">
            <v/>
          </cell>
        </row>
        <row r="1090">
          <cell r="H1090" t="str">
            <v/>
          </cell>
        </row>
        <row r="1091">
          <cell r="H1091" t="str">
            <v/>
          </cell>
        </row>
        <row r="1092">
          <cell r="H1092" t="str">
            <v/>
          </cell>
        </row>
        <row r="1093">
          <cell r="H1093" t="str">
            <v/>
          </cell>
        </row>
        <row r="1094">
          <cell r="H1094" t="str">
            <v/>
          </cell>
        </row>
        <row r="1095">
          <cell r="H1095" t="str">
            <v/>
          </cell>
        </row>
        <row r="1096">
          <cell r="H1096" t="str">
            <v/>
          </cell>
        </row>
        <row r="1097">
          <cell r="H1097" t="str">
            <v/>
          </cell>
        </row>
        <row r="1098">
          <cell r="H1098" t="str">
            <v/>
          </cell>
        </row>
        <row r="1099">
          <cell r="H1099" t="str">
            <v/>
          </cell>
        </row>
        <row r="1100">
          <cell r="H1100" t="str">
            <v/>
          </cell>
        </row>
        <row r="1101">
          <cell r="H1101" t="str">
            <v/>
          </cell>
        </row>
        <row r="1102">
          <cell r="H1102" t="str">
            <v/>
          </cell>
        </row>
        <row r="1103">
          <cell r="H1103" t="str">
            <v/>
          </cell>
        </row>
        <row r="1104">
          <cell r="H1104" t="str">
            <v/>
          </cell>
        </row>
        <row r="1105">
          <cell r="H1105" t="str">
            <v/>
          </cell>
        </row>
        <row r="1106">
          <cell r="H1106" t="str">
            <v/>
          </cell>
        </row>
        <row r="1107">
          <cell r="H1107" t="str">
            <v/>
          </cell>
        </row>
        <row r="1108">
          <cell r="H1108" t="str">
            <v/>
          </cell>
        </row>
        <row r="1109">
          <cell r="H1109" t="str">
            <v/>
          </cell>
        </row>
        <row r="1110">
          <cell r="H1110" t="str">
            <v/>
          </cell>
        </row>
        <row r="1111">
          <cell r="H1111" t="str">
            <v/>
          </cell>
        </row>
        <row r="1112">
          <cell r="H1112" t="str">
            <v/>
          </cell>
        </row>
        <row r="1113">
          <cell r="H1113" t="str">
            <v/>
          </cell>
        </row>
        <row r="1114">
          <cell r="H1114" t="str">
            <v/>
          </cell>
        </row>
        <row r="1115">
          <cell r="H1115" t="str">
            <v/>
          </cell>
        </row>
        <row r="1116">
          <cell r="H1116" t="str">
            <v/>
          </cell>
        </row>
        <row r="1117">
          <cell r="H1117" t="str">
            <v/>
          </cell>
        </row>
        <row r="1118">
          <cell r="H1118" t="str">
            <v/>
          </cell>
        </row>
        <row r="1119">
          <cell r="H1119" t="str">
            <v/>
          </cell>
        </row>
        <row r="1120">
          <cell r="H1120" t="str">
            <v/>
          </cell>
        </row>
        <row r="1121">
          <cell r="H1121" t="str">
            <v/>
          </cell>
        </row>
        <row r="1122">
          <cell r="H1122" t="str">
            <v/>
          </cell>
        </row>
        <row r="1123">
          <cell r="H1123" t="str">
            <v/>
          </cell>
        </row>
        <row r="1124">
          <cell r="H1124" t="str">
            <v/>
          </cell>
        </row>
        <row r="1125">
          <cell r="H1125" t="str">
            <v/>
          </cell>
        </row>
        <row r="1126">
          <cell r="H1126" t="str">
            <v/>
          </cell>
        </row>
        <row r="1127">
          <cell r="H1127" t="str">
            <v/>
          </cell>
        </row>
        <row r="1128">
          <cell r="H1128" t="str">
            <v/>
          </cell>
        </row>
        <row r="1129">
          <cell r="H1129" t="str">
            <v/>
          </cell>
        </row>
        <row r="1130">
          <cell r="H1130" t="str">
            <v/>
          </cell>
        </row>
        <row r="1131">
          <cell r="H1131" t="str">
            <v/>
          </cell>
        </row>
        <row r="1132">
          <cell r="H1132" t="str">
            <v/>
          </cell>
        </row>
        <row r="1133">
          <cell r="H1133" t="str">
            <v/>
          </cell>
        </row>
        <row r="1134">
          <cell r="H1134" t="str">
            <v/>
          </cell>
        </row>
        <row r="1135">
          <cell r="H1135" t="str">
            <v/>
          </cell>
        </row>
        <row r="1136">
          <cell r="H1136" t="str">
            <v/>
          </cell>
        </row>
        <row r="1137">
          <cell r="H1137" t="str">
            <v/>
          </cell>
        </row>
        <row r="1138">
          <cell r="H1138" t="str">
            <v/>
          </cell>
        </row>
        <row r="1139">
          <cell r="H1139" t="str">
            <v/>
          </cell>
        </row>
        <row r="1140">
          <cell r="H1140" t="str">
            <v/>
          </cell>
        </row>
        <row r="1141">
          <cell r="H1141" t="str">
            <v/>
          </cell>
        </row>
        <row r="1142">
          <cell r="H1142" t="str">
            <v/>
          </cell>
        </row>
        <row r="1143">
          <cell r="H1143" t="str">
            <v/>
          </cell>
        </row>
        <row r="1144">
          <cell r="H1144" t="str">
            <v/>
          </cell>
        </row>
        <row r="1145">
          <cell r="H1145" t="str">
            <v/>
          </cell>
        </row>
        <row r="1146">
          <cell r="H1146" t="str">
            <v/>
          </cell>
        </row>
        <row r="1147">
          <cell r="H1147" t="str">
            <v/>
          </cell>
        </row>
        <row r="1148">
          <cell r="H1148" t="str">
            <v/>
          </cell>
        </row>
        <row r="1149">
          <cell r="H1149" t="str">
            <v/>
          </cell>
        </row>
        <row r="1150">
          <cell r="H1150" t="str">
            <v/>
          </cell>
        </row>
        <row r="1151">
          <cell r="H1151" t="str">
            <v/>
          </cell>
        </row>
        <row r="1152">
          <cell r="H1152" t="str">
            <v/>
          </cell>
        </row>
        <row r="1153">
          <cell r="H1153" t="str">
            <v/>
          </cell>
        </row>
        <row r="1154">
          <cell r="H1154" t="str">
            <v/>
          </cell>
        </row>
        <row r="1155">
          <cell r="H1155" t="str">
            <v/>
          </cell>
        </row>
        <row r="1156">
          <cell r="H1156" t="str">
            <v/>
          </cell>
        </row>
        <row r="1157">
          <cell r="H1157" t="str">
            <v/>
          </cell>
        </row>
        <row r="1158">
          <cell r="H1158" t="str">
            <v/>
          </cell>
        </row>
        <row r="1159">
          <cell r="H1159" t="str">
            <v/>
          </cell>
        </row>
        <row r="1160">
          <cell r="H1160" t="str">
            <v/>
          </cell>
        </row>
        <row r="1161">
          <cell r="H1161" t="str">
            <v/>
          </cell>
        </row>
        <row r="1162">
          <cell r="H1162" t="str">
            <v/>
          </cell>
        </row>
        <row r="1163">
          <cell r="H1163" t="str">
            <v/>
          </cell>
        </row>
        <row r="1164">
          <cell r="H1164" t="str">
            <v/>
          </cell>
        </row>
        <row r="1165">
          <cell r="H1165" t="str">
            <v/>
          </cell>
        </row>
        <row r="1166">
          <cell r="H1166" t="str">
            <v/>
          </cell>
        </row>
        <row r="1167">
          <cell r="H1167" t="str">
            <v/>
          </cell>
        </row>
        <row r="1168">
          <cell r="H1168" t="str">
            <v/>
          </cell>
        </row>
        <row r="1169">
          <cell r="H1169" t="str">
            <v/>
          </cell>
        </row>
        <row r="1170">
          <cell r="H1170" t="str">
            <v/>
          </cell>
        </row>
        <row r="1171">
          <cell r="H1171" t="str">
            <v/>
          </cell>
        </row>
        <row r="1172">
          <cell r="H1172" t="str">
            <v/>
          </cell>
        </row>
        <row r="1173">
          <cell r="H1173" t="str">
            <v/>
          </cell>
        </row>
        <row r="1174">
          <cell r="H1174" t="str">
            <v/>
          </cell>
        </row>
        <row r="1175">
          <cell r="H1175" t="str">
            <v/>
          </cell>
        </row>
        <row r="1176">
          <cell r="H1176" t="str">
            <v/>
          </cell>
        </row>
        <row r="1177">
          <cell r="H1177" t="str">
            <v/>
          </cell>
        </row>
        <row r="1178">
          <cell r="H1178" t="str">
            <v/>
          </cell>
        </row>
        <row r="1179">
          <cell r="H1179" t="str">
            <v/>
          </cell>
        </row>
        <row r="1180">
          <cell r="H1180" t="str">
            <v/>
          </cell>
        </row>
        <row r="1181">
          <cell r="H1181" t="str">
            <v/>
          </cell>
        </row>
        <row r="1182">
          <cell r="H1182" t="str">
            <v/>
          </cell>
        </row>
        <row r="1183">
          <cell r="H1183" t="str">
            <v/>
          </cell>
        </row>
        <row r="1184">
          <cell r="H1184" t="str">
            <v/>
          </cell>
        </row>
        <row r="1185">
          <cell r="H1185" t="str">
            <v/>
          </cell>
        </row>
        <row r="1186">
          <cell r="H1186" t="str">
            <v/>
          </cell>
        </row>
        <row r="1187">
          <cell r="H1187" t="str">
            <v/>
          </cell>
        </row>
        <row r="1188">
          <cell r="H1188" t="str">
            <v/>
          </cell>
        </row>
        <row r="1189">
          <cell r="H1189" t="str">
            <v/>
          </cell>
        </row>
        <row r="1190">
          <cell r="H1190" t="str">
            <v/>
          </cell>
        </row>
        <row r="1191">
          <cell r="H1191" t="str">
            <v/>
          </cell>
        </row>
        <row r="1192">
          <cell r="H1192" t="str">
            <v/>
          </cell>
        </row>
        <row r="1193">
          <cell r="H1193" t="str">
            <v/>
          </cell>
        </row>
        <row r="1194">
          <cell r="H1194" t="str">
            <v/>
          </cell>
        </row>
        <row r="1195">
          <cell r="H1195" t="str">
            <v/>
          </cell>
        </row>
        <row r="1196">
          <cell r="H1196" t="str">
            <v/>
          </cell>
        </row>
        <row r="1197">
          <cell r="H1197" t="str">
            <v/>
          </cell>
        </row>
        <row r="1198">
          <cell r="H1198" t="str">
            <v/>
          </cell>
        </row>
        <row r="1199">
          <cell r="H1199" t="str">
            <v/>
          </cell>
        </row>
        <row r="1200">
          <cell r="H1200" t="str">
            <v/>
          </cell>
        </row>
        <row r="1201">
          <cell r="H1201" t="str">
            <v/>
          </cell>
        </row>
        <row r="1202">
          <cell r="H1202" t="str">
            <v/>
          </cell>
        </row>
        <row r="1203">
          <cell r="H1203" t="str">
            <v/>
          </cell>
        </row>
        <row r="1204">
          <cell r="H1204" t="str">
            <v/>
          </cell>
        </row>
        <row r="1205">
          <cell r="H1205" t="str">
            <v/>
          </cell>
        </row>
        <row r="1206">
          <cell r="H1206" t="str">
            <v/>
          </cell>
        </row>
        <row r="1207">
          <cell r="H1207" t="str">
            <v/>
          </cell>
        </row>
        <row r="1208">
          <cell r="H1208" t="str">
            <v/>
          </cell>
        </row>
        <row r="1209">
          <cell r="H1209" t="str">
            <v/>
          </cell>
        </row>
        <row r="1210">
          <cell r="H1210" t="str">
            <v/>
          </cell>
        </row>
        <row r="1211">
          <cell r="H1211" t="str">
            <v/>
          </cell>
        </row>
        <row r="1212">
          <cell r="H1212" t="str">
            <v/>
          </cell>
        </row>
        <row r="1213">
          <cell r="H1213" t="str">
            <v/>
          </cell>
        </row>
        <row r="1214">
          <cell r="H1214" t="str">
            <v/>
          </cell>
        </row>
        <row r="1215">
          <cell r="H1215" t="str">
            <v/>
          </cell>
        </row>
        <row r="1216">
          <cell r="H1216" t="str">
            <v/>
          </cell>
        </row>
        <row r="1217">
          <cell r="H1217" t="str">
            <v/>
          </cell>
        </row>
        <row r="1218">
          <cell r="H1218" t="str">
            <v/>
          </cell>
        </row>
        <row r="1219">
          <cell r="H1219" t="str">
            <v/>
          </cell>
        </row>
        <row r="1220">
          <cell r="H1220" t="str">
            <v/>
          </cell>
        </row>
        <row r="1221">
          <cell r="H1221" t="str">
            <v/>
          </cell>
        </row>
        <row r="1222">
          <cell r="H1222" t="str">
            <v/>
          </cell>
        </row>
        <row r="1223">
          <cell r="H1223" t="str">
            <v/>
          </cell>
        </row>
        <row r="1224">
          <cell r="H1224" t="str">
            <v/>
          </cell>
        </row>
        <row r="1225">
          <cell r="H1225" t="str">
            <v/>
          </cell>
        </row>
        <row r="1226">
          <cell r="H1226" t="str">
            <v/>
          </cell>
        </row>
        <row r="1227">
          <cell r="H1227" t="str">
            <v/>
          </cell>
        </row>
        <row r="1228">
          <cell r="H1228" t="str">
            <v/>
          </cell>
        </row>
        <row r="1229">
          <cell r="H1229" t="str">
            <v/>
          </cell>
        </row>
        <row r="1230">
          <cell r="H1230" t="str">
            <v/>
          </cell>
        </row>
        <row r="1231">
          <cell r="H1231" t="str">
            <v/>
          </cell>
        </row>
        <row r="1232">
          <cell r="H1232" t="str">
            <v/>
          </cell>
        </row>
        <row r="1233">
          <cell r="H1233" t="str">
            <v/>
          </cell>
        </row>
        <row r="1234">
          <cell r="H1234" t="str">
            <v/>
          </cell>
        </row>
        <row r="1235">
          <cell r="H1235" t="str">
            <v/>
          </cell>
        </row>
        <row r="1236">
          <cell r="H1236" t="str">
            <v/>
          </cell>
        </row>
        <row r="1237">
          <cell r="H1237" t="str">
            <v/>
          </cell>
        </row>
        <row r="1238">
          <cell r="H1238" t="str">
            <v/>
          </cell>
        </row>
        <row r="1239">
          <cell r="H1239" t="str">
            <v/>
          </cell>
        </row>
        <row r="1240">
          <cell r="H1240" t="str">
            <v/>
          </cell>
        </row>
        <row r="1241">
          <cell r="H1241" t="str">
            <v/>
          </cell>
        </row>
        <row r="1242">
          <cell r="H1242" t="str">
            <v/>
          </cell>
        </row>
        <row r="1243">
          <cell r="H1243" t="str">
            <v/>
          </cell>
        </row>
        <row r="1244">
          <cell r="H1244" t="str">
            <v/>
          </cell>
        </row>
        <row r="1245">
          <cell r="H1245" t="str">
            <v/>
          </cell>
        </row>
        <row r="1246">
          <cell r="H1246" t="str">
            <v/>
          </cell>
        </row>
        <row r="1247">
          <cell r="H1247" t="str">
            <v/>
          </cell>
        </row>
        <row r="1248">
          <cell r="H1248" t="str">
            <v/>
          </cell>
        </row>
        <row r="1249">
          <cell r="H1249" t="str">
            <v/>
          </cell>
        </row>
        <row r="1250">
          <cell r="H1250" t="str">
            <v/>
          </cell>
        </row>
        <row r="1251">
          <cell r="H1251" t="str">
            <v/>
          </cell>
        </row>
        <row r="1252">
          <cell r="H1252" t="str">
            <v/>
          </cell>
        </row>
        <row r="1253">
          <cell r="H1253" t="str">
            <v/>
          </cell>
        </row>
        <row r="1254">
          <cell r="H1254" t="str">
            <v/>
          </cell>
        </row>
        <row r="1255">
          <cell r="H1255" t="str">
            <v/>
          </cell>
        </row>
        <row r="1256">
          <cell r="H1256" t="str">
            <v/>
          </cell>
        </row>
        <row r="1257">
          <cell r="H1257" t="str">
            <v/>
          </cell>
        </row>
        <row r="1258">
          <cell r="H1258" t="str">
            <v/>
          </cell>
        </row>
        <row r="1259">
          <cell r="H1259" t="str">
            <v/>
          </cell>
        </row>
        <row r="1260">
          <cell r="H1260" t="str">
            <v/>
          </cell>
        </row>
        <row r="1261">
          <cell r="H1261" t="str">
            <v/>
          </cell>
        </row>
        <row r="1262">
          <cell r="H1262" t="str">
            <v/>
          </cell>
        </row>
        <row r="1263">
          <cell r="H1263" t="str">
            <v/>
          </cell>
        </row>
        <row r="1264">
          <cell r="H1264" t="str">
            <v/>
          </cell>
        </row>
        <row r="1265">
          <cell r="H1265" t="str">
            <v/>
          </cell>
        </row>
        <row r="1266">
          <cell r="H1266" t="str">
            <v/>
          </cell>
        </row>
        <row r="1267">
          <cell r="H1267" t="str">
            <v/>
          </cell>
        </row>
        <row r="1268">
          <cell r="H1268" t="str">
            <v/>
          </cell>
        </row>
        <row r="1269">
          <cell r="H1269" t="str">
            <v/>
          </cell>
        </row>
        <row r="1270">
          <cell r="H1270" t="str">
            <v/>
          </cell>
        </row>
        <row r="1271">
          <cell r="H1271" t="str">
            <v/>
          </cell>
        </row>
        <row r="1272">
          <cell r="H1272" t="str">
            <v/>
          </cell>
        </row>
        <row r="1273">
          <cell r="H1273" t="str">
            <v/>
          </cell>
        </row>
        <row r="1274">
          <cell r="H1274" t="str">
            <v/>
          </cell>
        </row>
        <row r="1275">
          <cell r="H1275" t="str">
            <v/>
          </cell>
        </row>
        <row r="1276">
          <cell r="H1276" t="str">
            <v/>
          </cell>
        </row>
        <row r="1277">
          <cell r="H1277" t="str">
            <v/>
          </cell>
        </row>
        <row r="1278">
          <cell r="H1278" t="str">
            <v/>
          </cell>
        </row>
        <row r="1279">
          <cell r="H1279" t="str">
            <v/>
          </cell>
        </row>
        <row r="1280">
          <cell r="H1280" t="str">
            <v/>
          </cell>
        </row>
        <row r="1281">
          <cell r="H1281" t="str">
            <v/>
          </cell>
        </row>
        <row r="1282">
          <cell r="H1282" t="str">
            <v/>
          </cell>
        </row>
        <row r="1283">
          <cell r="H1283" t="str">
            <v/>
          </cell>
        </row>
        <row r="1284">
          <cell r="H1284" t="str">
            <v/>
          </cell>
        </row>
        <row r="1285">
          <cell r="H1285" t="str">
            <v/>
          </cell>
        </row>
        <row r="1286">
          <cell r="H1286" t="str">
            <v/>
          </cell>
        </row>
        <row r="1287">
          <cell r="H1287" t="str">
            <v/>
          </cell>
        </row>
        <row r="1288">
          <cell r="H1288" t="str">
            <v/>
          </cell>
        </row>
        <row r="1289">
          <cell r="H1289" t="str">
            <v/>
          </cell>
        </row>
        <row r="1290">
          <cell r="H1290" t="str">
            <v/>
          </cell>
        </row>
        <row r="1291">
          <cell r="H1291" t="str">
            <v/>
          </cell>
        </row>
        <row r="1292">
          <cell r="H1292" t="str">
            <v/>
          </cell>
        </row>
        <row r="1293">
          <cell r="H1293" t="str">
            <v/>
          </cell>
        </row>
        <row r="1294">
          <cell r="H1294" t="str">
            <v/>
          </cell>
        </row>
        <row r="1295">
          <cell r="H1295" t="str">
            <v/>
          </cell>
        </row>
        <row r="1296">
          <cell r="H1296" t="str">
            <v/>
          </cell>
        </row>
        <row r="1297">
          <cell r="H1297" t="str">
            <v/>
          </cell>
        </row>
        <row r="1298">
          <cell r="H1298" t="str">
            <v/>
          </cell>
        </row>
        <row r="1299">
          <cell r="H1299" t="str">
            <v/>
          </cell>
        </row>
        <row r="1300">
          <cell r="H1300" t="str">
            <v/>
          </cell>
        </row>
        <row r="1301">
          <cell r="H1301" t="str">
            <v/>
          </cell>
        </row>
        <row r="1302">
          <cell r="H1302" t="str">
            <v/>
          </cell>
        </row>
        <row r="1303">
          <cell r="H1303" t="str">
            <v/>
          </cell>
        </row>
        <row r="1304">
          <cell r="H1304" t="str">
            <v/>
          </cell>
        </row>
        <row r="1305">
          <cell r="H1305" t="str">
            <v/>
          </cell>
        </row>
        <row r="1306">
          <cell r="H1306" t="str">
            <v/>
          </cell>
        </row>
        <row r="1307">
          <cell r="H1307" t="str">
            <v/>
          </cell>
        </row>
        <row r="1308">
          <cell r="H1308" t="str">
            <v/>
          </cell>
        </row>
        <row r="1309">
          <cell r="H1309" t="str">
            <v/>
          </cell>
        </row>
        <row r="1310">
          <cell r="H1310" t="str">
            <v/>
          </cell>
        </row>
        <row r="1311">
          <cell r="H1311" t="str">
            <v/>
          </cell>
        </row>
        <row r="1312">
          <cell r="H1312" t="str">
            <v/>
          </cell>
        </row>
        <row r="1313">
          <cell r="H1313" t="str">
            <v/>
          </cell>
        </row>
        <row r="1314">
          <cell r="H1314" t="str">
            <v/>
          </cell>
        </row>
        <row r="1315">
          <cell r="H1315" t="str">
            <v/>
          </cell>
        </row>
        <row r="1316">
          <cell r="H1316" t="str">
            <v/>
          </cell>
        </row>
        <row r="1317">
          <cell r="H1317" t="str">
            <v/>
          </cell>
        </row>
        <row r="1318">
          <cell r="H1318" t="str">
            <v/>
          </cell>
        </row>
        <row r="1319">
          <cell r="H1319" t="str">
            <v/>
          </cell>
        </row>
        <row r="1320">
          <cell r="H1320" t="str">
            <v/>
          </cell>
        </row>
        <row r="1321">
          <cell r="H1321" t="str">
            <v/>
          </cell>
        </row>
        <row r="1322">
          <cell r="H1322" t="str">
            <v/>
          </cell>
        </row>
        <row r="1323">
          <cell r="H1323" t="str">
            <v/>
          </cell>
        </row>
        <row r="1324">
          <cell r="H1324" t="str">
            <v/>
          </cell>
        </row>
        <row r="1325">
          <cell r="H1325" t="str">
            <v/>
          </cell>
        </row>
        <row r="1326">
          <cell r="H1326" t="str">
            <v/>
          </cell>
        </row>
        <row r="1327">
          <cell r="H1327" t="str">
            <v/>
          </cell>
        </row>
        <row r="1328">
          <cell r="H1328" t="str">
            <v/>
          </cell>
        </row>
        <row r="1329">
          <cell r="H1329" t="str">
            <v/>
          </cell>
        </row>
        <row r="1330">
          <cell r="H1330" t="str">
            <v/>
          </cell>
        </row>
        <row r="1331">
          <cell r="H1331" t="str">
            <v/>
          </cell>
        </row>
        <row r="1332">
          <cell r="H1332" t="str">
            <v/>
          </cell>
        </row>
        <row r="1333">
          <cell r="H1333" t="str">
            <v/>
          </cell>
        </row>
        <row r="1334">
          <cell r="H1334" t="str">
            <v/>
          </cell>
        </row>
        <row r="1335">
          <cell r="H1335" t="str">
            <v/>
          </cell>
        </row>
        <row r="1336">
          <cell r="H1336" t="str">
            <v/>
          </cell>
        </row>
        <row r="1337">
          <cell r="H1337" t="str">
            <v/>
          </cell>
        </row>
        <row r="1338">
          <cell r="H1338" t="str">
            <v/>
          </cell>
        </row>
        <row r="1339">
          <cell r="H1339" t="str">
            <v/>
          </cell>
        </row>
        <row r="1340">
          <cell r="H1340" t="str">
            <v/>
          </cell>
        </row>
        <row r="1341">
          <cell r="H1341" t="str">
            <v/>
          </cell>
        </row>
        <row r="1342">
          <cell r="H1342" t="str">
            <v/>
          </cell>
        </row>
        <row r="1343">
          <cell r="H1343" t="str">
            <v/>
          </cell>
        </row>
        <row r="1344">
          <cell r="H1344" t="str">
            <v/>
          </cell>
        </row>
        <row r="1345">
          <cell r="H1345" t="str">
            <v/>
          </cell>
        </row>
        <row r="1346">
          <cell r="H1346" t="str">
            <v/>
          </cell>
        </row>
        <row r="1347">
          <cell r="H1347" t="str">
            <v/>
          </cell>
        </row>
        <row r="1348">
          <cell r="H1348" t="str">
            <v/>
          </cell>
        </row>
        <row r="1349">
          <cell r="H1349" t="str">
            <v/>
          </cell>
        </row>
        <row r="1350">
          <cell r="H1350" t="str">
            <v/>
          </cell>
        </row>
        <row r="1351">
          <cell r="H1351" t="str">
            <v/>
          </cell>
        </row>
        <row r="1352">
          <cell r="H1352" t="str">
            <v/>
          </cell>
        </row>
        <row r="1353">
          <cell r="H1353" t="str">
            <v/>
          </cell>
        </row>
        <row r="1354">
          <cell r="H1354" t="str">
            <v/>
          </cell>
        </row>
        <row r="1355">
          <cell r="H1355" t="str">
            <v/>
          </cell>
        </row>
        <row r="1356">
          <cell r="H1356" t="str">
            <v/>
          </cell>
        </row>
        <row r="1357">
          <cell r="H1357" t="str">
            <v/>
          </cell>
        </row>
        <row r="1358">
          <cell r="H1358" t="str">
            <v/>
          </cell>
        </row>
        <row r="1359">
          <cell r="H1359" t="str">
            <v/>
          </cell>
        </row>
        <row r="1360">
          <cell r="H1360" t="str">
            <v/>
          </cell>
        </row>
        <row r="1361">
          <cell r="H1361" t="str">
            <v/>
          </cell>
        </row>
        <row r="1362">
          <cell r="H1362" t="str">
            <v/>
          </cell>
        </row>
        <row r="1363">
          <cell r="H1363" t="str">
            <v/>
          </cell>
        </row>
        <row r="1364">
          <cell r="H1364" t="str">
            <v/>
          </cell>
        </row>
        <row r="1365">
          <cell r="H1365" t="str">
            <v/>
          </cell>
        </row>
        <row r="1366">
          <cell r="H1366" t="str">
            <v/>
          </cell>
        </row>
        <row r="1367">
          <cell r="H1367" t="str">
            <v/>
          </cell>
        </row>
        <row r="1368">
          <cell r="H1368" t="str">
            <v/>
          </cell>
        </row>
        <row r="1369">
          <cell r="H1369" t="str">
            <v/>
          </cell>
        </row>
        <row r="1370">
          <cell r="H1370" t="str">
            <v/>
          </cell>
        </row>
        <row r="1371">
          <cell r="H1371" t="str">
            <v/>
          </cell>
        </row>
        <row r="1372">
          <cell r="H1372" t="str">
            <v/>
          </cell>
        </row>
        <row r="1373">
          <cell r="H1373" t="str">
            <v/>
          </cell>
        </row>
        <row r="1374">
          <cell r="H1374" t="str">
            <v/>
          </cell>
        </row>
        <row r="1375">
          <cell r="H1375" t="str">
            <v/>
          </cell>
        </row>
        <row r="1376">
          <cell r="H1376" t="str">
            <v/>
          </cell>
        </row>
        <row r="1377">
          <cell r="H1377" t="str">
            <v/>
          </cell>
        </row>
        <row r="1378">
          <cell r="H1378" t="str">
            <v/>
          </cell>
        </row>
        <row r="1379">
          <cell r="H1379" t="str">
            <v/>
          </cell>
        </row>
        <row r="1380">
          <cell r="H1380" t="str">
            <v/>
          </cell>
        </row>
        <row r="1381">
          <cell r="H1381" t="str">
            <v/>
          </cell>
        </row>
        <row r="1382">
          <cell r="H1382" t="str">
            <v/>
          </cell>
        </row>
        <row r="1383">
          <cell r="H1383" t="str">
            <v/>
          </cell>
        </row>
        <row r="1384">
          <cell r="H1384" t="str">
            <v/>
          </cell>
        </row>
        <row r="1385">
          <cell r="H1385" t="str">
            <v/>
          </cell>
        </row>
        <row r="1386">
          <cell r="H1386" t="str">
            <v/>
          </cell>
        </row>
        <row r="1387">
          <cell r="H1387" t="str">
            <v/>
          </cell>
        </row>
        <row r="1388">
          <cell r="H1388" t="str">
            <v/>
          </cell>
        </row>
        <row r="1389">
          <cell r="H1389" t="str">
            <v/>
          </cell>
        </row>
        <row r="1390">
          <cell r="H1390" t="str">
            <v/>
          </cell>
        </row>
        <row r="1391">
          <cell r="H1391" t="str">
            <v/>
          </cell>
        </row>
        <row r="1392">
          <cell r="H1392" t="str">
            <v/>
          </cell>
        </row>
        <row r="1393">
          <cell r="H1393" t="str">
            <v/>
          </cell>
        </row>
        <row r="1394">
          <cell r="H1394" t="str">
            <v/>
          </cell>
        </row>
        <row r="1395">
          <cell r="H1395" t="str">
            <v/>
          </cell>
        </row>
        <row r="1396">
          <cell r="H1396" t="str">
            <v/>
          </cell>
        </row>
        <row r="1397">
          <cell r="H1397" t="str">
            <v/>
          </cell>
        </row>
        <row r="1398">
          <cell r="H1398" t="str">
            <v/>
          </cell>
        </row>
        <row r="1399">
          <cell r="H1399" t="str">
            <v/>
          </cell>
        </row>
        <row r="1400">
          <cell r="H1400" t="str">
            <v/>
          </cell>
        </row>
        <row r="1401">
          <cell r="H1401" t="str">
            <v/>
          </cell>
        </row>
        <row r="1402">
          <cell r="H1402" t="str">
            <v/>
          </cell>
        </row>
        <row r="1403">
          <cell r="H1403" t="str">
            <v/>
          </cell>
        </row>
        <row r="1404">
          <cell r="H1404" t="str">
            <v/>
          </cell>
        </row>
        <row r="1405">
          <cell r="H1405" t="str">
            <v/>
          </cell>
        </row>
        <row r="1406">
          <cell r="H1406" t="str">
            <v/>
          </cell>
        </row>
        <row r="1407">
          <cell r="H1407" t="str">
            <v/>
          </cell>
        </row>
        <row r="1408">
          <cell r="H1408" t="str">
            <v/>
          </cell>
        </row>
        <row r="1409">
          <cell r="H1409" t="str">
            <v/>
          </cell>
        </row>
        <row r="1410">
          <cell r="H1410" t="str">
            <v/>
          </cell>
        </row>
        <row r="1411">
          <cell r="H1411" t="str">
            <v/>
          </cell>
        </row>
        <row r="1412">
          <cell r="H1412" t="str">
            <v/>
          </cell>
        </row>
        <row r="1413">
          <cell r="H1413" t="str">
            <v/>
          </cell>
        </row>
        <row r="1414">
          <cell r="H1414" t="str">
            <v/>
          </cell>
        </row>
        <row r="1415">
          <cell r="H1415" t="str">
            <v/>
          </cell>
        </row>
        <row r="1416">
          <cell r="H1416" t="str">
            <v/>
          </cell>
        </row>
        <row r="1417">
          <cell r="H1417" t="str">
            <v/>
          </cell>
        </row>
        <row r="1418">
          <cell r="H1418" t="str">
            <v/>
          </cell>
        </row>
        <row r="1419">
          <cell r="H1419" t="str">
            <v/>
          </cell>
        </row>
        <row r="1420">
          <cell r="H1420" t="str">
            <v/>
          </cell>
        </row>
        <row r="1421">
          <cell r="H1421" t="str">
            <v/>
          </cell>
        </row>
        <row r="1422">
          <cell r="H1422" t="str">
            <v/>
          </cell>
        </row>
        <row r="1423">
          <cell r="H1423" t="str">
            <v/>
          </cell>
        </row>
        <row r="1424">
          <cell r="H1424" t="str">
            <v/>
          </cell>
        </row>
        <row r="1425">
          <cell r="H1425" t="str">
            <v/>
          </cell>
        </row>
        <row r="1426">
          <cell r="H1426" t="str">
            <v/>
          </cell>
        </row>
        <row r="1427">
          <cell r="H1427" t="str">
            <v/>
          </cell>
        </row>
        <row r="1428">
          <cell r="H1428" t="str">
            <v/>
          </cell>
        </row>
        <row r="1429">
          <cell r="H1429" t="str">
            <v/>
          </cell>
        </row>
        <row r="1430">
          <cell r="H1430" t="str">
            <v/>
          </cell>
        </row>
        <row r="1431">
          <cell r="H1431" t="str">
            <v/>
          </cell>
        </row>
        <row r="1432">
          <cell r="H1432" t="str">
            <v/>
          </cell>
        </row>
        <row r="1433">
          <cell r="H1433" t="str">
            <v/>
          </cell>
        </row>
        <row r="1434">
          <cell r="H1434" t="str">
            <v/>
          </cell>
        </row>
        <row r="1435">
          <cell r="H1435" t="str">
            <v/>
          </cell>
        </row>
        <row r="1436">
          <cell r="H1436" t="str">
            <v/>
          </cell>
        </row>
        <row r="1437">
          <cell r="H1437" t="str">
            <v/>
          </cell>
        </row>
        <row r="1438">
          <cell r="H1438" t="str">
            <v/>
          </cell>
        </row>
        <row r="1439">
          <cell r="H1439" t="str">
            <v/>
          </cell>
        </row>
        <row r="1440">
          <cell r="H1440" t="str">
            <v/>
          </cell>
        </row>
        <row r="1441">
          <cell r="H1441" t="str">
            <v/>
          </cell>
        </row>
        <row r="1442">
          <cell r="H1442" t="str">
            <v/>
          </cell>
        </row>
        <row r="1443">
          <cell r="H1443" t="str">
            <v/>
          </cell>
        </row>
        <row r="1444">
          <cell r="H1444" t="str">
            <v/>
          </cell>
        </row>
        <row r="1445">
          <cell r="H1445" t="str">
            <v/>
          </cell>
        </row>
        <row r="1446">
          <cell r="H1446" t="str">
            <v/>
          </cell>
        </row>
        <row r="1447">
          <cell r="H1447" t="str">
            <v/>
          </cell>
        </row>
        <row r="1448">
          <cell r="H1448" t="str">
            <v/>
          </cell>
        </row>
        <row r="1449">
          <cell r="H1449" t="str">
            <v/>
          </cell>
        </row>
        <row r="1450">
          <cell r="H1450" t="str">
            <v/>
          </cell>
        </row>
        <row r="1451">
          <cell r="H1451" t="str">
            <v/>
          </cell>
        </row>
        <row r="1452">
          <cell r="H1452" t="str">
            <v/>
          </cell>
        </row>
        <row r="1453">
          <cell r="H1453" t="str">
            <v/>
          </cell>
        </row>
        <row r="1454">
          <cell r="H1454" t="str">
            <v/>
          </cell>
        </row>
        <row r="1455">
          <cell r="H1455" t="str">
            <v/>
          </cell>
        </row>
        <row r="1456">
          <cell r="H1456" t="str">
            <v/>
          </cell>
        </row>
        <row r="1457">
          <cell r="H1457" t="str">
            <v/>
          </cell>
        </row>
        <row r="1458">
          <cell r="H1458" t="str">
            <v/>
          </cell>
        </row>
        <row r="1459">
          <cell r="H1459" t="str">
            <v/>
          </cell>
        </row>
        <row r="1460">
          <cell r="H1460" t="str">
            <v/>
          </cell>
        </row>
        <row r="1461">
          <cell r="H1461" t="str">
            <v/>
          </cell>
        </row>
        <row r="1462">
          <cell r="H1462" t="str">
            <v/>
          </cell>
        </row>
        <row r="1463">
          <cell r="H1463" t="str">
            <v/>
          </cell>
        </row>
        <row r="1464">
          <cell r="H1464" t="str">
            <v/>
          </cell>
        </row>
        <row r="1465">
          <cell r="H1465" t="str">
            <v/>
          </cell>
        </row>
        <row r="1466">
          <cell r="H1466" t="str">
            <v/>
          </cell>
        </row>
        <row r="1467">
          <cell r="H1467" t="str">
            <v/>
          </cell>
        </row>
        <row r="1468">
          <cell r="H1468" t="str">
            <v/>
          </cell>
        </row>
        <row r="1469">
          <cell r="H1469" t="str">
            <v/>
          </cell>
        </row>
        <row r="1470">
          <cell r="H1470" t="str">
            <v/>
          </cell>
        </row>
        <row r="1471">
          <cell r="H1471" t="str">
            <v/>
          </cell>
        </row>
        <row r="1472">
          <cell r="H1472" t="str">
            <v/>
          </cell>
        </row>
        <row r="1473">
          <cell r="H1473" t="str">
            <v/>
          </cell>
        </row>
        <row r="1474">
          <cell r="H1474" t="str">
            <v/>
          </cell>
        </row>
        <row r="1475">
          <cell r="H1475" t="str">
            <v/>
          </cell>
        </row>
        <row r="1476">
          <cell r="H1476" t="str">
            <v/>
          </cell>
        </row>
        <row r="1477">
          <cell r="H1477" t="str">
            <v/>
          </cell>
        </row>
        <row r="1478">
          <cell r="H1478" t="str">
            <v/>
          </cell>
        </row>
        <row r="1479">
          <cell r="H1479" t="str">
            <v/>
          </cell>
        </row>
        <row r="1480">
          <cell r="H1480" t="str">
            <v/>
          </cell>
        </row>
        <row r="1481">
          <cell r="H1481" t="str">
            <v/>
          </cell>
        </row>
        <row r="1482">
          <cell r="H1482" t="str">
            <v/>
          </cell>
        </row>
        <row r="1483">
          <cell r="H1483" t="str">
            <v/>
          </cell>
        </row>
        <row r="1484">
          <cell r="H1484" t="str">
            <v/>
          </cell>
        </row>
        <row r="1485">
          <cell r="H1485" t="str">
            <v/>
          </cell>
        </row>
        <row r="1486">
          <cell r="H1486" t="str">
            <v/>
          </cell>
        </row>
        <row r="1487">
          <cell r="H1487" t="str">
            <v/>
          </cell>
        </row>
        <row r="1488">
          <cell r="H1488" t="str">
            <v/>
          </cell>
        </row>
        <row r="1489">
          <cell r="H1489" t="str">
            <v/>
          </cell>
        </row>
        <row r="1490">
          <cell r="H1490" t="str">
            <v/>
          </cell>
        </row>
        <row r="1491">
          <cell r="H1491" t="str">
            <v/>
          </cell>
        </row>
        <row r="1492">
          <cell r="H1492" t="str">
            <v/>
          </cell>
        </row>
        <row r="1493">
          <cell r="H1493" t="str">
            <v/>
          </cell>
        </row>
        <row r="1494">
          <cell r="H1494" t="str">
            <v/>
          </cell>
        </row>
        <row r="1495">
          <cell r="H1495" t="str">
            <v/>
          </cell>
        </row>
        <row r="1496">
          <cell r="H1496" t="str">
            <v/>
          </cell>
        </row>
        <row r="1497">
          <cell r="H1497" t="str">
            <v/>
          </cell>
        </row>
        <row r="1498">
          <cell r="H1498" t="str">
            <v/>
          </cell>
        </row>
        <row r="1499">
          <cell r="H1499" t="str">
            <v/>
          </cell>
        </row>
        <row r="1500">
          <cell r="H1500" t="str">
            <v/>
          </cell>
        </row>
        <row r="1501">
          <cell r="H1501" t="str">
            <v/>
          </cell>
        </row>
        <row r="1502">
          <cell r="H1502" t="str">
            <v/>
          </cell>
        </row>
        <row r="1503">
          <cell r="H1503" t="str">
            <v/>
          </cell>
        </row>
        <row r="1504">
          <cell r="H1504" t="str">
            <v/>
          </cell>
        </row>
        <row r="1505">
          <cell r="H1505" t="str">
            <v/>
          </cell>
        </row>
        <row r="1506">
          <cell r="H1506" t="str">
            <v/>
          </cell>
        </row>
        <row r="1507">
          <cell r="H1507" t="str">
            <v/>
          </cell>
        </row>
        <row r="1508">
          <cell r="H1508" t="str">
            <v/>
          </cell>
        </row>
        <row r="1509">
          <cell r="H1509" t="str">
            <v/>
          </cell>
        </row>
        <row r="1510">
          <cell r="H1510" t="str">
            <v/>
          </cell>
        </row>
        <row r="1511">
          <cell r="H1511" t="str">
            <v/>
          </cell>
        </row>
        <row r="1512">
          <cell r="H1512" t="str">
            <v/>
          </cell>
        </row>
        <row r="1513">
          <cell r="H1513" t="str">
            <v/>
          </cell>
        </row>
        <row r="1514">
          <cell r="H1514" t="str">
            <v/>
          </cell>
        </row>
        <row r="1515">
          <cell r="H1515" t="str">
            <v/>
          </cell>
        </row>
        <row r="1516">
          <cell r="H1516" t="str">
            <v/>
          </cell>
        </row>
        <row r="1517">
          <cell r="H1517" t="str">
            <v/>
          </cell>
        </row>
        <row r="1518">
          <cell r="H1518" t="str">
            <v/>
          </cell>
        </row>
        <row r="1519">
          <cell r="H1519" t="str">
            <v/>
          </cell>
        </row>
        <row r="1520">
          <cell r="H1520" t="str">
            <v/>
          </cell>
        </row>
        <row r="1521">
          <cell r="H1521" t="str">
            <v/>
          </cell>
        </row>
        <row r="1522">
          <cell r="H1522" t="str">
            <v/>
          </cell>
        </row>
        <row r="1523">
          <cell r="H1523" t="str">
            <v/>
          </cell>
        </row>
        <row r="1524">
          <cell r="H1524" t="str">
            <v/>
          </cell>
        </row>
        <row r="1525">
          <cell r="H1525" t="str">
            <v/>
          </cell>
        </row>
        <row r="1526">
          <cell r="H1526" t="str">
            <v/>
          </cell>
        </row>
        <row r="1527">
          <cell r="H1527" t="str">
            <v/>
          </cell>
        </row>
        <row r="1528">
          <cell r="H1528" t="str">
            <v/>
          </cell>
        </row>
        <row r="1529">
          <cell r="H1529" t="str">
            <v/>
          </cell>
        </row>
        <row r="1530">
          <cell r="H1530" t="str">
            <v/>
          </cell>
        </row>
        <row r="1531">
          <cell r="H1531" t="str">
            <v/>
          </cell>
        </row>
        <row r="1532">
          <cell r="H1532" t="str">
            <v/>
          </cell>
        </row>
        <row r="1533">
          <cell r="H1533" t="str">
            <v/>
          </cell>
        </row>
        <row r="1534">
          <cell r="H1534" t="str">
            <v/>
          </cell>
        </row>
        <row r="1535">
          <cell r="H1535" t="str">
            <v/>
          </cell>
        </row>
        <row r="1536">
          <cell r="H1536" t="str">
            <v/>
          </cell>
        </row>
        <row r="1537">
          <cell r="H1537" t="str">
            <v/>
          </cell>
        </row>
        <row r="1538">
          <cell r="H1538" t="str">
            <v/>
          </cell>
        </row>
        <row r="1539">
          <cell r="H1539" t="str">
            <v/>
          </cell>
        </row>
        <row r="1540">
          <cell r="H1540" t="str">
            <v/>
          </cell>
        </row>
        <row r="1541">
          <cell r="H1541" t="str">
            <v/>
          </cell>
        </row>
        <row r="1542">
          <cell r="H1542" t="str">
            <v/>
          </cell>
        </row>
        <row r="1543">
          <cell r="H1543" t="str">
            <v/>
          </cell>
        </row>
        <row r="1544">
          <cell r="H1544" t="str">
            <v/>
          </cell>
        </row>
        <row r="1545">
          <cell r="H1545" t="str">
            <v/>
          </cell>
        </row>
        <row r="1546">
          <cell r="H1546" t="str">
            <v/>
          </cell>
        </row>
        <row r="1547">
          <cell r="H1547" t="str">
            <v/>
          </cell>
        </row>
        <row r="1548">
          <cell r="H1548" t="str">
            <v/>
          </cell>
        </row>
        <row r="1549">
          <cell r="H1549" t="str">
            <v/>
          </cell>
        </row>
        <row r="1550">
          <cell r="H1550" t="str">
            <v/>
          </cell>
        </row>
        <row r="1551">
          <cell r="H1551" t="str">
            <v/>
          </cell>
        </row>
        <row r="1552">
          <cell r="H1552" t="str">
            <v/>
          </cell>
        </row>
        <row r="1553">
          <cell r="H1553" t="str">
            <v/>
          </cell>
        </row>
        <row r="1554">
          <cell r="H1554" t="str">
            <v/>
          </cell>
        </row>
        <row r="1555">
          <cell r="H1555" t="str">
            <v/>
          </cell>
        </row>
        <row r="1556">
          <cell r="H1556" t="str">
            <v/>
          </cell>
        </row>
        <row r="1557">
          <cell r="H1557" t="str">
            <v/>
          </cell>
        </row>
        <row r="1558">
          <cell r="H1558" t="str">
            <v/>
          </cell>
        </row>
        <row r="1559">
          <cell r="H1559" t="str">
            <v/>
          </cell>
        </row>
        <row r="1560">
          <cell r="H1560" t="str">
            <v/>
          </cell>
        </row>
        <row r="1561">
          <cell r="H1561" t="str">
            <v/>
          </cell>
        </row>
        <row r="1562">
          <cell r="H1562" t="str">
            <v/>
          </cell>
        </row>
        <row r="1563">
          <cell r="H1563" t="str">
            <v/>
          </cell>
        </row>
        <row r="1564">
          <cell r="H1564" t="str">
            <v/>
          </cell>
        </row>
        <row r="1565">
          <cell r="H1565" t="str">
            <v/>
          </cell>
        </row>
        <row r="1566">
          <cell r="H1566" t="str">
            <v/>
          </cell>
        </row>
        <row r="1567">
          <cell r="H1567" t="str">
            <v/>
          </cell>
        </row>
        <row r="1568">
          <cell r="H1568" t="str">
            <v/>
          </cell>
        </row>
        <row r="1569">
          <cell r="H1569" t="str">
            <v/>
          </cell>
        </row>
        <row r="1570">
          <cell r="H1570" t="str">
            <v/>
          </cell>
        </row>
        <row r="1571">
          <cell r="H1571" t="str">
            <v/>
          </cell>
        </row>
        <row r="1572">
          <cell r="H1572" t="str">
            <v/>
          </cell>
        </row>
        <row r="1573">
          <cell r="H1573" t="str">
            <v/>
          </cell>
        </row>
        <row r="1574">
          <cell r="H1574" t="str">
            <v/>
          </cell>
        </row>
        <row r="1575">
          <cell r="H1575" t="str">
            <v/>
          </cell>
        </row>
        <row r="1576">
          <cell r="H1576" t="str">
            <v/>
          </cell>
        </row>
        <row r="1577">
          <cell r="H1577" t="str">
            <v/>
          </cell>
        </row>
        <row r="1578">
          <cell r="H1578" t="str">
            <v/>
          </cell>
        </row>
        <row r="1579">
          <cell r="H1579" t="str">
            <v/>
          </cell>
        </row>
        <row r="1580">
          <cell r="H1580" t="str">
            <v/>
          </cell>
        </row>
        <row r="1581">
          <cell r="H1581" t="str">
            <v/>
          </cell>
        </row>
        <row r="1582">
          <cell r="H1582" t="str">
            <v/>
          </cell>
        </row>
        <row r="1583">
          <cell r="H1583" t="str">
            <v/>
          </cell>
        </row>
        <row r="1584">
          <cell r="H1584" t="str">
            <v/>
          </cell>
        </row>
        <row r="1585">
          <cell r="H1585" t="str">
            <v/>
          </cell>
        </row>
        <row r="1586">
          <cell r="H1586" t="str">
            <v/>
          </cell>
        </row>
        <row r="1587">
          <cell r="H1587" t="str">
            <v/>
          </cell>
        </row>
        <row r="1588">
          <cell r="H1588" t="str">
            <v/>
          </cell>
        </row>
        <row r="1589">
          <cell r="H1589" t="str">
            <v/>
          </cell>
        </row>
        <row r="1590">
          <cell r="H1590" t="str">
            <v/>
          </cell>
        </row>
        <row r="1591">
          <cell r="H1591" t="str">
            <v/>
          </cell>
        </row>
        <row r="1592">
          <cell r="H1592" t="str">
            <v/>
          </cell>
        </row>
        <row r="1593">
          <cell r="H1593" t="str">
            <v/>
          </cell>
        </row>
        <row r="1594">
          <cell r="H1594" t="str">
            <v/>
          </cell>
        </row>
        <row r="1595">
          <cell r="H1595" t="str">
            <v/>
          </cell>
        </row>
        <row r="1596">
          <cell r="H1596" t="str">
            <v/>
          </cell>
        </row>
        <row r="1597">
          <cell r="H1597" t="str">
            <v/>
          </cell>
        </row>
        <row r="1598">
          <cell r="H1598" t="str">
            <v/>
          </cell>
        </row>
        <row r="1599">
          <cell r="H1599" t="str">
            <v/>
          </cell>
        </row>
        <row r="1600">
          <cell r="H1600" t="str">
            <v/>
          </cell>
        </row>
        <row r="1601">
          <cell r="H1601" t="str">
            <v/>
          </cell>
        </row>
        <row r="1602">
          <cell r="H1602" t="str">
            <v/>
          </cell>
        </row>
        <row r="1603">
          <cell r="H1603" t="str">
            <v/>
          </cell>
        </row>
        <row r="1604">
          <cell r="H1604" t="str">
            <v/>
          </cell>
        </row>
        <row r="1605">
          <cell r="H1605" t="str">
            <v/>
          </cell>
        </row>
        <row r="1606">
          <cell r="H1606" t="str">
            <v/>
          </cell>
        </row>
        <row r="1607">
          <cell r="H1607" t="str">
            <v/>
          </cell>
        </row>
        <row r="1608">
          <cell r="H1608" t="str">
            <v/>
          </cell>
        </row>
        <row r="1609">
          <cell r="H1609" t="str">
            <v/>
          </cell>
        </row>
        <row r="1610">
          <cell r="H1610" t="str">
            <v/>
          </cell>
        </row>
        <row r="1611">
          <cell r="H1611" t="str">
            <v/>
          </cell>
        </row>
        <row r="1612">
          <cell r="H1612" t="str">
            <v/>
          </cell>
        </row>
        <row r="1613">
          <cell r="H1613" t="str">
            <v/>
          </cell>
        </row>
        <row r="1614">
          <cell r="H1614" t="str">
            <v/>
          </cell>
        </row>
        <row r="1615">
          <cell r="H1615" t="str">
            <v/>
          </cell>
        </row>
        <row r="1616">
          <cell r="H1616" t="str">
            <v/>
          </cell>
        </row>
        <row r="1617">
          <cell r="H1617" t="str">
            <v/>
          </cell>
        </row>
        <row r="1618">
          <cell r="H1618" t="str">
            <v/>
          </cell>
        </row>
        <row r="1619">
          <cell r="H1619" t="str">
            <v/>
          </cell>
        </row>
        <row r="1620">
          <cell r="H1620" t="str">
            <v/>
          </cell>
        </row>
        <row r="1621">
          <cell r="H1621" t="str">
            <v/>
          </cell>
        </row>
        <row r="1622">
          <cell r="H1622" t="str">
            <v/>
          </cell>
        </row>
        <row r="1623">
          <cell r="H1623" t="str">
            <v/>
          </cell>
        </row>
        <row r="1624">
          <cell r="H1624" t="str">
            <v/>
          </cell>
        </row>
        <row r="1625">
          <cell r="H1625" t="str">
            <v/>
          </cell>
        </row>
        <row r="1626">
          <cell r="H1626" t="str">
            <v/>
          </cell>
        </row>
        <row r="1627">
          <cell r="H1627" t="str">
            <v/>
          </cell>
        </row>
        <row r="1628">
          <cell r="H1628" t="str">
            <v/>
          </cell>
        </row>
        <row r="1629">
          <cell r="H1629" t="str">
            <v/>
          </cell>
        </row>
        <row r="1630">
          <cell r="H1630" t="str">
            <v/>
          </cell>
        </row>
        <row r="1631">
          <cell r="H1631" t="str">
            <v/>
          </cell>
        </row>
        <row r="1632">
          <cell r="H1632" t="str">
            <v/>
          </cell>
        </row>
        <row r="1633">
          <cell r="H1633" t="str">
            <v/>
          </cell>
        </row>
        <row r="1634">
          <cell r="H1634" t="str">
            <v/>
          </cell>
        </row>
        <row r="1635">
          <cell r="H1635" t="str">
            <v/>
          </cell>
        </row>
        <row r="1636">
          <cell r="H1636" t="str">
            <v/>
          </cell>
        </row>
        <row r="1637">
          <cell r="H1637" t="str">
            <v/>
          </cell>
        </row>
        <row r="1638">
          <cell r="H1638" t="str">
            <v/>
          </cell>
        </row>
        <row r="1639">
          <cell r="H1639" t="str">
            <v/>
          </cell>
        </row>
        <row r="1640">
          <cell r="H1640" t="str">
            <v/>
          </cell>
        </row>
        <row r="1641">
          <cell r="H1641" t="str">
            <v/>
          </cell>
        </row>
        <row r="1642">
          <cell r="H1642" t="str">
            <v/>
          </cell>
        </row>
        <row r="1643">
          <cell r="H1643" t="str">
            <v/>
          </cell>
        </row>
        <row r="1644">
          <cell r="H1644" t="str">
            <v/>
          </cell>
        </row>
        <row r="1645">
          <cell r="H1645" t="str">
            <v/>
          </cell>
        </row>
        <row r="1646">
          <cell r="H1646" t="str">
            <v/>
          </cell>
        </row>
        <row r="1647">
          <cell r="H1647" t="str">
            <v/>
          </cell>
        </row>
        <row r="1648">
          <cell r="H1648" t="str">
            <v/>
          </cell>
        </row>
        <row r="1649">
          <cell r="H1649" t="str">
            <v/>
          </cell>
        </row>
        <row r="1650">
          <cell r="H1650" t="str">
            <v/>
          </cell>
        </row>
        <row r="1651">
          <cell r="H1651" t="str">
            <v/>
          </cell>
        </row>
        <row r="1652">
          <cell r="H1652" t="str">
            <v/>
          </cell>
        </row>
        <row r="1653">
          <cell r="H1653" t="str">
            <v/>
          </cell>
        </row>
        <row r="1654">
          <cell r="H1654" t="str">
            <v/>
          </cell>
        </row>
        <row r="1655">
          <cell r="H1655" t="str">
            <v/>
          </cell>
        </row>
        <row r="1656">
          <cell r="H1656" t="str">
            <v/>
          </cell>
        </row>
        <row r="1657">
          <cell r="H1657" t="str">
            <v/>
          </cell>
        </row>
        <row r="1658">
          <cell r="H1658" t="str">
            <v/>
          </cell>
        </row>
        <row r="1659">
          <cell r="H1659" t="str">
            <v/>
          </cell>
        </row>
        <row r="1660">
          <cell r="H1660" t="str">
            <v/>
          </cell>
        </row>
        <row r="1661">
          <cell r="H1661" t="str">
            <v/>
          </cell>
        </row>
        <row r="1662">
          <cell r="H1662" t="str">
            <v/>
          </cell>
        </row>
        <row r="1663">
          <cell r="H1663" t="str">
            <v/>
          </cell>
        </row>
        <row r="1664">
          <cell r="H1664" t="str">
            <v/>
          </cell>
        </row>
        <row r="1665">
          <cell r="H1665" t="str">
            <v/>
          </cell>
        </row>
        <row r="1666">
          <cell r="H1666" t="str">
            <v/>
          </cell>
        </row>
        <row r="1667">
          <cell r="H1667" t="str">
            <v/>
          </cell>
        </row>
        <row r="1668">
          <cell r="H1668" t="str">
            <v/>
          </cell>
        </row>
        <row r="1669">
          <cell r="H1669" t="str">
            <v/>
          </cell>
        </row>
        <row r="1670">
          <cell r="H1670" t="str">
            <v/>
          </cell>
        </row>
        <row r="1671">
          <cell r="H1671" t="str">
            <v/>
          </cell>
        </row>
        <row r="1672">
          <cell r="H1672" t="str">
            <v/>
          </cell>
        </row>
        <row r="1673">
          <cell r="H1673" t="str">
            <v/>
          </cell>
        </row>
        <row r="1674">
          <cell r="H1674" t="str">
            <v/>
          </cell>
        </row>
        <row r="1675">
          <cell r="H1675" t="str">
            <v/>
          </cell>
        </row>
        <row r="1676">
          <cell r="H1676" t="str">
            <v/>
          </cell>
        </row>
        <row r="1677">
          <cell r="H1677" t="str">
            <v/>
          </cell>
        </row>
        <row r="1678">
          <cell r="H1678" t="str">
            <v/>
          </cell>
        </row>
        <row r="1679">
          <cell r="H1679" t="str">
            <v/>
          </cell>
        </row>
        <row r="1680">
          <cell r="H1680" t="str">
            <v/>
          </cell>
        </row>
        <row r="1681">
          <cell r="H1681" t="str">
            <v/>
          </cell>
        </row>
        <row r="1682">
          <cell r="H1682" t="str">
            <v/>
          </cell>
        </row>
        <row r="1683">
          <cell r="H1683" t="str">
            <v/>
          </cell>
        </row>
        <row r="1684">
          <cell r="H1684" t="str">
            <v/>
          </cell>
        </row>
        <row r="1685">
          <cell r="H1685" t="str">
            <v/>
          </cell>
        </row>
        <row r="1686">
          <cell r="H1686" t="str">
            <v/>
          </cell>
        </row>
        <row r="1687">
          <cell r="H1687" t="str">
            <v/>
          </cell>
        </row>
        <row r="1688">
          <cell r="H1688" t="str">
            <v/>
          </cell>
        </row>
        <row r="1689">
          <cell r="H1689" t="str">
            <v/>
          </cell>
        </row>
        <row r="1690">
          <cell r="H1690" t="str">
            <v/>
          </cell>
        </row>
        <row r="1691">
          <cell r="H1691" t="str">
            <v/>
          </cell>
        </row>
        <row r="1692">
          <cell r="H1692" t="str">
            <v/>
          </cell>
        </row>
        <row r="1693">
          <cell r="H1693" t="str">
            <v/>
          </cell>
        </row>
        <row r="1694">
          <cell r="H1694" t="str">
            <v/>
          </cell>
        </row>
        <row r="1695">
          <cell r="H1695" t="str">
            <v/>
          </cell>
        </row>
        <row r="1696">
          <cell r="H1696" t="str">
            <v/>
          </cell>
        </row>
        <row r="1697">
          <cell r="H1697" t="str">
            <v/>
          </cell>
        </row>
        <row r="1698">
          <cell r="H1698" t="str">
            <v/>
          </cell>
        </row>
        <row r="1699">
          <cell r="H1699" t="str">
            <v/>
          </cell>
        </row>
        <row r="1700">
          <cell r="H1700" t="str">
            <v/>
          </cell>
        </row>
        <row r="1701">
          <cell r="H1701" t="str">
            <v/>
          </cell>
        </row>
        <row r="1702">
          <cell r="H1702" t="str">
            <v/>
          </cell>
        </row>
        <row r="1703">
          <cell r="H1703" t="str">
            <v/>
          </cell>
        </row>
        <row r="1704">
          <cell r="H1704" t="str">
            <v/>
          </cell>
        </row>
        <row r="1705">
          <cell r="H1705" t="str">
            <v/>
          </cell>
        </row>
        <row r="1706">
          <cell r="H1706" t="str">
            <v/>
          </cell>
        </row>
        <row r="1707">
          <cell r="H1707" t="str">
            <v/>
          </cell>
        </row>
        <row r="1708">
          <cell r="H1708" t="str">
            <v/>
          </cell>
        </row>
        <row r="1709">
          <cell r="H1709" t="str">
            <v/>
          </cell>
        </row>
        <row r="1710">
          <cell r="H1710" t="str">
            <v/>
          </cell>
        </row>
        <row r="1711">
          <cell r="H1711" t="str">
            <v/>
          </cell>
        </row>
        <row r="1712">
          <cell r="H1712" t="str">
            <v/>
          </cell>
        </row>
        <row r="1713">
          <cell r="H1713" t="str">
            <v/>
          </cell>
        </row>
        <row r="1714">
          <cell r="H1714" t="str">
            <v/>
          </cell>
        </row>
        <row r="1715">
          <cell r="H1715" t="str">
            <v/>
          </cell>
        </row>
        <row r="1716">
          <cell r="H1716" t="str">
            <v/>
          </cell>
        </row>
        <row r="1717">
          <cell r="H1717" t="str">
            <v/>
          </cell>
        </row>
        <row r="1718">
          <cell r="H1718" t="str">
            <v/>
          </cell>
        </row>
        <row r="1719">
          <cell r="H1719" t="str">
            <v/>
          </cell>
        </row>
        <row r="1720">
          <cell r="H1720" t="str">
            <v/>
          </cell>
        </row>
        <row r="1721">
          <cell r="H1721" t="str">
            <v/>
          </cell>
        </row>
        <row r="1722">
          <cell r="H1722" t="str">
            <v/>
          </cell>
        </row>
        <row r="1723">
          <cell r="H1723" t="str">
            <v/>
          </cell>
        </row>
        <row r="1724">
          <cell r="H1724" t="str">
            <v/>
          </cell>
        </row>
        <row r="1725">
          <cell r="H1725" t="str">
            <v/>
          </cell>
        </row>
        <row r="1726">
          <cell r="H1726" t="str">
            <v/>
          </cell>
        </row>
        <row r="1727">
          <cell r="H1727" t="str">
            <v/>
          </cell>
        </row>
        <row r="1728">
          <cell r="H1728" t="str">
            <v/>
          </cell>
        </row>
        <row r="1729">
          <cell r="H1729" t="str">
            <v/>
          </cell>
        </row>
        <row r="1730">
          <cell r="H1730" t="str">
            <v/>
          </cell>
        </row>
        <row r="1731">
          <cell r="H1731" t="str">
            <v/>
          </cell>
        </row>
        <row r="1732">
          <cell r="H1732" t="str">
            <v/>
          </cell>
        </row>
        <row r="1733">
          <cell r="H1733" t="str">
            <v/>
          </cell>
        </row>
        <row r="1734">
          <cell r="H1734" t="str">
            <v/>
          </cell>
        </row>
        <row r="1735">
          <cell r="H1735" t="str">
            <v/>
          </cell>
        </row>
        <row r="1736">
          <cell r="H1736" t="str">
            <v/>
          </cell>
        </row>
        <row r="1737">
          <cell r="H1737" t="str">
            <v/>
          </cell>
        </row>
        <row r="1738">
          <cell r="H1738" t="str">
            <v/>
          </cell>
        </row>
        <row r="1739">
          <cell r="H1739" t="str">
            <v/>
          </cell>
        </row>
        <row r="1740">
          <cell r="H1740" t="str">
            <v/>
          </cell>
        </row>
        <row r="1741">
          <cell r="H1741" t="str">
            <v/>
          </cell>
        </row>
        <row r="1742">
          <cell r="H1742" t="str">
            <v/>
          </cell>
        </row>
        <row r="1743">
          <cell r="H1743" t="str">
            <v/>
          </cell>
        </row>
        <row r="1744">
          <cell r="H1744" t="str">
            <v/>
          </cell>
        </row>
        <row r="1745">
          <cell r="H1745" t="str">
            <v/>
          </cell>
        </row>
        <row r="1746">
          <cell r="H1746" t="str">
            <v/>
          </cell>
        </row>
        <row r="1747">
          <cell r="H1747" t="str">
            <v/>
          </cell>
        </row>
        <row r="1748">
          <cell r="H1748" t="str">
            <v/>
          </cell>
        </row>
        <row r="1749">
          <cell r="H1749" t="str">
            <v/>
          </cell>
        </row>
        <row r="1750">
          <cell r="H1750" t="str">
            <v/>
          </cell>
        </row>
        <row r="1751">
          <cell r="H1751" t="str">
            <v/>
          </cell>
        </row>
        <row r="1752">
          <cell r="H1752" t="str">
            <v/>
          </cell>
        </row>
        <row r="1753">
          <cell r="H1753" t="str">
            <v/>
          </cell>
        </row>
        <row r="1754">
          <cell r="H1754" t="str">
            <v/>
          </cell>
        </row>
        <row r="1755">
          <cell r="H1755" t="str">
            <v/>
          </cell>
        </row>
        <row r="1756">
          <cell r="H1756" t="str">
            <v/>
          </cell>
        </row>
        <row r="1757">
          <cell r="H1757" t="str">
            <v/>
          </cell>
        </row>
        <row r="1758">
          <cell r="H1758" t="str">
            <v/>
          </cell>
        </row>
        <row r="1759">
          <cell r="H1759" t="str">
            <v/>
          </cell>
        </row>
        <row r="1760">
          <cell r="H1760" t="str">
            <v/>
          </cell>
        </row>
        <row r="1761">
          <cell r="H1761" t="str">
            <v/>
          </cell>
        </row>
        <row r="1762">
          <cell r="H1762" t="str">
            <v/>
          </cell>
        </row>
        <row r="1763">
          <cell r="H1763" t="str">
            <v/>
          </cell>
        </row>
        <row r="1764">
          <cell r="H1764" t="str">
            <v/>
          </cell>
        </row>
        <row r="1765">
          <cell r="H1765" t="str">
            <v/>
          </cell>
        </row>
        <row r="1766">
          <cell r="H1766" t="str">
            <v/>
          </cell>
        </row>
        <row r="1767">
          <cell r="H1767" t="str">
            <v/>
          </cell>
        </row>
        <row r="1768">
          <cell r="H1768" t="str">
            <v/>
          </cell>
        </row>
        <row r="1769">
          <cell r="H1769" t="str">
            <v/>
          </cell>
        </row>
        <row r="1770">
          <cell r="H1770" t="str">
            <v/>
          </cell>
        </row>
        <row r="1771">
          <cell r="H1771" t="str">
            <v/>
          </cell>
        </row>
        <row r="1772">
          <cell r="H1772" t="str">
            <v/>
          </cell>
        </row>
        <row r="1773">
          <cell r="H1773" t="str">
            <v/>
          </cell>
        </row>
        <row r="1774">
          <cell r="H1774" t="str">
            <v/>
          </cell>
        </row>
        <row r="1775">
          <cell r="H1775" t="str">
            <v/>
          </cell>
        </row>
        <row r="1776">
          <cell r="H1776" t="str">
            <v/>
          </cell>
        </row>
        <row r="1777">
          <cell r="H1777" t="str">
            <v/>
          </cell>
        </row>
        <row r="1778">
          <cell r="H1778" t="str">
            <v/>
          </cell>
        </row>
        <row r="1779">
          <cell r="H1779" t="str">
            <v/>
          </cell>
        </row>
        <row r="1780">
          <cell r="H1780" t="str">
            <v/>
          </cell>
        </row>
        <row r="1781">
          <cell r="H1781" t="str">
            <v/>
          </cell>
        </row>
        <row r="1782">
          <cell r="H1782" t="str">
            <v/>
          </cell>
        </row>
        <row r="1783">
          <cell r="H1783" t="str">
            <v/>
          </cell>
        </row>
        <row r="1784">
          <cell r="H1784" t="str">
            <v/>
          </cell>
        </row>
        <row r="1785">
          <cell r="H1785" t="str">
            <v/>
          </cell>
        </row>
        <row r="1786">
          <cell r="H1786" t="str">
            <v/>
          </cell>
        </row>
        <row r="1787">
          <cell r="H1787" t="str">
            <v/>
          </cell>
        </row>
        <row r="1788">
          <cell r="H1788" t="str">
            <v/>
          </cell>
        </row>
        <row r="1789">
          <cell r="H1789" t="str">
            <v/>
          </cell>
        </row>
        <row r="1790">
          <cell r="H1790" t="str">
            <v/>
          </cell>
        </row>
        <row r="1791">
          <cell r="H1791" t="str">
            <v/>
          </cell>
        </row>
        <row r="1792">
          <cell r="H1792" t="str">
            <v/>
          </cell>
        </row>
        <row r="1793">
          <cell r="H1793" t="str">
            <v/>
          </cell>
        </row>
        <row r="1794">
          <cell r="H1794" t="str">
            <v/>
          </cell>
        </row>
        <row r="1795">
          <cell r="H1795" t="str">
            <v/>
          </cell>
        </row>
        <row r="1796">
          <cell r="H1796" t="str">
            <v/>
          </cell>
        </row>
        <row r="1797">
          <cell r="H1797" t="str">
            <v/>
          </cell>
        </row>
        <row r="1798">
          <cell r="H1798" t="str">
            <v/>
          </cell>
        </row>
        <row r="1799">
          <cell r="H1799" t="str">
            <v/>
          </cell>
        </row>
        <row r="1800">
          <cell r="H1800" t="str">
            <v/>
          </cell>
        </row>
        <row r="1801">
          <cell r="H1801" t="str">
            <v/>
          </cell>
        </row>
        <row r="1802">
          <cell r="H1802" t="str">
            <v/>
          </cell>
        </row>
        <row r="1803">
          <cell r="H1803" t="str">
            <v/>
          </cell>
        </row>
        <row r="1804">
          <cell r="H1804" t="str">
            <v/>
          </cell>
        </row>
        <row r="1805">
          <cell r="H1805" t="str">
            <v/>
          </cell>
        </row>
        <row r="1806">
          <cell r="H1806" t="str">
            <v/>
          </cell>
        </row>
        <row r="1807">
          <cell r="H1807" t="str">
            <v/>
          </cell>
        </row>
        <row r="1808">
          <cell r="H1808" t="str">
            <v/>
          </cell>
        </row>
        <row r="1809">
          <cell r="H1809" t="str">
            <v/>
          </cell>
        </row>
        <row r="1810">
          <cell r="H1810" t="str">
            <v/>
          </cell>
        </row>
        <row r="1811">
          <cell r="H1811" t="str">
            <v/>
          </cell>
        </row>
        <row r="1812">
          <cell r="H1812" t="str">
            <v/>
          </cell>
        </row>
        <row r="1813">
          <cell r="H1813" t="str">
            <v/>
          </cell>
        </row>
        <row r="1814">
          <cell r="H1814" t="str">
            <v/>
          </cell>
        </row>
        <row r="1815">
          <cell r="H1815" t="str">
            <v/>
          </cell>
        </row>
        <row r="1816">
          <cell r="H1816" t="str">
            <v/>
          </cell>
        </row>
        <row r="1817">
          <cell r="H1817" t="str">
            <v/>
          </cell>
        </row>
        <row r="1818">
          <cell r="H1818" t="str">
            <v/>
          </cell>
        </row>
        <row r="1819">
          <cell r="H1819" t="str">
            <v/>
          </cell>
        </row>
        <row r="1820">
          <cell r="H1820" t="str">
            <v/>
          </cell>
        </row>
        <row r="1821">
          <cell r="H1821" t="str">
            <v/>
          </cell>
        </row>
        <row r="1822">
          <cell r="H1822" t="str">
            <v/>
          </cell>
        </row>
        <row r="1823">
          <cell r="H1823" t="str">
            <v/>
          </cell>
        </row>
        <row r="1824">
          <cell r="H1824" t="str">
            <v/>
          </cell>
        </row>
        <row r="1825">
          <cell r="H1825" t="str">
            <v/>
          </cell>
        </row>
        <row r="1826">
          <cell r="H1826" t="str">
            <v/>
          </cell>
        </row>
        <row r="1827">
          <cell r="H1827" t="str">
            <v/>
          </cell>
        </row>
        <row r="1828">
          <cell r="H1828" t="str">
            <v/>
          </cell>
        </row>
        <row r="1829">
          <cell r="H1829" t="str">
            <v/>
          </cell>
        </row>
        <row r="1830">
          <cell r="H1830" t="str">
            <v/>
          </cell>
        </row>
        <row r="1831">
          <cell r="H1831" t="str">
            <v/>
          </cell>
        </row>
        <row r="1832">
          <cell r="H1832" t="str">
            <v/>
          </cell>
        </row>
        <row r="1833">
          <cell r="H1833" t="str">
            <v/>
          </cell>
        </row>
        <row r="1834">
          <cell r="H1834" t="str">
            <v/>
          </cell>
        </row>
        <row r="1835">
          <cell r="H1835" t="str">
            <v/>
          </cell>
        </row>
        <row r="1836">
          <cell r="H1836" t="str">
            <v/>
          </cell>
        </row>
        <row r="1837">
          <cell r="H1837" t="str">
            <v/>
          </cell>
        </row>
        <row r="1838">
          <cell r="H1838" t="str">
            <v/>
          </cell>
        </row>
        <row r="1839">
          <cell r="H1839" t="str">
            <v/>
          </cell>
        </row>
        <row r="1840">
          <cell r="H1840" t="str">
            <v/>
          </cell>
        </row>
        <row r="1841">
          <cell r="H1841" t="str">
            <v/>
          </cell>
        </row>
        <row r="1842">
          <cell r="H1842" t="str">
            <v/>
          </cell>
        </row>
        <row r="1843">
          <cell r="H1843" t="str">
            <v/>
          </cell>
        </row>
        <row r="1844">
          <cell r="H1844" t="str">
            <v/>
          </cell>
        </row>
        <row r="1845">
          <cell r="H1845" t="str">
            <v/>
          </cell>
        </row>
        <row r="1846">
          <cell r="H1846" t="str">
            <v/>
          </cell>
        </row>
        <row r="1847">
          <cell r="H1847" t="str">
            <v/>
          </cell>
        </row>
        <row r="1848">
          <cell r="H1848" t="str">
            <v/>
          </cell>
        </row>
        <row r="1849">
          <cell r="H1849" t="str">
            <v/>
          </cell>
        </row>
        <row r="1850">
          <cell r="H1850" t="str">
            <v/>
          </cell>
        </row>
        <row r="1851">
          <cell r="H1851" t="str">
            <v/>
          </cell>
        </row>
        <row r="1852">
          <cell r="H1852" t="str">
            <v/>
          </cell>
        </row>
        <row r="1853">
          <cell r="H1853" t="str">
            <v/>
          </cell>
        </row>
        <row r="1854">
          <cell r="H1854" t="str">
            <v/>
          </cell>
        </row>
        <row r="1855">
          <cell r="H1855" t="str">
            <v/>
          </cell>
        </row>
        <row r="1856">
          <cell r="H1856" t="str">
            <v/>
          </cell>
        </row>
        <row r="1857">
          <cell r="H1857" t="str">
            <v/>
          </cell>
        </row>
        <row r="1858">
          <cell r="H1858" t="str">
            <v/>
          </cell>
        </row>
        <row r="1859">
          <cell r="H1859" t="str">
            <v/>
          </cell>
        </row>
        <row r="1860">
          <cell r="H1860" t="str">
            <v/>
          </cell>
        </row>
        <row r="1861">
          <cell r="H1861" t="str">
            <v/>
          </cell>
        </row>
        <row r="1862">
          <cell r="H1862" t="str">
            <v/>
          </cell>
        </row>
        <row r="1863">
          <cell r="H1863" t="str">
            <v/>
          </cell>
        </row>
        <row r="1864">
          <cell r="H1864" t="str">
            <v/>
          </cell>
        </row>
        <row r="1865">
          <cell r="H1865" t="str">
            <v/>
          </cell>
        </row>
        <row r="1866">
          <cell r="H1866" t="str">
            <v/>
          </cell>
        </row>
        <row r="1867">
          <cell r="H1867" t="str">
            <v/>
          </cell>
        </row>
        <row r="1868">
          <cell r="H1868" t="str">
            <v/>
          </cell>
        </row>
        <row r="1869">
          <cell r="H1869" t="str">
            <v/>
          </cell>
        </row>
        <row r="1870">
          <cell r="H1870" t="str">
            <v/>
          </cell>
        </row>
        <row r="1871">
          <cell r="H1871" t="str">
            <v/>
          </cell>
        </row>
        <row r="1872">
          <cell r="H1872" t="str">
            <v/>
          </cell>
        </row>
        <row r="1873">
          <cell r="H1873" t="str">
            <v/>
          </cell>
        </row>
        <row r="1874">
          <cell r="H1874" t="str">
            <v/>
          </cell>
        </row>
        <row r="1875">
          <cell r="H1875" t="str">
            <v/>
          </cell>
        </row>
        <row r="1876">
          <cell r="H1876" t="str">
            <v/>
          </cell>
        </row>
        <row r="1877">
          <cell r="H1877" t="str">
            <v/>
          </cell>
        </row>
        <row r="1878">
          <cell r="H1878" t="str">
            <v/>
          </cell>
        </row>
        <row r="1879">
          <cell r="H1879" t="str">
            <v/>
          </cell>
        </row>
        <row r="1880">
          <cell r="H1880" t="str">
            <v/>
          </cell>
        </row>
        <row r="1881">
          <cell r="H1881" t="str">
            <v/>
          </cell>
        </row>
        <row r="1882">
          <cell r="H1882" t="str">
            <v/>
          </cell>
        </row>
        <row r="1883">
          <cell r="H1883" t="str">
            <v/>
          </cell>
        </row>
        <row r="1884">
          <cell r="H1884" t="str">
            <v/>
          </cell>
        </row>
        <row r="1885">
          <cell r="H1885" t="str">
            <v/>
          </cell>
        </row>
        <row r="1886">
          <cell r="H1886" t="str">
            <v/>
          </cell>
        </row>
        <row r="1887">
          <cell r="H1887" t="str">
            <v/>
          </cell>
        </row>
        <row r="1888">
          <cell r="H1888" t="str">
            <v/>
          </cell>
        </row>
        <row r="1889">
          <cell r="H1889" t="str">
            <v/>
          </cell>
        </row>
        <row r="1890">
          <cell r="H1890" t="str">
            <v/>
          </cell>
        </row>
        <row r="1891">
          <cell r="H1891" t="str">
            <v/>
          </cell>
        </row>
        <row r="1892">
          <cell r="H1892" t="str">
            <v/>
          </cell>
        </row>
        <row r="1893">
          <cell r="H1893" t="str">
            <v/>
          </cell>
        </row>
        <row r="1894">
          <cell r="H1894" t="str">
            <v/>
          </cell>
        </row>
        <row r="1895">
          <cell r="H1895" t="str">
            <v/>
          </cell>
        </row>
        <row r="1896">
          <cell r="H1896" t="str">
            <v/>
          </cell>
        </row>
        <row r="1897">
          <cell r="H1897" t="str">
            <v/>
          </cell>
        </row>
        <row r="1898">
          <cell r="H1898" t="str">
            <v/>
          </cell>
        </row>
        <row r="1899">
          <cell r="H1899" t="str">
            <v/>
          </cell>
        </row>
        <row r="1900">
          <cell r="H1900" t="str">
            <v/>
          </cell>
        </row>
        <row r="1901">
          <cell r="H1901" t="str">
            <v/>
          </cell>
        </row>
        <row r="1902">
          <cell r="H1902" t="str">
            <v/>
          </cell>
        </row>
        <row r="1903">
          <cell r="H1903" t="str">
            <v/>
          </cell>
        </row>
        <row r="1904">
          <cell r="H1904" t="str">
            <v/>
          </cell>
        </row>
        <row r="1905">
          <cell r="H1905" t="str">
            <v/>
          </cell>
        </row>
        <row r="1906">
          <cell r="H1906" t="str">
            <v/>
          </cell>
        </row>
        <row r="1907">
          <cell r="H1907" t="str">
            <v/>
          </cell>
        </row>
        <row r="1908">
          <cell r="H1908" t="str">
            <v/>
          </cell>
        </row>
        <row r="1909">
          <cell r="H1909" t="str">
            <v/>
          </cell>
        </row>
        <row r="1910">
          <cell r="H1910" t="str">
            <v/>
          </cell>
        </row>
        <row r="1911">
          <cell r="H1911" t="str">
            <v/>
          </cell>
        </row>
        <row r="1912">
          <cell r="H1912" t="str">
            <v/>
          </cell>
        </row>
        <row r="1913">
          <cell r="H1913" t="str">
            <v/>
          </cell>
        </row>
        <row r="1914">
          <cell r="H1914" t="str">
            <v/>
          </cell>
        </row>
        <row r="1915">
          <cell r="H1915" t="str">
            <v/>
          </cell>
        </row>
        <row r="1916">
          <cell r="H1916" t="str">
            <v/>
          </cell>
        </row>
        <row r="1917">
          <cell r="H1917" t="str">
            <v/>
          </cell>
        </row>
        <row r="1918">
          <cell r="H1918" t="str">
            <v/>
          </cell>
        </row>
        <row r="1919">
          <cell r="H1919" t="str">
            <v/>
          </cell>
        </row>
        <row r="1920">
          <cell r="H1920" t="str">
            <v/>
          </cell>
        </row>
        <row r="1921">
          <cell r="H1921" t="str">
            <v/>
          </cell>
        </row>
        <row r="1922">
          <cell r="H1922" t="str">
            <v/>
          </cell>
        </row>
        <row r="1923">
          <cell r="H1923" t="str">
            <v/>
          </cell>
        </row>
        <row r="1924">
          <cell r="H1924" t="str">
            <v/>
          </cell>
        </row>
        <row r="1925">
          <cell r="H1925" t="str">
            <v/>
          </cell>
        </row>
        <row r="1926">
          <cell r="H1926" t="str">
            <v/>
          </cell>
        </row>
        <row r="1927">
          <cell r="H1927" t="str">
            <v/>
          </cell>
        </row>
        <row r="1928">
          <cell r="H1928" t="str">
            <v/>
          </cell>
        </row>
        <row r="1929">
          <cell r="H1929" t="str">
            <v/>
          </cell>
        </row>
        <row r="1930">
          <cell r="H1930" t="str">
            <v/>
          </cell>
        </row>
        <row r="1931">
          <cell r="H1931" t="str">
            <v/>
          </cell>
        </row>
        <row r="1932">
          <cell r="H1932" t="str">
            <v/>
          </cell>
        </row>
        <row r="1933">
          <cell r="H1933" t="str">
            <v/>
          </cell>
        </row>
        <row r="1934">
          <cell r="H1934" t="str">
            <v/>
          </cell>
        </row>
        <row r="1935">
          <cell r="H1935" t="str">
            <v/>
          </cell>
        </row>
        <row r="1936">
          <cell r="H1936" t="str">
            <v/>
          </cell>
        </row>
        <row r="1937">
          <cell r="H1937" t="str">
            <v/>
          </cell>
        </row>
        <row r="1938">
          <cell r="H1938" t="str">
            <v/>
          </cell>
        </row>
        <row r="1939">
          <cell r="H1939" t="str">
            <v/>
          </cell>
        </row>
        <row r="1940">
          <cell r="H1940" t="str">
            <v/>
          </cell>
        </row>
        <row r="1941">
          <cell r="H1941" t="str">
            <v/>
          </cell>
        </row>
        <row r="1942">
          <cell r="H1942" t="str">
            <v/>
          </cell>
        </row>
        <row r="1943">
          <cell r="H1943" t="str">
            <v/>
          </cell>
        </row>
        <row r="1944">
          <cell r="H1944" t="str">
            <v/>
          </cell>
        </row>
        <row r="1945">
          <cell r="H1945" t="str">
            <v/>
          </cell>
        </row>
        <row r="1946">
          <cell r="H1946" t="str">
            <v/>
          </cell>
        </row>
        <row r="1947">
          <cell r="H1947" t="str">
            <v/>
          </cell>
        </row>
        <row r="1948">
          <cell r="H1948" t="str">
            <v/>
          </cell>
        </row>
        <row r="1949">
          <cell r="H1949" t="str">
            <v/>
          </cell>
        </row>
        <row r="1950">
          <cell r="H1950" t="str">
            <v/>
          </cell>
        </row>
        <row r="1951">
          <cell r="H1951" t="str">
            <v/>
          </cell>
        </row>
        <row r="1952">
          <cell r="H1952" t="str">
            <v/>
          </cell>
        </row>
        <row r="1953">
          <cell r="H1953" t="str">
            <v/>
          </cell>
        </row>
        <row r="1954">
          <cell r="H1954" t="str">
            <v/>
          </cell>
        </row>
        <row r="1955">
          <cell r="H1955" t="str">
            <v/>
          </cell>
        </row>
        <row r="1956">
          <cell r="H1956" t="str">
            <v/>
          </cell>
        </row>
        <row r="1957">
          <cell r="H1957" t="str">
            <v/>
          </cell>
        </row>
        <row r="1958">
          <cell r="H1958" t="str">
            <v/>
          </cell>
        </row>
        <row r="1959">
          <cell r="H1959" t="str">
            <v/>
          </cell>
        </row>
        <row r="1960">
          <cell r="H1960" t="str">
            <v/>
          </cell>
        </row>
        <row r="1961">
          <cell r="H1961" t="str">
            <v/>
          </cell>
        </row>
        <row r="1962">
          <cell r="H1962" t="str">
            <v/>
          </cell>
        </row>
        <row r="1963">
          <cell r="H1963" t="str">
            <v/>
          </cell>
        </row>
        <row r="1964">
          <cell r="H1964" t="str">
            <v/>
          </cell>
        </row>
        <row r="1965">
          <cell r="H1965" t="str">
            <v/>
          </cell>
        </row>
        <row r="1966">
          <cell r="H1966" t="str">
            <v/>
          </cell>
        </row>
        <row r="1967">
          <cell r="H1967" t="str">
            <v/>
          </cell>
        </row>
        <row r="1968">
          <cell r="H1968" t="str">
            <v/>
          </cell>
        </row>
        <row r="1969">
          <cell r="H1969" t="str">
            <v/>
          </cell>
        </row>
        <row r="1970">
          <cell r="H1970" t="str">
            <v/>
          </cell>
        </row>
        <row r="1971">
          <cell r="H1971" t="str">
            <v/>
          </cell>
        </row>
        <row r="1972">
          <cell r="H1972" t="str">
            <v/>
          </cell>
        </row>
        <row r="1973">
          <cell r="H1973" t="str">
            <v/>
          </cell>
        </row>
        <row r="1974">
          <cell r="H1974" t="str">
            <v/>
          </cell>
        </row>
        <row r="1975">
          <cell r="H1975" t="str">
            <v/>
          </cell>
        </row>
        <row r="1976">
          <cell r="H1976" t="str">
            <v/>
          </cell>
        </row>
        <row r="1977">
          <cell r="H1977" t="str">
            <v/>
          </cell>
        </row>
        <row r="1978">
          <cell r="H1978" t="str">
            <v/>
          </cell>
        </row>
        <row r="1979">
          <cell r="H1979" t="str">
            <v/>
          </cell>
        </row>
        <row r="1980">
          <cell r="H1980" t="str">
            <v/>
          </cell>
        </row>
        <row r="1981">
          <cell r="H1981" t="str">
            <v/>
          </cell>
        </row>
        <row r="1982">
          <cell r="H1982" t="str">
            <v/>
          </cell>
        </row>
        <row r="1983">
          <cell r="H1983" t="str">
            <v/>
          </cell>
        </row>
        <row r="1984">
          <cell r="H1984" t="str">
            <v/>
          </cell>
        </row>
        <row r="1985">
          <cell r="H1985" t="str">
            <v/>
          </cell>
        </row>
        <row r="1986">
          <cell r="H1986" t="str">
            <v/>
          </cell>
        </row>
        <row r="1987">
          <cell r="H1987" t="str">
            <v/>
          </cell>
        </row>
        <row r="1988">
          <cell r="H1988" t="str">
            <v/>
          </cell>
        </row>
        <row r="1989">
          <cell r="H1989" t="str">
            <v/>
          </cell>
        </row>
        <row r="1990">
          <cell r="H1990" t="str">
            <v/>
          </cell>
        </row>
        <row r="1991">
          <cell r="H1991" t="str">
            <v/>
          </cell>
        </row>
        <row r="1992">
          <cell r="H1992" t="str">
            <v/>
          </cell>
        </row>
        <row r="1993">
          <cell r="H1993" t="str">
            <v/>
          </cell>
        </row>
        <row r="1994">
          <cell r="H1994" t="str">
            <v/>
          </cell>
        </row>
        <row r="1995">
          <cell r="H1995" t="str">
            <v/>
          </cell>
        </row>
        <row r="1996">
          <cell r="H1996" t="str">
            <v/>
          </cell>
        </row>
        <row r="1997">
          <cell r="H1997" t="str">
            <v/>
          </cell>
        </row>
        <row r="1998">
          <cell r="H1998" t="str">
            <v/>
          </cell>
        </row>
        <row r="1999">
          <cell r="H1999" t="str">
            <v/>
          </cell>
        </row>
        <row r="2000">
          <cell r="H2000" t="str">
            <v/>
          </cell>
        </row>
        <row r="2001">
          <cell r="H2001" t="str">
            <v/>
          </cell>
        </row>
        <row r="2002">
          <cell r="H2002" t="str">
            <v/>
          </cell>
        </row>
        <row r="2003">
          <cell r="H2003" t="str">
            <v/>
          </cell>
        </row>
        <row r="2004">
          <cell r="H2004" t="str">
            <v/>
          </cell>
        </row>
        <row r="2005">
          <cell r="H2005" t="str">
            <v/>
          </cell>
        </row>
        <row r="2006">
          <cell r="H2006" t="str">
            <v/>
          </cell>
        </row>
        <row r="2007">
          <cell r="H2007" t="str">
            <v/>
          </cell>
        </row>
        <row r="2008">
          <cell r="H2008" t="str">
            <v/>
          </cell>
        </row>
        <row r="2009">
          <cell r="H2009" t="str">
            <v/>
          </cell>
        </row>
        <row r="2010">
          <cell r="H2010" t="str">
            <v/>
          </cell>
        </row>
        <row r="2011">
          <cell r="H2011" t="str">
            <v/>
          </cell>
        </row>
        <row r="2012">
          <cell r="H2012" t="str">
            <v/>
          </cell>
        </row>
        <row r="2013">
          <cell r="H2013" t="str">
            <v/>
          </cell>
        </row>
        <row r="2014">
          <cell r="H2014" t="str">
            <v/>
          </cell>
        </row>
        <row r="2015">
          <cell r="H2015" t="str">
            <v/>
          </cell>
        </row>
        <row r="2016">
          <cell r="H2016" t="str">
            <v/>
          </cell>
        </row>
        <row r="2017">
          <cell r="H2017" t="str">
            <v/>
          </cell>
        </row>
        <row r="2018">
          <cell r="H2018" t="str">
            <v/>
          </cell>
        </row>
        <row r="2019">
          <cell r="H2019" t="str">
            <v/>
          </cell>
        </row>
        <row r="2020">
          <cell r="H2020" t="str">
            <v/>
          </cell>
        </row>
        <row r="2021">
          <cell r="H2021" t="str">
            <v/>
          </cell>
        </row>
        <row r="2022">
          <cell r="H2022" t="str">
            <v/>
          </cell>
        </row>
        <row r="2023">
          <cell r="H2023" t="str">
            <v/>
          </cell>
        </row>
        <row r="2024">
          <cell r="H2024" t="str">
            <v/>
          </cell>
        </row>
        <row r="2025">
          <cell r="H2025" t="str">
            <v/>
          </cell>
        </row>
        <row r="2026">
          <cell r="H2026" t="str">
            <v/>
          </cell>
        </row>
        <row r="2027">
          <cell r="H2027" t="str">
            <v/>
          </cell>
        </row>
        <row r="2028">
          <cell r="H2028" t="str">
            <v/>
          </cell>
        </row>
        <row r="2029">
          <cell r="H2029" t="str">
            <v/>
          </cell>
        </row>
        <row r="2030">
          <cell r="H2030" t="str">
            <v/>
          </cell>
        </row>
        <row r="2031">
          <cell r="H2031" t="str">
            <v/>
          </cell>
        </row>
        <row r="2032">
          <cell r="H2032" t="str">
            <v/>
          </cell>
        </row>
        <row r="2033">
          <cell r="H2033" t="str">
            <v/>
          </cell>
        </row>
        <row r="2034">
          <cell r="H2034" t="str">
            <v/>
          </cell>
        </row>
        <row r="2035">
          <cell r="H2035" t="str">
            <v/>
          </cell>
        </row>
        <row r="2036">
          <cell r="H2036" t="str">
            <v/>
          </cell>
        </row>
        <row r="2037">
          <cell r="H2037" t="str">
            <v/>
          </cell>
        </row>
        <row r="2038">
          <cell r="H2038" t="str">
            <v/>
          </cell>
        </row>
        <row r="2039">
          <cell r="H2039" t="str">
            <v/>
          </cell>
        </row>
        <row r="2040">
          <cell r="H2040" t="str">
            <v/>
          </cell>
        </row>
        <row r="2041">
          <cell r="H2041" t="str">
            <v/>
          </cell>
        </row>
        <row r="2042">
          <cell r="H2042" t="str">
            <v/>
          </cell>
        </row>
        <row r="2043">
          <cell r="H2043" t="str">
            <v/>
          </cell>
        </row>
        <row r="2044">
          <cell r="H2044" t="str">
            <v/>
          </cell>
        </row>
        <row r="2045">
          <cell r="H2045" t="str">
            <v/>
          </cell>
        </row>
        <row r="2046">
          <cell r="H2046" t="str">
            <v/>
          </cell>
        </row>
        <row r="2047">
          <cell r="H2047" t="str">
            <v/>
          </cell>
        </row>
        <row r="2048">
          <cell r="H2048" t="str">
            <v/>
          </cell>
        </row>
        <row r="2049">
          <cell r="H2049" t="str">
            <v/>
          </cell>
        </row>
        <row r="2050">
          <cell r="H2050" t="str">
            <v/>
          </cell>
        </row>
        <row r="2051">
          <cell r="H2051" t="str">
            <v/>
          </cell>
        </row>
        <row r="2052">
          <cell r="H2052" t="str">
            <v/>
          </cell>
        </row>
        <row r="2053">
          <cell r="H2053" t="str">
            <v/>
          </cell>
        </row>
        <row r="2054">
          <cell r="H2054" t="str">
            <v/>
          </cell>
        </row>
        <row r="2055">
          <cell r="H2055" t="str">
            <v/>
          </cell>
        </row>
        <row r="2056">
          <cell r="H2056" t="str">
            <v/>
          </cell>
        </row>
        <row r="2057">
          <cell r="H2057" t="str">
            <v/>
          </cell>
        </row>
        <row r="2058">
          <cell r="H2058" t="str">
            <v/>
          </cell>
        </row>
        <row r="2059">
          <cell r="H2059" t="str">
            <v/>
          </cell>
        </row>
        <row r="2060">
          <cell r="H2060" t="str">
            <v/>
          </cell>
        </row>
        <row r="2061">
          <cell r="H2061" t="str">
            <v/>
          </cell>
        </row>
        <row r="2062">
          <cell r="H2062" t="str">
            <v/>
          </cell>
        </row>
        <row r="2063">
          <cell r="H2063" t="str">
            <v/>
          </cell>
        </row>
        <row r="2064">
          <cell r="H2064" t="str">
            <v/>
          </cell>
        </row>
        <row r="2065">
          <cell r="H2065" t="str">
            <v/>
          </cell>
        </row>
        <row r="2066">
          <cell r="H2066" t="str">
            <v/>
          </cell>
        </row>
        <row r="2067">
          <cell r="H2067" t="str">
            <v/>
          </cell>
        </row>
        <row r="2068">
          <cell r="H2068" t="str">
            <v/>
          </cell>
        </row>
        <row r="2069">
          <cell r="H2069" t="str">
            <v/>
          </cell>
        </row>
        <row r="2070">
          <cell r="H2070" t="str">
            <v/>
          </cell>
        </row>
        <row r="2071">
          <cell r="H2071" t="str">
            <v/>
          </cell>
        </row>
        <row r="2072">
          <cell r="H2072" t="str">
            <v/>
          </cell>
        </row>
        <row r="2073">
          <cell r="H2073" t="str">
            <v/>
          </cell>
        </row>
        <row r="2074">
          <cell r="H2074" t="str">
            <v/>
          </cell>
        </row>
        <row r="2075">
          <cell r="H2075" t="str">
            <v/>
          </cell>
        </row>
        <row r="2076">
          <cell r="H2076" t="str">
            <v/>
          </cell>
        </row>
        <row r="2077">
          <cell r="H2077" t="str">
            <v/>
          </cell>
        </row>
        <row r="2078">
          <cell r="H2078" t="str">
            <v/>
          </cell>
        </row>
        <row r="2079">
          <cell r="H2079" t="str">
            <v/>
          </cell>
        </row>
        <row r="2080">
          <cell r="H2080" t="str">
            <v/>
          </cell>
        </row>
        <row r="2081">
          <cell r="H2081" t="str">
            <v/>
          </cell>
        </row>
        <row r="2082">
          <cell r="H2082" t="str">
            <v/>
          </cell>
        </row>
        <row r="2083">
          <cell r="H2083" t="str">
            <v/>
          </cell>
        </row>
        <row r="2084">
          <cell r="H2084" t="str">
            <v/>
          </cell>
        </row>
        <row r="2085">
          <cell r="H2085" t="str">
            <v/>
          </cell>
        </row>
        <row r="2086">
          <cell r="H2086" t="str">
            <v/>
          </cell>
        </row>
        <row r="2087">
          <cell r="H2087" t="str">
            <v/>
          </cell>
        </row>
        <row r="2088">
          <cell r="H2088" t="str">
            <v/>
          </cell>
        </row>
        <row r="2089">
          <cell r="H2089" t="str">
            <v/>
          </cell>
        </row>
        <row r="2090">
          <cell r="H2090" t="str">
            <v/>
          </cell>
        </row>
        <row r="2091">
          <cell r="H2091" t="str">
            <v/>
          </cell>
        </row>
        <row r="2092">
          <cell r="H2092" t="str">
            <v/>
          </cell>
        </row>
        <row r="2093">
          <cell r="H2093" t="str">
            <v/>
          </cell>
        </row>
        <row r="2094">
          <cell r="H2094" t="str">
            <v/>
          </cell>
        </row>
        <row r="2095">
          <cell r="H2095" t="str">
            <v/>
          </cell>
        </row>
        <row r="2096">
          <cell r="H2096" t="str">
            <v/>
          </cell>
        </row>
        <row r="2097">
          <cell r="H2097" t="str">
            <v/>
          </cell>
        </row>
        <row r="2098">
          <cell r="H2098" t="str">
            <v/>
          </cell>
        </row>
        <row r="2099">
          <cell r="H2099" t="str">
            <v/>
          </cell>
        </row>
        <row r="2100">
          <cell r="H2100" t="str">
            <v/>
          </cell>
        </row>
        <row r="2101">
          <cell r="H2101" t="str">
            <v/>
          </cell>
        </row>
        <row r="2102">
          <cell r="H2102" t="str">
            <v/>
          </cell>
        </row>
        <row r="2103">
          <cell r="H2103" t="str">
            <v/>
          </cell>
        </row>
        <row r="2104">
          <cell r="H2104" t="str">
            <v/>
          </cell>
        </row>
        <row r="2105">
          <cell r="H2105" t="str">
            <v/>
          </cell>
        </row>
        <row r="2106">
          <cell r="H2106" t="str">
            <v/>
          </cell>
        </row>
        <row r="2107">
          <cell r="H2107" t="str">
            <v/>
          </cell>
        </row>
        <row r="2108">
          <cell r="H2108" t="str">
            <v/>
          </cell>
        </row>
        <row r="2109">
          <cell r="H2109" t="str">
            <v/>
          </cell>
        </row>
        <row r="2110">
          <cell r="H2110" t="str">
            <v/>
          </cell>
        </row>
        <row r="2111">
          <cell r="H2111" t="str">
            <v/>
          </cell>
        </row>
        <row r="2112">
          <cell r="H2112" t="str">
            <v/>
          </cell>
        </row>
        <row r="2113">
          <cell r="H2113" t="str">
            <v/>
          </cell>
        </row>
        <row r="2114">
          <cell r="H2114" t="str">
            <v/>
          </cell>
        </row>
        <row r="2115">
          <cell r="H2115" t="str">
            <v/>
          </cell>
        </row>
        <row r="2116">
          <cell r="H2116" t="str">
            <v/>
          </cell>
        </row>
        <row r="2117">
          <cell r="H2117" t="str">
            <v/>
          </cell>
        </row>
        <row r="2118">
          <cell r="H2118" t="str">
            <v/>
          </cell>
        </row>
        <row r="2119">
          <cell r="H2119" t="str">
            <v/>
          </cell>
        </row>
        <row r="2120">
          <cell r="H2120" t="str">
            <v/>
          </cell>
        </row>
        <row r="2121">
          <cell r="H2121" t="str">
            <v/>
          </cell>
        </row>
        <row r="2122">
          <cell r="H2122" t="str">
            <v/>
          </cell>
        </row>
        <row r="2123">
          <cell r="H2123" t="str">
            <v/>
          </cell>
        </row>
        <row r="2124">
          <cell r="H2124" t="str">
            <v/>
          </cell>
        </row>
        <row r="2125">
          <cell r="H2125" t="str">
            <v/>
          </cell>
        </row>
        <row r="2126">
          <cell r="H2126" t="str">
            <v/>
          </cell>
        </row>
        <row r="2127">
          <cell r="H2127" t="str">
            <v/>
          </cell>
        </row>
        <row r="2128">
          <cell r="H2128" t="str">
            <v/>
          </cell>
        </row>
        <row r="2129">
          <cell r="H2129" t="str">
            <v/>
          </cell>
        </row>
        <row r="2130">
          <cell r="H2130" t="str">
            <v/>
          </cell>
        </row>
        <row r="2131">
          <cell r="H2131" t="str">
            <v/>
          </cell>
        </row>
        <row r="2132">
          <cell r="H2132" t="str">
            <v/>
          </cell>
        </row>
        <row r="2133">
          <cell r="H2133" t="str">
            <v/>
          </cell>
        </row>
        <row r="2134">
          <cell r="H2134" t="str">
            <v/>
          </cell>
        </row>
        <row r="2135">
          <cell r="H2135" t="str">
            <v/>
          </cell>
        </row>
        <row r="2136">
          <cell r="H2136" t="str">
            <v/>
          </cell>
        </row>
        <row r="2137">
          <cell r="H2137" t="str">
            <v/>
          </cell>
        </row>
        <row r="2138">
          <cell r="H2138" t="str">
            <v/>
          </cell>
        </row>
        <row r="2139">
          <cell r="H2139" t="str">
            <v/>
          </cell>
        </row>
        <row r="2140">
          <cell r="H2140" t="str">
            <v/>
          </cell>
        </row>
        <row r="2141">
          <cell r="H2141" t="str">
            <v/>
          </cell>
        </row>
        <row r="2142">
          <cell r="H2142" t="str">
            <v/>
          </cell>
        </row>
        <row r="2143">
          <cell r="H2143" t="str">
            <v/>
          </cell>
        </row>
        <row r="2144">
          <cell r="H2144" t="str">
            <v/>
          </cell>
        </row>
        <row r="2145">
          <cell r="H2145" t="str">
            <v/>
          </cell>
        </row>
        <row r="2146">
          <cell r="H2146" t="str">
            <v/>
          </cell>
        </row>
        <row r="2147">
          <cell r="H2147" t="str">
            <v/>
          </cell>
        </row>
        <row r="2148">
          <cell r="H2148" t="str">
            <v/>
          </cell>
        </row>
        <row r="2149">
          <cell r="H2149" t="str">
            <v/>
          </cell>
        </row>
        <row r="2150">
          <cell r="H2150" t="str">
            <v/>
          </cell>
        </row>
        <row r="2151">
          <cell r="H2151" t="str">
            <v/>
          </cell>
        </row>
        <row r="2152">
          <cell r="H2152" t="str">
            <v/>
          </cell>
        </row>
        <row r="2153">
          <cell r="H2153" t="str">
            <v/>
          </cell>
        </row>
        <row r="2154">
          <cell r="H2154" t="str">
            <v/>
          </cell>
        </row>
        <row r="2155">
          <cell r="H2155" t="str">
            <v/>
          </cell>
        </row>
        <row r="2156">
          <cell r="H2156" t="str">
            <v/>
          </cell>
        </row>
        <row r="2157">
          <cell r="H2157" t="str">
            <v/>
          </cell>
        </row>
        <row r="2158">
          <cell r="H2158" t="str">
            <v/>
          </cell>
        </row>
        <row r="2159">
          <cell r="H2159" t="str">
            <v/>
          </cell>
        </row>
        <row r="2160">
          <cell r="H2160" t="str">
            <v/>
          </cell>
        </row>
        <row r="2161">
          <cell r="H2161" t="str">
            <v/>
          </cell>
        </row>
        <row r="2162">
          <cell r="H2162" t="str">
            <v/>
          </cell>
        </row>
        <row r="2163">
          <cell r="H2163" t="str">
            <v/>
          </cell>
        </row>
        <row r="2164">
          <cell r="H2164" t="str">
            <v/>
          </cell>
        </row>
        <row r="2165">
          <cell r="H2165" t="str">
            <v/>
          </cell>
        </row>
        <row r="2166">
          <cell r="H2166" t="str">
            <v/>
          </cell>
        </row>
        <row r="2167">
          <cell r="H2167" t="str">
            <v/>
          </cell>
        </row>
        <row r="2168">
          <cell r="H2168" t="str">
            <v/>
          </cell>
        </row>
        <row r="2169">
          <cell r="H2169" t="str">
            <v/>
          </cell>
        </row>
        <row r="2170">
          <cell r="H2170" t="str">
            <v/>
          </cell>
        </row>
        <row r="2171">
          <cell r="H2171" t="str">
            <v/>
          </cell>
        </row>
        <row r="2172">
          <cell r="H2172" t="str">
            <v/>
          </cell>
        </row>
        <row r="2173">
          <cell r="H2173" t="str">
            <v/>
          </cell>
        </row>
        <row r="2174">
          <cell r="H2174" t="str">
            <v/>
          </cell>
        </row>
        <row r="2175">
          <cell r="H2175" t="str">
            <v/>
          </cell>
        </row>
        <row r="2176">
          <cell r="H2176" t="str">
            <v/>
          </cell>
        </row>
        <row r="2177">
          <cell r="H2177" t="str">
            <v/>
          </cell>
        </row>
        <row r="2178">
          <cell r="H2178" t="str">
            <v/>
          </cell>
        </row>
        <row r="2179">
          <cell r="H2179" t="str">
            <v/>
          </cell>
        </row>
        <row r="2180">
          <cell r="H2180" t="str">
            <v/>
          </cell>
        </row>
        <row r="2181">
          <cell r="H2181" t="str">
            <v/>
          </cell>
        </row>
        <row r="2182">
          <cell r="H2182" t="str">
            <v/>
          </cell>
        </row>
        <row r="2183">
          <cell r="H2183" t="str">
            <v/>
          </cell>
        </row>
        <row r="2184">
          <cell r="H2184" t="str">
            <v/>
          </cell>
        </row>
        <row r="2185">
          <cell r="H2185" t="str">
            <v/>
          </cell>
        </row>
        <row r="2186">
          <cell r="H2186" t="str">
            <v/>
          </cell>
        </row>
        <row r="2187">
          <cell r="H2187" t="str">
            <v/>
          </cell>
        </row>
        <row r="2188">
          <cell r="H2188" t="str">
            <v/>
          </cell>
        </row>
        <row r="2189">
          <cell r="H2189" t="str">
            <v/>
          </cell>
        </row>
        <row r="2190">
          <cell r="H2190" t="str">
            <v/>
          </cell>
        </row>
        <row r="2191">
          <cell r="H2191" t="str">
            <v/>
          </cell>
        </row>
        <row r="2192">
          <cell r="H2192" t="str">
            <v/>
          </cell>
        </row>
        <row r="2193">
          <cell r="H2193" t="str">
            <v/>
          </cell>
        </row>
        <row r="2194">
          <cell r="H2194" t="str">
            <v/>
          </cell>
        </row>
        <row r="2195">
          <cell r="H2195" t="str">
            <v/>
          </cell>
        </row>
        <row r="2196">
          <cell r="H2196" t="str">
            <v/>
          </cell>
        </row>
        <row r="2197">
          <cell r="H2197" t="str">
            <v/>
          </cell>
        </row>
        <row r="2198">
          <cell r="H2198" t="str">
            <v/>
          </cell>
        </row>
        <row r="2199">
          <cell r="H2199" t="str">
            <v/>
          </cell>
        </row>
        <row r="2200">
          <cell r="H2200" t="str">
            <v/>
          </cell>
        </row>
        <row r="2201">
          <cell r="H2201" t="str">
            <v/>
          </cell>
        </row>
        <row r="2202">
          <cell r="H2202" t="str">
            <v/>
          </cell>
        </row>
        <row r="2203">
          <cell r="H2203" t="str">
            <v/>
          </cell>
        </row>
        <row r="2204">
          <cell r="H2204" t="str">
            <v/>
          </cell>
        </row>
        <row r="2205">
          <cell r="H2205" t="str">
            <v/>
          </cell>
        </row>
        <row r="2206">
          <cell r="H2206" t="str">
            <v/>
          </cell>
        </row>
        <row r="2207">
          <cell r="H2207" t="str">
            <v/>
          </cell>
        </row>
        <row r="2208">
          <cell r="H2208" t="str">
            <v/>
          </cell>
        </row>
        <row r="2209">
          <cell r="H2209" t="str">
            <v/>
          </cell>
        </row>
        <row r="2210">
          <cell r="H2210" t="str">
            <v/>
          </cell>
        </row>
        <row r="2211">
          <cell r="H2211" t="str">
            <v/>
          </cell>
        </row>
        <row r="2212">
          <cell r="H2212" t="str">
            <v/>
          </cell>
        </row>
        <row r="2213">
          <cell r="H2213" t="str">
            <v/>
          </cell>
        </row>
        <row r="2214">
          <cell r="H2214" t="str">
            <v/>
          </cell>
        </row>
        <row r="2215">
          <cell r="H2215" t="str">
            <v/>
          </cell>
        </row>
        <row r="2216">
          <cell r="H2216" t="str">
            <v/>
          </cell>
        </row>
        <row r="2217">
          <cell r="H2217" t="str">
            <v/>
          </cell>
        </row>
        <row r="2218">
          <cell r="H2218" t="str">
            <v/>
          </cell>
        </row>
        <row r="2219">
          <cell r="H2219" t="str">
            <v/>
          </cell>
        </row>
        <row r="2220">
          <cell r="H2220" t="str">
            <v/>
          </cell>
        </row>
        <row r="2221">
          <cell r="H2221" t="str">
            <v/>
          </cell>
        </row>
        <row r="2222">
          <cell r="H2222" t="str">
            <v/>
          </cell>
        </row>
        <row r="2223">
          <cell r="H2223" t="str">
            <v/>
          </cell>
        </row>
        <row r="2224">
          <cell r="H2224" t="str">
            <v/>
          </cell>
        </row>
        <row r="2225">
          <cell r="H2225" t="str">
            <v/>
          </cell>
        </row>
        <row r="2226">
          <cell r="H2226" t="str">
            <v/>
          </cell>
        </row>
        <row r="2227">
          <cell r="H2227" t="str">
            <v/>
          </cell>
        </row>
        <row r="2228">
          <cell r="H2228" t="str">
            <v/>
          </cell>
        </row>
        <row r="2229">
          <cell r="H2229" t="str">
            <v/>
          </cell>
        </row>
        <row r="2230">
          <cell r="H2230" t="str">
            <v/>
          </cell>
        </row>
        <row r="2231">
          <cell r="H2231" t="str">
            <v/>
          </cell>
        </row>
        <row r="2232">
          <cell r="H2232" t="str">
            <v/>
          </cell>
        </row>
        <row r="2233">
          <cell r="H2233" t="str">
            <v/>
          </cell>
        </row>
        <row r="2234">
          <cell r="H2234" t="str">
            <v/>
          </cell>
        </row>
        <row r="2235">
          <cell r="H2235" t="str">
            <v/>
          </cell>
        </row>
        <row r="2236">
          <cell r="H2236" t="str">
            <v/>
          </cell>
        </row>
        <row r="2237">
          <cell r="H2237" t="str">
            <v/>
          </cell>
        </row>
        <row r="2238">
          <cell r="H2238" t="str">
            <v/>
          </cell>
        </row>
        <row r="2239">
          <cell r="H2239" t="str">
            <v/>
          </cell>
        </row>
        <row r="2240">
          <cell r="H2240" t="str">
            <v/>
          </cell>
        </row>
        <row r="2241">
          <cell r="H2241" t="str">
            <v/>
          </cell>
        </row>
        <row r="2242">
          <cell r="H2242" t="str">
            <v/>
          </cell>
        </row>
        <row r="2243">
          <cell r="H2243" t="str">
            <v/>
          </cell>
        </row>
        <row r="2244">
          <cell r="H2244" t="str">
            <v/>
          </cell>
        </row>
        <row r="2245">
          <cell r="H2245" t="str">
            <v/>
          </cell>
        </row>
        <row r="2246">
          <cell r="H2246" t="str">
            <v/>
          </cell>
        </row>
        <row r="2247">
          <cell r="H2247" t="str">
            <v/>
          </cell>
        </row>
        <row r="2248">
          <cell r="H2248" t="str">
            <v/>
          </cell>
        </row>
        <row r="2249">
          <cell r="H2249" t="str">
            <v/>
          </cell>
        </row>
        <row r="2250">
          <cell r="H2250" t="str">
            <v/>
          </cell>
        </row>
        <row r="2251">
          <cell r="H2251" t="str">
            <v/>
          </cell>
        </row>
        <row r="2252">
          <cell r="H2252" t="str">
            <v/>
          </cell>
        </row>
        <row r="2253">
          <cell r="H2253" t="str">
            <v/>
          </cell>
        </row>
        <row r="2254">
          <cell r="H2254" t="str">
            <v/>
          </cell>
        </row>
        <row r="2255">
          <cell r="H2255" t="str">
            <v/>
          </cell>
        </row>
        <row r="2256">
          <cell r="H2256" t="str">
            <v/>
          </cell>
        </row>
        <row r="2257">
          <cell r="H2257" t="str">
            <v/>
          </cell>
        </row>
        <row r="2258">
          <cell r="H2258" t="str">
            <v/>
          </cell>
        </row>
        <row r="2259">
          <cell r="H2259" t="str">
            <v/>
          </cell>
        </row>
        <row r="2260">
          <cell r="H2260" t="str">
            <v/>
          </cell>
        </row>
        <row r="2261">
          <cell r="H2261" t="str">
            <v/>
          </cell>
        </row>
        <row r="2262">
          <cell r="H2262" t="str">
            <v/>
          </cell>
        </row>
        <row r="2263">
          <cell r="H2263" t="str">
            <v/>
          </cell>
        </row>
        <row r="2264">
          <cell r="H2264" t="str">
            <v/>
          </cell>
        </row>
        <row r="2265">
          <cell r="H2265" t="str">
            <v/>
          </cell>
        </row>
        <row r="2266">
          <cell r="H2266" t="str">
            <v/>
          </cell>
        </row>
        <row r="2267">
          <cell r="H2267" t="str">
            <v/>
          </cell>
        </row>
        <row r="2268">
          <cell r="H2268" t="str">
            <v/>
          </cell>
        </row>
        <row r="2269">
          <cell r="H2269" t="str">
            <v/>
          </cell>
        </row>
        <row r="2270">
          <cell r="H2270" t="str">
            <v/>
          </cell>
        </row>
        <row r="2271">
          <cell r="H2271" t="str">
            <v/>
          </cell>
        </row>
        <row r="2272">
          <cell r="H2272" t="str">
            <v/>
          </cell>
        </row>
        <row r="2273">
          <cell r="H2273" t="str">
            <v/>
          </cell>
        </row>
        <row r="2274">
          <cell r="H2274" t="str">
            <v/>
          </cell>
        </row>
        <row r="2275">
          <cell r="H2275" t="str">
            <v/>
          </cell>
        </row>
        <row r="2276">
          <cell r="H2276" t="str">
            <v/>
          </cell>
        </row>
        <row r="2277">
          <cell r="H2277" t="str">
            <v/>
          </cell>
        </row>
        <row r="2278">
          <cell r="H2278" t="str">
            <v/>
          </cell>
        </row>
        <row r="2279">
          <cell r="H2279" t="str">
            <v/>
          </cell>
        </row>
        <row r="2280">
          <cell r="H2280" t="str">
            <v/>
          </cell>
        </row>
        <row r="2281">
          <cell r="H2281" t="str">
            <v/>
          </cell>
        </row>
        <row r="2282">
          <cell r="H2282" t="str">
            <v/>
          </cell>
        </row>
        <row r="2283">
          <cell r="H2283" t="str">
            <v/>
          </cell>
        </row>
        <row r="2284">
          <cell r="H2284" t="str">
            <v/>
          </cell>
        </row>
        <row r="2285">
          <cell r="H2285" t="str">
            <v/>
          </cell>
        </row>
        <row r="2286">
          <cell r="H2286" t="str">
            <v/>
          </cell>
        </row>
        <row r="2287">
          <cell r="H2287" t="str">
            <v/>
          </cell>
        </row>
        <row r="2288">
          <cell r="H2288" t="str">
            <v/>
          </cell>
        </row>
        <row r="2289">
          <cell r="H2289" t="str">
            <v/>
          </cell>
        </row>
        <row r="2290">
          <cell r="H2290" t="str">
            <v/>
          </cell>
        </row>
        <row r="2291">
          <cell r="H2291" t="str">
            <v/>
          </cell>
        </row>
        <row r="2292">
          <cell r="H2292" t="str">
            <v/>
          </cell>
        </row>
        <row r="2293">
          <cell r="H2293" t="str">
            <v/>
          </cell>
        </row>
        <row r="2294">
          <cell r="H2294" t="str">
            <v/>
          </cell>
        </row>
        <row r="2295">
          <cell r="H2295" t="str">
            <v/>
          </cell>
        </row>
        <row r="2296">
          <cell r="H2296" t="str">
            <v/>
          </cell>
        </row>
        <row r="2297">
          <cell r="H2297" t="str">
            <v/>
          </cell>
        </row>
        <row r="2298">
          <cell r="H2298" t="str">
            <v/>
          </cell>
        </row>
        <row r="2299">
          <cell r="H2299" t="str">
            <v/>
          </cell>
        </row>
        <row r="2300">
          <cell r="H2300" t="str">
            <v/>
          </cell>
        </row>
        <row r="2301">
          <cell r="H2301" t="str">
            <v/>
          </cell>
        </row>
        <row r="2302">
          <cell r="H2302" t="str">
            <v/>
          </cell>
        </row>
        <row r="2303">
          <cell r="H2303" t="str">
            <v/>
          </cell>
        </row>
        <row r="2304">
          <cell r="H2304" t="str">
            <v/>
          </cell>
        </row>
        <row r="2305">
          <cell r="H2305" t="str">
            <v/>
          </cell>
        </row>
        <row r="2306">
          <cell r="H2306" t="str">
            <v/>
          </cell>
        </row>
        <row r="2307">
          <cell r="H2307" t="str">
            <v/>
          </cell>
        </row>
        <row r="2308">
          <cell r="H2308" t="str">
            <v/>
          </cell>
        </row>
        <row r="2309">
          <cell r="H2309" t="str">
            <v/>
          </cell>
        </row>
        <row r="2310">
          <cell r="H2310" t="str">
            <v/>
          </cell>
        </row>
        <row r="2311">
          <cell r="H2311" t="str">
            <v/>
          </cell>
        </row>
        <row r="2312">
          <cell r="H2312" t="str">
            <v/>
          </cell>
        </row>
        <row r="2313">
          <cell r="H2313" t="str">
            <v/>
          </cell>
        </row>
        <row r="2314">
          <cell r="H2314" t="str">
            <v/>
          </cell>
        </row>
        <row r="2315">
          <cell r="H2315" t="str">
            <v/>
          </cell>
        </row>
        <row r="2316">
          <cell r="H2316" t="str">
            <v/>
          </cell>
        </row>
        <row r="2317">
          <cell r="H2317" t="str">
            <v/>
          </cell>
        </row>
        <row r="2318">
          <cell r="H2318" t="str">
            <v/>
          </cell>
        </row>
        <row r="2319">
          <cell r="H2319" t="str">
            <v/>
          </cell>
        </row>
        <row r="2320">
          <cell r="H2320" t="str">
            <v/>
          </cell>
        </row>
        <row r="2321">
          <cell r="H2321" t="str">
            <v/>
          </cell>
        </row>
        <row r="2322">
          <cell r="H2322" t="str">
            <v/>
          </cell>
        </row>
        <row r="2323">
          <cell r="H2323" t="str">
            <v/>
          </cell>
        </row>
        <row r="2324">
          <cell r="H2324" t="str">
            <v/>
          </cell>
        </row>
        <row r="2325">
          <cell r="H2325" t="str">
            <v/>
          </cell>
        </row>
        <row r="2326">
          <cell r="H2326" t="str">
            <v/>
          </cell>
        </row>
        <row r="2327">
          <cell r="H2327" t="str">
            <v/>
          </cell>
        </row>
        <row r="2328">
          <cell r="H2328" t="str">
            <v/>
          </cell>
        </row>
        <row r="2329">
          <cell r="H2329" t="str">
            <v/>
          </cell>
        </row>
        <row r="2330">
          <cell r="H2330" t="str">
            <v/>
          </cell>
        </row>
        <row r="2331">
          <cell r="H2331" t="str">
            <v/>
          </cell>
        </row>
        <row r="2332">
          <cell r="H2332" t="str">
            <v/>
          </cell>
        </row>
        <row r="2333">
          <cell r="H2333" t="str">
            <v/>
          </cell>
        </row>
        <row r="2334">
          <cell r="H2334" t="str">
            <v/>
          </cell>
        </row>
        <row r="2335">
          <cell r="H2335" t="str">
            <v/>
          </cell>
        </row>
        <row r="2336">
          <cell r="H2336" t="str">
            <v/>
          </cell>
        </row>
        <row r="2337">
          <cell r="H2337" t="str">
            <v/>
          </cell>
        </row>
        <row r="2338">
          <cell r="H2338" t="str">
            <v/>
          </cell>
        </row>
        <row r="2339">
          <cell r="H2339" t="str">
            <v/>
          </cell>
        </row>
        <row r="2340">
          <cell r="H2340" t="str">
            <v/>
          </cell>
        </row>
        <row r="2341">
          <cell r="H2341" t="str">
            <v/>
          </cell>
        </row>
        <row r="2342">
          <cell r="H2342" t="str">
            <v/>
          </cell>
        </row>
        <row r="2343">
          <cell r="H2343" t="str">
            <v/>
          </cell>
        </row>
        <row r="2344">
          <cell r="H2344" t="str">
            <v/>
          </cell>
        </row>
        <row r="2345">
          <cell r="H2345" t="str">
            <v/>
          </cell>
        </row>
        <row r="2346">
          <cell r="H2346" t="str">
            <v/>
          </cell>
        </row>
        <row r="2347">
          <cell r="H2347" t="str">
            <v/>
          </cell>
        </row>
        <row r="2348">
          <cell r="H2348" t="str">
            <v/>
          </cell>
        </row>
        <row r="2349">
          <cell r="H2349" t="str">
            <v/>
          </cell>
        </row>
        <row r="2350">
          <cell r="H2350" t="str">
            <v/>
          </cell>
        </row>
        <row r="2351">
          <cell r="H2351" t="str">
            <v/>
          </cell>
        </row>
        <row r="2352">
          <cell r="H2352" t="str">
            <v/>
          </cell>
        </row>
        <row r="2353">
          <cell r="H2353" t="str">
            <v/>
          </cell>
        </row>
        <row r="2354">
          <cell r="H2354" t="str">
            <v/>
          </cell>
        </row>
        <row r="2355">
          <cell r="H2355" t="str">
            <v/>
          </cell>
        </row>
        <row r="2356">
          <cell r="H2356" t="str">
            <v/>
          </cell>
        </row>
        <row r="2357">
          <cell r="H2357" t="str">
            <v/>
          </cell>
        </row>
        <row r="2358">
          <cell r="H2358" t="str">
            <v/>
          </cell>
        </row>
        <row r="2359">
          <cell r="H2359" t="str">
            <v/>
          </cell>
        </row>
        <row r="2360">
          <cell r="H2360" t="str">
            <v/>
          </cell>
        </row>
        <row r="2361">
          <cell r="H2361" t="str">
            <v/>
          </cell>
        </row>
        <row r="2362">
          <cell r="H2362" t="str">
            <v/>
          </cell>
        </row>
        <row r="2363">
          <cell r="H2363" t="str">
            <v/>
          </cell>
        </row>
        <row r="2364">
          <cell r="H2364" t="str">
            <v/>
          </cell>
        </row>
        <row r="2365">
          <cell r="H2365" t="str">
            <v/>
          </cell>
        </row>
        <row r="2366">
          <cell r="H2366" t="str">
            <v/>
          </cell>
        </row>
        <row r="2367">
          <cell r="H2367" t="str">
            <v/>
          </cell>
        </row>
        <row r="2368">
          <cell r="H2368" t="str">
            <v/>
          </cell>
        </row>
        <row r="2369">
          <cell r="H2369" t="str">
            <v/>
          </cell>
        </row>
        <row r="2370">
          <cell r="H2370" t="str">
            <v/>
          </cell>
        </row>
        <row r="2371">
          <cell r="H2371" t="str">
            <v/>
          </cell>
        </row>
        <row r="2372">
          <cell r="H2372" t="str">
            <v/>
          </cell>
        </row>
        <row r="2373">
          <cell r="H2373" t="str">
            <v/>
          </cell>
        </row>
        <row r="2374">
          <cell r="H2374" t="str">
            <v/>
          </cell>
        </row>
        <row r="2375">
          <cell r="H2375" t="str">
            <v/>
          </cell>
        </row>
        <row r="2376">
          <cell r="H2376" t="str">
            <v/>
          </cell>
        </row>
        <row r="2377">
          <cell r="H2377" t="str">
            <v/>
          </cell>
        </row>
        <row r="2378">
          <cell r="H2378" t="str">
            <v/>
          </cell>
        </row>
        <row r="2379">
          <cell r="H2379" t="str">
            <v/>
          </cell>
        </row>
        <row r="2380">
          <cell r="H2380" t="str">
            <v/>
          </cell>
        </row>
        <row r="2381">
          <cell r="H2381" t="str">
            <v/>
          </cell>
        </row>
        <row r="2382">
          <cell r="H2382" t="str">
            <v/>
          </cell>
        </row>
        <row r="2383">
          <cell r="H2383" t="str">
            <v/>
          </cell>
        </row>
        <row r="2384">
          <cell r="H2384" t="str">
            <v/>
          </cell>
        </row>
        <row r="2385">
          <cell r="H2385" t="str">
            <v/>
          </cell>
        </row>
        <row r="2386">
          <cell r="H2386" t="str">
            <v/>
          </cell>
        </row>
        <row r="2387">
          <cell r="H2387" t="str">
            <v/>
          </cell>
        </row>
        <row r="2388">
          <cell r="H2388" t="str">
            <v/>
          </cell>
        </row>
        <row r="2389">
          <cell r="H2389" t="str">
            <v/>
          </cell>
        </row>
        <row r="2390">
          <cell r="H2390" t="str">
            <v/>
          </cell>
        </row>
        <row r="2391">
          <cell r="H2391" t="str">
            <v/>
          </cell>
        </row>
        <row r="2392">
          <cell r="H2392" t="str">
            <v/>
          </cell>
        </row>
        <row r="2393">
          <cell r="H2393" t="str">
            <v/>
          </cell>
        </row>
        <row r="2394">
          <cell r="H2394" t="str">
            <v/>
          </cell>
        </row>
        <row r="2395">
          <cell r="H2395" t="str">
            <v/>
          </cell>
        </row>
        <row r="2396">
          <cell r="H2396" t="str">
            <v/>
          </cell>
        </row>
        <row r="2397">
          <cell r="H2397" t="str">
            <v/>
          </cell>
        </row>
        <row r="2398">
          <cell r="H2398" t="str">
            <v/>
          </cell>
        </row>
        <row r="2399">
          <cell r="H2399" t="str">
            <v/>
          </cell>
        </row>
        <row r="2400">
          <cell r="H2400" t="str">
            <v/>
          </cell>
        </row>
        <row r="2401">
          <cell r="H2401" t="str">
            <v/>
          </cell>
        </row>
        <row r="2402">
          <cell r="H2402" t="str">
            <v/>
          </cell>
        </row>
        <row r="2403">
          <cell r="H2403" t="str">
            <v/>
          </cell>
        </row>
        <row r="2404">
          <cell r="H2404" t="str">
            <v/>
          </cell>
        </row>
        <row r="2405">
          <cell r="H2405" t="str">
            <v/>
          </cell>
        </row>
        <row r="2406">
          <cell r="H2406" t="str">
            <v/>
          </cell>
        </row>
        <row r="2407">
          <cell r="H2407" t="str">
            <v/>
          </cell>
        </row>
        <row r="2408">
          <cell r="H2408" t="str">
            <v/>
          </cell>
        </row>
        <row r="2409">
          <cell r="H2409" t="str">
            <v/>
          </cell>
        </row>
        <row r="2410">
          <cell r="H2410" t="str">
            <v/>
          </cell>
        </row>
        <row r="2411">
          <cell r="H2411" t="str">
            <v/>
          </cell>
        </row>
        <row r="2412">
          <cell r="H2412" t="str">
            <v/>
          </cell>
        </row>
        <row r="2413">
          <cell r="H2413" t="str">
            <v/>
          </cell>
        </row>
        <row r="2414">
          <cell r="H2414" t="str">
            <v/>
          </cell>
        </row>
        <row r="2415">
          <cell r="H2415" t="str">
            <v/>
          </cell>
        </row>
        <row r="2416">
          <cell r="H2416" t="str">
            <v/>
          </cell>
        </row>
        <row r="2417">
          <cell r="H2417" t="str">
            <v/>
          </cell>
        </row>
        <row r="2418">
          <cell r="H2418" t="str">
            <v/>
          </cell>
        </row>
        <row r="2419">
          <cell r="H2419" t="str">
            <v/>
          </cell>
        </row>
        <row r="2420">
          <cell r="H2420" t="str">
            <v/>
          </cell>
        </row>
        <row r="2421">
          <cell r="H2421" t="str">
            <v/>
          </cell>
        </row>
        <row r="2422">
          <cell r="H2422" t="str">
            <v/>
          </cell>
        </row>
        <row r="2423">
          <cell r="H2423" t="str">
            <v/>
          </cell>
        </row>
        <row r="2424">
          <cell r="H2424" t="str">
            <v/>
          </cell>
        </row>
        <row r="2425">
          <cell r="H2425" t="str">
            <v/>
          </cell>
        </row>
        <row r="2426">
          <cell r="H2426" t="str">
            <v/>
          </cell>
        </row>
        <row r="2427">
          <cell r="H2427" t="str">
            <v/>
          </cell>
        </row>
        <row r="2428">
          <cell r="H2428" t="str">
            <v/>
          </cell>
        </row>
        <row r="2429">
          <cell r="H2429" t="str">
            <v/>
          </cell>
        </row>
        <row r="2430">
          <cell r="H2430" t="str">
            <v/>
          </cell>
        </row>
        <row r="2431">
          <cell r="H2431" t="str">
            <v/>
          </cell>
        </row>
        <row r="2432">
          <cell r="H2432" t="str">
            <v/>
          </cell>
        </row>
        <row r="2433">
          <cell r="H2433" t="str">
            <v/>
          </cell>
        </row>
        <row r="2434">
          <cell r="H2434" t="str">
            <v/>
          </cell>
        </row>
        <row r="2435">
          <cell r="H2435" t="str">
            <v/>
          </cell>
        </row>
        <row r="2436">
          <cell r="H2436" t="str">
            <v/>
          </cell>
        </row>
        <row r="2437">
          <cell r="H2437" t="str">
            <v/>
          </cell>
        </row>
        <row r="2438">
          <cell r="H2438" t="str">
            <v/>
          </cell>
        </row>
        <row r="2439">
          <cell r="H2439" t="str">
            <v/>
          </cell>
        </row>
        <row r="2440">
          <cell r="H2440" t="str">
            <v/>
          </cell>
        </row>
        <row r="2441">
          <cell r="H2441" t="str">
            <v/>
          </cell>
        </row>
        <row r="2442">
          <cell r="H2442" t="str">
            <v/>
          </cell>
        </row>
        <row r="2443">
          <cell r="H2443" t="str">
            <v/>
          </cell>
        </row>
        <row r="2444">
          <cell r="H2444" t="str">
            <v/>
          </cell>
        </row>
        <row r="2445">
          <cell r="H2445" t="str">
            <v/>
          </cell>
        </row>
        <row r="2446">
          <cell r="H2446" t="str">
            <v/>
          </cell>
        </row>
        <row r="2447">
          <cell r="H2447" t="str">
            <v/>
          </cell>
        </row>
        <row r="2448">
          <cell r="H2448" t="str">
            <v/>
          </cell>
        </row>
        <row r="2449">
          <cell r="H2449" t="str">
            <v/>
          </cell>
        </row>
        <row r="2450">
          <cell r="H2450" t="str">
            <v/>
          </cell>
        </row>
        <row r="2451">
          <cell r="H2451" t="str">
            <v/>
          </cell>
        </row>
        <row r="2452">
          <cell r="H2452" t="str">
            <v/>
          </cell>
        </row>
        <row r="2453">
          <cell r="H2453" t="str">
            <v/>
          </cell>
        </row>
        <row r="2454">
          <cell r="H2454" t="str">
            <v/>
          </cell>
        </row>
        <row r="2455">
          <cell r="H2455" t="str">
            <v/>
          </cell>
        </row>
        <row r="2456">
          <cell r="H2456" t="str">
            <v/>
          </cell>
        </row>
        <row r="2457">
          <cell r="H2457" t="str">
            <v/>
          </cell>
        </row>
        <row r="2458">
          <cell r="H2458" t="str">
            <v/>
          </cell>
        </row>
        <row r="2459">
          <cell r="H2459" t="str">
            <v/>
          </cell>
        </row>
        <row r="2460">
          <cell r="H2460" t="str">
            <v/>
          </cell>
        </row>
        <row r="2461">
          <cell r="H2461" t="str">
            <v/>
          </cell>
        </row>
        <row r="2462">
          <cell r="H2462" t="str">
            <v/>
          </cell>
        </row>
        <row r="2463">
          <cell r="H2463" t="str">
            <v/>
          </cell>
        </row>
        <row r="2464">
          <cell r="H2464" t="str">
            <v/>
          </cell>
        </row>
        <row r="2465">
          <cell r="H2465" t="str">
            <v/>
          </cell>
        </row>
        <row r="2466">
          <cell r="H2466" t="str">
            <v/>
          </cell>
        </row>
        <row r="2467">
          <cell r="H2467" t="str">
            <v/>
          </cell>
        </row>
        <row r="2468">
          <cell r="H2468" t="str">
            <v/>
          </cell>
        </row>
        <row r="2469">
          <cell r="H2469" t="str">
            <v/>
          </cell>
        </row>
        <row r="2470">
          <cell r="H2470" t="str">
            <v/>
          </cell>
        </row>
        <row r="2471">
          <cell r="H2471" t="str">
            <v/>
          </cell>
        </row>
        <row r="2472">
          <cell r="H2472" t="str">
            <v/>
          </cell>
        </row>
        <row r="2473">
          <cell r="H2473" t="str">
            <v/>
          </cell>
        </row>
        <row r="2474">
          <cell r="H2474" t="str">
            <v/>
          </cell>
        </row>
        <row r="2475">
          <cell r="H2475" t="str">
            <v/>
          </cell>
        </row>
        <row r="2476">
          <cell r="H2476" t="str">
            <v/>
          </cell>
        </row>
        <row r="2477">
          <cell r="H2477" t="str">
            <v/>
          </cell>
        </row>
        <row r="2478">
          <cell r="H2478" t="str">
            <v/>
          </cell>
        </row>
        <row r="2479">
          <cell r="H2479" t="str">
            <v/>
          </cell>
        </row>
        <row r="2480">
          <cell r="H2480" t="str">
            <v/>
          </cell>
        </row>
        <row r="2481">
          <cell r="H2481" t="str">
            <v/>
          </cell>
        </row>
        <row r="2482">
          <cell r="H2482" t="str">
            <v/>
          </cell>
        </row>
        <row r="2483">
          <cell r="H2483" t="str">
            <v/>
          </cell>
        </row>
        <row r="2484">
          <cell r="H2484" t="str">
            <v/>
          </cell>
        </row>
        <row r="2485">
          <cell r="H2485" t="str">
            <v/>
          </cell>
        </row>
        <row r="2486">
          <cell r="H2486" t="str">
            <v/>
          </cell>
        </row>
        <row r="2487">
          <cell r="H2487" t="str">
            <v/>
          </cell>
        </row>
        <row r="2488">
          <cell r="H2488" t="str">
            <v/>
          </cell>
        </row>
        <row r="2489">
          <cell r="H2489" t="str">
            <v/>
          </cell>
        </row>
        <row r="2490">
          <cell r="H2490" t="str">
            <v/>
          </cell>
        </row>
        <row r="2491">
          <cell r="H2491" t="str">
            <v/>
          </cell>
        </row>
        <row r="2492">
          <cell r="H2492" t="str">
            <v/>
          </cell>
        </row>
        <row r="2493">
          <cell r="H2493" t="str">
            <v/>
          </cell>
        </row>
        <row r="2494">
          <cell r="H2494" t="str">
            <v/>
          </cell>
        </row>
        <row r="2495">
          <cell r="H2495" t="str">
            <v/>
          </cell>
        </row>
        <row r="2496">
          <cell r="H2496" t="str">
            <v/>
          </cell>
        </row>
        <row r="2497">
          <cell r="H2497" t="str">
            <v/>
          </cell>
        </row>
        <row r="2498">
          <cell r="H2498" t="str">
            <v/>
          </cell>
        </row>
        <row r="2499">
          <cell r="H2499" t="str">
            <v/>
          </cell>
        </row>
        <row r="2500">
          <cell r="H2500" t="str">
            <v/>
          </cell>
        </row>
        <row r="2501">
          <cell r="H2501" t="str">
            <v/>
          </cell>
        </row>
        <row r="2502">
          <cell r="H2502" t="str">
            <v/>
          </cell>
        </row>
        <row r="2503">
          <cell r="H2503" t="str">
            <v/>
          </cell>
        </row>
        <row r="2504">
          <cell r="H2504" t="str">
            <v/>
          </cell>
        </row>
        <row r="2505">
          <cell r="H2505" t="str">
            <v/>
          </cell>
        </row>
        <row r="2506">
          <cell r="H2506" t="str">
            <v/>
          </cell>
        </row>
        <row r="2507">
          <cell r="H2507" t="str">
            <v/>
          </cell>
        </row>
        <row r="2508">
          <cell r="H2508" t="str">
            <v/>
          </cell>
        </row>
        <row r="2509">
          <cell r="H2509" t="str">
            <v/>
          </cell>
        </row>
        <row r="2510">
          <cell r="H2510" t="str">
            <v/>
          </cell>
        </row>
        <row r="2511">
          <cell r="H2511" t="str">
            <v/>
          </cell>
        </row>
        <row r="2512">
          <cell r="H2512" t="str">
            <v/>
          </cell>
        </row>
        <row r="2513">
          <cell r="H2513" t="str">
            <v/>
          </cell>
        </row>
        <row r="2514">
          <cell r="H2514" t="str">
            <v/>
          </cell>
        </row>
        <row r="2515">
          <cell r="H2515" t="str">
            <v/>
          </cell>
        </row>
        <row r="2516">
          <cell r="H2516" t="str">
            <v/>
          </cell>
        </row>
        <row r="2517">
          <cell r="H2517" t="str">
            <v/>
          </cell>
        </row>
        <row r="2518">
          <cell r="H2518" t="str">
            <v/>
          </cell>
        </row>
        <row r="2519">
          <cell r="H2519" t="str">
            <v/>
          </cell>
        </row>
        <row r="2520">
          <cell r="H2520" t="str">
            <v/>
          </cell>
        </row>
        <row r="2521">
          <cell r="H2521" t="str">
            <v/>
          </cell>
        </row>
        <row r="2522">
          <cell r="H2522" t="str">
            <v/>
          </cell>
        </row>
        <row r="2523">
          <cell r="H2523" t="str">
            <v/>
          </cell>
        </row>
        <row r="2524">
          <cell r="H2524" t="str">
            <v/>
          </cell>
        </row>
        <row r="2525">
          <cell r="H2525" t="str">
            <v/>
          </cell>
        </row>
        <row r="2526">
          <cell r="H2526" t="str">
            <v/>
          </cell>
        </row>
        <row r="2527">
          <cell r="H2527" t="str">
            <v/>
          </cell>
        </row>
        <row r="2528">
          <cell r="H2528" t="str">
            <v/>
          </cell>
        </row>
        <row r="2529">
          <cell r="H2529" t="str">
            <v/>
          </cell>
        </row>
        <row r="2530">
          <cell r="H2530" t="str">
            <v/>
          </cell>
        </row>
        <row r="2531">
          <cell r="H2531" t="str">
            <v/>
          </cell>
        </row>
        <row r="2532">
          <cell r="H2532" t="str">
            <v/>
          </cell>
        </row>
        <row r="2533">
          <cell r="H2533" t="str">
            <v/>
          </cell>
        </row>
        <row r="2534">
          <cell r="H2534" t="str">
            <v/>
          </cell>
        </row>
        <row r="2535">
          <cell r="H2535" t="str">
            <v/>
          </cell>
        </row>
        <row r="2536">
          <cell r="H2536" t="str">
            <v/>
          </cell>
        </row>
        <row r="2537">
          <cell r="H2537" t="str">
            <v/>
          </cell>
        </row>
        <row r="2538">
          <cell r="H2538" t="str">
            <v/>
          </cell>
        </row>
        <row r="2539">
          <cell r="H2539" t="str">
            <v/>
          </cell>
        </row>
        <row r="2540">
          <cell r="H2540" t="str">
            <v/>
          </cell>
        </row>
        <row r="2541">
          <cell r="H2541" t="str">
            <v/>
          </cell>
        </row>
        <row r="2542">
          <cell r="H2542" t="str">
            <v/>
          </cell>
        </row>
        <row r="2543">
          <cell r="H2543" t="str">
            <v/>
          </cell>
        </row>
        <row r="2544">
          <cell r="H2544" t="str">
            <v/>
          </cell>
        </row>
        <row r="2545">
          <cell r="H2545" t="str">
            <v/>
          </cell>
        </row>
        <row r="2546">
          <cell r="H2546" t="str">
            <v/>
          </cell>
        </row>
        <row r="2547">
          <cell r="H2547" t="str">
            <v/>
          </cell>
        </row>
        <row r="2548">
          <cell r="H2548" t="str">
            <v/>
          </cell>
        </row>
        <row r="2549">
          <cell r="H2549" t="str">
            <v/>
          </cell>
        </row>
        <row r="2550">
          <cell r="H2550" t="str">
            <v/>
          </cell>
        </row>
        <row r="2551">
          <cell r="H2551" t="str">
            <v/>
          </cell>
        </row>
        <row r="2552">
          <cell r="H2552" t="str">
            <v/>
          </cell>
        </row>
        <row r="2553">
          <cell r="H2553" t="str">
            <v/>
          </cell>
        </row>
        <row r="2554">
          <cell r="H2554" t="str">
            <v/>
          </cell>
        </row>
        <row r="2555">
          <cell r="H2555" t="str">
            <v/>
          </cell>
        </row>
        <row r="2556">
          <cell r="H2556" t="str">
            <v/>
          </cell>
        </row>
        <row r="2557">
          <cell r="H2557" t="str">
            <v/>
          </cell>
        </row>
        <row r="2558">
          <cell r="H2558" t="str">
            <v/>
          </cell>
        </row>
        <row r="2559">
          <cell r="H2559" t="str">
            <v/>
          </cell>
        </row>
        <row r="2560">
          <cell r="H2560" t="str">
            <v/>
          </cell>
        </row>
        <row r="2561">
          <cell r="H2561" t="str">
            <v/>
          </cell>
        </row>
        <row r="2562">
          <cell r="H2562" t="str">
            <v/>
          </cell>
        </row>
        <row r="2563">
          <cell r="H2563" t="str">
            <v/>
          </cell>
        </row>
        <row r="2564">
          <cell r="H2564" t="str">
            <v/>
          </cell>
        </row>
        <row r="2565">
          <cell r="H2565" t="str">
            <v/>
          </cell>
        </row>
        <row r="2566">
          <cell r="H2566" t="str">
            <v/>
          </cell>
        </row>
        <row r="2567">
          <cell r="H2567" t="str">
            <v/>
          </cell>
        </row>
        <row r="2568">
          <cell r="H2568" t="str">
            <v/>
          </cell>
        </row>
        <row r="2569">
          <cell r="H2569" t="str">
            <v/>
          </cell>
        </row>
        <row r="2570">
          <cell r="H2570" t="str">
            <v/>
          </cell>
        </row>
        <row r="2571">
          <cell r="H2571" t="str">
            <v/>
          </cell>
        </row>
        <row r="2572">
          <cell r="H2572" t="str">
            <v/>
          </cell>
        </row>
        <row r="2573">
          <cell r="H2573" t="str">
            <v/>
          </cell>
        </row>
        <row r="2574">
          <cell r="H2574" t="str">
            <v/>
          </cell>
        </row>
        <row r="2575">
          <cell r="H2575" t="str">
            <v/>
          </cell>
        </row>
        <row r="2576">
          <cell r="H2576" t="str">
            <v/>
          </cell>
        </row>
        <row r="2577">
          <cell r="H2577" t="str">
            <v/>
          </cell>
        </row>
        <row r="2578">
          <cell r="H2578" t="str">
            <v/>
          </cell>
        </row>
        <row r="2579">
          <cell r="H2579" t="str">
            <v/>
          </cell>
        </row>
        <row r="2580">
          <cell r="H2580" t="str">
            <v/>
          </cell>
        </row>
        <row r="2581">
          <cell r="H2581" t="str">
            <v/>
          </cell>
        </row>
        <row r="2582">
          <cell r="H2582" t="str">
            <v/>
          </cell>
        </row>
        <row r="2583">
          <cell r="H2583" t="str">
            <v/>
          </cell>
        </row>
        <row r="2584">
          <cell r="H2584" t="str">
            <v/>
          </cell>
        </row>
        <row r="2585">
          <cell r="H2585" t="str">
            <v/>
          </cell>
        </row>
        <row r="2586">
          <cell r="H2586" t="str">
            <v/>
          </cell>
        </row>
        <row r="2587">
          <cell r="H2587" t="str">
            <v/>
          </cell>
        </row>
        <row r="2588">
          <cell r="H2588" t="str">
            <v/>
          </cell>
        </row>
        <row r="2589">
          <cell r="H2589" t="str">
            <v/>
          </cell>
        </row>
        <row r="2590">
          <cell r="H2590" t="str">
            <v/>
          </cell>
        </row>
        <row r="2591">
          <cell r="H2591" t="str">
            <v/>
          </cell>
        </row>
        <row r="2592">
          <cell r="H2592" t="str">
            <v/>
          </cell>
        </row>
        <row r="2593">
          <cell r="H2593" t="str">
            <v/>
          </cell>
        </row>
        <row r="2594">
          <cell r="H2594" t="str">
            <v/>
          </cell>
        </row>
        <row r="2595">
          <cell r="H2595" t="str">
            <v/>
          </cell>
        </row>
        <row r="2596">
          <cell r="H2596" t="str">
            <v/>
          </cell>
        </row>
        <row r="2597">
          <cell r="H2597" t="str">
            <v/>
          </cell>
        </row>
        <row r="2598">
          <cell r="H2598" t="str">
            <v/>
          </cell>
        </row>
        <row r="2599">
          <cell r="H2599" t="str">
            <v/>
          </cell>
        </row>
        <row r="2600">
          <cell r="H2600" t="str">
            <v/>
          </cell>
        </row>
        <row r="2601">
          <cell r="H2601" t="str">
            <v/>
          </cell>
        </row>
        <row r="2602">
          <cell r="H2602" t="str">
            <v/>
          </cell>
        </row>
        <row r="2603">
          <cell r="H2603" t="str">
            <v/>
          </cell>
        </row>
        <row r="2604">
          <cell r="H2604" t="str">
            <v/>
          </cell>
        </row>
        <row r="2605">
          <cell r="H2605" t="str">
            <v/>
          </cell>
        </row>
        <row r="2606">
          <cell r="H2606" t="str">
            <v/>
          </cell>
        </row>
        <row r="2607">
          <cell r="H2607" t="str">
            <v/>
          </cell>
        </row>
        <row r="2608">
          <cell r="H2608" t="str">
            <v/>
          </cell>
        </row>
        <row r="2609">
          <cell r="H2609" t="str">
            <v/>
          </cell>
        </row>
        <row r="2610">
          <cell r="H2610" t="str">
            <v/>
          </cell>
        </row>
        <row r="2611">
          <cell r="H2611" t="str">
            <v/>
          </cell>
        </row>
        <row r="2612">
          <cell r="H2612" t="str">
            <v/>
          </cell>
        </row>
        <row r="2613">
          <cell r="H2613" t="str">
            <v/>
          </cell>
        </row>
        <row r="2614">
          <cell r="H2614" t="str">
            <v/>
          </cell>
        </row>
        <row r="2615">
          <cell r="H2615" t="str">
            <v/>
          </cell>
        </row>
        <row r="2616">
          <cell r="H2616" t="str">
            <v/>
          </cell>
        </row>
        <row r="2617">
          <cell r="H2617" t="str">
            <v/>
          </cell>
        </row>
        <row r="2618">
          <cell r="H2618" t="str">
            <v/>
          </cell>
        </row>
        <row r="2619">
          <cell r="H2619" t="str">
            <v/>
          </cell>
        </row>
        <row r="2620">
          <cell r="H2620" t="str">
            <v/>
          </cell>
        </row>
        <row r="2621">
          <cell r="H2621" t="str">
            <v/>
          </cell>
        </row>
        <row r="2622">
          <cell r="H2622" t="str">
            <v/>
          </cell>
        </row>
        <row r="2623">
          <cell r="H2623" t="str">
            <v/>
          </cell>
        </row>
        <row r="2624">
          <cell r="H2624" t="str">
            <v/>
          </cell>
        </row>
        <row r="2625">
          <cell r="H2625" t="str">
            <v/>
          </cell>
        </row>
        <row r="2626">
          <cell r="H2626" t="str">
            <v/>
          </cell>
        </row>
        <row r="2627">
          <cell r="H2627" t="str">
            <v/>
          </cell>
        </row>
        <row r="2628">
          <cell r="H2628" t="str">
            <v/>
          </cell>
        </row>
        <row r="2629">
          <cell r="H2629" t="str">
            <v/>
          </cell>
        </row>
        <row r="2630">
          <cell r="H2630" t="str">
            <v/>
          </cell>
        </row>
        <row r="2631">
          <cell r="H2631" t="str">
            <v/>
          </cell>
        </row>
        <row r="2632">
          <cell r="H2632" t="str">
            <v/>
          </cell>
        </row>
        <row r="2633">
          <cell r="H2633" t="str">
            <v/>
          </cell>
        </row>
        <row r="2634">
          <cell r="H2634" t="str">
            <v/>
          </cell>
        </row>
        <row r="2635">
          <cell r="H2635" t="str">
            <v/>
          </cell>
        </row>
        <row r="2636">
          <cell r="H2636" t="str">
            <v/>
          </cell>
        </row>
        <row r="2637">
          <cell r="H2637" t="str">
            <v/>
          </cell>
        </row>
        <row r="2638">
          <cell r="H2638" t="str">
            <v/>
          </cell>
        </row>
        <row r="2639">
          <cell r="H2639" t="str">
            <v/>
          </cell>
        </row>
        <row r="2640">
          <cell r="H2640" t="str">
            <v/>
          </cell>
        </row>
        <row r="2641">
          <cell r="H2641" t="str">
            <v/>
          </cell>
        </row>
        <row r="2642">
          <cell r="H2642" t="str">
            <v/>
          </cell>
        </row>
        <row r="2643">
          <cell r="H2643" t="str">
            <v/>
          </cell>
        </row>
        <row r="2644">
          <cell r="H2644" t="str">
            <v/>
          </cell>
        </row>
        <row r="2645">
          <cell r="H2645" t="str">
            <v/>
          </cell>
        </row>
        <row r="2646">
          <cell r="H2646" t="str">
            <v/>
          </cell>
        </row>
        <row r="2647">
          <cell r="H2647" t="str">
            <v/>
          </cell>
        </row>
        <row r="2648">
          <cell r="H2648" t="str">
            <v/>
          </cell>
        </row>
        <row r="2649">
          <cell r="H2649" t="str">
            <v/>
          </cell>
        </row>
        <row r="2650">
          <cell r="H2650" t="str">
            <v/>
          </cell>
        </row>
        <row r="2651">
          <cell r="H2651" t="str">
            <v/>
          </cell>
        </row>
        <row r="2652">
          <cell r="H2652" t="str">
            <v/>
          </cell>
        </row>
        <row r="2653">
          <cell r="H2653" t="str">
            <v/>
          </cell>
        </row>
        <row r="2654">
          <cell r="H2654" t="str">
            <v/>
          </cell>
        </row>
        <row r="2655">
          <cell r="H2655" t="str">
            <v/>
          </cell>
        </row>
        <row r="2656">
          <cell r="H2656" t="str">
            <v/>
          </cell>
        </row>
        <row r="2657">
          <cell r="H2657" t="str">
            <v/>
          </cell>
        </row>
        <row r="2658">
          <cell r="H2658" t="str">
            <v/>
          </cell>
        </row>
        <row r="2659">
          <cell r="H2659" t="str">
            <v/>
          </cell>
        </row>
        <row r="2660">
          <cell r="H2660" t="str">
            <v/>
          </cell>
        </row>
        <row r="2661">
          <cell r="H2661" t="str">
            <v/>
          </cell>
        </row>
        <row r="2662">
          <cell r="H2662" t="str">
            <v/>
          </cell>
        </row>
        <row r="2663">
          <cell r="H2663" t="str">
            <v/>
          </cell>
        </row>
        <row r="2664">
          <cell r="H2664" t="str">
            <v/>
          </cell>
        </row>
        <row r="2665">
          <cell r="H2665" t="str">
            <v/>
          </cell>
        </row>
        <row r="2666">
          <cell r="H2666" t="str">
            <v/>
          </cell>
        </row>
        <row r="2667">
          <cell r="H2667" t="str">
            <v/>
          </cell>
        </row>
        <row r="2668">
          <cell r="H2668" t="str">
            <v/>
          </cell>
        </row>
        <row r="2669">
          <cell r="H2669" t="str">
            <v/>
          </cell>
        </row>
        <row r="2670">
          <cell r="H2670" t="str">
            <v/>
          </cell>
        </row>
        <row r="2671">
          <cell r="H2671" t="str">
            <v/>
          </cell>
        </row>
        <row r="2672">
          <cell r="H2672" t="str">
            <v/>
          </cell>
        </row>
        <row r="2673">
          <cell r="H2673" t="str">
            <v/>
          </cell>
        </row>
        <row r="2674">
          <cell r="H2674" t="str">
            <v/>
          </cell>
        </row>
        <row r="2675">
          <cell r="H2675" t="str">
            <v/>
          </cell>
        </row>
        <row r="2676">
          <cell r="H2676" t="str">
            <v/>
          </cell>
        </row>
        <row r="2677">
          <cell r="H2677" t="str">
            <v/>
          </cell>
        </row>
        <row r="2678">
          <cell r="H2678" t="str">
            <v/>
          </cell>
        </row>
        <row r="2679">
          <cell r="H2679" t="str">
            <v/>
          </cell>
        </row>
        <row r="2680">
          <cell r="H2680" t="str">
            <v/>
          </cell>
        </row>
        <row r="2681">
          <cell r="H2681" t="str">
            <v/>
          </cell>
        </row>
        <row r="2682">
          <cell r="H2682" t="str">
            <v/>
          </cell>
        </row>
        <row r="2683">
          <cell r="H2683" t="str">
            <v/>
          </cell>
        </row>
        <row r="2684">
          <cell r="H2684" t="str">
            <v/>
          </cell>
        </row>
        <row r="2685">
          <cell r="H2685" t="str">
            <v/>
          </cell>
        </row>
        <row r="2686">
          <cell r="H2686" t="str">
            <v/>
          </cell>
        </row>
        <row r="2687">
          <cell r="H2687" t="str">
            <v/>
          </cell>
        </row>
        <row r="2688">
          <cell r="H2688" t="str">
            <v/>
          </cell>
        </row>
        <row r="2689">
          <cell r="H2689" t="str">
            <v/>
          </cell>
        </row>
        <row r="2690">
          <cell r="H2690" t="str">
            <v/>
          </cell>
        </row>
        <row r="2691">
          <cell r="H2691" t="str">
            <v/>
          </cell>
        </row>
        <row r="2692">
          <cell r="H2692" t="str">
            <v/>
          </cell>
        </row>
        <row r="2693">
          <cell r="H2693" t="str">
            <v/>
          </cell>
        </row>
        <row r="2694">
          <cell r="H2694" t="str">
            <v/>
          </cell>
        </row>
        <row r="2695">
          <cell r="H2695" t="str">
            <v/>
          </cell>
        </row>
        <row r="2696">
          <cell r="H2696" t="str">
            <v/>
          </cell>
        </row>
        <row r="2697">
          <cell r="H2697" t="str">
            <v/>
          </cell>
        </row>
        <row r="2698">
          <cell r="H2698" t="str">
            <v/>
          </cell>
        </row>
        <row r="2699">
          <cell r="H2699" t="str">
            <v/>
          </cell>
        </row>
        <row r="2700">
          <cell r="H2700" t="str">
            <v/>
          </cell>
        </row>
        <row r="2701">
          <cell r="H2701" t="str">
            <v/>
          </cell>
        </row>
        <row r="2702">
          <cell r="H2702" t="str">
            <v/>
          </cell>
        </row>
        <row r="2703">
          <cell r="H2703" t="str">
            <v/>
          </cell>
        </row>
        <row r="2704">
          <cell r="H2704" t="str">
            <v/>
          </cell>
        </row>
        <row r="2705">
          <cell r="H2705" t="str">
            <v/>
          </cell>
        </row>
        <row r="2706">
          <cell r="H2706" t="str">
            <v/>
          </cell>
        </row>
        <row r="2707">
          <cell r="H2707" t="str">
            <v/>
          </cell>
        </row>
        <row r="2708">
          <cell r="H2708" t="str">
            <v/>
          </cell>
        </row>
        <row r="2709">
          <cell r="H2709" t="str">
            <v/>
          </cell>
        </row>
        <row r="2710">
          <cell r="H2710" t="str">
            <v/>
          </cell>
        </row>
        <row r="2711">
          <cell r="H2711" t="str">
            <v/>
          </cell>
        </row>
        <row r="2712">
          <cell r="H2712" t="str">
            <v/>
          </cell>
        </row>
        <row r="2713">
          <cell r="H2713" t="str">
            <v/>
          </cell>
        </row>
        <row r="2714">
          <cell r="H2714" t="str">
            <v/>
          </cell>
        </row>
        <row r="2715">
          <cell r="H2715" t="str">
            <v/>
          </cell>
        </row>
        <row r="2716">
          <cell r="H2716" t="str">
            <v/>
          </cell>
        </row>
        <row r="2717">
          <cell r="H2717" t="str">
            <v/>
          </cell>
        </row>
        <row r="2718">
          <cell r="H2718" t="str">
            <v/>
          </cell>
        </row>
        <row r="2719">
          <cell r="H2719" t="str">
            <v/>
          </cell>
        </row>
        <row r="2720">
          <cell r="H2720" t="str">
            <v/>
          </cell>
        </row>
        <row r="2721">
          <cell r="H2721" t="str">
            <v/>
          </cell>
        </row>
        <row r="2722">
          <cell r="H2722" t="str">
            <v/>
          </cell>
        </row>
        <row r="2723">
          <cell r="H2723" t="str">
            <v/>
          </cell>
        </row>
        <row r="2724">
          <cell r="H2724" t="str">
            <v/>
          </cell>
        </row>
        <row r="2725">
          <cell r="H2725" t="str">
            <v/>
          </cell>
        </row>
        <row r="2726">
          <cell r="H2726" t="str">
            <v/>
          </cell>
        </row>
        <row r="2727">
          <cell r="H2727" t="str">
            <v/>
          </cell>
        </row>
        <row r="2728">
          <cell r="H2728" t="str">
            <v/>
          </cell>
        </row>
        <row r="2729">
          <cell r="H2729" t="str">
            <v/>
          </cell>
        </row>
        <row r="2730">
          <cell r="H2730" t="str">
            <v/>
          </cell>
        </row>
        <row r="2731">
          <cell r="H2731" t="str">
            <v/>
          </cell>
        </row>
        <row r="2732">
          <cell r="H2732" t="str">
            <v/>
          </cell>
        </row>
        <row r="2733">
          <cell r="H2733" t="str">
            <v/>
          </cell>
        </row>
        <row r="2734">
          <cell r="H2734" t="str">
            <v/>
          </cell>
        </row>
        <row r="2735">
          <cell r="H2735" t="str">
            <v/>
          </cell>
        </row>
        <row r="2736">
          <cell r="H2736" t="str">
            <v/>
          </cell>
        </row>
        <row r="2737">
          <cell r="H2737" t="str">
            <v/>
          </cell>
        </row>
        <row r="2738">
          <cell r="H2738" t="str">
            <v/>
          </cell>
        </row>
        <row r="2739">
          <cell r="H2739" t="str">
            <v/>
          </cell>
        </row>
        <row r="2740">
          <cell r="H2740" t="str">
            <v/>
          </cell>
        </row>
        <row r="2741">
          <cell r="H2741" t="str">
            <v/>
          </cell>
        </row>
        <row r="2742">
          <cell r="H2742" t="str">
            <v/>
          </cell>
        </row>
        <row r="2743">
          <cell r="H2743" t="str">
            <v/>
          </cell>
        </row>
        <row r="2744">
          <cell r="H2744" t="str">
            <v/>
          </cell>
        </row>
        <row r="2745">
          <cell r="H2745" t="str">
            <v/>
          </cell>
        </row>
        <row r="2746">
          <cell r="H2746" t="str">
            <v/>
          </cell>
        </row>
        <row r="2747">
          <cell r="H2747" t="str">
            <v/>
          </cell>
        </row>
        <row r="2748">
          <cell r="H2748" t="str">
            <v/>
          </cell>
        </row>
        <row r="2749">
          <cell r="H2749" t="str">
            <v/>
          </cell>
        </row>
        <row r="2750">
          <cell r="H2750" t="str">
            <v/>
          </cell>
        </row>
        <row r="2751">
          <cell r="H2751" t="str">
            <v/>
          </cell>
        </row>
        <row r="2752">
          <cell r="H2752" t="str">
            <v/>
          </cell>
        </row>
        <row r="2753">
          <cell r="H2753" t="str">
            <v/>
          </cell>
        </row>
        <row r="2754">
          <cell r="H2754" t="str">
            <v/>
          </cell>
        </row>
        <row r="2755">
          <cell r="H2755" t="str">
            <v/>
          </cell>
        </row>
        <row r="2756">
          <cell r="H2756" t="str">
            <v/>
          </cell>
        </row>
        <row r="2757">
          <cell r="H2757" t="str">
            <v/>
          </cell>
        </row>
        <row r="2758">
          <cell r="H2758" t="str">
            <v/>
          </cell>
        </row>
        <row r="2759">
          <cell r="H2759" t="str">
            <v/>
          </cell>
        </row>
        <row r="2760">
          <cell r="H2760" t="str">
            <v/>
          </cell>
        </row>
        <row r="2761">
          <cell r="H2761" t="str">
            <v/>
          </cell>
        </row>
        <row r="2762">
          <cell r="H2762" t="str">
            <v/>
          </cell>
        </row>
        <row r="2763">
          <cell r="H2763" t="str">
            <v/>
          </cell>
        </row>
        <row r="2764">
          <cell r="H2764" t="str">
            <v/>
          </cell>
        </row>
        <row r="2765">
          <cell r="H2765" t="str">
            <v/>
          </cell>
        </row>
        <row r="2766">
          <cell r="H2766" t="str">
            <v/>
          </cell>
        </row>
        <row r="2767">
          <cell r="H2767" t="str">
            <v/>
          </cell>
        </row>
        <row r="2768">
          <cell r="H2768" t="str">
            <v/>
          </cell>
        </row>
        <row r="2769">
          <cell r="H2769" t="str">
            <v/>
          </cell>
        </row>
        <row r="2770">
          <cell r="H2770" t="str">
            <v/>
          </cell>
        </row>
        <row r="2771">
          <cell r="H2771" t="str">
            <v/>
          </cell>
        </row>
        <row r="2772">
          <cell r="H2772" t="str">
            <v/>
          </cell>
        </row>
        <row r="2773">
          <cell r="H2773" t="str">
            <v/>
          </cell>
        </row>
        <row r="2774">
          <cell r="H2774" t="str">
            <v/>
          </cell>
        </row>
        <row r="2775">
          <cell r="H2775" t="str">
            <v/>
          </cell>
        </row>
        <row r="2776">
          <cell r="H2776" t="str">
            <v/>
          </cell>
        </row>
        <row r="2777">
          <cell r="H2777" t="str">
            <v/>
          </cell>
        </row>
        <row r="2778">
          <cell r="H2778" t="str">
            <v/>
          </cell>
        </row>
        <row r="2779">
          <cell r="H2779" t="str">
            <v/>
          </cell>
        </row>
        <row r="2780">
          <cell r="H2780" t="str">
            <v/>
          </cell>
        </row>
        <row r="2781">
          <cell r="H2781" t="str">
            <v/>
          </cell>
        </row>
        <row r="2782">
          <cell r="H2782" t="str">
            <v/>
          </cell>
        </row>
        <row r="2783">
          <cell r="H2783" t="str">
            <v/>
          </cell>
        </row>
        <row r="2784">
          <cell r="H2784" t="str">
            <v/>
          </cell>
        </row>
        <row r="2785">
          <cell r="H2785" t="str">
            <v/>
          </cell>
        </row>
        <row r="2786">
          <cell r="H2786" t="str">
            <v/>
          </cell>
        </row>
        <row r="2787">
          <cell r="H2787" t="str">
            <v/>
          </cell>
        </row>
        <row r="2788">
          <cell r="H2788" t="str">
            <v/>
          </cell>
        </row>
        <row r="2789">
          <cell r="H2789" t="str">
            <v/>
          </cell>
        </row>
        <row r="2790">
          <cell r="H2790" t="str">
            <v/>
          </cell>
        </row>
        <row r="2791">
          <cell r="H2791" t="str">
            <v/>
          </cell>
        </row>
        <row r="2792">
          <cell r="H2792" t="str">
            <v/>
          </cell>
        </row>
        <row r="2793">
          <cell r="H2793" t="str">
            <v/>
          </cell>
        </row>
        <row r="2794">
          <cell r="H2794" t="str">
            <v/>
          </cell>
        </row>
        <row r="2795">
          <cell r="H2795" t="str">
            <v/>
          </cell>
        </row>
        <row r="2796">
          <cell r="H2796" t="str">
            <v/>
          </cell>
        </row>
        <row r="2797">
          <cell r="H2797" t="str">
            <v/>
          </cell>
        </row>
        <row r="2798">
          <cell r="H2798" t="str">
            <v/>
          </cell>
        </row>
        <row r="2799">
          <cell r="H2799" t="str">
            <v/>
          </cell>
        </row>
        <row r="2800">
          <cell r="H2800" t="str">
            <v/>
          </cell>
        </row>
        <row r="2801">
          <cell r="H2801" t="str">
            <v/>
          </cell>
        </row>
        <row r="2802">
          <cell r="H2802" t="str">
            <v/>
          </cell>
        </row>
        <row r="2803">
          <cell r="H2803" t="str">
            <v/>
          </cell>
        </row>
        <row r="2804">
          <cell r="H2804" t="str">
            <v/>
          </cell>
        </row>
        <row r="2805">
          <cell r="H2805" t="str">
            <v/>
          </cell>
        </row>
        <row r="2806">
          <cell r="H2806" t="str">
            <v/>
          </cell>
        </row>
        <row r="2807">
          <cell r="H2807" t="str">
            <v/>
          </cell>
        </row>
        <row r="2808">
          <cell r="H2808" t="str">
            <v/>
          </cell>
        </row>
        <row r="2809">
          <cell r="H2809" t="str">
            <v/>
          </cell>
        </row>
        <row r="2810">
          <cell r="H2810" t="str">
            <v/>
          </cell>
        </row>
        <row r="2811">
          <cell r="H2811" t="str">
            <v/>
          </cell>
        </row>
        <row r="2812">
          <cell r="H2812" t="str">
            <v/>
          </cell>
        </row>
        <row r="2813">
          <cell r="H2813" t="str">
            <v/>
          </cell>
        </row>
        <row r="2814">
          <cell r="H2814" t="str">
            <v/>
          </cell>
        </row>
        <row r="2815">
          <cell r="H2815" t="str">
            <v/>
          </cell>
        </row>
        <row r="2816">
          <cell r="H2816" t="str">
            <v/>
          </cell>
        </row>
        <row r="2817">
          <cell r="H2817" t="str">
            <v/>
          </cell>
        </row>
        <row r="2818">
          <cell r="H2818" t="str">
            <v/>
          </cell>
        </row>
        <row r="2819">
          <cell r="H2819" t="str">
            <v/>
          </cell>
        </row>
        <row r="2820">
          <cell r="H2820" t="str">
            <v/>
          </cell>
        </row>
        <row r="2821">
          <cell r="H2821" t="str">
            <v/>
          </cell>
        </row>
        <row r="2822">
          <cell r="H2822" t="str">
            <v/>
          </cell>
        </row>
        <row r="2823">
          <cell r="H2823" t="str">
            <v/>
          </cell>
        </row>
        <row r="2824">
          <cell r="H2824" t="str">
            <v/>
          </cell>
        </row>
        <row r="2825">
          <cell r="H2825" t="str">
            <v/>
          </cell>
        </row>
        <row r="2826">
          <cell r="H2826" t="str">
            <v/>
          </cell>
        </row>
        <row r="2827">
          <cell r="H2827" t="str">
            <v/>
          </cell>
        </row>
        <row r="2828">
          <cell r="H2828" t="str">
            <v/>
          </cell>
        </row>
        <row r="2829">
          <cell r="H2829" t="str">
            <v/>
          </cell>
        </row>
        <row r="2830">
          <cell r="H2830" t="str">
            <v/>
          </cell>
        </row>
        <row r="2831">
          <cell r="H2831" t="str">
            <v/>
          </cell>
        </row>
        <row r="2832">
          <cell r="H2832" t="str">
            <v/>
          </cell>
        </row>
        <row r="2833">
          <cell r="H2833" t="str">
            <v/>
          </cell>
        </row>
        <row r="2834">
          <cell r="H2834" t="str">
            <v/>
          </cell>
        </row>
        <row r="2835">
          <cell r="H2835" t="str">
            <v/>
          </cell>
        </row>
        <row r="2836">
          <cell r="H2836" t="str">
            <v/>
          </cell>
        </row>
        <row r="2837">
          <cell r="H2837" t="str">
            <v/>
          </cell>
        </row>
        <row r="2838">
          <cell r="H2838" t="str">
            <v/>
          </cell>
        </row>
        <row r="2839">
          <cell r="H2839" t="str">
            <v/>
          </cell>
        </row>
        <row r="2840">
          <cell r="H2840" t="str">
            <v/>
          </cell>
        </row>
        <row r="2841">
          <cell r="H2841" t="str">
            <v/>
          </cell>
        </row>
        <row r="2842">
          <cell r="H2842" t="str">
            <v/>
          </cell>
        </row>
        <row r="2843">
          <cell r="H2843" t="str">
            <v/>
          </cell>
        </row>
        <row r="2844">
          <cell r="H2844" t="str">
            <v/>
          </cell>
        </row>
        <row r="2845">
          <cell r="H2845" t="str">
            <v/>
          </cell>
        </row>
        <row r="2846">
          <cell r="H2846" t="str">
            <v/>
          </cell>
        </row>
        <row r="2847">
          <cell r="H2847" t="str">
            <v/>
          </cell>
        </row>
        <row r="2848">
          <cell r="H2848" t="str">
            <v/>
          </cell>
        </row>
        <row r="2849">
          <cell r="H2849" t="str">
            <v/>
          </cell>
        </row>
        <row r="2850">
          <cell r="H2850" t="str">
            <v/>
          </cell>
        </row>
        <row r="2851">
          <cell r="H2851" t="str">
            <v/>
          </cell>
        </row>
        <row r="2852">
          <cell r="H2852" t="str">
            <v/>
          </cell>
        </row>
        <row r="2853">
          <cell r="H2853" t="str">
            <v/>
          </cell>
        </row>
        <row r="2854">
          <cell r="H2854" t="str">
            <v/>
          </cell>
        </row>
        <row r="2855">
          <cell r="H2855" t="str">
            <v/>
          </cell>
        </row>
        <row r="2856">
          <cell r="H2856" t="str">
            <v/>
          </cell>
        </row>
        <row r="2857">
          <cell r="H2857" t="str">
            <v/>
          </cell>
        </row>
        <row r="2858">
          <cell r="H2858" t="str">
            <v/>
          </cell>
        </row>
        <row r="2859">
          <cell r="H2859" t="str">
            <v/>
          </cell>
        </row>
        <row r="2860">
          <cell r="H2860" t="str">
            <v/>
          </cell>
        </row>
        <row r="2861">
          <cell r="H2861" t="str">
            <v/>
          </cell>
        </row>
        <row r="2862">
          <cell r="H2862" t="str">
            <v/>
          </cell>
        </row>
        <row r="2863">
          <cell r="H2863" t="str">
            <v/>
          </cell>
        </row>
        <row r="2864">
          <cell r="H2864" t="str">
            <v/>
          </cell>
        </row>
        <row r="2865">
          <cell r="H2865" t="str">
            <v/>
          </cell>
        </row>
        <row r="2866">
          <cell r="H2866" t="str">
            <v/>
          </cell>
        </row>
        <row r="2867">
          <cell r="H2867" t="str">
            <v/>
          </cell>
        </row>
        <row r="2868">
          <cell r="H2868" t="str">
            <v/>
          </cell>
        </row>
        <row r="2869">
          <cell r="H2869" t="str">
            <v/>
          </cell>
        </row>
        <row r="2870">
          <cell r="H2870" t="str">
            <v/>
          </cell>
        </row>
        <row r="2871">
          <cell r="H2871" t="str">
            <v/>
          </cell>
        </row>
        <row r="2872">
          <cell r="H2872" t="str">
            <v/>
          </cell>
        </row>
        <row r="2873">
          <cell r="H2873" t="str">
            <v/>
          </cell>
        </row>
        <row r="2874">
          <cell r="H2874" t="str">
            <v/>
          </cell>
        </row>
        <row r="2875">
          <cell r="H2875" t="str">
            <v/>
          </cell>
        </row>
        <row r="2876">
          <cell r="H2876" t="str">
            <v/>
          </cell>
        </row>
        <row r="2877">
          <cell r="H2877" t="str">
            <v/>
          </cell>
        </row>
        <row r="2878">
          <cell r="H2878" t="str">
            <v/>
          </cell>
        </row>
        <row r="2879">
          <cell r="H2879" t="str">
            <v/>
          </cell>
        </row>
        <row r="2880">
          <cell r="H2880" t="str">
            <v/>
          </cell>
        </row>
        <row r="2881">
          <cell r="H2881" t="str">
            <v/>
          </cell>
        </row>
        <row r="2882">
          <cell r="H2882" t="str">
            <v/>
          </cell>
        </row>
        <row r="2883">
          <cell r="H2883" t="str">
            <v/>
          </cell>
        </row>
        <row r="2884">
          <cell r="H2884" t="str">
            <v/>
          </cell>
        </row>
        <row r="2885">
          <cell r="H2885" t="str">
            <v/>
          </cell>
        </row>
        <row r="2886">
          <cell r="H2886" t="str">
            <v/>
          </cell>
        </row>
        <row r="2887">
          <cell r="H2887" t="str">
            <v/>
          </cell>
        </row>
        <row r="2888">
          <cell r="H2888" t="str">
            <v/>
          </cell>
        </row>
        <row r="2889">
          <cell r="H2889" t="str">
            <v/>
          </cell>
        </row>
        <row r="2890">
          <cell r="H2890" t="str">
            <v/>
          </cell>
        </row>
        <row r="2891">
          <cell r="H2891" t="str">
            <v/>
          </cell>
        </row>
        <row r="2892">
          <cell r="H2892" t="str">
            <v/>
          </cell>
        </row>
        <row r="2893">
          <cell r="H2893" t="str">
            <v/>
          </cell>
        </row>
        <row r="2894">
          <cell r="H2894" t="str">
            <v/>
          </cell>
        </row>
        <row r="2895">
          <cell r="H2895" t="str">
            <v/>
          </cell>
        </row>
        <row r="2896">
          <cell r="H2896" t="str">
            <v/>
          </cell>
        </row>
        <row r="2897">
          <cell r="H2897" t="str">
            <v/>
          </cell>
        </row>
        <row r="2898">
          <cell r="H2898" t="str">
            <v/>
          </cell>
        </row>
        <row r="2899">
          <cell r="H2899" t="str">
            <v/>
          </cell>
        </row>
        <row r="2900">
          <cell r="H2900" t="str">
            <v/>
          </cell>
        </row>
        <row r="2901">
          <cell r="H2901" t="str">
            <v/>
          </cell>
        </row>
        <row r="2902">
          <cell r="H2902" t="str">
            <v/>
          </cell>
        </row>
        <row r="2903">
          <cell r="H2903" t="str">
            <v/>
          </cell>
        </row>
        <row r="2904">
          <cell r="H2904" t="str">
            <v/>
          </cell>
        </row>
        <row r="2905">
          <cell r="H2905" t="str">
            <v/>
          </cell>
        </row>
        <row r="2906">
          <cell r="H2906" t="str">
            <v/>
          </cell>
        </row>
        <row r="2907">
          <cell r="H2907" t="str">
            <v/>
          </cell>
        </row>
        <row r="2908">
          <cell r="H2908" t="str">
            <v/>
          </cell>
        </row>
        <row r="2909">
          <cell r="H2909" t="str">
            <v/>
          </cell>
        </row>
        <row r="2910">
          <cell r="H2910" t="str">
            <v/>
          </cell>
        </row>
        <row r="2911">
          <cell r="H2911" t="str">
            <v/>
          </cell>
        </row>
        <row r="2912">
          <cell r="H2912" t="str">
            <v/>
          </cell>
        </row>
        <row r="2913">
          <cell r="H2913" t="str">
            <v/>
          </cell>
        </row>
        <row r="2914">
          <cell r="H2914" t="str">
            <v/>
          </cell>
        </row>
        <row r="2915">
          <cell r="H2915" t="str">
            <v/>
          </cell>
        </row>
        <row r="2916">
          <cell r="H2916" t="str">
            <v/>
          </cell>
        </row>
        <row r="2917">
          <cell r="H2917" t="str">
            <v/>
          </cell>
        </row>
        <row r="2918">
          <cell r="H2918" t="str">
            <v/>
          </cell>
        </row>
        <row r="2919">
          <cell r="H2919" t="str">
            <v/>
          </cell>
        </row>
        <row r="2920">
          <cell r="H2920" t="str">
            <v/>
          </cell>
        </row>
        <row r="2921">
          <cell r="H2921" t="str">
            <v/>
          </cell>
        </row>
        <row r="2922">
          <cell r="H2922" t="str">
            <v/>
          </cell>
        </row>
        <row r="2923">
          <cell r="H2923" t="str">
            <v/>
          </cell>
        </row>
        <row r="2924">
          <cell r="H2924" t="str">
            <v/>
          </cell>
        </row>
        <row r="2925">
          <cell r="H2925" t="str">
            <v/>
          </cell>
        </row>
        <row r="2926">
          <cell r="H2926" t="str">
            <v/>
          </cell>
        </row>
        <row r="2927">
          <cell r="H2927" t="str">
            <v/>
          </cell>
        </row>
        <row r="2928">
          <cell r="H2928" t="str">
            <v/>
          </cell>
        </row>
        <row r="2929">
          <cell r="H2929" t="str">
            <v/>
          </cell>
        </row>
        <row r="2930">
          <cell r="H2930" t="str">
            <v/>
          </cell>
        </row>
        <row r="2931">
          <cell r="H2931" t="str">
            <v/>
          </cell>
        </row>
        <row r="2932">
          <cell r="H2932" t="str">
            <v/>
          </cell>
        </row>
        <row r="2933">
          <cell r="H2933" t="str">
            <v/>
          </cell>
        </row>
        <row r="2934">
          <cell r="H2934" t="str">
            <v/>
          </cell>
        </row>
        <row r="2935">
          <cell r="H2935" t="str">
            <v/>
          </cell>
        </row>
        <row r="2936">
          <cell r="H2936" t="str">
            <v/>
          </cell>
        </row>
        <row r="2937">
          <cell r="H2937" t="str">
            <v/>
          </cell>
        </row>
        <row r="2938">
          <cell r="H2938" t="str">
            <v/>
          </cell>
        </row>
        <row r="2939">
          <cell r="H2939" t="str">
            <v/>
          </cell>
        </row>
        <row r="2940">
          <cell r="H2940" t="str">
            <v/>
          </cell>
        </row>
        <row r="2941">
          <cell r="H2941" t="str">
            <v/>
          </cell>
        </row>
        <row r="2942">
          <cell r="H2942" t="str">
            <v/>
          </cell>
        </row>
        <row r="2943">
          <cell r="H2943" t="str">
            <v/>
          </cell>
        </row>
        <row r="2944">
          <cell r="H2944" t="str">
            <v/>
          </cell>
        </row>
        <row r="2945">
          <cell r="H2945" t="str">
            <v/>
          </cell>
        </row>
        <row r="2946">
          <cell r="H2946" t="str">
            <v/>
          </cell>
        </row>
        <row r="2947">
          <cell r="H2947" t="str">
            <v/>
          </cell>
        </row>
        <row r="2948">
          <cell r="H2948" t="str">
            <v/>
          </cell>
        </row>
        <row r="2949">
          <cell r="H2949" t="str">
            <v/>
          </cell>
        </row>
        <row r="2950">
          <cell r="H2950" t="str">
            <v/>
          </cell>
        </row>
        <row r="2951">
          <cell r="H2951" t="str">
            <v/>
          </cell>
        </row>
        <row r="2952">
          <cell r="H2952" t="str">
            <v/>
          </cell>
        </row>
        <row r="2953">
          <cell r="H2953" t="str">
            <v/>
          </cell>
        </row>
        <row r="2954">
          <cell r="H2954" t="str">
            <v/>
          </cell>
        </row>
        <row r="2955">
          <cell r="H2955" t="str">
            <v/>
          </cell>
        </row>
        <row r="2956">
          <cell r="H2956" t="str">
            <v/>
          </cell>
        </row>
        <row r="2957">
          <cell r="H2957" t="str">
            <v/>
          </cell>
        </row>
        <row r="2958">
          <cell r="H2958" t="str">
            <v/>
          </cell>
        </row>
        <row r="2959">
          <cell r="H2959" t="str">
            <v/>
          </cell>
        </row>
        <row r="2960">
          <cell r="H2960" t="str">
            <v/>
          </cell>
        </row>
        <row r="2961">
          <cell r="H2961" t="str">
            <v/>
          </cell>
        </row>
        <row r="2962">
          <cell r="H2962" t="str">
            <v/>
          </cell>
        </row>
        <row r="2963">
          <cell r="H2963" t="str">
            <v/>
          </cell>
        </row>
        <row r="2964">
          <cell r="H2964" t="str">
            <v/>
          </cell>
        </row>
        <row r="2965">
          <cell r="H2965" t="str">
            <v/>
          </cell>
        </row>
        <row r="2966">
          <cell r="H2966" t="str">
            <v/>
          </cell>
        </row>
        <row r="2967">
          <cell r="H2967" t="str">
            <v/>
          </cell>
        </row>
        <row r="2968">
          <cell r="H2968" t="str">
            <v/>
          </cell>
        </row>
        <row r="2969">
          <cell r="H2969" t="str">
            <v/>
          </cell>
        </row>
        <row r="2970">
          <cell r="H2970" t="str">
            <v/>
          </cell>
        </row>
        <row r="2971">
          <cell r="H2971" t="str">
            <v/>
          </cell>
        </row>
        <row r="2972">
          <cell r="H2972" t="str">
            <v/>
          </cell>
        </row>
        <row r="2973">
          <cell r="H2973" t="str">
            <v/>
          </cell>
        </row>
        <row r="2974">
          <cell r="H2974" t="str">
            <v/>
          </cell>
        </row>
        <row r="2975">
          <cell r="H2975" t="str">
            <v/>
          </cell>
        </row>
        <row r="2976">
          <cell r="H2976" t="str">
            <v/>
          </cell>
        </row>
        <row r="2977">
          <cell r="H2977" t="str">
            <v/>
          </cell>
        </row>
        <row r="2978">
          <cell r="H2978" t="str">
            <v/>
          </cell>
        </row>
        <row r="2979">
          <cell r="H2979" t="str">
            <v/>
          </cell>
        </row>
        <row r="2980">
          <cell r="H2980" t="str">
            <v/>
          </cell>
        </row>
        <row r="2981">
          <cell r="H2981" t="str">
            <v/>
          </cell>
        </row>
        <row r="2982">
          <cell r="H2982" t="str">
            <v/>
          </cell>
        </row>
        <row r="2983">
          <cell r="H2983" t="str">
            <v/>
          </cell>
        </row>
        <row r="2984">
          <cell r="H2984" t="str">
            <v/>
          </cell>
        </row>
        <row r="2985">
          <cell r="H2985" t="str">
            <v/>
          </cell>
        </row>
        <row r="2986">
          <cell r="H2986" t="str">
            <v/>
          </cell>
        </row>
        <row r="2987">
          <cell r="H2987" t="str">
            <v/>
          </cell>
        </row>
        <row r="2988">
          <cell r="H2988" t="str">
            <v/>
          </cell>
        </row>
        <row r="2989">
          <cell r="H2989" t="str">
            <v/>
          </cell>
        </row>
        <row r="2990">
          <cell r="H2990" t="str">
            <v/>
          </cell>
        </row>
        <row r="2991">
          <cell r="H2991" t="str">
            <v/>
          </cell>
        </row>
        <row r="2992">
          <cell r="H2992" t="str">
            <v/>
          </cell>
        </row>
        <row r="2993">
          <cell r="H2993" t="str">
            <v/>
          </cell>
        </row>
        <row r="2994">
          <cell r="H2994" t="str">
            <v/>
          </cell>
        </row>
        <row r="2995">
          <cell r="H2995" t="str">
            <v/>
          </cell>
        </row>
        <row r="2996">
          <cell r="H2996" t="str">
            <v/>
          </cell>
        </row>
        <row r="2997">
          <cell r="H2997" t="str">
            <v/>
          </cell>
        </row>
        <row r="2998">
          <cell r="H2998" t="str">
            <v/>
          </cell>
        </row>
        <row r="2999">
          <cell r="H2999" t="str">
            <v/>
          </cell>
        </row>
        <row r="3000">
          <cell r="H3000" t="str">
            <v/>
          </cell>
        </row>
        <row r="3001">
          <cell r="H3001" t="str">
            <v/>
          </cell>
        </row>
        <row r="3002">
          <cell r="H3002" t="str">
            <v/>
          </cell>
        </row>
        <row r="3003">
          <cell r="H3003" t="str">
            <v/>
          </cell>
        </row>
        <row r="3004">
          <cell r="H3004" t="str">
            <v/>
          </cell>
        </row>
        <row r="3005">
          <cell r="H3005" t="str">
            <v/>
          </cell>
        </row>
        <row r="3006">
          <cell r="H3006" t="str">
            <v/>
          </cell>
        </row>
        <row r="3007">
          <cell r="H3007" t="str">
            <v/>
          </cell>
        </row>
        <row r="3008">
          <cell r="H3008" t="str">
            <v/>
          </cell>
        </row>
        <row r="3009">
          <cell r="H3009" t="str">
            <v/>
          </cell>
        </row>
        <row r="3010">
          <cell r="H3010" t="str">
            <v/>
          </cell>
        </row>
        <row r="3011">
          <cell r="H3011" t="str">
            <v/>
          </cell>
        </row>
        <row r="3012">
          <cell r="H3012" t="str">
            <v/>
          </cell>
        </row>
        <row r="3013">
          <cell r="H3013" t="str">
            <v/>
          </cell>
        </row>
        <row r="3014">
          <cell r="H3014" t="str">
            <v/>
          </cell>
        </row>
        <row r="3015">
          <cell r="H3015" t="str">
            <v/>
          </cell>
        </row>
        <row r="3016">
          <cell r="H3016" t="str">
            <v/>
          </cell>
        </row>
        <row r="3017">
          <cell r="H3017" t="str">
            <v/>
          </cell>
        </row>
        <row r="3018">
          <cell r="H3018" t="str">
            <v/>
          </cell>
        </row>
        <row r="3019">
          <cell r="H3019" t="str">
            <v/>
          </cell>
        </row>
        <row r="3020">
          <cell r="H3020" t="str">
            <v/>
          </cell>
        </row>
        <row r="3021">
          <cell r="H3021" t="str">
            <v/>
          </cell>
        </row>
        <row r="3022">
          <cell r="H3022" t="str">
            <v/>
          </cell>
        </row>
        <row r="3023">
          <cell r="H3023" t="str">
            <v/>
          </cell>
        </row>
        <row r="3024">
          <cell r="H3024" t="str">
            <v/>
          </cell>
        </row>
        <row r="3025">
          <cell r="H3025" t="str">
            <v/>
          </cell>
        </row>
        <row r="3026">
          <cell r="H3026" t="str">
            <v/>
          </cell>
        </row>
        <row r="3027">
          <cell r="H3027" t="str">
            <v/>
          </cell>
        </row>
        <row r="3028">
          <cell r="H3028" t="str">
            <v/>
          </cell>
        </row>
        <row r="3029">
          <cell r="H3029" t="str">
            <v/>
          </cell>
        </row>
        <row r="3030">
          <cell r="H3030" t="str">
            <v/>
          </cell>
        </row>
        <row r="3031">
          <cell r="H3031" t="str">
            <v/>
          </cell>
        </row>
        <row r="3032">
          <cell r="H3032" t="str">
            <v/>
          </cell>
        </row>
        <row r="3033">
          <cell r="H3033" t="str">
            <v/>
          </cell>
        </row>
        <row r="3034">
          <cell r="H3034" t="str">
            <v/>
          </cell>
        </row>
        <row r="3035">
          <cell r="H3035" t="str">
            <v/>
          </cell>
        </row>
        <row r="3036">
          <cell r="H3036" t="str">
            <v/>
          </cell>
        </row>
        <row r="3037">
          <cell r="H3037" t="str">
            <v/>
          </cell>
        </row>
        <row r="3038">
          <cell r="H3038" t="str">
            <v/>
          </cell>
        </row>
        <row r="3039">
          <cell r="H3039" t="str">
            <v/>
          </cell>
        </row>
        <row r="3040">
          <cell r="H3040" t="str">
            <v/>
          </cell>
        </row>
        <row r="3041">
          <cell r="H3041" t="str">
            <v/>
          </cell>
        </row>
        <row r="3042">
          <cell r="H3042" t="str">
            <v/>
          </cell>
        </row>
        <row r="3043">
          <cell r="H3043" t="str">
            <v/>
          </cell>
        </row>
        <row r="3044">
          <cell r="H3044" t="str">
            <v/>
          </cell>
        </row>
        <row r="3045">
          <cell r="H3045" t="str">
            <v/>
          </cell>
        </row>
        <row r="3046">
          <cell r="H3046" t="str">
            <v/>
          </cell>
        </row>
        <row r="3047">
          <cell r="H3047" t="str">
            <v/>
          </cell>
        </row>
        <row r="3048">
          <cell r="H3048" t="str">
            <v/>
          </cell>
        </row>
        <row r="3049">
          <cell r="H3049" t="str">
            <v/>
          </cell>
        </row>
        <row r="3050">
          <cell r="H3050" t="str">
            <v/>
          </cell>
        </row>
        <row r="3051">
          <cell r="H3051" t="str">
            <v/>
          </cell>
        </row>
        <row r="3052">
          <cell r="H3052" t="str">
            <v/>
          </cell>
        </row>
        <row r="3053">
          <cell r="H3053" t="str">
            <v/>
          </cell>
        </row>
        <row r="3054">
          <cell r="H3054" t="str">
            <v/>
          </cell>
        </row>
        <row r="3055">
          <cell r="H3055" t="str">
            <v/>
          </cell>
        </row>
        <row r="3056">
          <cell r="H3056" t="str">
            <v/>
          </cell>
        </row>
        <row r="3057">
          <cell r="H3057" t="str">
            <v/>
          </cell>
        </row>
        <row r="3058">
          <cell r="H3058" t="str">
            <v/>
          </cell>
        </row>
        <row r="3059">
          <cell r="H3059" t="str">
            <v/>
          </cell>
        </row>
        <row r="3060">
          <cell r="H3060" t="str">
            <v/>
          </cell>
        </row>
        <row r="3061">
          <cell r="H3061" t="str">
            <v/>
          </cell>
        </row>
        <row r="3062">
          <cell r="H3062" t="str">
            <v/>
          </cell>
        </row>
        <row r="3063">
          <cell r="H3063" t="str">
            <v/>
          </cell>
        </row>
        <row r="3064">
          <cell r="H3064" t="str">
            <v/>
          </cell>
        </row>
        <row r="3065">
          <cell r="H3065" t="str">
            <v/>
          </cell>
        </row>
        <row r="3066">
          <cell r="H3066" t="str">
            <v/>
          </cell>
        </row>
        <row r="3067">
          <cell r="H3067" t="str">
            <v/>
          </cell>
        </row>
        <row r="3068">
          <cell r="H3068" t="str">
            <v/>
          </cell>
        </row>
        <row r="3069">
          <cell r="H3069" t="str">
            <v/>
          </cell>
        </row>
        <row r="3070">
          <cell r="H3070" t="str">
            <v/>
          </cell>
        </row>
        <row r="3071">
          <cell r="H3071" t="str">
            <v/>
          </cell>
        </row>
        <row r="3072">
          <cell r="H3072" t="str">
            <v/>
          </cell>
        </row>
        <row r="3073">
          <cell r="H3073" t="str">
            <v/>
          </cell>
        </row>
        <row r="3074">
          <cell r="H3074" t="str">
            <v/>
          </cell>
        </row>
        <row r="3075">
          <cell r="H3075" t="str">
            <v/>
          </cell>
        </row>
        <row r="3076">
          <cell r="H3076" t="str">
            <v/>
          </cell>
        </row>
        <row r="3077">
          <cell r="H3077" t="str">
            <v/>
          </cell>
        </row>
        <row r="3078">
          <cell r="H3078" t="str">
            <v/>
          </cell>
        </row>
        <row r="3079">
          <cell r="H3079" t="str">
            <v/>
          </cell>
        </row>
        <row r="3080">
          <cell r="H3080" t="str">
            <v/>
          </cell>
        </row>
        <row r="3081">
          <cell r="H3081" t="str">
            <v/>
          </cell>
        </row>
        <row r="3082">
          <cell r="H3082" t="str">
            <v/>
          </cell>
        </row>
        <row r="3083">
          <cell r="H3083" t="str">
            <v/>
          </cell>
        </row>
        <row r="3084">
          <cell r="H3084" t="str">
            <v/>
          </cell>
        </row>
        <row r="3085">
          <cell r="H3085" t="str">
            <v/>
          </cell>
        </row>
        <row r="3086">
          <cell r="H3086" t="str">
            <v/>
          </cell>
        </row>
        <row r="3087">
          <cell r="H3087" t="str">
            <v/>
          </cell>
        </row>
        <row r="3088">
          <cell r="H3088" t="str">
            <v/>
          </cell>
        </row>
        <row r="3089">
          <cell r="H3089" t="str">
            <v/>
          </cell>
        </row>
        <row r="3090">
          <cell r="H3090" t="str">
            <v/>
          </cell>
        </row>
        <row r="3091">
          <cell r="H3091" t="str">
            <v/>
          </cell>
        </row>
        <row r="3092">
          <cell r="H3092" t="str">
            <v/>
          </cell>
        </row>
        <row r="3093">
          <cell r="H3093" t="str">
            <v/>
          </cell>
        </row>
        <row r="3094">
          <cell r="H3094" t="str">
            <v/>
          </cell>
        </row>
        <row r="3095">
          <cell r="H3095" t="str">
            <v/>
          </cell>
        </row>
        <row r="3096">
          <cell r="H3096" t="str">
            <v/>
          </cell>
        </row>
        <row r="3097">
          <cell r="H3097" t="str">
            <v/>
          </cell>
        </row>
        <row r="3098">
          <cell r="H3098" t="str">
            <v/>
          </cell>
        </row>
        <row r="3099">
          <cell r="H3099" t="str">
            <v/>
          </cell>
        </row>
        <row r="3100">
          <cell r="H3100" t="str">
            <v/>
          </cell>
        </row>
        <row r="3101">
          <cell r="H3101" t="str">
            <v/>
          </cell>
        </row>
        <row r="3102">
          <cell r="H3102" t="str">
            <v/>
          </cell>
        </row>
        <row r="3103">
          <cell r="H3103" t="str">
            <v/>
          </cell>
        </row>
        <row r="3104">
          <cell r="H3104" t="str">
            <v/>
          </cell>
        </row>
        <row r="3105">
          <cell r="H3105" t="str">
            <v/>
          </cell>
        </row>
        <row r="3106">
          <cell r="H3106" t="str">
            <v/>
          </cell>
        </row>
        <row r="3107">
          <cell r="H3107" t="str">
            <v/>
          </cell>
        </row>
        <row r="3108">
          <cell r="H3108" t="str">
            <v/>
          </cell>
        </row>
        <row r="3109">
          <cell r="H3109" t="str">
            <v/>
          </cell>
        </row>
        <row r="3110">
          <cell r="H3110" t="str">
            <v/>
          </cell>
        </row>
        <row r="3111">
          <cell r="H3111" t="str">
            <v/>
          </cell>
        </row>
        <row r="3112">
          <cell r="H3112" t="str">
            <v/>
          </cell>
        </row>
        <row r="3113">
          <cell r="H3113" t="str">
            <v/>
          </cell>
        </row>
        <row r="3114">
          <cell r="H3114" t="str">
            <v/>
          </cell>
        </row>
        <row r="3115">
          <cell r="H3115" t="str">
            <v/>
          </cell>
        </row>
        <row r="3116">
          <cell r="H3116" t="str">
            <v/>
          </cell>
        </row>
        <row r="3117">
          <cell r="H3117" t="str">
            <v/>
          </cell>
        </row>
        <row r="3118">
          <cell r="H3118" t="str">
            <v/>
          </cell>
        </row>
        <row r="3119">
          <cell r="H3119" t="str">
            <v/>
          </cell>
        </row>
        <row r="3120">
          <cell r="H3120" t="str">
            <v/>
          </cell>
        </row>
        <row r="3121">
          <cell r="H3121" t="str">
            <v/>
          </cell>
        </row>
        <row r="3122">
          <cell r="H3122" t="str">
            <v/>
          </cell>
        </row>
        <row r="3123">
          <cell r="H3123" t="str">
            <v/>
          </cell>
        </row>
        <row r="3124">
          <cell r="H3124" t="str">
            <v/>
          </cell>
        </row>
        <row r="3125">
          <cell r="H3125" t="str">
            <v/>
          </cell>
        </row>
        <row r="3126">
          <cell r="H3126" t="str">
            <v/>
          </cell>
        </row>
        <row r="3127">
          <cell r="H3127" t="str">
            <v/>
          </cell>
        </row>
        <row r="3128">
          <cell r="H3128" t="str">
            <v/>
          </cell>
        </row>
        <row r="3129">
          <cell r="H3129" t="str">
            <v/>
          </cell>
        </row>
        <row r="3130">
          <cell r="H3130" t="str">
            <v/>
          </cell>
        </row>
        <row r="3131">
          <cell r="H3131" t="str">
            <v/>
          </cell>
        </row>
        <row r="3132">
          <cell r="H3132" t="str">
            <v/>
          </cell>
        </row>
        <row r="3133">
          <cell r="H3133" t="str">
            <v/>
          </cell>
        </row>
        <row r="3134">
          <cell r="H3134" t="str">
            <v/>
          </cell>
        </row>
        <row r="3135">
          <cell r="H3135" t="str">
            <v/>
          </cell>
        </row>
        <row r="3136">
          <cell r="H3136" t="str">
            <v/>
          </cell>
        </row>
        <row r="3137">
          <cell r="H3137" t="str">
            <v/>
          </cell>
        </row>
        <row r="3138">
          <cell r="H3138" t="str">
            <v/>
          </cell>
        </row>
        <row r="3139">
          <cell r="H3139" t="str">
            <v/>
          </cell>
        </row>
        <row r="3140">
          <cell r="H3140" t="str">
            <v/>
          </cell>
        </row>
        <row r="3141">
          <cell r="H3141" t="str">
            <v/>
          </cell>
        </row>
        <row r="3142">
          <cell r="H3142" t="str">
            <v/>
          </cell>
        </row>
        <row r="3143">
          <cell r="H3143" t="str">
            <v/>
          </cell>
        </row>
        <row r="3144">
          <cell r="H3144" t="str">
            <v/>
          </cell>
        </row>
        <row r="3145">
          <cell r="H3145" t="str">
            <v/>
          </cell>
        </row>
        <row r="3146">
          <cell r="H3146" t="str">
            <v/>
          </cell>
        </row>
        <row r="3147">
          <cell r="H3147" t="str">
            <v/>
          </cell>
        </row>
        <row r="3148">
          <cell r="H3148" t="str">
            <v/>
          </cell>
        </row>
        <row r="3149">
          <cell r="H3149" t="str">
            <v/>
          </cell>
        </row>
        <row r="3150">
          <cell r="H3150" t="str">
            <v/>
          </cell>
        </row>
        <row r="3151">
          <cell r="H3151" t="str">
            <v/>
          </cell>
        </row>
        <row r="3152">
          <cell r="H3152" t="str">
            <v/>
          </cell>
        </row>
        <row r="3153">
          <cell r="H3153" t="str">
            <v/>
          </cell>
        </row>
        <row r="3154">
          <cell r="H3154" t="str">
            <v/>
          </cell>
        </row>
        <row r="3155">
          <cell r="H3155" t="str">
            <v/>
          </cell>
        </row>
        <row r="3156">
          <cell r="H3156" t="str">
            <v/>
          </cell>
        </row>
        <row r="3157">
          <cell r="H3157" t="str">
            <v/>
          </cell>
        </row>
        <row r="3158">
          <cell r="H3158" t="str">
            <v/>
          </cell>
        </row>
        <row r="3159">
          <cell r="H3159" t="str">
            <v/>
          </cell>
        </row>
        <row r="3160">
          <cell r="H3160" t="str">
            <v/>
          </cell>
        </row>
        <row r="3161">
          <cell r="H3161" t="str">
            <v/>
          </cell>
        </row>
        <row r="3162">
          <cell r="H3162" t="str">
            <v/>
          </cell>
        </row>
        <row r="3163">
          <cell r="H3163" t="str">
            <v/>
          </cell>
        </row>
        <row r="3164">
          <cell r="H3164" t="str">
            <v/>
          </cell>
        </row>
        <row r="3165">
          <cell r="H3165" t="str">
            <v/>
          </cell>
        </row>
        <row r="3166">
          <cell r="H3166" t="str">
            <v/>
          </cell>
        </row>
        <row r="3167">
          <cell r="H3167" t="str">
            <v/>
          </cell>
        </row>
        <row r="3168">
          <cell r="H3168" t="str">
            <v/>
          </cell>
        </row>
        <row r="3169">
          <cell r="H3169" t="str">
            <v/>
          </cell>
        </row>
        <row r="3170">
          <cell r="H3170" t="str">
            <v/>
          </cell>
        </row>
        <row r="3171">
          <cell r="H3171" t="str">
            <v/>
          </cell>
        </row>
        <row r="3172">
          <cell r="H3172" t="str">
            <v/>
          </cell>
        </row>
        <row r="3173">
          <cell r="H3173" t="str">
            <v/>
          </cell>
        </row>
        <row r="3174">
          <cell r="H3174" t="str">
            <v/>
          </cell>
        </row>
        <row r="3175">
          <cell r="H3175" t="str">
            <v/>
          </cell>
        </row>
        <row r="3176">
          <cell r="H3176" t="str">
            <v/>
          </cell>
        </row>
        <row r="3177">
          <cell r="H3177" t="str">
            <v/>
          </cell>
        </row>
        <row r="3178">
          <cell r="H3178" t="str">
            <v/>
          </cell>
        </row>
        <row r="3179">
          <cell r="H3179" t="str">
            <v/>
          </cell>
        </row>
        <row r="3180">
          <cell r="H3180" t="str">
            <v/>
          </cell>
        </row>
        <row r="3181">
          <cell r="H3181" t="str">
            <v/>
          </cell>
        </row>
        <row r="3182">
          <cell r="H3182" t="str">
            <v/>
          </cell>
        </row>
        <row r="3183">
          <cell r="H3183" t="str">
            <v/>
          </cell>
        </row>
        <row r="3184">
          <cell r="H3184" t="str">
            <v/>
          </cell>
        </row>
        <row r="3185">
          <cell r="H3185" t="str">
            <v/>
          </cell>
        </row>
        <row r="3186">
          <cell r="H3186" t="str">
            <v/>
          </cell>
        </row>
        <row r="3187">
          <cell r="H3187" t="str">
            <v/>
          </cell>
        </row>
        <row r="3188">
          <cell r="H3188" t="str">
            <v/>
          </cell>
        </row>
        <row r="3189">
          <cell r="H3189" t="str">
            <v/>
          </cell>
        </row>
        <row r="3190">
          <cell r="H3190" t="str">
            <v/>
          </cell>
        </row>
        <row r="3191">
          <cell r="H3191" t="str">
            <v/>
          </cell>
        </row>
        <row r="3192">
          <cell r="H3192" t="str">
            <v/>
          </cell>
        </row>
        <row r="3193">
          <cell r="H3193" t="str">
            <v/>
          </cell>
        </row>
        <row r="3194">
          <cell r="H3194" t="str">
            <v/>
          </cell>
        </row>
        <row r="3195">
          <cell r="H3195" t="str">
            <v/>
          </cell>
        </row>
        <row r="3196">
          <cell r="H3196" t="str">
            <v/>
          </cell>
        </row>
        <row r="3197">
          <cell r="H3197" t="str">
            <v/>
          </cell>
        </row>
        <row r="3198">
          <cell r="H3198" t="str">
            <v/>
          </cell>
        </row>
        <row r="3199">
          <cell r="H3199" t="str">
            <v/>
          </cell>
        </row>
        <row r="3200">
          <cell r="H3200" t="str">
            <v/>
          </cell>
        </row>
        <row r="3201">
          <cell r="H3201" t="str">
            <v/>
          </cell>
        </row>
        <row r="3202">
          <cell r="H3202" t="str">
            <v/>
          </cell>
        </row>
        <row r="3203">
          <cell r="H3203" t="str">
            <v/>
          </cell>
        </row>
        <row r="3204">
          <cell r="H3204" t="str">
            <v/>
          </cell>
        </row>
        <row r="3205">
          <cell r="H3205" t="str">
            <v/>
          </cell>
        </row>
        <row r="3206">
          <cell r="H3206" t="str">
            <v/>
          </cell>
        </row>
        <row r="3207">
          <cell r="H3207" t="str">
            <v/>
          </cell>
        </row>
        <row r="3208">
          <cell r="H3208" t="str">
            <v/>
          </cell>
        </row>
        <row r="3209">
          <cell r="H3209" t="str">
            <v/>
          </cell>
        </row>
        <row r="3210">
          <cell r="H3210" t="str">
            <v/>
          </cell>
        </row>
        <row r="3211">
          <cell r="H3211" t="str">
            <v/>
          </cell>
        </row>
        <row r="3212">
          <cell r="H3212" t="str">
            <v/>
          </cell>
        </row>
        <row r="3213">
          <cell r="H3213" t="str">
            <v/>
          </cell>
        </row>
        <row r="3214">
          <cell r="H3214" t="str">
            <v/>
          </cell>
        </row>
        <row r="3215">
          <cell r="H3215" t="str">
            <v/>
          </cell>
        </row>
        <row r="3216">
          <cell r="H3216" t="str">
            <v/>
          </cell>
        </row>
        <row r="3217">
          <cell r="H3217" t="str">
            <v/>
          </cell>
        </row>
        <row r="3218">
          <cell r="H3218" t="str">
            <v/>
          </cell>
        </row>
        <row r="3219">
          <cell r="H3219" t="str">
            <v/>
          </cell>
        </row>
        <row r="3220">
          <cell r="H3220" t="str">
            <v/>
          </cell>
        </row>
        <row r="3221">
          <cell r="H3221" t="str">
            <v/>
          </cell>
        </row>
        <row r="3222">
          <cell r="H3222" t="str">
            <v/>
          </cell>
        </row>
        <row r="3223">
          <cell r="H3223" t="str">
            <v/>
          </cell>
        </row>
        <row r="3224">
          <cell r="H3224" t="str">
            <v/>
          </cell>
        </row>
        <row r="3225">
          <cell r="H3225" t="str">
            <v/>
          </cell>
        </row>
        <row r="3226">
          <cell r="H3226" t="str">
            <v/>
          </cell>
        </row>
        <row r="3227">
          <cell r="H3227" t="str">
            <v/>
          </cell>
        </row>
        <row r="3228">
          <cell r="H3228" t="str">
            <v/>
          </cell>
        </row>
        <row r="3229">
          <cell r="H3229" t="str">
            <v/>
          </cell>
        </row>
        <row r="3230">
          <cell r="H3230" t="str">
            <v/>
          </cell>
        </row>
        <row r="3231">
          <cell r="H3231" t="str">
            <v/>
          </cell>
        </row>
        <row r="3232">
          <cell r="H3232" t="str">
            <v/>
          </cell>
        </row>
        <row r="3233">
          <cell r="H3233" t="str">
            <v/>
          </cell>
        </row>
        <row r="3234">
          <cell r="H3234" t="str">
            <v/>
          </cell>
        </row>
        <row r="3235">
          <cell r="H3235" t="str">
            <v/>
          </cell>
        </row>
        <row r="3236">
          <cell r="H3236" t="str">
            <v/>
          </cell>
        </row>
        <row r="3237">
          <cell r="H3237" t="str">
            <v/>
          </cell>
        </row>
        <row r="3238">
          <cell r="H3238" t="str">
            <v/>
          </cell>
        </row>
        <row r="3239">
          <cell r="H3239" t="str">
            <v/>
          </cell>
        </row>
        <row r="3240">
          <cell r="H3240" t="str">
            <v/>
          </cell>
        </row>
        <row r="3241">
          <cell r="H3241" t="str">
            <v/>
          </cell>
        </row>
        <row r="3242">
          <cell r="H3242" t="str">
            <v/>
          </cell>
        </row>
        <row r="3243">
          <cell r="H3243" t="str">
            <v/>
          </cell>
        </row>
        <row r="3244">
          <cell r="H3244" t="str">
            <v/>
          </cell>
        </row>
        <row r="3245">
          <cell r="H3245" t="str">
            <v/>
          </cell>
        </row>
        <row r="3246">
          <cell r="H3246" t="str">
            <v/>
          </cell>
        </row>
        <row r="3247">
          <cell r="H3247" t="str">
            <v/>
          </cell>
        </row>
        <row r="3248">
          <cell r="H3248" t="str">
            <v/>
          </cell>
        </row>
        <row r="3249">
          <cell r="H3249" t="str">
            <v/>
          </cell>
        </row>
        <row r="3250">
          <cell r="H3250" t="str">
            <v/>
          </cell>
        </row>
        <row r="3251">
          <cell r="H3251" t="str">
            <v/>
          </cell>
        </row>
        <row r="3252">
          <cell r="H3252" t="str">
            <v/>
          </cell>
        </row>
        <row r="3253">
          <cell r="H3253" t="str">
            <v/>
          </cell>
        </row>
        <row r="3254">
          <cell r="H3254" t="str">
            <v/>
          </cell>
        </row>
        <row r="3255">
          <cell r="H3255" t="str">
            <v/>
          </cell>
        </row>
        <row r="3256">
          <cell r="H3256" t="str">
            <v/>
          </cell>
        </row>
        <row r="3257">
          <cell r="H3257" t="str">
            <v/>
          </cell>
        </row>
        <row r="3258">
          <cell r="H3258" t="str">
            <v/>
          </cell>
        </row>
        <row r="3259">
          <cell r="H3259" t="str">
            <v/>
          </cell>
        </row>
        <row r="3260">
          <cell r="H3260" t="str">
            <v/>
          </cell>
        </row>
        <row r="3261">
          <cell r="H3261" t="str">
            <v/>
          </cell>
        </row>
        <row r="3262">
          <cell r="H3262" t="str">
            <v/>
          </cell>
        </row>
        <row r="3263">
          <cell r="H3263" t="str">
            <v/>
          </cell>
        </row>
        <row r="3264">
          <cell r="H3264" t="str">
            <v/>
          </cell>
        </row>
        <row r="3265">
          <cell r="H3265" t="str">
            <v/>
          </cell>
        </row>
        <row r="3266">
          <cell r="H3266" t="str">
            <v/>
          </cell>
        </row>
        <row r="3267">
          <cell r="H3267" t="str">
            <v/>
          </cell>
        </row>
        <row r="3268">
          <cell r="H3268" t="str">
            <v/>
          </cell>
        </row>
        <row r="3269">
          <cell r="H3269" t="str">
            <v/>
          </cell>
        </row>
        <row r="3270">
          <cell r="H3270" t="str">
            <v/>
          </cell>
        </row>
        <row r="3271">
          <cell r="H3271" t="str">
            <v/>
          </cell>
        </row>
        <row r="3272">
          <cell r="H3272" t="str">
            <v/>
          </cell>
        </row>
        <row r="3273">
          <cell r="H3273" t="str">
            <v/>
          </cell>
        </row>
        <row r="3274">
          <cell r="H3274" t="str">
            <v/>
          </cell>
        </row>
        <row r="3275">
          <cell r="H3275" t="str">
            <v/>
          </cell>
        </row>
        <row r="3276">
          <cell r="H3276" t="str">
            <v/>
          </cell>
        </row>
        <row r="3277">
          <cell r="H3277" t="str">
            <v/>
          </cell>
        </row>
        <row r="3278">
          <cell r="H3278" t="str">
            <v/>
          </cell>
        </row>
        <row r="3279">
          <cell r="H3279" t="str">
            <v/>
          </cell>
        </row>
        <row r="3280">
          <cell r="H3280" t="str">
            <v/>
          </cell>
        </row>
        <row r="3281">
          <cell r="H3281" t="str">
            <v/>
          </cell>
        </row>
        <row r="3282">
          <cell r="H3282" t="str">
            <v/>
          </cell>
        </row>
        <row r="3283">
          <cell r="H3283" t="str">
            <v/>
          </cell>
        </row>
        <row r="3284">
          <cell r="H3284" t="str">
            <v/>
          </cell>
        </row>
        <row r="3285">
          <cell r="H3285" t="str">
            <v/>
          </cell>
        </row>
        <row r="3286">
          <cell r="H3286" t="str">
            <v/>
          </cell>
        </row>
        <row r="3287">
          <cell r="H3287" t="str">
            <v/>
          </cell>
        </row>
        <row r="3288">
          <cell r="H3288" t="str">
            <v/>
          </cell>
        </row>
        <row r="3289">
          <cell r="H3289" t="str">
            <v/>
          </cell>
        </row>
        <row r="3290">
          <cell r="H3290" t="str">
            <v/>
          </cell>
        </row>
        <row r="3291">
          <cell r="H3291" t="str">
            <v/>
          </cell>
        </row>
        <row r="3292">
          <cell r="H3292" t="str">
            <v/>
          </cell>
        </row>
        <row r="3293">
          <cell r="H3293" t="str">
            <v/>
          </cell>
        </row>
        <row r="3294">
          <cell r="H3294" t="str">
            <v/>
          </cell>
        </row>
        <row r="3295">
          <cell r="H3295" t="str">
            <v/>
          </cell>
        </row>
        <row r="3296">
          <cell r="H3296" t="str">
            <v/>
          </cell>
        </row>
        <row r="3297">
          <cell r="H3297" t="str">
            <v/>
          </cell>
        </row>
        <row r="3298">
          <cell r="H3298" t="str">
            <v/>
          </cell>
        </row>
        <row r="3299">
          <cell r="H3299" t="str">
            <v/>
          </cell>
        </row>
        <row r="3300">
          <cell r="H3300" t="str">
            <v/>
          </cell>
        </row>
        <row r="3301">
          <cell r="H3301" t="str">
            <v/>
          </cell>
        </row>
        <row r="3302">
          <cell r="H3302" t="str">
            <v/>
          </cell>
        </row>
        <row r="3303">
          <cell r="H3303" t="str">
            <v/>
          </cell>
        </row>
        <row r="3304">
          <cell r="H3304" t="str">
            <v/>
          </cell>
        </row>
        <row r="3305">
          <cell r="H3305" t="str">
            <v/>
          </cell>
        </row>
        <row r="3306">
          <cell r="H3306" t="str">
            <v/>
          </cell>
        </row>
        <row r="3307">
          <cell r="H3307" t="str">
            <v/>
          </cell>
        </row>
        <row r="3308">
          <cell r="H3308" t="str">
            <v/>
          </cell>
        </row>
        <row r="3309">
          <cell r="H3309" t="str">
            <v/>
          </cell>
        </row>
        <row r="3310">
          <cell r="H3310" t="str">
            <v/>
          </cell>
        </row>
        <row r="3311">
          <cell r="H3311" t="str">
            <v/>
          </cell>
        </row>
        <row r="3312">
          <cell r="H3312" t="str">
            <v/>
          </cell>
        </row>
        <row r="3313">
          <cell r="H3313" t="str">
            <v/>
          </cell>
        </row>
        <row r="3314">
          <cell r="H3314" t="str">
            <v/>
          </cell>
        </row>
        <row r="3315">
          <cell r="H3315" t="str">
            <v/>
          </cell>
        </row>
        <row r="3316">
          <cell r="H3316" t="str">
            <v/>
          </cell>
        </row>
        <row r="3317">
          <cell r="H3317" t="str">
            <v/>
          </cell>
        </row>
        <row r="3318">
          <cell r="H3318" t="str">
            <v/>
          </cell>
        </row>
        <row r="3319">
          <cell r="H3319" t="str">
            <v/>
          </cell>
        </row>
        <row r="3320">
          <cell r="H3320" t="str">
            <v/>
          </cell>
        </row>
        <row r="3321">
          <cell r="H3321" t="str">
            <v/>
          </cell>
        </row>
        <row r="3322">
          <cell r="H3322" t="str">
            <v/>
          </cell>
        </row>
        <row r="3323">
          <cell r="H3323" t="str">
            <v/>
          </cell>
        </row>
        <row r="3324">
          <cell r="H3324" t="str">
            <v/>
          </cell>
        </row>
        <row r="3325">
          <cell r="H3325" t="str">
            <v/>
          </cell>
        </row>
        <row r="3326">
          <cell r="H3326" t="str">
            <v/>
          </cell>
        </row>
        <row r="3327">
          <cell r="H3327" t="str">
            <v/>
          </cell>
        </row>
        <row r="3328">
          <cell r="H3328" t="str">
            <v/>
          </cell>
        </row>
        <row r="3329">
          <cell r="H3329" t="str">
            <v/>
          </cell>
        </row>
        <row r="3330">
          <cell r="H3330" t="str">
            <v/>
          </cell>
        </row>
        <row r="3331">
          <cell r="H3331" t="str">
            <v/>
          </cell>
        </row>
        <row r="3332">
          <cell r="H3332" t="str">
            <v/>
          </cell>
        </row>
        <row r="3333">
          <cell r="H3333" t="str">
            <v/>
          </cell>
        </row>
        <row r="3334">
          <cell r="H3334" t="str">
            <v/>
          </cell>
        </row>
        <row r="3335">
          <cell r="H3335" t="str">
            <v/>
          </cell>
        </row>
        <row r="3336">
          <cell r="H3336" t="str">
            <v/>
          </cell>
        </row>
        <row r="3337">
          <cell r="H3337" t="str">
            <v/>
          </cell>
        </row>
        <row r="3338">
          <cell r="H3338" t="str">
            <v/>
          </cell>
        </row>
        <row r="3339">
          <cell r="H3339" t="str">
            <v/>
          </cell>
        </row>
        <row r="3340">
          <cell r="H3340" t="str">
            <v/>
          </cell>
        </row>
        <row r="3341">
          <cell r="H3341" t="str">
            <v/>
          </cell>
        </row>
        <row r="3342">
          <cell r="H3342" t="str">
            <v/>
          </cell>
        </row>
        <row r="3343">
          <cell r="H3343" t="str">
            <v/>
          </cell>
        </row>
        <row r="3344">
          <cell r="H3344" t="str">
            <v/>
          </cell>
        </row>
        <row r="3345">
          <cell r="H3345" t="str">
            <v/>
          </cell>
        </row>
        <row r="3346">
          <cell r="H3346" t="str">
            <v/>
          </cell>
        </row>
        <row r="3347">
          <cell r="H3347" t="str">
            <v/>
          </cell>
        </row>
        <row r="3348">
          <cell r="H3348" t="str">
            <v/>
          </cell>
        </row>
        <row r="3349">
          <cell r="H3349" t="str">
            <v/>
          </cell>
        </row>
        <row r="3350">
          <cell r="H3350" t="str">
            <v/>
          </cell>
        </row>
        <row r="3351">
          <cell r="H3351" t="str">
            <v/>
          </cell>
        </row>
        <row r="3352">
          <cell r="H3352" t="str">
            <v/>
          </cell>
        </row>
        <row r="3353">
          <cell r="H3353" t="str">
            <v/>
          </cell>
        </row>
        <row r="3354">
          <cell r="H3354" t="str">
            <v/>
          </cell>
        </row>
        <row r="3355">
          <cell r="H3355" t="str">
            <v/>
          </cell>
        </row>
        <row r="3356">
          <cell r="H3356" t="str">
            <v/>
          </cell>
        </row>
        <row r="3357">
          <cell r="H3357" t="str">
            <v/>
          </cell>
        </row>
        <row r="3358">
          <cell r="H3358" t="str">
            <v/>
          </cell>
        </row>
        <row r="3359">
          <cell r="H3359" t="str">
            <v/>
          </cell>
        </row>
        <row r="3360">
          <cell r="H3360" t="str">
            <v/>
          </cell>
        </row>
        <row r="3361">
          <cell r="H3361" t="str">
            <v/>
          </cell>
        </row>
        <row r="3362">
          <cell r="H3362" t="str">
            <v/>
          </cell>
        </row>
        <row r="3363">
          <cell r="H3363" t="str">
            <v/>
          </cell>
        </row>
        <row r="3364">
          <cell r="H3364" t="str">
            <v/>
          </cell>
        </row>
        <row r="3365">
          <cell r="H3365" t="str">
            <v/>
          </cell>
        </row>
        <row r="3366">
          <cell r="H3366" t="str">
            <v/>
          </cell>
        </row>
        <row r="3367">
          <cell r="H3367" t="str">
            <v/>
          </cell>
        </row>
        <row r="3368">
          <cell r="H3368" t="str">
            <v/>
          </cell>
        </row>
        <row r="3369">
          <cell r="H3369" t="str">
            <v/>
          </cell>
        </row>
        <row r="3370">
          <cell r="H3370" t="str">
            <v/>
          </cell>
        </row>
        <row r="3371">
          <cell r="H3371" t="str">
            <v/>
          </cell>
        </row>
        <row r="3372">
          <cell r="H3372" t="str">
            <v/>
          </cell>
        </row>
        <row r="3373">
          <cell r="H3373" t="str">
            <v/>
          </cell>
        </row>
        <row r="3374">
          <cell r="H3374" t="str">
            <v/>
          </cell>
        </row>
        <row r="3375">
          <cell r="H3375" t="str">
            <v/>
          </cell>
        </row>
        <row r="3376">
          <cell r="H3376" t="str">
            <v/>
          </cell>
        </row>
        <row r="3377">
          <cell r="H3377" t="str">
            <v/>
          </cell>
        </row>
        <row r="3378">
          <cell r="H3378" t="str">
            <v/>
          </cell>
        </row>
        <row r="3379">
          <cell r="H3379" t="str">
            <v/>
          </cell>
        </row>
        <row r="3380">
          <cell r="H3380" t="str">
            <v/>
          </cell>
        </row>
        <row r="3381">
          <cell r="H3381" t="str">
            <v/>
          </cell>
        </row>
        <row r="3382">
          <cell r="H3382" t="str">
            <v/>
          </cell>
        </row>
        <row r="3383">
          <cell r="H3383" t="str">
            <v/>
          </cell>
        </row>
        <row r="3384">
          <cell r="H3384" t="str">
            <v/>
          </cell>
        </row>
        <row r="3385">
          <cell r="H3385" t="str">
            <v/>
          </cell>
        </row>
        <row r="3386">
          <cell r="H3386" t="str">
            <v/>
          </cell>
        </row>
        <row r="3387">
          <cell r="H3387" t="str">
            <v/>
          </cell>
        </row>
        <row r="3388">
          <cell r="H3388" t="str">
            <v/>
          </cell>
        </row>
        <row r="3389">
          <cell r="H3389" t="str">
            <v/>
          </cell>
        </row>
        <row r="3390">
          <cell r="H3390" t="str">
            <v/>
          </cell>
        </row>
        <row r="3391">
          <cell r="H3391" t="str">
            <v/>
          </cell>
        </row>
        <row r="3392">
          <cell r="H3392" t="str">
            <v/>
          </cell>
        </row>
        <row r="3393">
          <cell r="H3393" t="str">
            <v/>
          </cell>
        </row>
        <row r="3394">
          <cell r="H3394" t="str">
            <v/>
          </cell>
        </row>
        <row r="3395">
          <cell r="H3395" t="str">
            <v/>
          </cell>
        </row>
        <row r="3396">
          <cell r="H3396" t="str">
            <v/>
          </cell>
        </row>
        <row r="3397">
          <cell r="H3397" t="str">
            <v/>
          </cell>
        </row>
        <row r="3398">
          <cell r="H3398" t="str">
            <v/>
          </cell>
        </row>
        <row r="3399">
          <cell r="H3399" t="str">
            <v/>
          </cell>
        </row>
        <row r="3400">
          <cell r="H3400" t="str">
            <v/>
          </cell>
        </row>
        <row r="3401">
          <cell r="H3401" t="str">
            <v/>
          </cell>
        </row>
        <row r="3402">
          <cell r="H3402" t="str">
            <v/>
          </cell>
        </row>
        <row r="3403">
          <cell r="H3403" t="str">
            <v/>
          </cell>
        </row>
        <row r="3404">
          <cell r="H3404" t="str">
            <v/>
          </cell>
        </row>
        <row r="3405">
          <cell r="H3405" t="str">
            <v/>
          </cell>
        </row>
        <row r="3406">
          <cell r="H3406" t="str">
            <v/>
          </cell>
        </row>
        <row r="3407">
          <cell r="H3407" t="str">
            <v/>
          </cell>
        </row>
        <row r="3408">
          <cell r="H3408" t="str">
            <v/>
          </cell>
        </row>
        <row r="3409">
          <cell r="H3409" t="str">
            <v/>
          </cell>
        </row>
        <row r="3410">
          <cell r="H3410" t="str">
            <v/>
          </cell>
        </row>
        <row r="3411">
          <cell r="H3411" t="str">
            <v/>
          </cell>
        </row>
        <row r="3412">
          <cell r="H3412" t="str">
            <v/>
          </cell>
        </row>
        <row r="3413">
          <cell r="H3413" t="str">
            <v/>
          </cell>
        </row>
        <row r="3414">
          <cell r="H3414" t="str">
            <v/>
          </cell>
        </row>
        <row r="3415">
          <cell r="H3415" t="str">
            <v/>
          </cell>
        </row>
        <row r="3416">
          <cell r="H3416" t="str">
            <v/>
          </cell>
        </row>
        <row r="3417">
          <cell r="H3417" t="str">
            <v/>
          </cell>
        </row>
        <row r="3418">
          <cell r="H3418" t="str">
            <v/>
          </cell>
        </row>
        <row r="3419">
          <cell r="H3419" t="str">
            <v/>
          </cell>
        </row>
        <row r="3420">
          <cell r="H3420" t="str">
            <v/>
          </cell>
        </row>
        <row r="3421">
          <cell r="H3421" t="str">
            <v/>
          </cell>
        </row>
        <row r="3422">
          <cell r="H3422" t="str">
            <v/>
          </cell>
        </row>
        <row r="3423">
          <cell r="H3423" t="str">
            <v/>
          </cell>
        </row>
        <row r="3424">
          <cell r="H3424" t="str">
            <v/>
          </cell>
        </row>
        <row r="3425">
          <cell r="H3425" t="str">
            <v/>
          </cell>
        </row>
        <row r="3426">
          <cell r="H3426" t="str">
            <v/>
          </cell>
        </row>
        <row r="3427">
          <cell r="H3427" t="str">
            <v/>
          </cell>
        </row>
        <row r="3428">
          <cell r="H3428" t="str">
            <v/>
          </cell>
        </row>
        <row r="3429">
          <cell r="H3429" t="str">
            <v/>
          </cell>
        </row>
        <row r="3430">
          <cell r="H3430" t="str">
            <v/>
          </cell>
        </row>
        <row r="3431">
          <cell r="H3431" t="str">
            <v/>
          </cell>
        </row>
        <row r="3432">
          <cell r="H3432" t="str">
            <v/>
          </cell>
        </row>
        <row r="3433">
          <cell r="H3433" t="str">
            <v/>
          </cell>
        </row>
        <row r="3434">
          <cell r="H3434" t="str">
            <v/>
          </cell>
        </row>
        <row r="3435">
          <cell r="H3435" t="str">
            <v/>
          </cell>
        </row>
        <row r="3436">
          <cell r="H3436" t="str">
            <v/>
          </cell>
        </row>
        <row r="3437">
          <cell r="H3437" t="str">
            <v/>
          </cell>
        </row>
        <row r="3438">
          <cell r="H3438" t="str">
            <v/>
          </cell>
        </row>
        <row r="3439">
          <cell r="H3439" t="str">
            <v/>
          </cell>
        </row>
        <row r="3440">
          <cell r="H3440" t="str">
            <v/>
          </cell>
        </row>
        <row r="3441">
          <cell r="H3441" t="str">
            <v/>
          </cell>
        </row>
        <row r="3442">
          <cell r="H3442" t="str">
            <v/>
          </cell>
        </row>
        <row r="3443">
          <cell r="H3443" t="str">
            <v/>
          </cell>
        </row>
        <row r="3444">
          <cell r="H3444" t="str">
            <v/>
          </cell>
        </row>
        <row r="3445">
          <cell r="H3445" t="str">
            <v/>
          </cell>
        </row>
        <row r="3446">
          <cell r="H3446" t="str">
            <v/>
          </cell>
        </row>
        <row r="3447">
          <cell r="H3447" t="str">
            <v/>
          </cell>
        </row>
        <row r="3448">
          <cell r="H3448" t="str">
            <v/>
          </cell>
        </row>
        <row r="3449">
          <cell r="H3449" t="str">
            <v/>
          </cell>
        </row>
        <row r="3450">
          <cell r="H3450" t="str">
            <v/>
          </cell>
        </row>
        <row r="3451">
          <cell r="H3451" t="str">
            <v/>
          </cell>
        </row>
        <row r="3452">
          <cell r="H3452" t="str">
            <v/>
          </cell>
        </row>
        <row r="3453">
          <cell r="H3453" t="str">
            <v/>
          </cell>
        </row>
        <row r="3454">
          <cell r="H3454" t="str">
            <v/>
          </cell>
        </row>
        <row r="3455">
          <cell r="H3455" t="str">
            <v/>
          </cell>
        </row>
        <row r="3456">
          <cell r="H3456" t="str">
            <v/>
          </cell>
        </row>
        <row r="3457">
          <cell r="H3457" t="str">
            <v/>
          </cell>
        </row>
        <row r="3458">
          <cell r="H3458" t="str">
            <v/>
          </cell>
        </row>
        <row r="3459">
          <cell r="H3459" t="str">
            <v/>
          </cell>
        </row>
        <row r="3460">
          <cell r="H3460" t="str">
            <v/>
          </cell>
        </row>
        <row r="3461">
          <cell r="H3461" t="str">
            <v/>
          </cell>
        </row>
        <row r="3462">
          <cell r="H3462" t="str">
            <v/>
          </cell>
        </row>
        <row r="3463">
          <cell r="H3463" t="str">
            <v/>
          </cell>
        </row>
        <row r="3464">
          <cell r="H3464" t="str">
            <v/>
          </cell>
        </row>
        <row r="3465">
          <cell r="H3465" t="str">
            <v/>
          </cell>
        </row>
        <row r="3466">
          <cell r="H3466" t="str">
            <v/>
          </cell>
        </row>
        <row r="3467">
          <cell r="H3467" t="str">
            <v/>
          </cell>
        </row>
        <row r="3468">
          <cell r="H3468" t="str">
            <v/>
          </cell>
        </row>
        <row r="3469">
          <cell r="H3469" t="str">
            <v/>
          </cell>
        </row>
        <row r="3470">
          <cell r="H3470" t="str">
            <v/>
          </cell>
        </row>
        <row r="3471">
          <cell r="H3471" t="str">
            <v/>
          </cell>
        </row>
        <row r="3472">
          <cell r="H3472" t="str">
            <v/>
          </cell>
        </row>
        <row r="3473">
          <cell r="H3473" t="str">
            <v/>
          </cell>
        </row>
        <row r="3474">
          <cell r="H3474" t="str">
            <v/>
          </cell>
        </row>
        <row r="3475">
          <cell r="H3475" t="str">
            <v/>
          </cell>
        </row>
        <row r="3476">
          <cell r="H3476" t="str">
            <v/>
          </cell>
        </row>
        <row r="3477">
          <cell r="H3477" t="str">
            <v/>
          </cell>
        </row>
        <row r="3478">
          <cell r="H3478" t="str">
            <v/>
          </cell>
        </row>
        <row r="3479">
          <cell r="H3479" t="str">
            <v/>
          </cell>
        </row>
        <row r="3480">
          <cell r="H3480" t="str">
            <v/>
          </cell>
        </row>
        <row r="3481">
          <cell r="H3481" t="str">
            <v/>
          </cell>
        </row>
        <row r="3482">
          <cell r="H3482" t="str">
            <v/>
          </cell>
        </row>
        <row r="3483">
          <cell r="H3483" t="str">
            <v/>
          </cell>
        </row>
        <row r="3484">
          <cell r="H3484" t="str">
            <v/>
          </cell>
        </row>
        <row r="3485">
          <cell r="H3485" t="str">
            <v/>
          </cell>
        </row>
        <row r="3486">
          <cell r="H3486" t="str">
            <v/>
          </cell>
        </row>
        <row r="3487">
          <cell r="H3487" t="str">
            <v/>
          </cell>
        </row>
        <row r="3488">
          <cell r="H3488" t="str">
            <v/>
          </cell>
        </row>
        <row r="3489">
          <cell r="H3489" t="str">
            <v/>
          </cell>
        </row>
        <row r="3490">
          <cell r="H3490" t="str">
            <v/>
          </cell>
        </row>
        <row r="3491">
          <cell r="H3491" t="str">
            <v/>
          </cell>
        </row>
        <row r="3492">
          <cell r="H3492" t="str">
            <v/>
          </cell>
        </row>
        <row r="3493">
          <cell r="H3493" t="str">
            <v/>
          </cell>
        </row>
        <row r="3494">
          <cell r="H3494" t="str">
            <v/>
          </cell>
        </row>
        <row r="3495">
          <cell r="H3495" t="str">
            <v/>
          </cell>
        </row>
        <row r="3496">
          <cell r="H3496" t="str">
            <v/>
          </cell>
        </row>
        <row r="3497">
          <cell r="H3497" t="str">
            <v/>
          </cell>
        </row>
        <row r="3498">
          <cell r="H3498" t="str">
            <v/>
          </cell>
        </row>
        <row r="3499">
          <cell r="H3499" t="str">
            <v/>
          </cell>
        </row>
        <row r="3500">
          <cell r="H3500" t="str">
            <v/>
          </cell>
        </row>
        <row r="3501">
          <cell r="H3501" t="str">
            <v/>
          </cell>
        </row>
        <row r="3502">
          <cell r="H3502" t="str">
            <v/>
          </cell>
        </row>
        <row r="3503">
          <cell r="H3503" t="str">
            <v/>
          </cell>
        </row>
        <row r="3504">
          <cell r="H3504" t="str">
            <v/>
          </cell>
        </row>
        <row r="3505">
          <cell r="H3505" t="str">
            <v/>
          </cell>
        </row>
        <row r="3506">
          <cell r="H3506" t="str">
            <v/>
          </cell>
        </row>
        <row r="3507">
          <cell r="H3507" t="str">
            <v/>
          </cell>
        </row>
        <row r="3508">
          <cell r="H3508" t="str">
            <v/>
          </cell>
        </row>
        <row r="3509">
          <cell r="H3509" t="str">
            <v/>
          </cell>
        </row>
        <row r="3510">
          <cell r="H3510" t="str">
            <v/>
          </cell>
        </row>
        <row r="3511">
          <cell r="H3511" t="str">
            <v/>
          </cell>
        </row>
        <row r="3512">
          <cell r="H3512" t="str">
            <v/>
          </cell>
        </row>
        <row r="3513">
          <cell r="H3513" t="str">
            <v/>
          </cell>
        </row>
        <row r="3514">
          <cell r="H3514" t="str">
            <v/>
          </cell>
        </row>
        <row r="3515">
          <cell r="H3515" t="str">
            <v/>
          </cell>
        </row>
        <row r="3516">
          <cell r="H3516" t="str">
            <v/>
          </cell>
        </row>
        <row r="3517">
          <cell r="H3517" t="str">
            <v/>
          </cell>
        </row>
        <row r="3518">
          <cell r="H3518" t="str">
            <v/>
          </cell>
        </row>
        <row r="3519">
          <cell r="H3519" t="str">
            <v/>
          </cell>
        </row>
        <row r="3520">
          <cell r="H3520" t="str">
            <v/>
          </cell>
        </row>
        <row r="3521">
          <cell r="H3521" t="str">
            <v/>
          </cell>
        </row>
        <row r="3522">
          <cell r="H3522" t="str">
            <v/>
          </cell>
        </row>
        <row r="3523">
          <cell r="H3523" t="str">
            <v/>
          </cell>
        </row>
        <row r="3524">
          <cell r="H3524" t="str">
            <v/>
          </cell>
        </row>
        <row r="3525">
          <cell r="H3525" t="str">
            <v/>
          </cell>
        </row>
        <row r="3526">
          <cell r="H3526" t="str">
            <v/>
          </cell>
        </row>
        <row r="3527">
          <cell r="H3527" t="str">
            <v/>
          </cell>
        </row>
        <row r="3528">
          <cell r="H3528" t="str">
            <v/>
          </cell>
        </row>
        <row r="3529">
          <cell r="H3529" t="str">
            <v/>
          </cell>
        </row>
        <row r="3530">
          <cell r="H3530" t="str">
            <v/>
          </cell>
        </row>
        <row r="3531">
          <cell r="H3531" t="str">
            <v/>
          </cell>
        </row>
        <row r="3532">
          <cell r="H3532" t="str">
            <v/>
          </cell>
        </row>
        <row r="3533">
          <cell r="H3533" t="str">
            <v/>
          </cell>
        </row>
        <row r="3534">
          <cell r="H3534" t="str">
            <v/>
          </cell>
        </row>
        <row r="3535">
          <cell r="H3535" t="str">
            <v/>
          </cell>
        </row>
        <row r="3536">
          <cell r="H3536" t="str">
            <v/>
          </cell>
        </row>
        <row r="3537">
          <cell r="H3537" t="str">
            <v/>
          </cell>
        </row>
        <row r="3538">
          <cell r="H3538" t="str">
            <v/>
          </cell>
        </row>
        <row r="3539">
          <cell r="H3539" t="str">
            <v/>
          </cell>
        </row>
        <row r="3540">
          <cell r="H3540" t="str">
            <v/>
          </cell>
        </row>
        <row r="3541">
          <cell r="H3541" t="str">
            <v/>
          </cell>
        </row>
        <row r="3542">
          <cell r="H3542" t="str">
            <v/>
          </cell>
        </row>
        <row r="3543">
          <cell r="H3543" t="str">
            <v/>
          </cell>
        </row>
        <row r="3544">
          <cell r="H3544" t="str">
            <v/>
          </cell>
        </row>
        <row r="3545">
          <cell r="H3545" t="str">
            <v/>
          </cell>
        </row>
        <row r="3546">
          <cell r="H3546" t="str">
            <v/>
          </cell>
        </row>
        <row r="3547">
          <cell r="H3547" t="str">
            <v/>
          </cell>
        </row>
        <row r="3548">
          <cell r="H3548" t="str">
            <v/>
          </cell>
        </row>
        <row r="3549">
          <cell r="H3549" t="str">
            <v/>
          </cell>
        </row>
        <row r="3550">
          <cell r="H3550" t="str">
            <v/>
          </cell>
        </row>
        <row r="3551">
          <cell r="H3551" t="str">
            <v/>
          </cell>
        </row>
        <row r="3552">
          <cell r="H3552" t="str">
            <v/>
          </cell>
        </row>
        <row r="3553">
          <cell r="H3553" t="str">
            <v/>
          </cell>
        </row>
        <row r="3554">
          <cell r="H3554" t="str">
            <v/>
          </cell>
        </row>
        <row r="3555">
          <cell r="H3555" t="str">
            <v/>
          </cell>
        </row>
        <row r="3556">
          <cell r="H3556" t="str">
            <v/>
          </cell>
        </row>
        <row r="3557">
          <cell r="H3557" t="str">
            <v/>
          </cell>
        </row>
        <row r="3558">
          <cell r="H3558" t="str">
            <v/>
          </cell>
        </row>
        <row r="3559">
          <cell r="H3559" t="str">
            <v/>
          </cell>
        </row>
        <row r="3560">
          <cell r="H3560" t="str">
            <v/>
          </cell>
        </row>
        <row r="3561">
          <cell r="H3561" t="str">
            <v/>
          </cell>
        </row>
        <row r="3562">
          <cell r="H3562" t="str">
            <v/>
          </cell>
        </row>
        <row r="3563">
          <cell r="H3563" t="str">
            <v/>
          </cell>
        </row>
        <row r="3564">
          <cell r="H3564" t="str">
            <v/>
          </cell>
        </row>
        <row r="3565">
          <cell r="H3565" t="str">
            <v/>
          </cell>
        </row>
        <row r="3566">
          <cell r="H3566" t="str">
            <v/>
          </cell>
        </row>
        <row r="3567">
          <cell r="H3567" t="str">
            <v/>
          </cell>
        </row>
        <row r="3568">
          <cell r="H3568" t="str">
            <v/>
          </cell>
        </row>
        <row r="3569">
          <cell r="H3569" t="str">
            <v/>
          </cell>
        </row>
        <row r="3570">
          <cell r="H3570" t="str">
            <v/>
          </cell>
        </row>
        <row r="3571">
          <cell r="H3571" t="str">
            <v/>
          </cell>
        </row>
        <row r="3572">
          <cell r="H3572" t="str">
            <v/>
          </cell>
        </row>
        <row r="3573">
          <cell r="H3573" t="str">
            <v/>
          </cell>
        </row>
        <row r="3574">
          <cell r="H3574" t="str">
            <v/>
          </cell>
        </row>
        <row r="3575">
          <cell r="H3575" t="str">
            <v/>
          </cell>
        </row>
        <row r="3576">
          <cell r="H3576" t="str">
            <v/>
          </cell>
        </row>
        <row r="3577">
          <cell r="H3577" t="str">
            <v/>
          </cell>
        </row>
        <row r="3578">
          <cell r="H3578" t="str">
            <v/>
          </cell>
        </row>
        <row r="3579">
          <cell r="H3579" t="str">
            <v/>
          </cell>
        </row>
        <row r="3580">
          <cell r="H3580" t="str">
            <v/>
          </cell>
        </row>
        <row r="3581">
          <cell r="H3581" t="str">
            <v/>
          </cell>
        </row>
        <row r="3582">
          <cell r="H3582" t="str">
            <v/>
          </cell>
        </row>
        <row r="3583">
          <cell r="H3583" t="str">
            <v/>
          </cell>
        </row>
        <row r="3584">
          <cell r="H3584" t="str">
            <v/>
          </cell>
        </row>
        <row r="3585">
          <cell r="H3585" t="str">
            <v/>
          </cell>
        </row>
        <row r="3586">
          <cell r="H3586" t="str">
            <v/>
          </cell>
        </row>
        <row r="3587">
          <cell r="H3587" t="str">
            <v/>
          </cell>
        </row>
        <row r="3588">
          <cell r="H3588" t="str">
            <v/>
          </cell>
        </row>
        <row r="3589">
          <cell r="H3589" t="str">
            <v/>
          </cell>
        </row>
        <row r="3590">
          <cell r="H3590" t="str">
            <v/>
          </cell>
        </row>
        <row r="3591">
          <cell r="H3591" t="str">
            <v/>
          </cell>
        </row>
        <row r="3592">
          <cell r="H3592" t="str">
            <v/>
          </cell>
        </row>
        <row r="3593">
          <cell r="H3593" t="str">
            <v/>
          </cell>
        </row>
        <row r="3594">
          <cell r="H3594" t="str">
            <v/>
          </cell>
        </row>
        <row r="3595">
          <cell r="H3595" t="str">
            <v/>
          </cell>
        </row>
        <row r="3596">
          <cell r="H3596" t="str">
            <v/>
          </cell>
        </row>
        <row r="3597">
          <cell r="H3597" t="str">
            <v/>
          </cell>
        </row>
        <row r="3598">
          <cell r="H3598" t="str">
            <v/>
          </cell>
        </row>
        <row r="3599">
          <cell r="H3599" t="str">
            <v/>
          </cell>
        </row>
        <row r="3600">
          <cell r="H3600" t="str">
            <v/>
          </cell>
        </row>
        <row r="3601">
          <cell r="H3601" t="str">
            <v/>
          </cell>
        </row>
        <row r="3602">
          <cell r="H3602" t="str">
            <v/>
          </cell>
        </row>
        <row r="3603">
          <cell r="H3603" t="str">
            <v/>
          </cell>
        </row>
        <row r="3604">
          <cell r="H3604" t="str">
            <v/>
          </cell>
        </row>
        <row r="3605">
          <cell r="H3605" t="str">
            <v/>
          </cell>
        </row>
        <row r="3606">
          <cell r="H3606" t="str">
            <v/>
          </cell>
        </row>
        <row r="3607">
          <cell r="H3607" t="str">
            <v/>
          </cell>
        </row>
        <row r="3608">
          <cell r="H3608" t="str">
            <v/>
          </cell>
        </row>
        <row r="3609">
          <cell r="H3609" t="str">
            <v/>
          </cell>
        </row>
        <row r="3610">
          <cell r="H3610" t="str">
            <v/>
          </cell>
        </row>
        <row r="3611">
          <cell r="H3611" t="str">
            <v/>
          </cell>
        </row>
        <row r="3612">
          <cell r="H3612" t="str">
            <v/>
          </cell>
        </row>
        <row r="3613">
          <cell r="H3613" t="str">
            <v/>
          </cell>
        </row>
        <row r="3614">
          <cell r="H3614" t="str">
            <v/>
          </cell>
        </row>
        <row r="3615">
          <cell r="H3615" t="str">
            <v/>
          </cell>
        </row>
        <row r="3616">
          <cell r="H3616" t="str">
            <v/>
          </cell>
        </row>
        <row r="3617">
          <cell r="H3617" t="str">
            <v/>
          </cell>
        </row>
        <row r="3618">
          <cell r="H3618" t="str">
            <v/>
          </cell>
        </row>
        <row r="3619">
          <cell r="H3619" t="str">
            <v/>
          </cell>
        </row>
        <row r="3620">
          <cell r="H3620" t="str">
            <v/>
          </cell>
        </row>
        <row r="3621">
          <cell r="H3621" t="str">
            <v/>
          </cell>
        </row>
        <row r="3622">
          <cell r="H3622" t="str">
            <v/>
          </cell>
        </row>
        <row r="3623">
          <cell r="H3623" t="str">
            <v/>
          </cell>
        </row>
        <row r="3624">
          <cell r="H3624" t="str">
            <v/>
          </cell>
        </row>
        <row r="3625">
          <cell r="H3625" t="str">
            <v/>
          </cell>
        </row>
        <row r="3626">
          <cell r="H3626" t="str">
            <v/>
          </cell>
        </row>
        <row r="3627">
          <cell r="H3627" t="str">
            <v/>
          </cell>
        </row>
        <row r="3628">
          <cell r="H3628" t="str">
            <v/>
          </cell>
        </row>
        <row r="3629">
          <cell r="H3629" t="str">
            <v/>
          </cell>
        </row>
        <row r="3630">
          <cell r="H3630" t="str">
            <v/>
          </cell>
        </row>
        <row r="3631">
          <cell r="H3631" t="str">
            <v/>
          </cell>
        </row>
        <row r="3632">
          <cell r="H3632" t="str">
            <v/>
          </cell>
        </row>
        <row r="3633">
          <cell r="H3633" t="str">
            <v/>
          </cell>
        </row>
        <row r="3634">
          <cell r="H3634" t="str">
            <v/>
          </cell>
        </row>
        <row r="3635">
          <cell r="H3635" t="str">
            <v/>
          </cell>
        </row>
        <row r="3636">
          <cell r="H3636" t="str">
            <v/>
          </cell>
        </row>
        <row r="3637">
          <cell r="H3637" t="str">
            <v/>
          </cell>
        </row>
        <row r="3638">
          <cell r="H3638" t="str">
            <v/>
          </cell>
        </row>
        <row r="3639">
          <cell r="H3639" t="str">
            <v/>
          </cell>
        </row>
        <row r="3640">
          <cell r="H3640" t="str">
            <v/>
          </cell>
        </row>
        <row r="3641">
          <cell r="H3641" t="str">
            <v/>
          </cell>
        </row>
        <row r="3642">
          <cell r="H3642" t="str">
            <v/>
          </cell>
        </row>
        <row r="3643">
          <cell r="H3643" t="str">
            <v/>
          </cell>
        </row>
        <row r="3644">
          <cell r="H3644" t="str">
            <v/>
          </cell>
        </row>
        <row r="3645">
          <cell r="H3645" t="str">
            <v/>
          </cell>
        </row>
        <row r="3646">
          <cell r="H3646" t="str">
            <v/>
          </cell>
        </row>
        <row r="3647">
          <cell r="H3647" t="str">
            <v/>
          </cell>
        </row>
        <row r="3648">
          <cell r="H3648" t="str">
            <v/>
          </cell>
        </row>
        <row r="3649">
          <cell r="H3649" t="str">
            <v/>
          </cell>
        </row>
        <row r="3650">
          <cell r="H3650" t="str">
            <v/>
          </cell>
        </row>
        <row r="3651">
          <cell r="H3651" t="str">
            <v/>
          </cell>
        </row>
        <row r="3652">
          <cell r="H3652" t="str">
            <v/>
          </cell>
        </row>
        <row r="3653">
          <cell r="H3653" t="str">
            <v/>
          </cell>
        </row>
        <row r="3654">
          <cell r="H3654" t="str">
            <v/>
          </cell>
        </row>
        <row r="3655">
          <cell r="H3655" t="str">
            <v/>
          </cell>
        </row>
        <row r="3656">
          <cell r="H3656" t="str">
            <v/>
          </cell>
        </row>
        <row r="3657">
          <cell r="H3657" t="str">
            <v/>
          </cell>
        </row>
        <row r="3658">
          <cell r="H3658" t="str">
            <v/>
          </cell>
        </row>
        <row r="3659">
          <cell r="H3659" t="str">
            <v/>
          </cell>
        </row>
        <row r="3660">
          <cell r="H3660" t="str">
            <v/>
          </cell>
        </row>
        <row r="3661">
          <cell r="H3661" t="str">
            <v/>
          </cell>
        </row>
        <row r="3662">
          <cell r="H3662" t="str">
            <v/>
          </cell>
        </row>
        <row r="3663">
          <cell r="H3663" t="str">
            <v/>
          </cell>
        </row>
        <row r="3664">
          <cell r="H3664" t="str">
            <v/>
          </cell>
        </row>
        <row r="3665">
          <cell r="H3665" t="str">
            <v/>
          </cell>
        </row>
        <row r="3666">
          <cell r="H3666" t="str">
            <v/>
          </cell>
        </row>
        <row r="3667">
          <cell r="H3667" t="str">
            <v/>
          </cell>
        </row>
        <row r="3668">
          <cell r="H3668" t="str">
            <v/>
          </cell>
        </row>
        <row r="3669">
          <cell r="H3669" t="str">
            <v/>
          </cell>
        </row>
        <row r="3670">
          <cell r="H3670" t="str">
            <v/>
          </cell>
        </row>
        <row r="3671">
          <cell r="H3671" t="str">
            <v/>
          </cell>
        </row>
        <row r="3672">
          <cell r="H3672" t="str">
            <v/>
          </cell>
        </row>
        <row r="3673">
          <cell r="H3673" t="str">
            <v/>
          </cell>
        </row>
        <row r="3674">
          <cell r="H3674" t="str">
            <v/>
          </cell>
        </row>
        <row r="3675">
          <cell r="H3675" t="str">
            <v/>
          </cell>
        </row>
        <row r="3676">
          <cell r="H3676" t="str">
            <v/>
          </cell>
        </row>
        <row r="3677">
          <cell r="H3677" t="str">
            <v/>
          </cell>
        </row>
        <row r="3678">
          <cell r="H3678" t="str">
            <v/>
          </cell>
        </row>
        <row r="3679">
          <cell r="H3679" t="str">
            <v/>
          </cell>
        </row>
        <row r="3680">
          <cell r="H3680" t="str">
            <v/>
          </cell>
        </row>
        <row r="3681">
          <cell r="H3681" t="str">
            <v/>
          </cell>
        </row>
        <row r="3682">
          <cell r="H3682" t="str">
            <v/>
          </cell>
        </row>
        <row r="3683">
          <cell r="H3683" t="str">
            <v/>
          </cell>
        </row>
        <row r="3684">
          <cell r="H3684" t="str">
            <v/>
          </cell>
        </row>
        <row r="3685">
          <cell r="H3685" t="str">
            <v/>
          </cell>
        </row>
        <row r="3686">
          <cell r="H3686" t="str">
            <v/>
          </cell>
        </row>
        <row r="3687">
          <cell r="H3687" t="str">
            <v/>
          </cell>
        </row>
        <row r="3688">
          <cell r="H3688" t="str">
            <v/>
          </cell>
        </row>
        <row r="3689">
          <cell r="H3689" t="str">
            <v/>
          </cell>
        </row>
        <row r="3690">
          <cell r="H3690" t="str">
            <v/>
          </cell>
        </row>
        <row r="3691">
          <cell r="H3691" t="str">
            <v/>
          </cell>
        </row>
        <row r="3692">
          <cell r="H3692" t="str">
            <v/>
          </cell>
        </row>
        <row r="3693">
          <cell r="H3693" t="str">
            <v/>
          </cell>
        </row>
        <row r="3694">
          <cell r="H3694" t="str">
            <v/>
          </cell>
        </row>
        <row r="3695">
          <cell r="H3695" t="str">
            <v/>
          </cell>
        </row>
        <row r="3696">
          <cell r="H3696" t="str">
            <v/>
          </cell>
        </row>
        <row r="3697">
          <cell r="H3697" t="str">
            <v/>
          </cell>
        </row>
        <row r="3698">
          <cell r="H3698" t="str">
            <v/>
          </cell>
        </row>
        <row r="3699">
          <cell r="H3699" t="str">
            <v/>
          </cell>
        </row>
        <row r="3700">
          <cell r="H3700" t="str">
            <v/>
          </cell>
        </row>
        <row r="3701">
          <cell r="H3701" t="str">
            <v/>
          </cell>
        </row>
        <row r="3702">
          <cell r="H3702" t="str">
            <v/>
          </cell>
        </row>
        <row r="3703">
          <cell r="H3703" t="str">
            <v/>
          </cell>
        </row>
        <row r="3704">
          <cell r="H3704" t="str">
            <v/>
          </cell>
        </row>
        <row r="3705">
          <cell r="H3705" t="str">
            <v/>
          </cell>
        </row>
        <row r="3706">
          <cell r="H3706" t="str">
            <v/>
          </cell>
        </row>
        <row r="3707">
          <cell r="H3707" t="str">
            <v/>
          </cell>
        </row>
        <row r="3708">
          <cell r="H3708" t="str">
            <v/>
          </cell>
        </row>
        <row r="3709">
          <cell r="H3709" t="str">
            <v/>
          </cell>
        </row>
        <row r="3710">
          <cell r="H3710" t="str">
            <v/>
          </cell>
        </row>
        <row r="3711">
          <cell r="H3711" t="str">
            <v/>
          </cell>
        </row>
        <row r="3712">
          <cell r="H3712" t="str">
            <v/>
          </cell>
        </row>
        <row r="3713">
          <cell r="H3713" t="str">
            <v/>
          </cell>
        </row>
        <row r="3714">
          <cell r="H3714" t="str">
            <v/>
          </cell>
        </row>
        <row r="3715">
          <cell r="H3715" t="str">
            <v/>
          </cell>
        </row>
        <row r="3716">
          <cell r="H3716" t="str">
            <v/>
          </cell>
        </row>
        <row r="3717">
          <cell r="H3717" t="str">
            <v/>
          </cell>
        </row>
        <row r="3718">
          <cell r="H3718" t="str">
            <v/>
          </cell>
        </row>
        <row r="3719">
          <cell r="H3719" t="str">
            <v/>
          </cell>
        </row>
        <row r="3720">
          <cell r="H3720" t="str">
            <v/>
          </cell>
        </row>
        <row r="3721">
          <cell r="H3721" t="str">
            <v/>
          </cell>
        </row>
        <row r="3722">
          <cell r="H3722" t="str">
            <v/>
          </cell>
        </row>
        <row r="3723">
          <cell r="H3723" t="str">
            <v/>
          </cell>
        </row>
        <row r="3724">
          <cell r="H3724" t="str">
            <v/>
          </cell>
        </row>
        <row r="3725">
          <cell r="H3725" t="str">
            <v/>
          </cell>
        </row>
        <row r="3726">
          <cell r="H3726" t="str">
            <v/>
          </cell>
        </row>
        <row r="3727">
          <cell r="H3727" t="str">
            <v/>
          </cell>
        </row>
        <row r="3728">
          <cell r="H3728" t="str">
            <v/>
          </cell>
        </row>
        <row r="3729">
          <cell r="H3729" t="str">
            <v/>
          </cell>
        </row>
        <row r="3730">
          <cell r="H3730" t="str">
            <v/>
          </cell>
        </row>
        <row r="3731">
          <cell r="H3731" t="str">
            <v/>
          </cell>
        </row>
        <row r="3732">
          <cell r="H3732" t="str">
            <v/>
          </cell>
        </row>
        <row r="3733">
          <cell r="H3733" t="str">
            <v/>
          </cell>
        </row>
        <row r="3734">
          <cell r="H3734" t="str">
            <v/>
          </cell>
        </row>
        <row r="3735">
          <cell r="H3735" t="str">
            <v/>
          </cell>
        </row>
        <row r="3736">
          <cell r="H3736" t="str">
            <v/>
          </cell>
        </row>
        <row r="3737">
          <cell r="H3737" t="str">
            <v/>
          </cell>
        </row>
        <row r="3738">
          <cell r="H3738" t="str">
            <v/>
          </cell>
        </row>
        <row r="3739">
          <cell r="H3739" t="str">
            <v/>
          </cell>
        </row>
        <row r="3740">
          <cell r="H3740" t="str">
            <v/>
          </cell>
        </row>
        <row r="3741">
          <cell r="H3741" t="str">
            <v/>
          </cell>
        </row>
        <row r="3742">
          <cell r="H3742" t="str">
            <v/>
          </cell>
        </row>
        <row r="3743">
          <cell r="H3743" t="str">
            <v/>
          </cell>
        </row>
        <row r="3744">
          <cell r="H3744" t="str">
            <v/>
          </cell>
        </row>
        <row r="3745">
          <cell r="H3745" t="str">
            <v/>
          </cell>
        </row>
        <row r="3746">
          <cell r="H3746" t="str">
            <v/>
          </cell>
        </row>
        <row r="3747">
          <cell r="H3747" t="str">
            <v/>
          </cell>
        </row>
        <row r="3748">
          <cell r="H3748" t="str">
            <v/>
          </cell>
        </row>
        <row r="3749">
          <cell r="H3749" t="str">
            <v/>
          </cell>
        </row>
        <row r="3750">
          <cell r="H3750" t="str">
            <v/>
          </cell>
        </row>
        <row r="3751">
          <cell r="H3751" t="str">
            <v/>
          </cell>
        </row>
        <row r="3752">
          <cell r="H3752" t="str">
            <v/>
          </cell>
        </row>
        <row r="3753">
          <cell r="H3753" t="str">
            <v/>
          </cell>
        </row>
        <row r="3754">
          <cell r="H3754" t="str">
            <v/>
          </cell>
        </row>
        <row r="3755">
          <cell r="H3755" t="str">
            <v/>
          </cell>
        </row>
        <row r="3756">
          <cell r="H3756" t="str">
            <v/>
          </cell>
        </row>
        <row r="3757">
          <cell r="H3757" t="str">
            <v/>
          </cell>
        </row>
        <row r="3758">
          <cell r="H3758" t="str">
            <v/>
          </cell>
        </row>
        <row r="3759">
          <cell r="H3759" t="str">
            <v/>
          </cell>
        </row>
        <row r="3760">
          <cell r="H3760" t="str">
            <v/>
          </cell>
        </row>
        <row r="3761">
          <cell r="H3761" t="str">
            <v/>
          </cell>
        </row>
        <row r="3762">
          <cell r="H3762" t="str">
            <v/>
          </cell>
        </row>
        <row r="3763">
          <cell r="H3763" t="str">
            <v/>
          </cell>
        </row>
        <row r="3764">
          <cell r="H3764" t="str">
            <v/>
          </cell>
        </row>
        <row r="3765">
          <cell r="H3765" t="str">
            <v/>
          </cell>
        </row>
        <row r="3766">
          <cell r="H3766" t="str">
            <v/>
          </cell>
        </row>
        <row r="3767">
          <cell r="H3767" t="str">
            <v/>
          </cell>
        </row>
        <row r="3768">
          <cell r="H3768" t="str">
            <v/>
          </cell>
        </row>
        <row r="3769">
          <cell r="H3769" t="str">
            <v/>
          </cell>
        </row>
        <row r="3770">
          <cell r="H3770" t="str">
            <v/>
          </cell>
        </row>
        <row r="3771">
          <cell r="H3771" t="str">
            <v/>
          </cell>
        </row>
        <row r="3772">
          <cell r="H3772" t="str">
            <v/>
          </cell>
        </row>
        <row r="3773">
          <cell r="H3773" t="str">
            <v/>
          </cell>
        </row>
        <row r="3774">
          <cell r="H3774" t="str">
            <v/>
          </cell>
        </row>
        <row r="3775">
          <cell r="H3775" t="str">
            <v/>
          </cell>
        </row>
        <row r="3776">
          <cell r="H3776" t="str">
            <v/>
          </cell>
        </row>
        <row r="3777">
          <cell r="H3777" t="str">
            <v/>
          </cell>
        </row>
        <row r="3778">
          <cell r="H3778" t="str">
            <v/>
          </cell>
        </row>
        <row r="3779">
          <cell r="H3779" t="str">
            <v/>
          </cell>
        </row>
        <row r="3780">
          <cell r="H3780" t="str">
            <v/>
          </cell>
        </row>
        <row r="3781">
          <cell r="H3781" t="str">
            <v/>
          </cell>
        </row>
        <row r="3782">
          <cell r="H3782" t="str">
            <v/>
          </cell>
        </row>
        <row r="3783">
          <cell r="H3783" t="str">
            <v/>
          </cell>
        </row>
        <row r="3784">
          <cell r="H3784" t="str">
            <v/>
          </cell>
        </row>
        <row r="3785">
          <cell r="H3785" t="str">
            <v/>
          </cell>
        </row>
        <row r="3786">
          <cell r="H3786" t="str">
            <v/>
          </cell>
        </row>
        <row r="3787">
          <cell r="H3787" t="str">
            <v/>
          </cell>
        </row>
        <row r="3788">
          <cell r="H3788" t="str">
            <v/>
          </cell>
        </row>
        <row r="3789">
          <cell r="H3789" t="str">
            <v/>
          </cell>
        </row>
        <row r="3790">
          <cell r="H3790" t="str">
            <v/>
          </cell>
        </row>
        <row r="3791">
          <cell r="H3791" t="str">
            <v/>
          </cell>
        </row>
        <row r="3792">
          <cell r="H3792" t="str">
            <v/>
          </cell>
        </row>
        <row r="3793">
          <cell r="H3793" t="str">
            <v/>
          </cell>
        </row>
        <row r="3794">
          <cell r="H3794" t="str">
            <v/>
          </cell>
        </row>
        <row r="3795">
          <cell r="H3795" t="str">
            <v/>
          </cell>
        </row>
        <row r="3796">
          <cell r="H3796" t="str">
            <v/>
          </cell>
        </row>
        <row r="3797">
          <cell r="H3797" t="str">
            <v/>
          </cell>
        </row>
        <row r="3798">
          <cell r="H3798" t="str">
            <v/>
          </cell>
        </row>
        <row r="3799">
          <cell r="H3799" t="str">
            <v/>
          </cell>
        </row>
        <row r="3800">
          <cell r="H3800" t="str">
            <v/>
          </cell>
        </row>
        <row r="3801">
          <cell r="H3801" t="str">
            <v/>
          </cell>
        </row>
        <row r="3802">
          <cell r="H3802" t="str">
            <v/>
          </cell>
        </row>
        <row r="3803">
          <cell r="H3803" t="str">
            <v/>
          </cell>
        </row>
        <row r="3804">
          <cell r="H3804" t="str">
            <v/>
          </cell>
        </row>
        <row r="3805">
          <cell r="H3805" t="str">
            <v/>
          </cell>
        </row>
        <row r="3806">
          <cell r="H3806" t="str">
            <v/>
          </cell>
        </row>
        <row r="3807">
          <cell r="H3807" t="str">
            <v/>
          </cell>
        </row>
        <row r="3808">
          <cell r="H3808" t="str">
            <v/>
          </cell>
        </row>
        <row r="3809">
          <cell r="H3809" t="str">
            <v/>
          </cell>
        </row>
        <row r="3810">
          <cell r="H3810" t="str">
            <v/>
          </cell>
        </row>
        <row r="3811">
          <cell r="H3811" t="str">
            <v/>
          </cell>
        </row>
        <row r="3812">
          <cell r="H3812" t="str">
            <v/>
          </cell>
        </row>
        <row r="3813">
          <cell r="H3813" t="str">
            <v/>
          </cell>
        </row>
        <row r="3814">
          <cell r="H3814" t="str">
            <v/>
          </cell>
        </row>
        <row r="3815">
          <cell r="H3815" t="str">
            <v/>
          </cell>
        </row>
        <row r="3816">
          <cell r="H3816" t="str">
            <v/>
          </cell>
        </row>
        <row r="3817">
          <cell r="H3817" t="str">
            <v/>
          </cell>
        </row>
        <row r="3818">
          <cell r="H3818" t="str">
            <v/>
          </cell>
        </row>
        <row r="3819">
          <cell r="H3819" t="str">
            <v/>
          </cell>
        </row>
        <row r="3820">
          <cell r="H3820" t="str">
            <v/>
          </cell>
        </row>
        <row r="3821">
          <cell r="H3821" t="str">
            <v/>
          </cell>
        </row>
        <row r="3822">
          <cell r="H3822" t="str">
            <v/>
          </cell>
        </row>
        <row r="3823">
          <cell r="H3823" t="str">
            <v/>
          </cell>
        </row>
        <row r="3824">
          <cell r="H3824" t="str">
            <v/>
          </cell>
        </row>
        <row r="3825">
          <cell r="H3825" t="str">
            <v/>
          </cell>
        </row>
        <row r="3826">
          <cell r="H3826" t="str">
            <v/>
          </cell>
        </row>
        <row r="3827">
          <cell r="H3827" t="str">
            <v/>
          </cell>
        </row>
        <row r="3828">
          <cell r="H3828" t="str">
            <v/>
          </cell>
        </row>
        <row r="3829">
          <cell r="H3829" t="str">
            <v/>
          </cell>
        </row>
        <row r="3830">
          <cell r="H3830" t="str">
            <v/>
          </cell>
        </row>
        <row r="3831">
          <cell r="H3831" t="str">
            <v/>
          </cell>
        </row>
        <row r="3832">
          <cell r="H3832" t="str">
            <v/>
          </cell>
        </row>
        <row r="3833">
          <cell r="H3833" t="str">
            <v/>
          </cell>
        </row>
        <row r="3834">
          <cell r="H3834" t="str">
            <v/>
          </cell>
        </row>
        <row r="3835">
          <cell r="H3835" t="str">
            <v/>
          </cell>
        </row>
        <row r="3836">
          <cell r="H3836" t="str">
            <v/>
          </cell>
        </row>
        <row r="3837">
          <cell r="H3837" t="str">
            <v/>
          </cell>
        </row>
        <row r="3838">
          <cell r="H3838" t="str">
            <v/>
          </cell>
        </row>
        <row r="3839">
          <cell r="H3839" t="str">
            <v/>
          </cell>
        </row>
        <row r="3840">
          <cell r="H3840" t="str">
            <v/>
          </cell>
        </row>
        <row r="3841">
          <cell r="H3841" t="str">
            <v/>
          </cell>
        </row>
        <row r="3842">
          <cell r="H3842" t="str">
            <v/>
          </cell>
        </row>
        <row r="3843">
          <cell r="H3843" t="str">
            <v/>
          </cell>
        </row>
        <row r="3844">
          <cell r="H3844" t="str">
            <v/>
          </cell>
        </row>
        <row r="3845">
          <cell r="H3845" t="str">
            <v/>
          </cell>
        </row>
        <row r="3846">
          <cell r="H3846" t="str">
            <v/>
          </cell>
        </row>
        <row r="3847">
          <cell r="H3847" t="str">
            <v/>
          </cell>
        </row>
        <row r="3848">
          <cell r="H3848" t="str">
            <v/>
          </cell>
        </row>
        <row r="3849">
          <cell r="H3849" t="str">
            <v/>
          </cell>
        </row>
        <row r="3850">
          <cell r="H3850" t="str">
            <v/>
          </cell>
        </row>
        <row r="3851">
          <cell r="H3851" t="str">
            <v/>
          </cell>
        </row>
        <row r="3852">
          <cell r="H3852" t="str">
            <v/>
          </cell>
        </row>
        <row r="3853">
          <cell r="H3853" t="str">
            <v/>
          </cell>
        </row>
        <row r="3854">
          <cell r="H3854" t="str">
            <v/>
          </cell>
        </row>
        <row r="3855">
          <cell r="H3855" t="str">
            <v/>
          </cell>
        </row>
        <row r="3856">
          <cell r="H3856" t="str">
            <v/>
          </cell>
        </row>
        <row r="3857">
          <cell r="H3857" t="str">
            <v/>
          </cell>
        </row>
        <row r="3858">
          <cell r="H3858" t="str">
            <v/>
          </cell>
        </row>
        <row r="3859">
          <cell r="H3859" t="str">
            <v/>
          </cell>
        </row>
        <row r="3860">
          <cell r="H3860" t="str">
            <v/>
          </cell>
        </row>
        <row r="3861">
          <cell r="H3861" t="str">
            <v/>
          </cell>
        </row>
        <row r="3862">
          <cell r="H3862" t="str">
            <v/>
          </cell>
        </row>
        <row r="3863">
          <cell r="H3863" t="str">
            <v/>
          </cell>
        </row>
        <row r="3864">
          <cell r="H3864" t="str">
            <v/>
          </cell>
        </row>
        <row r="3865">
          <cell r="H3865" t="str">
            <v/>
          </cell>
        </row>
        <row r="3866">
          <cell r="H3866" t="str">
            <v/>
          </cell>
        </row>
        <row r="3867">
          <cell r="H3867" t="str">
            <v/>
          </cell>
        </row>
        <row r="3868">
          <cell r="H3868" t="str">
            <v/>
          </cell>
        </row>
        <row r="3869">
          <cell r="H3869" t="str">
            <v/>
          </cell>
        </row>
        <row r="3870">
          <cell r="H3870" t="str">
            <v/>
          </cell>
        </row>
        <row r="3871">
          <cell r="H3871" t="str">
            <v/>
          </cell>
        </row>
        <row r="3872">
          <cell r="H3872" t="str">
            <v/>
          </cell>
        </row>
        <row r="3873">
          <cell r="H3873" t="str">
            <v/>
          </cell>
        </row>
        <row r="3874">
          <cell r="H3874" t="str">
            <v/>
          </cell>
        </row>
        <row r="3875">
          <cell r="H3875" t="str">
            <v/>
          </cell>
        </row>
        <row r="3876">
          <cell r="H3876" t="str">
            <v/>
          </cell>
        </row>
        <row r="3877">
          <cell r="H3877" t="str">
            <v/>
          </cell>
        </row>
        <row r="3878">
          <cell r="H3878" t="str">
            <v/>
          </cell>
        </row>
        <row r="3879">
          <cell r="H3879" t="str">
            <v/>
          </cell>
        </row>
        <row r="3880">
          <cell r="H3880" t="str">
            <v/>
          </cell>
        </row>
        <row r="3881">
          <cell r="H3881" t="str">
            <v/>
          </cell>
        </row>
        <row r="3882">
          <cell r="H3882" t="str">
            <v/>
          </cell>
        </row>
        <row r="3883">
          <cell r="H3883" t="str">
            <v/>
          </cell>
        </row>
        <row r="3884">
          <cell r="H3884" t="str">
            <v/>
          </cell>
        </row>
        <row r="3885">
          <cell r="H3885" t="str">
            <v/>
          </cell>
        </row>
        <row r="3886">
          <cell r="H3886" t="str">
            <v/>
          </cell>
        </row>
        <row r="3887">
          <cell r="H3887" t="str">
            <v/>
          </cell>
        </row>
        <row r="3888">
          <cell r="H3888" t="str">
            <v/>
          </cell>
        </row>
        <row r="3889">
          <cell r="H3889" t="str">
            <v/>
          </cell>
        </row>
        <row r="3890">
          <cell r="H3890" t="str">
            <v/>
          </cell>
        </row>
        <row r="3891">
          <cell r="H3891" t="str">
            <v/>
          </cell>
        </row>
        <row r="3892">
          <cell r="H3892" t="str">
            <v/>
          </cell>
        </row>
        <row r="3893">
          <cell r="H3893" t="str">
            <v/>
          </cell>
        </row>
        <row r="3894">
          <cell r="H3894" t="str">
            <v/>
          </cell>
        </row>
        <row r="3895">
          <cell r="H3895" t="str">
            <v/>
          </cell>
        </row>
        <row r="3896">
          <cell r="H3896" t="str">
            <v/>
          </cell>
        </row>
        <row r="3897">
          <cell r="H3897" t="str">
            <v/>
          </cell>
        </row>
        <row r="3898">
          <cell r="H3898" t="str">
            <v/>
          </cell>
        </row>
        <row r="3899">
          <cell r="H3899" t="str">
            <v/>
          </cell>
        </row>
        <row r="3900">
          <cell r="H3900" t="str">
            <v/>
          </cell>
        </row>
        <row r="3901">
          <cell r="H3901" t="str">
            <v/>
          </cell>
        </row>
        <row r="3902">
          <cell r="H3902" t="str">
            <v/>
          </cell>
        </row>
        <row r="3903">
          <cell r="H3903" t="str">
            <v/>
          </cell>
        </row>
        <row r="3904">
          <cell r="H3904" t="str">
            <v/>
          </cell>
        </row>
        <row r="3905">
          <cell r="H3905" t="str">
            <v/>
          </cell>
        </row>
        <row r="3906">
          <cell r="H3906" t="str">
            <v/>
          </cell>
        </row>
        <row r="3907">
          <cell r="H3907" t="str">
            <v/>
          </cell>
        </row>
        <row r="3908">
          <cell r="H3908" t="str">
            <v/>
          </cell>
        </row>
        <row r="3909">
          <cell r="H3909" t="str">
            <v/>
          </cell>
        </row>
        <row r="3910">
          <cell r="H3910" t="str">
            <v/>
          </cell>
        </row>
        <row r="3911">
          <cell r="H3911" t="str">
            <v/>
          </cell>
        </row>
        <row r="3912">
          <cell r="H3912" t="str">
            <v/>
          </cell>
        </row>
        <row r="3913">
          <cell r="H3913" t="str">
            <v/>
          </cell>
        </row>
        <row r="3914">
          <cell r="H3914" t="str">
            <v/>
          </cell>
        </row>
        <row r="3915">
          <cell r="H3915" t="str">
            <v/>
          </cell>
        </row>
        <row r="3916">
          <cell r="H3916" t="str">
            <v/>
          </cell>
        </row>
        <row r="3917">
          <cell r="H3917" t="str">
            <v/>
          </cell>
        </row>
        <row r="3918">
          <cell r="H3918" t="str">
            <v/>
          </cell>
        </row>
        <row r="3919">
          <cell r="H3919" t="str">
            <v/>
          </cell>
        </row>
        <row r="3920">
          <cell r="H3920" t="str">
            <v/>
          </cell>
        </row>
        <row r="3921">
          <cell r="H3921" t="str">
            <v/>
          </cell>
        </row>
        <row r="3922">
          <cell r="H3922" t="str">
            <v/>
          </cell>
        </row>
        <row r="3923">
          <cell r="H3923" t="str">
            <v/>
          </cell>
        </row>
        <row r="3924">
          <cell r="H3924" t="str">
            <v/>
          </cell>
        </row>
        <row r="3925">
          <cell r="H3925" t="str">
            <v/>
          </cell>
        </row>
        <row r="3926">
          <cell r="H3926" t="str">
            <v/>
          </cell>
        </row>
        <row r="3927">
          <cell r="H3927" t="str">
            <v/>
          </cell>
        </row>
        <row r="3928">
          <cell r="H3928" t="str">
            <v/>
          </cell>
        </row>
        <row r="3929">
          <cell r="H3929" t="str">
            <v/>
          </cell>
        </row>
        <row r="3930">
          <cell r="H3930" t="str">
            <v/>
          </cell>
        </row>
        <row r="3931">
          <cell r="H3931" t="str">
            <v/>
          </cell>
        </row>
        <row r="3932">
          <cell r="H3932" t="str">
            <v/>
          </cell>
        </row>
        <row r="3933">
          <cell r="H3933" t="str">
            <v/>
          </cell>
        </row>
        <row r="3934">
          <cell r="H3934" t="str">
            <v/>
          </cell>
        </row>
        <row r="3935">
          <cell r="H3935" t="str">
            <v/>
          </cell>
        </row>
        <row r="3936">
          <cell r="H3936" t="str">
            <v/>
          </cell>
        </row>
        <row r="3937">
          <cell r="H3937" t="str">
            <v/>
          </cell>
        </row>
        <row r="3938">
          <cell r="H3938" t="str">
            <v/>
          </cell>
        </row>
        <row r="3939">
          <cell r="H3939" t="str">
            <v/>
          </cell>
        </row>
        <row r="3940">
          <cell r="H3940" t="str">
            <v/>
          </cell>
        </row>
        <row r="3941">
          <cell r="H3941" t="str">
            <v/>
          </cell>
        </row>
        <row r="3942">
          <cell r="H3942" t="str">
            <v/>
          </cell>
        </row>
        <row r="3943">
          <cell r="H3943" t="str">
            <v/>
          </cell>
        </row>
        <row r="3944">
          <cell r="H3944" t="str">
            <v/>
          </cell>
        </row>
        <row r="3945">
          <cell r="H3945" t="str">
            <v/>
          </cell>
        </row>
        <row r="3946">
          <cell r="H3946" t="str">
            <v/>
          </cell>
        </row>
        <row r="3947">
          <cell r="H3947" t="str">
            <v/>
          </cell>
        </row>
        <row r="3948">
          <cell r="H3948" t="str">
            <v/>
          </cell>
        </row>
        <row r="3949">
          <cell r="H3949" t="str">
            <v/>
          </cell>
        </row>
        <row r="3950">
          <cell r="H3950" t="str">
            <v/>
          </cell>
        </row>
        <row r="3951">
          <cell r="H3951" t="str">
            <v/>
          </cell>
        </row>
        <row r="3952">
          <cell r="H3952" t="str">
            <v/>
          </cell>
        </row>
        <row r="3953">
          <cell r="H3953" t="str">
            <v/>
          </cell>
        </row>
        <row r="3954">
          <cell r="H3954" t="str">
            <v/>
          </cell>
        </row>
        <row r="3955">
          <cell r="H3955" t="str">
            <v/>
          </cell>
        </row>
        <row r="3956">
          <cell r="H3956" t="str">
            <v/>
          </cell>
        </row>
        <row r="3957">
          <cell r="H3957" t="str">
            <v/>
          </cell>
        </row>
        <row r="3958">
          <cell r="H3958" t="str">
            <v/>
          </cell>
        </row>
        <row r="3959">
          <cell r="H3959" t="str">
            <v/>
          </cell>
        </row>
        <row r="3960">
          <cell r="H3960" t="str">
            <v/>
          </cell>
        </row>
        <row r="3961">
          <cell r="H3961" t="str">
            <v/>
          </cell>
        </row>
        <row r="3962">
          <cell r="H3962" t="str">
            <v/>
          </cell>
        </row>
        <row r="3963">
          <cell r="H3963" t="str">
            <v/>
          </cell>
        </row>
        <row r="3964">
          <cell r="H3964" t="str">
            <v/>
          </cell>
        </row>
        <row r="3965">
          <cell r="H3965" t="str">
            <v/>
          </cell>
        </row>
        <row r="3966">
          <cell r="H3966" t="str">
            <v/>
          </cell>
        </row>
        <row r="3967">
          <cell r="H3967" t="str">
            <v/>
          </cell>
        </row>
        <row r="3968">
          <cell r="H3968" t="str">
            <v/>
          </cell>
        </row>
        <row r="3969">
          <cell r="H3969" t="str">
            <v/>
          </cell>
        </row>
        <row r="3970">
          <cell r="H3970" t="str">
            <v/>
          </cell>
        </row>
        <row r="3971">
          <cell r="H3971" t="str">
            <v/>
          </cell>
        </row>
        <row r="3972">
          <cell r="H3972" t="str">
            <v/>
          </cell>
        </row>
        <row r="3973">
          <cell r="H3973" t="str">
            <v/>
          </cell>
        </row>
        <row r="3974">
          <cell r="H3974" t="str">
            <v/>
          </cell>
        </row>
        <row r="3975">
          <cell r="H3975" t="str">
            <v/>
          </cell>
        </row>
        <row r="3976">
          <cell r="H3976" t="str">
            <v/>
          </cell>
        </row>
        <row r="3977">
          <cell r="H3977" t="str">
            <v/>
          </cell>
        </row>
        <row r="3978">
          <cell r="H3978" t="str">
            <v/>
          </cell>
        </row>
        <row r="3979">
          <cell r="H3979" t="str">
            <v/>
          </cell>
        </row>
        <row r="3980">
          <cell r="H3980" t="str">
            <v/>
          </cell>
        </row>
        <row r="3981">
          <cell r="H3981" t="str">
            <v/>
          </cell>
        </row>
        <row r="3982">
          <cell r="H3982" t="str">
            <v/>
          </cell>
        </row>
        <row r="3983">
          <cell r="H3983" t="str">
            <v/>
          </cell>
        </row>
        <row r="3984">
          <cell r="H3984" t="str">
            <v/>
          </cell>
        </row>
        <row r="3985">
          <cell r="H3985" t="str">
            <v/>
          </cell>
        </row>
        <row r="3986">
          <cell r="H3986" t="str">
            <v/>
          </cell>
        </row>
        <row r="3987">
          <cell r="H3987" t="str">
            <v/>
          </cell>
        </row>
        <row r="3988">
          <cell r="H3988" t="str">
            <v/>
          </cell>
        </row>
        <row r="3989">
          <cell r="H3989" t="str">
            <v/>
          </cell>
        </row>
        <row r="3990">
          <cell r="H3990" t="str">
            <v/>
          </cell>
        </row>
        <row r="3991">
          <cell r="H3991" t="str">
            <v/>
          </cell>
        </row>
        <row r="3992">
          <cell r="H3992" t="str">
            <v/>
          </cell>
        </row>
        <row r="3993">
          <cell r="H3993" t="str">
            <v/>
          </cell>
        </row>
        <row r="3994">
          <cell r="H3994" t="str">
            <v/>
          </cell>
        </row>
        <row r="3995">
          <cell r="H3995" t="str">
            <v/>
          </cell>
        </row>
        <row r="3996">
          <cell r="H3996" t="str">
            <v/>
          </cell>
        </row>
        <row r="3997">
          <cell r="H3997" t="str">
            <v/>
          </cell>
        </row>
        <row r="3998">
          <cell r="H3998" t="str">
            <v/>
          </cell>
        </row>
        <row r="3999">
          <cell r="H3999" t="str">
            <v/>
          </cell>
        </row>
        <row r="4000">
          <cell r="H4000" t="str">
            <v/>
          </cell>
        </row>
        <row r="4001">
          <cell r="H4001" t="str">
            <v/>
          </cell>
        </row>
        <row r="4002">
          <cell r="H4002" t="str">
            <v/>
          </cell>
        </row>
        <row r="4003">
          <cell r="H4003" t="str">
            <v/>
          </cell>
        </row>
        <row r="4004">
          <cell r="H4004" t="str">
            <v/>
          </cell>
        </row>
        <row r="4005">
          <cell r="H4005" t="str">
            <v/>
          </cell>
        </row>
        <row r="4006">
          <cell r="H4006" t="str">
            <v/>
          </cell>
        </row>
        <row r="4007">
          <cell r="H4007" t="str">
            <v/>
          </cell>
        </row>
        <row r="4008">
          <cell r="H4008" t="str">
            <v/>
          </cell>
        </row>
        <row r="4009">
          <cell r="H4009" t="str">
            <v/>
          </cell>
        </row>
        <row r="4010">
          <cell r="H4010" t="str">
            <v/>
          </cell>
        </row>
        <row r="4011">
          <cell r="H4011" t="str">
            <v/>
          </cell>
        </row>
        <row r="4012">
          <cell r="H4012" t="str">
            <v/>
          </cell>
        </row>
        <row r="4013">
          <cell r="H4013" t="str">
            <v/>
          </cell>
        </row>
        <row r="4014">
          <cell r="H4014" t="str">
            <v/>
          </cell>
        </row>
        <row r="4015">
          <cell r="H4015" t="str">
            <v/>
          </cell>
        </row>
        <row r="4016">
          <cell r="H4016" t="str">
            <v/>
          </cell>
        </row>
        <row r="4017">
          <cell r="H4017" t="str">
            <v/>
          </cell>
        </row>
        <row r="4018">
          <cell r="H4018" t="str">
            <v/>
          </cell>
        </row>
        <row r="4019">
          <cell r="H4019" t="str">
            <v/>
          </cell>
        </row>
        <row r="4020">
          <cell r="H4020" t="str">
            <v/>
          </cell>
        </row>
        <row r="4021">
          <cell r="H4021" t="str">
            <v/>
          </cell>
        </row>
        <row r="4022">
          <cell r="H4022" t="str">
            <v/>
          </cell>
        </row>
        <row r="4023">
          <cell r="H4023" t="str">
            <v/>
          </cell>
        </row>
        <row r="4024">
          <cell r="H4024" t="str">
            <v/>
          </cell>
        </row>
        <row r="4025">
          <cell r="H4025" t="str">
            <v/>
          </cell>
        </row>
        <row r="4026">
          <cell r="H4026" t="str">
            <v/>
          </cell>
        </row>
        <row r="4027">
          <cell r="H4027" t="str">
            <v/>
          </cell>
        </row>
        <row r="4028">
          <cell r="H4028" t="str">
            <v/>
          </cell>
        </row>
        <row r="4029">
          <cell r="H4029" t="str">
            <v/>
          </cell>
        </row>
        <row r="4030">
          <cell r="H4030" t="str">
            <v/>
          </cell>
        </row>
        <row r="4031">
          <cell r="H4031" t="str">
            <v/>
          </cell>
        </row>
        <row r="4032">
          <cell r="H4032" t="str">
            <v/>
          </cell>
        </row>
        <row r="4033">
          <cell r="H4033" t="str">
            <v/>
          </cell>
        </row>
        <row r="4034">
          <cell r="H4034" t="str">
            <v/>
          </cell>
        </row>
        <row r="4035">
          <cell r="H4035" t="str">
            <v/>
          </cell>
        </row>
        <row r="4036">
          <cell r="H4036" t="str">
            <v/>
          </cell>
        </row>
        <row r="4037">
          <cell r="H4037" t="str">
            <v/>
          </cell>
        </row>
        <row r="4038">
          <cell r="H4038" t="str">
            <v/>
          </cell>
        </row>
        <row r="4039">
          <cell r="H4039" t="str">
            <v/>
          </cell>
        </row>
        <row r="4040">
          <cell r="H4040" t="str">
            <v/>
          </cell>
        </row>
        <row r="4041">
          <cell r="H4041" t="str">
            <v/>
          </cell>
        </row>
        <row r="4042">
          <cell r="H4042" t="str">
            <v/>
          </cell>
        </row>
        <row r="4043">
          <cell r="H4043" t="str">
            <v/>
          </cell>
        </row>
        <row r="4044">
          <cell r="H4044" t="str">
            <v/>
          </cell>
        </row>
        <row r="4045">
          <cell r="H4045" t="str">
            <v/>
          </cell>
        </row>
        <row r="4046">
          <cell r="H4046" t="str">
            <v/>
          </cell>
        </row>
        <row r="4047">
          <cell r="H4047" t="str">
            <v/>
          </cell>
        </row>
        <row r="4048">
          <cell r="H4048" t="str">
            <v/>
          </cell>
        </row>
        <row r="4049">
          <cell r="H4049" t="str">
            <v/>
          </cell>
        </row>
        <row r="4050">
          <cell r="H4050" t="str">
            <v/>
          </cell>
        </row>
        <row r="4051">
          <cell r="H4051" t="str">
            <v/>
          </cell>
        </row>
        <row r="4052">
          <cell r="H4052" t="str">
            <v/>
          </cell>
        </row>
        <row r="4053">
          <cell r="H4053" t="str">
            <v/>
          </cell>
        </row>
        <row r="4054">
          <cell r="H4054" t="str">
            <v/>
          </cell>
        </row>
        <row r="4055">
          <cell r="H4055" t="str">
            <v/>
          </cell>
        </row>
        <row r="4056">
          <cell r="H4056" t="str">
            <v/>
          </cell>
        </row>
        <row r="4057">
          <cell r="H4057" t="str">
            <v/>
          </cell>
        </row>
        <row r="4058">
          <cell r="H4058" t="str">
            <v/>
          </cell>
        </row>
        <row r="4059">
          <cell r="H4059" t="str">
            <v/>
          </cell>
        </row>
        <row r="4060">
          <cell r="H4060" t="str">
            <v/>
          </cell>
        </row>
        <row r="4061">
          <cell r="H4061" t="str">
            <v/>
          </cell>
        </row>
        <row r="4062">
          <cell r="H4062" t="str">
            <v/>
          </cell>
        </row>
        <row r="4063">
          <cell r="H4063" t="str">
            <v/>
          </cell>
        </row>
        <row r="4064">
          <cell r="H4064" t="str">
            <v/>
          </cell>
        </row>
        <row r="4065">
          <cell r="H4065" t="str">
            <v/>
          </cell>
        </row>
        <row r="4066">
          <cell r="H4066" t="str">
            <v/>
          </cell>
        </row>
        <row r="4067">
          <cell r="H4067" t="str">
            <v/>
          </cell>
        </row>
        <row r="4068">
          <cell r="H4068" t="str">
            <v/>
          </cell>
        </row>
        <row r="4069">
          <cell r="H4069" t="str">
            <v/>
          </cell>
        </row>
        <row r="4070">
          <cell r="H4070" t="str">
            <v/>
          </cell>
        </row>
        <row r="4071">
          <cell r="H4071" t="str">
            <v/>
          </cell>
        </row>
        <row r="4072">
          <cell r="H4072" t="str">
            <v/>
          </cell>
        </row>
        <row r="4073">
          <cell r="H4073" t="str">
            <v/>
          </cell>
        </row>
        <row r="4074">
          <cell r="H4074" t="str">
            <v/>
          </cell>
        </row>
        <row r="4075">
          <cell r="H4075" t="str">
            <v/>
          </cell>
        </row>
        <row r="4076">
          <cell r="H4076" t="str">
            <v/>
          </cell>
        </row>
        <row r="4077">
          <cell r="H4077" t="str">
            <v/>
          </cell>
        </row>
        <row r="4078">
          <cell r="H4078" t="str">
            <v/>
          </cell>
        </row>
        <row r="4079">
          <cell r="H4079" t="str">
            <v/>
          </cell>
        </row>
        <row r="4080">
          <cell r="H4080" t="str">
            <v/>
          </cell>
        </row>
        <row r="4081">
          <cell r="H4081" t="str">
            <v/>
          </cell>
        </row>
        <row r="4082">
          <cell r="H4082" t="str">
            <v/>
          </cell>
        </row>
        <row r="4083">
          <cell r="H4083" t="str">
            <v/>
          </cell>
        </row>
        <row r="4084">
          <cell r="H4084" t="str">
            <v/>
          </cell>
        </row>
        <row r="4085">
          <cell r="H4085" t="str">
            <v/>
          </cell>
        </row>
        <row r="4086">
          <cell r="H4086" t="str">
            <v/>
          </cell>
        </row>
        <row r="4087">
          <cell r="H4087" t="str">
            <v/>
          </cell>
        </row>
        <row r="4088">
          <cell r="H4088" t="str">
            <v/>
          </cell>
        </row>
        <row r="4089">
          <cell r="H4089" t="str">
            <v/>
          </cell>
        </row>
        <row r="4090">
          <cell r="H4090" t="str">
            <v/>
          </cell>
        </row>
        <row r="4091">
          <cell r="H4091" t="str">
            <v/>
          </cell>
        </row>
        <row r="4092">
          <cell r="H4092" t="str">
            <v/>
          </cell>
        </row>
        <row r="4093">
          <cell r="H4093" t="str">
            <v/>
          </cell>
        </row>
        <row r="4094">
          <cell r="H4094" t="str">
            <v/>
          </cell>
        </row>
        <row r="4095">
          <cell r="H4095" t="str">
            <v/>
          </cell>
        </row>
        <row r="4096">
          <cell r="H4096" t="str">
            <v/>
          </cell>
        </row>
        <row r="4097">
          <cell r="H4097" t="str">
            <v/>
          </cell>
        </row>
        <row r="4098">
          <cell r="H4098" t="str">
            <v/>
          </cell>
        </row>
        <row r="4099">
          <cell r="H4099" t="str">
            <v/>
          </cell>
        </row>
        <row r="4100">
          <cell r="H4100" t="str">
            <v/>
          </cell>
        </row>
        <row r="4101">
          <cell r="H4101" t="str">
            <v/>
          </cell>
        </row>
        <row r="4102">
          <cell r="H4102" t="str">
            <v/>
          </cell>
        </row>
        <row r="4103">
          <cell r="H4103" t="str">
            <v/>
          </cell>
        </row>
        <row r="4104">
          <cell r="H4104" t="str">
            <v/>
          </cell>
        </row>
        <row r="4105">
          <cell r="H4105" t="str">
            <v/>
          </cell>
        </row>
        <row r="4106">
          <cell r="H4106" t="str">
            <v/>
          </cell>
        </row>
        <row r="4107">
          <cell r="H4107" t="str">
            <v/>
          </cell>
        </row>
        <row r="4108">
          <cell r="H4108" t="str">
            <v/>
          </cell>
        </row>
        <row r="4109">
          <cell r="H4109" t="str">
            <v/>
          </cell>
        </row>
        <row r="4110">
          <cell r="H4110" t="str">
            <v/>
          </cell>
        </row>
        <row r="4111">
          <cell r="H4111" t="str">
            <v/>
          </cell>
        </row>
        <row r="4112">
          <cell r="H4112" t="str">
            <v/>
          </cell>
        </row>
        <row r="4113">
          <cell r="H4113" t="str">
            <v/>
          </cell>
        </row>
        <row r="4114">
          <cell r="H4114" t="str">
            <v/>
          </cell>
        </row>
        <row r="4115">
          <cell r="H4115" t="str">
            <v/>
          </cell>
        </row>
        <row r="4116">
          <cell r="H4116" t="str">
            <v/>
          </cell>
        </row>
        <row r="4117">
          <cell r="H4117" t="str">
            <v/>
          </cell>
        </row>
        <row r="4118">
          <cell r="H4118" t="str">
            <v/>
          </cell>
        </row>
        <row r="4119">
          <cell r="H4119" t="str">
            <v/>
          </cell>
        </row>
        <row r="4120">
          <cell r="H4120" t="str">
            <v/>
          </cell>
        </row>
        <row r="4121">
          <cell r="H4121" t="str">
            <v/>
          </cell>
        </row>
        <row r="4122">
          <cell r="H4122" t="str">
            <v/>
          </cell>
        </row>
        <row r="4123">
          <cell r="H4123" t="str">
            <v/>
          </cell>
        </row>
        <row r="4124">
          <cell r="H4124" t="str">
            <v/>
          </cell>
        </row>
        <row r="4125">
          <cell r="H4125" t="str">
            <v/>
          </cell>
        </row>
        <row r="4126">
          <cell r="H4126" t="str">
            <v/>
          </cell>
        </row>
        <row r="4127">
          <cell r="H4127" t="str">
            <v/>
          </cell>
        </row>
        <row r="4128">
          <cell r="H4128" t="str">
            <v/>
          </cell>
        </row>
        <row r="4129">
          <cell r="H4129" t="str">
            <v/>
          </cell>
        </row>
        <row r="4130">
          <cell r="H4130" t="str">
            <v/>
          </cell>
        </row>
        <row r="4131">
          <cell r="H4131" t="str">
            <v/>
          </cell>
        </row>
        <row r="4132">
          <cell r="H4132" t="str">
            <v/>
          </cell>
        </row>
        <row r="4133">
          <cell r="H4133" t="str">
            <v/>
          </cell>
        </row>
        <row r="4134">
          <cell r="H4134" t="str">
            <v/>
          </cell>
        </row>
        <row r="4135">
          <cell r="H4135" t="str">
            <v/>
          </cell>
        </row>
        <row r="4136">
          <cell r="H4136" t="str">
            <v/>
          </cell>
        </row>
        <row r="4137">
          <cell r="H4137" t="str">
            <v/>
          </cell>
        </row>
        <row r="4138">
          <cell r="H4138" t="str">
            <v/>
          </cell>
        </row>
        <row r="4139">
          <cell r="H4139" t="str">
            <v/>
          </cell>
        </row>
        <row r="4140">
          <cell r="H4140" t="str">
            <v/>
          </cell>
        </row>
        <row r="4141">
          <cell r="H4141" t="str">
            <v/>
          </cell>
        </row>
        <row r="4142">
          <cell r="H4142" t="str">
            <v/>
          </cell>
        </row>
        <row r="4143">
          <cell r="H4143" t="str">
            <v/>
          </cell>
        </row>
        <row r="4144">
          <cell r="H4144" t="str">
            <v/>
          </cell>
        </row>
        <row r="4145">
          <cell r="H4145" t="str">
            <v/>
          </cell>
        </row>
        <row r="4146">
          <cell r="H4146" t="str">
            <v/>
          </cell>
        </row>
        <row r="4147">
          <cell r="H4147" t="str">
            <v/>
          </cell>
        </row>
        <row r="4148">
          <cell r="H4148" t="str">
            <v/>
          </cell>
        </row>
        <row r="4149">
          <cell r="H4149" t="str">
            <v/>
          </cell>
        </row>
        <row r="4150">
          <cell r="H4150" t="str">
            <v/>
          </cell>
        </row>
        <row r="4151">
          <cell r="H4151" t="str">
            <v/>
          </cell>
        </row>
        <row r="4152">
          <cell r="H4152" t="str">
            <v/>
          </cell>
        </row>
        <row r="4153">
          <cell r="H4153" t="str">
            <v/>
          </cell>
        </row>
        <row r="4154">
          <cell r="H4154" t="str">
            <v/>
          </cell>
        </row>
        <row r="4155">
          <cell r="H4155" t="str">
            <v/>
          </cell>
        </row>
        <row r="4156">
          <cell r="H4156" t="str">
            <v/>
          </cell>
        </row>
        <row r="4157">
          <cell r="H4157" t="str">
            <v/>
          </cell>
        </row>
        <row r="4158">
          <cell r="H4158" t="str">
            <v/>
          </cell>
        </row>
        <row r="4159">
          <cell r="H4159" t="str">
            <v/>
          </cell>
        </row>
        <row r="4160">
          <cell r="H4160" t="str">
            <v/>
          </cell>
        </row>
        <row r="4161">
          <cell r="H4161" t="str">
            <v/>
          </cell>
        </row>
        <row r="4162">
          <cell r="H4162" t="str">
            <v/>
          </cell>
        </row>
        <row r="4163">
          <cell r="H4163" t="str">
            <v/>
          </cell>
        </row>
        <row r="4164">
          <cell r="H4164" t="str">
            <v/>
          </cell>
        </row>
        <row r="4165">
          <cell r="H4165" t="str">
            <v/>
          </cell>
        </row>
        <row r="4166">
          <cell r="H4166" t="str">
            <v/>
          </cell>
        </row>
        <row r="4167">
          <cell r="H4167" t="str">
            <v/>
          </cell>
        </row>
        <row r="4168">
          <cell r="H4168" t="str">
            <v/>
          </cell>
        </row>
        <row r="4169">
          <cell r="H4169" t="str">
            <v/>
          </cell>
        </row>
        <row r="4170">
          <cell r="H4170" t="str">
            <v/>
          </cell>
        </row>
        <row r="4171">
          <cell r="H4171" t="str">
            <v/>
          </cell>
        </row>
        <row r="4172">
          <cell r="H4172" t="str">
            <v/>
          </cell>
        </row>
        <row r="4173">
          <cell r="H4173" t="str">
            <v/>
          </cell>
        </row>
        <row r="4174">
          <cell r="H4174" t="str">
            <v/>
          </cell>
        </row>
        <row r="4175">
          <cell r="H4175" t="str">
            <v/>
          </cell>
        </row>
        <row r="4176">
          <cell r="H4176" t="str">
            <v/>
          </cell>
        </row>
        <row r="4177">
          <cell r="H4177" t="str">
            <v/>
          </cell>
        </row>
        <row r="4178">
          <cell r="H4178" t="str">
            <v/>
          </cell>
        </row>
        <row r="4179">
          <cell r="H4179" t="str">
            <v/>
          </cell>
        </row>
        <row r="4180">
          <cell r="H4180" t="str">
            <v/>
          </cell>
        </row>
        <row r="4181">
          <cell r="H4181" t="str">
            <v/>
          </cell>
        </row>
        <row r="4182">
          <cell r="H4182" t="str">
            <v/>
          </cell>
        </row>
        <row r="4183">
          <cell r="H4183" t="str">
            <v/>
          </cell>
        </row>
        <row r="4184">
          <cell r="H4184" t="str">
            <v/>
          </cell>
        </row>
        <row r="4185">
          <cell r="H4185" t="str">
            <v/>
          </cell>
        </row>
        <row r="4186">
          <cell r="H4186" t="str">
            <v/>
          </cell>
        </row>
        <row r="4187">
          <cell r="H4187" t="str">
            <v/>
          </cell>
        </row>
        <row r="4188">
          <cell r="H4188" t="str">
            <v/>
          </cell>
        </row>
        <row r="4189">
          <cell r="H4189" t="str">
            <v/>
          </cell>
        </row>
        <row r="4190">
          <cell r="H4190" t="str">
            <v/>
          </cell>
        </row>
        <row r="4191">
          <cell r="H4191" t="str">
            <v/>
          </cell>
        </row>
        <row r="4192">
          <cell r="H4192" t="str">
            <v/>
          </cell>
        </row>
        <row r="4193">
          <cell r="H4193" t="str">
            <v/>
          </cell>
        </row>
        <row r="4194">
          <cell r="H4194" t="str">
            <v/>
          </cell>
        </row>
        <row r="4195">
          <cell r="H4195" t="str">
            <v/>
          </cell>
        </row>
        <row r="4196">
          <cell r="H4196" t="str">
            <v/>
          </cell>
        </row>
        <row r="4197">
          <cell r="H4197" t="str">
            <v/>
          </cell>
        </row>
        <row r="4198">
          <cell r="H4198" t="str">
            <v/>
          </cell>
        </row>
        <row r="4199">
          <cell r="H4199" t="str">
            <v/>
          </cell>
        </row>
        <row r="4200">
          <cell r="H4200" t="str">
            <v/>
          </cell>
        </row>
        <row r="4201">
          <cell r="H4201" t="str">
            <v/>
          </cell>
        </row>
        <row r="4202">
          <cell r="H4202" t="str">
            <v/>
          </cell>
        </row>
        <row r="4203">
          <cell r="H4203" t="str">
            <v/>
          </cell>
        </row>
        <row r="4204">
          <cell r="H4204" t="str">
            <v/>
          </cell>
        </row>
        <row r="4205">
          <cell r="H4205" t="str">
            <v/>
          </cell>
        </row>
        <row r="4206">
          <cell r="H4206" t="str">
            <v/>
          </cell>
        </row>
        <row r="4207">
          <cell r="H4207" t="str">
            <v/>
          </cell>
        </row>
        <row r="4208">
          <cell r="H4208" t="str">
            <v/>
          </cell>
        </row>
        <row r="4209">
          <cell r="H4209" t="str">
            <v/>
          </cell>
        </row>
        <row r="4210">
          <cell r="H4210" t="str">
            <v/>
          </cell>
        </row>
        <row r="4211">
          <cell r="H4211" t="str">
            <v/>
          </cell>
        </row>
        <row r="4212">
          <cell r="H4212" t="str">
            <v/>
          </cell>
        </row>
        <row r="4213">
          <cell r="H4213" t="str">
            <v/>
          </cell>
        </row>
        <row r="4214">
          <cell r="H4214" t="str">
            <v/>
          </cell>
        </row>
        <row r="4215">
          <cell r="H4215" t="str">
            <v/>
          </cell>
        </row>
        <row r="4216">
          <cell r="H4216" t="str">
            <v/>
          </cell>
        </row>
        <row r="4217">
          <cell r="H4217" t="str">
            <v/>
          </cell>
        </row>
        <row r="4218">
          <cell r="H4218" t="str">
            <v/>
          </cell>
        </row>
        <row r="4219">
          <cell r="H4219" t="str">
            <v/>
          </cell>
        </row>
        <row r="4220">
          <cell r="H4220" t="str">
            <v/>
          </cell>
        </row>
        <row r="4221">
          <cell r="H4221" t="str">
            <v/>
          </cell>
        </row>
        <row r="4222">
          <cell r="H4222" t="str">
            <v/>
          </cell>
        </row>
        <row r="4223">
          <cell r="H4223" t="str">
            <v/>
          </cell>
        </row>
        <row r="4224">
          <cell r="H4224" t="str">
            <v/>
          </cell>
        </row>
        <row r="4225">
          <cell r="H4225" t="str">
            <v/>
          </cell>
        </row>
        <row r="4226">
          <cell r="H4226" t="str">
            <v/>
          </cell>
        </row>
        <row r="4227">
          <cell r="H4227" t="str">
            <v/>
          </cell>
        </row>
        <row r="4228">
          <cell r="H4228" t="str">
            <v/>
          </cell>
        </row>
        <row r="4229">
          <cell r="H4229" t="str">
            <v/>
          </cell>
        </row>
        <row r="4230">
          <cell r="H4230" t="str">
            <v/>
          </cell>
        </row>
        <row r="4231">
          <cell r="H4231" t="str">
            <v/>
          </cell>
        </row>
        <row r="4232">
          <cell r="H4232" t="str">
            <v/>
          </cell>
        </row>
        <row r="4233">
          <cell r="H4233" t="str">
            <v/>
          </cell>
        </row>
        <row r="4234">
          <cell r="H4234" t="str">
            <v/>
          </cell>
        </row>
        <row r="4235">
          <cell r="H4235" t="str">
            <v/>
          </cell>
        </row>
        <row r="4236">
          <cell r="H4236" t="str">
            <v/>
          </cell>
        </row>
        <row r="4237">
          <cell r="H4237" t="str">
            <v/>
          </cell>
        </row>
        <row r="4238">
          <cell r="H4238" t="str">
            <v/>
          </cell>
        </row>
        <row r="4239">
          <cell r="H4239" t="str">
            <v/>
          </cell>
        </row>
        <row r="4240">
          <cell r="H4240" t="str">
            <v/>
          </cell>
        </row>
        <row r="4241">
          <cell r="H4241" t="str">
            <v/>
          </cell>
        </row>
        <row r="4242">
          <cell r="H4242" t="str">
            <v/>
          </cell>
        </row>
        <row r="4243">
          <cell r="H4243" t="str">
            <v/>
          </cell>
        </row>
        <row r="4244">
          <cell r="H4244" t="str">
            <v/>
          </cell>
        </row>
        <row r="4245">
          <cell r="H4245" t="str">
            <v/>
          </cell>
        </row>
        <row r="4246">
          <cell r="H4246" t="str">
            <v/>
          </cell>
        </row>
        <row r="4247">
          <cell r="H4247" t="str">
            <v/>
          </cell>
        </row>
        <row r="4248">
          <cell r="H4248" t="str">
            <v/>
          </cell>
        </row>
        <row r="4249">
          <cell r="H4249" t="str">
            <v/>
          </cell>
        </row>
        <row r="4250">
          <cell r="H4250" t="str">
            <v/>
          </cell>
        </row>
        <row r="4251">
          <cell r="H4251" t="str">
            <v/>
          </cell>
        </row>
        <row r="4252">
          <cell r="H4252" t="str">
            <v/>
          </cell>
        </row>
        <row r="4253">
          <cell r="H4253" t="str">
            <v/>
          </cell>
        </row>
        <row r="4254">
          <cell r="H4254" t="str">
            <v/>
          </cell>
        </row>
        <row r="4255">
          <cell r="H4255" t="str">
            <v/>
          </cell>
        </row>
        <row r="4256">
          <cell r="H4256" t="str">
            <v/>
          </cell>
        </row>
        <row r="4257">
          <cell r="H4257" t="str">
            <v/>
          </cell>
        </row>
        <row r="4258">
          <cell r="H4258" t="str">
            <v/>
          </cell>
        </row>
        <row r="4259">
          <cell r="H4259" t="str">
            <v/>
          </cell>
        </row>
        <row r="4260">
          <cell r="H4260" t="str">
            <v/>
          </cell>
        </row>
        <row r="4261">
          <cell r="H4261" t="str">
            <v/>
          </cell>
        </row>
        <row r="4262">
          <cell r="H4262" t="str">
            <v/>
          </cell>
        </row>
        <row r="4263">
          <cell r="H4263" t="str">
            <v/>
          </cell>
        </row>
        <row r="4264">
          <cell r="H4264" t="str">
            <v/>
          </cell>
        </row>
        <row r="4265">
          <cell r="H4265" t="str">
            <v/>
          </cell>
        </row>
        <row r="4266">
          <cell r="H4266" t="str">
            <v/>
          </cell>
        </row>
        <row r="4267">
          <cell r="H4267" t="str">
            <v/>
          </cell>
        </row>
        <row r="4268">
          <cell r="H4268" t="str">
            <v/>
          </cell>
        </row>
        <row r="4269">
          <cell r="H4269" t="str">
            <v/>
          </cell>
        </row>
        <row r="4270">
          <cell r="H4270" t="str">
            <v/>
          </cell>
        </row>
        <row r="4271">
          <cell r="H4271" t="str">
            <v/>
          </cell>
        </row>
        <row r="4272">
          <cell r="H4272" t="str">
            <v/>
          </cell>
        </row>
        <row r="4273">
          <cell r="H4273" t="str">
            <v/>
          </cell>
        </row>
        <row r="4274">
          <cell r="H4274" t="str">
            <v/>
          </cell>
        </row>
        <row r="4275">
          <cell r="H4275" t="str">
            <v/>
          </cell>
        </row>
        <row r="4276">
          <cell r="H4276" t="str">
            <v/>
          </cell>
        </row>
        <row r="4277">
          <cell r="H4277" t="str">
            <v/>
          </cell>
        </row>
        <row r="4278">
          <cell r="H4278" t="str">
            <v/>
          </cell>
        </row>
        <row r="4279">
          <cell r="H4279" t="str">
            <v/>
          </cell>
        </row>
        <row r="4280">
          <cell r="H4280" t="str">
            <v/>
          </cell>
        </row>
        <row r="4281">
          <cell r="H4281" t="str">
            <v/>
          </cell>
        </row>
        <row r="4282">
          <cell r="H4282" t="str">
            <v/>
          </cell>
        </row>
        <row r="4283">
          <cell r="H4283" t="str">
            <v/>
          </cell>
        </row>
        <row r="4284">
          <cell r="H4284" t="str">
            <v/>
          </cell>
        </row>
        <row r="4285">
          <cell r="H4285" t="str">
            <v/>
          </cell>
        </row>
        <row r="4286">
          <cell r="H4286" t="str">
            <v/>
          </cell>
        </row>
        <row r="4287">
          <cell r="H4287" t="str">
            <v/>
          </cell>
        </row>
        <row r="4288">
          <cell r="H4288" t="str">
            <v/>
          </cell>
        </row>
        <row r="4289">
          <cell r="H4289" t="str">
            <v/>
          </cell>
        </row>
        <row r="4290">
          <cell r="H4290" t="str">
            <v/>
          </cell>
        </row>
        <row r="4291">
          <cell r="H4291" t="str">
            <v/>
          </cell>
        </row>
        <row r="4292">
          <cell r="H4292" t="str">
            <v/>
          </cell>
        </row>
        <row r="4293">
          <cell r="H4293" t="str">
            <v/>
          </cell>
        </row>
        <row r="4294">
          <cell r="H4294" t="str">
            <v/>
          </cell>
        </row>
        <row r="4295">
          <cell r="H4295" t="str">
            <v/>
          </cell>
        </row>
        <row r="4296">
          <cell r="H4296" t="str">
            <v/>
          </cell>
        </row>
        <row r="4297">
          <cell r="H4297" t="str">
            <v/>
          </cell>
        </row>
        <row r="4298">
          <cell r="H4298" t="str">
            <v/>
          </cell>
        </row>
        <row r="4299">
          <cell r="H4299" t="str">
            <v/>
          </cell>
        </row>
        <row r="4300">
          <cell r="H4300" t="str">
            <v/>
          </cell>
        </row>
        <row r="4301">
          <cell r="H4301" t="str">
            <v/>
          </cell>
        </row>
        <row r="4302">
          <cell r="H4302" t="str">
            <v/>
          </cell>
        </row>
        <row r="4303">
          <cell r="H4303" t="str">
            <v/>
          </cell>
        </row>
        <row r="4304">
          <cell r="H4304" t="str">
            <v/>
          </cell>
        </row>
        <row r="4305">
          <cell r="H4305" t="str">
            <v/>
          </cell>
        </row>
        <row r="4306">
          <cell r="H4306" t="str">
            <v/>
          </cell>
        </row>
        <row r="4307">
          <cell r="H4307" t="str">
            <v/>
          </cell>
        </row>
        <row r="4308">
          <cell r="H4308" t="str">
            <v/>
          </cell>
        </row>
        <row r="4309">
          <cell r="H4309" t="str">
            <v/>
          </cell>
        </row>
        <row r="4310">
          <cell r="H4310" t="str">
            <v/>
          </cell>
        </row>
        <row r="4311">
          <cell r="H4311" t="str">
            <v/>
          </cell>
        </row>
        <row r="4312">
          <cell r="H4312" t="str">
            <v/>
          </cell>
        </row>
        <row r="4313">
          <cell r="H4313" t="str">
            <v/>
          </cell>
        </row>
        <row r="4314">
          <cell r="H4314" t="str">
            <v/>
          </cell>
        </row>
        <row r="4315">
          <cell r="H4315" t="str">
            <v/>
          </cell>
        </row>
        <row r="4316">
          <cell r="H4316" t="str">
            <v/>
          </cell>
        </row>
        <row r="4317">
          <cell r="H4317" t="str">
            <v/>
          </cell>
        </row>
        <row r="4318">
          <cell r="H4318" t="str">
            <v/>
          </cell>
        </row>
        <row r="4319">
          <cell r="H4319" t="str">
            <v/>
          </cell>
        </row>
        <row r="4320">
          <cell r="H4320" t="str">
            <v/>
          </cell>
        </row>
        <row r="4321">
          <cell r="H4321" t="str">
            <v/>
          </cell>
        </row>
        <row r="4322">
          <cell r="H4322" t="str">
            <v/>
          </cell>
        </row>
        <row r="4323">
          <cell r="H4323" t="str">
            <v/>
          </cell>
        </row>
        <row r="4324">
          <cell r="H4324" t="str">
            <v/>
          </cell>
        </row>
        <row r="4325">
          <cell r="H4325" t="str">
            <v/>
          </cell>
        </row>
        <row r="4326">
          <cell r="H4326" t="str">
            <v/>
          </cell>
        </row>
        <row r="4327">
          <cell r="H4327" t="str">
            <v/>
          </cell>
        </row>
        <row r="4328">
          <cell r="H4328" t="str">
            <v/>
          </cell>
        </row>
        <row r="4329">
          <cell r="H4329" t="str">
            <v/>
          </cell>
        </row>
        <row r="4330">
          <cell r="H4330" t="str">
            <v/>
          </cell>
        </row>
        <row r="4331">
          <cell r="H4331" t="str">
            <v/>
          </cell>
        </row>
        <row r="4332">
          <cell r="H4332" t="str">
            <v/>
          </cell>
        </row>
        <row r="4333">
          <cell r="H4333" t="str">
            <v/>
          </cell>
        </row>
        <row r="4334">
          <cell r="H4334" t="str">
            <v/>
          </cell>
        </row>
        <row r="4335">
          <cell r="H4335" t="str">
            <v/>
          </cell>
        </row>
        <row r="4336">
          <cell r="H4336" t="str">
            <v/>
          </cell>
        </row>
        <row r="4337">
          <cell r="H4337" t="str">
            <v/>
          </cell>
        </row>
        <row r="4338">
          <cell r="H4338" t="str">
            <v/>
          </cell>
        </row>
        <row r="4339">
          <cell r="H4339" t="str">
            <v/>
          </cell>
        </row>
        <row r="4340">
          <cell r="H4340" t="str">
            <v/>
          </cell>
        </row>
        <row r="4341">
          <cell r="H4341" t="str">
            <v/>
          </cell>
        </row>
        <row r="4342">
          <cell r="H4342" t="str">
            <v/>
          </cell>
        </row>
        <row r="4343">
          <cell r="H4343" t="str">
            <v/>
          </cell>
        </row>
        <row r="4344">
          <cell r="H4344" t="str">
            <v/>
          </cell>
        </row>
        <row r="4345">
          <cell r="H4345" t="str">
            <v/>
          </cell>
        </row>
        <row r="4346">
          <cell r="H4346" t="str">
            <v/>
          </cell>
        </row>
        <row r="4347">
          <cell r="H4347" t="str">
            <v/>
          </cell>
        </row>
        <row r="4348">
          <cell r="H4348" t="str">
            <v/>
          </cell>
        </row>
        <row r="4349">
          <cell r="H4349" t="str">
            <v/>
          </cell>
        </row>
        <row r="4350">
          <cell r="H4350" t="str">
            <v/>
          </cell>
        </row>
        <row r="4351">
          <cell r="H4351" t="str">
            <v/>
          </cell>
        </row>
        <row r="4352">
          <cell r="H4352" t="str">
            <v/>
          </cell>
        </row>
        <row r="4353">
          <cell r="H4353" t="str">
            <v/>
          </cell>
        </row>
        <row r="4354">
          <cell r="H4354" t="str">
            <v/>
          </cell>
        </row>
        <row r="4355">
          <cell r="H4355" t="str">
            <v/>
          </cell>
        </row>
        <row r="4356">
          <cell r="H4356" t="str">
            <v/>
          </cell>
        </row>
        <row r="4357">
          <cell r="H4357" t="str">
            <v/>
          </cell>
        </row>
        <row r="4358">
          <cell r="H4358" t="str">
            <v/>
          </cell>
        </row>
        <row r="4359">
          <cell r="H4359" t="str">
            <v/>
          </cell>
        </row>
        <row r="4360">
          <cell r="H4360" t="str">
            <v/>
          </cell>
        </row>
        <row r="4361">
          <cell r="H4361" t="str">
            <v/>
          </cell>
        </row>
        <row r="4362">
          <cell r="H4362" t="str">
            <v/>
          </cell>
        </row>
        <row r="4363">
          <cell r="H4363" t="str">
            <v/>
          </cell>
        </row>
        <row r="4364">
          <cell r="H4364" t="str">
            <v/>
          </cell>
        </row>
        <row r="4365">
          <cell r="H4365" t="str">
            <v/>
          </cell>
        </row>
        <row r="4366">
          <cell r="H4366" t="str">
            <v/>
          </cell>
        </row>
        <row r="4367">
          <cell r="H4367" t="str">
            <v/>
          </cell>
        </row>
        <row r="4368">
          <cell r="H4368" t="str">
            <v/>
          </cell>
        </row>
        <row r="4369">
          <cell r="H4369" t="str">
            <v/>
          </cell>
        </row>
        <row r="4370">
          <cell r="H4370" t="str">
            <v/>
          </cell>
        </row>
        <row r="4371">
          <cell r="H4371" t="str">
            <v/>
          </cell>
        </row>
        <row r="4372">
          <cell r="H4372" t="str">
            <v/>
          </cell>
        </row>
        <row r="4373">
          <cell r="H4373" t="str">
            <v/>
          </cell>
        </row>
        <row r="4374">
          <cell r="H4374" t="str">
            <v/>
          </cell>
        </row>
        <row r="4375">
          <cell r="H4375" t="str">
            <v/>
          </cell>
        </row>
        <row r="4376">
          <cell r="H4376" t="str">
            <v/>
          </cell>
        </row>
        <row r="4377">
          <cell r="H4377" t="str">
            <v/>
          </cell>
        </row>
        <row r="4378">
          <cell r="H4378" t="str">
            <v/>
          </cell>
        </row>
        <row r="4379">
          <cell r="H4379" t="str">
            <v/>
          </cell>
        </row>
        <row r="4380">
          <cell r="H4380" t="str">
            <v/>
          </cell>
        </row>
        <row r="4381">
          <cell r="H4381" t="str">
            <v/>
          </cell>
        </row>
        <row r="4382">
          <cell r="H4382" t="str">
            <v/>
          </cell>
        </row>
        <row r="4383">
          <cell r="H4383" t="str">
            <v/>
          </cell>
        </row>
        <row r="4384">
          <cell r="H4384" t="str">
            <v/>
          </cell>
        </row>
        <row r="4385">
          <cell r="H4385" t="str">
            <v/>
          </cell>
        </row>
        <row r="4386">
          <cell r="H4386" t="str">
            <v/>
          </cell>
        </row>
        <row r="4387">
          <cell r="H4387" t="str">
            <v/>
          </cell>
        </row>
        <row r="4388">
          <cell r="H4388" t="str">
            <v/>
          </cell>
        </row>
        <row r="4389">
          <cell r="H4389" t="str">
            <v/>
          </cell>
        </row>
        <row r="4390">
          <cell r="H4390" t="str">
            <v/>
          </cell>
        </row>
        <row r="4391">
          <cell r="H4391" t="str">
            <v/>
          </cell>
        </row>
        <row r="4392">
          <cell r="H4392" t="str">
            <v/>
          </cell>
        </row>
        <row r="4393">
          <cell r="H4393" t="str">
            <v/>
          </cell>
        </row>
        <row r="4394">
          <cell r="H4394" t="str">
            <v/>
          </cell>
        </row>
        <row r="4395">
          <cell r="H4395" t="str">
            <v/>
          </cell>
        </row>
        <row r="4396">
          <cell r="H4396" t="str">
            <v/>
          </cell>
        </row>
        <row r="4397">
          <cell r="H4397" t="str">
            <v/>
          </cell>
        </row>
        <row r="4398">
          <cell r="H4398" t="str">
            <v/>
          </cell>
        </row>
        <row r="4399">
          <cell r="H4399" t="str">
            <v/>
          </cell>
        </row>
        <row r="4400">
          <cell r="H4400" t="str">
            <v/>
          </cell>
        </row>
        <row r="4401">
          <cell r="H4401" t="str">
            <v/>
          </cell>
        </row>
        <row r="4402">
          <cell r="H4402" t="str">
            <v/>
          </cell>
        </row>
        <row r="4403">
          <cell r="H4403" t="str">
            <v/>
          </cell>
        </row>
        <row r="4404">
          <cell r="H4404" t="str">
            <v/>
          </cell>
        </row>
        <row r="4405">
          <cell r="H4405" t="str">
            <v/>
          </cell>
        </row>
        <row r="4406">
          <cell r="H4406" t="str">
            <v/>
          </cell>
        </row>
        <row r="4407">
          <cell r="H4407" t="str">
            <v/>
          </cell>
        </row>
        <row r="4408">
          <cell r="H4408" t="str">
            <v/>
          </cell>
        </row>
        <row r="4409">
          <cell r="H4409" t="str">
            <v/>
          </cell>
        </row>
        <row r="4410">
          <cell r="H4410" t="str">
            <v/>
          </cell>
        </row>
        <row r="4411">
          <cell r="H4411" t="str">
            <v/>
          </cell>
        </row>
        <row r="4412">
          <cell r="H4412" t="str">
            <v/>
          </cell>
        </row>
        <row r="4413">
          <cell r="H4413" t="str">
            <v/>
          </cell>
        </row>
        <row r="4414">
          <cell r="H4414" t="str">
            <v/>
          </cell>
        </row>
        <row r="4415">
          <cell r="H4415" t="str">
            <v/>
          </cell>
        </row>
        <row r="4416">
          <cell r="H4416" t="str">
            <v/>
          </cell>
        </row>
        <row r="4417">
          <cell r="H4417" t="str">
            <v/>
          </cell>
        </row>
        <row r="4418">
          <cell r="H4418" t="str">
            <v/>
          </cell>
        </row>
        <row r="4419">
          <cell r="H4419" t="str">
            <v/>
          </cell>
        </row>
        <row r="4420">
          <cell r="H4420" t="str">
            <v/>
          </cell>
        </row>
        <row r="4421">
          <cell r="H4421" t="str">
            <v/>
          </cell>
        </row>
        <row r="4422">
          <cell r="H4422" t="str">
            <v/>
          </cell>
        </row>
        <row r="4423">
          <cell r="H4423" t="str">
            <v/>
          </cell>
        </row>
        <row r="4424">
          <cell r="H4424" t="str">
            <v/>
          </cell>
        </row>
        <row r="4425">
          <cell r="H4425" t="str">
            <v/>
          </cell>
        </row>
        <row r="4426">
          <cell r="H4426" t="str">
            <v/>
          </cell>
        </row>
        <row r="4427">
          <cell r="H4427" t="str">
            <v/>
          </cell>
        </row>
        <row r="4428">
          <cell r="H4428" t="str">
            <v/>
          </cell>
        </row>
        <row r="4429">
          <cell r="H4429" t="str">
            <v/>
          </cell>
        </row>
        <row r="4430">
          <cell r="H4430" t="str">
            <v/>
          </cell>
        </row>
        <row r="4431">
          <cell r="H4431" t="str">
            <v/>
          </cell>
        </row>
        <row r="4432">
          <cell r="H4432" t="str">
            <v/>
          </cell>
        </row>
        <row r="4433">
          <cell r="H4433" t="str">
            <v/>
          </cell>
        </row>
        <row r="4434">
          <cell r="H4434" t="str">
            <v/>
          </cell>
        </row>
        <row r="4435">
          <cell r="H4435" t="str">
            <v/>
          </cell>
        </row>
        <row r="4436">
          <cell r="H4436" t="str">
            <v/>
          </cell>
        </row>
        <row r="4437">
          <cell r="H4437" t="str">
            <v/>
          </cell>
        </row>
        <row r="4438">
          <cell r="H4438" t="str">
            <v/>
          </cell>
        </row>
        <row r="4439">
          <cell r="H4439" t="str">
            <v/>
          </cell>
        </row>
        <row r="4440">
          <cell r="H4440" t="str">
            <v/>
          </cell>
        </row>
        <row r="4441">
          <cell r="H4441" t="str">
            <v/>
          </cell>
        </row>
        <row r="4442">
          <cell r="H4442" t="str">
            <v/>
          </cell>
        </row>
        <row r="4443">
          <cell r="H4443" t="str">
            <v/>
          </cell>
        </row>
        <row r="4444">
          <cell r="H4444" t="str">
            <v/>
          </cell>
        </row>
        <row r="4445">
          <cell r="H4445" t="str">
            <v/>
          </cell>
        </row>
        <row r="4446">
          <cell r="H4446" t="str">
            <v/>
          </cell>
        </row>
        <row r="4447">
          <cell r="H4447" t="str">
            <v/>
          </cell>
        </row>
        <row r="4448">
          <cell r="H4448" t="str">
            <v/>
          </cell>
        </row>
        <row r="4449">
          <cell r="H4449" t="str">
            <v/>
          </cell>
        </row>
        <row r="4450">
          <cell r="H4450" t="str">
            <v/>
          </cell>
        </row>
        <row r="4451">
          <cell r="H4451" t="str">
            <v/>
          </cell>
        </row>
        <row r="4452">
          <cell r="H4452" t="str">
            <v/>
          </cell>
        </row>
        <row r="4453">
          <cell r="H4453" t="str">
            <v/>
          </cell>
        </row>
        <row r="4454">
          <cell r="H4454" t="str">
            <v/>
          </cell>
        </row>
        <row r="4455">
          <cell r="H4455" t="str">
            <v/>
          </cell>
        </row>
        <row r="4456">
          <cell r="H4456" t="str">
            <v/>
          </cell>
        </row>
        <row r="4457">
          <cell r="H4457" t="str">
            <v/>
          </cell>
        </row>
        <row r="4458">
          <cell r="H4458" t="str">
            <v/>
          </cell>
        </row>
        <row r="4459">
          <cell r="H4459" t="str">
            <v/>
          </cell>
        </row>
        <row r="4460">
          <cell r="H4460" t="str">
            <v/>
          </cell>
        </row>
        <row r="4461">
          <cell r="H4461" t="str">
            <v/>
          </cell>
        </row>
        <row r="4462">
          <cell r="H4462" t="str">
            <v/>
          </cell>
        </row>
        <row r="4463">
          <cell r="H4463" t="str">
            <v/>
          </cell>
        </row>
        <row r="4464">
          <cell r="H4464" t="str">
            <v/>
          </cell>
        </row>
        <row r="4465">
          <cell r="H4465" t="str">
            <v/>
          </cell>
        </row>
        <row r="4466">
          <cell r="H4466" t="str">
            <v/>
          </cell>
        </row>
        <row r="4467">
          <cell r="H4467" t="str">
            <v/>
          </cell>
        </row>
        <row r="4468">
          <cell r="H4468" t="str">
            <v/>
          </cell>
        </row>
        <row r="4469">
          <cell r="H4469" t="str">
            <v/>
          </cell>
        </row>
        <row r="4470">
          <cell r="H4470" t="str">
            <v/>
          </cell>
        </row>
        <row r="4471">
          <cell r="H4471" t="str">
            <v/>
          </cell>
        </row>
        <row r="4472">
          <cell r="H4472" t="str">
            <v/>
          </cell>
        </row>
        <row r="4473">
          <cell r="H4473" t="str">
            <v/>
          </cell>
        </row>
        <row r="4474">
          <cell r="H4474" t="str">
            <v/>
          </cell>
        </row>
        <row r="4475">
          <cell r="H4475" t="str">
            <v/>
          </cell>
        </row>
        <row r="4476">
          <cell r="H4476" t="str">
            <v/>
          </cell>
        </row>
        <row r="4477">
          <cell r="H4477" t="str">
            <v/>
          </cell>
        </row>
        <row r="4478">
          <cell r="H4478" t="str">
            <v/>
          </cell>
        </row>
        <row r="4479">
          <cell r="H4479" t="str">
            <v/>
          </cell>
        </row>
        <row r="4480">
          <cell r="H4480" t="str">
            <v/>
          </cell>
        </row>
        <row r="4481">
          <cell r="H4481" t="str">
            <v/>
          </cell>
        </row>
        <row r="4482">
          <cell r="H4482" t="str">
            <v/>
          </cell>
        </row>
        <row r="4483">
          <cell r="H4483" t="str">
            <v/>
          </cell>
        </row>
        <row r="4484">
          <cell r="H4484" t="str">
            <v/>
          </cell>
        </row>
        <row r="4485">
          <cell r="H4485" t="str">
            <v/>
          </cell>
        </row>
        <row r="4486">
          <cell r="H4486" t="str">
            <v/>
          </cell>
        </row>
        <row r="4487">
          <cell r="H4487" t="str">
            <v/>
          </cell>
        </row>
        <row r="4488">
          <cell r="H4488" t="str">
            <v/>
          </cell>
        </row>
        <row r="4489">
          <cell r="H4489" t="str">
            <v/>
          </cell>
        </row>
        <row r="4490">
          <cell r="H4490" t="str">
            <v/>
          </cell>
        </row>
        <row r="4491">
          <cell r="H4491" t="str">
            <v/>
          </cell>
        </row>
        <row r="4492">
          <cell r="H4492" t="str">
            <v/>
          </cell>
        </row>
        <row r="4493">
          <cell r="H4493" t="str">
            <v/>
          </cell>
        </row>
        <row r="4494">
          <cell r="H4494" t="str">
            <v/>
          </cell>
        </row>
        <row r="4495">
          <cell r="H4495" t="str">
            <v/>
          </cell>
        </row>
        <row r="4496">
          <cell r="H4496" t="str">
            <v/>
          </cell>
        </row>
        <row r="4497">
          <cell r="H4497" t="str">
            <v/>
          </cell>
        </row>
        <row r="4498">
          <cell r="H4498" t="str">
            <v/>
          </cell>
        </row>
        <row r="4499">
          <cell r="H4499" t="str">
            <v/>
          </cell>
        </row>
        <row r="4500">
          <cell r="H4500" t="str">
            <v/>
          </cell>
        </row>
        <row r="4501">
          <cell r="H4501" t="str">
            <v/>
          </cell>
        </row>
        <row r="4502">
          <cell r="H4502" t="str">
            <v/>
          </cell>
        </row>
        <row r="4503">
          <cell r="H4503" t="str">
            <v/>
          </cell>
        </row>
        <row r="4504">
          <cell r="H4504" t="str">
            <v/>
          </cell>
        </row>
        <row r="4505">
          <cell r="H4505" t="str">
            <v/>
          </cell>
        </row>
        <row r="4506">
          <cell r="H4506" t="str">
            <v/>
          </cell>
        </row>
        <row r="4507">
          <cell r="H4507" t="str">
            <v/>
          </cell>
        </row>
        <row r="4508">
          <cell r="H4508" t="str">
            <v/>
          </cell>
        </row>
        <row r="4509">
          <cell r="H4509" t="str">
            <v/>
          </cell>
        </row>
        <row r="4510">
          <cell r="H4510" t="str">
            <v/>
          </cell>
        </row>
        <row r="4511">
          <cell r="H4511" t="str">
            <v/>
          </cell>
        </row>
        <row r="4512">
          <cell r="H4512" t="str">
            <v/>
          </cell>
        </row>
        <row r="4513">
          <cell r="H4513" t="str">
            <v/>
          </cell>
        </row>
        <row r="4514">
          <cell r="H4514" t="str">
            <v/>
          </cell>
        </row>
        <row r="4515">
          <cell r="H4515" t="str">
            <v/>
          </cell>
        </row>
        <row r="4516">
          <cell r="H4516" t="str">
            <v/>
          </cell>
        </row>
        <row r="4517">
          <cell r="H4517" t="str">
            <v/>
          </cell>
        </row>
        <row r="4518">
          <cell r="H4518" t="str">
            <v/>
          </cell>
        </row>
        <row r="4519">
          <cell r="H4519" t="str">
            <v/>
          </cell>
        </row>
        <row r="4520">
          <cell r="H4520" t="str">
            <v/>
          </cell>
        </row>
        <row r="4521">
          <cell r="H4521" t="str">
            <v/>
          </cell>
        </row>
        <row r="4522">
          <cell r="H4522" t="str">
            <v/>
          </cell>
        </row>
        <row r="4523">
          <cell r="H4523" t="str">
            <v/>
          </cell>
        </row>
        <row r="4524">
          <cell r="H4524" t="str">
            <v/>
          </cell>
        </row>
        <row r="4525">
          <cell r="H4525" t="str">
            <v/>
          </cell>
        </row>
        <row r="4526">
          <cell r="H4526" t="str">
            <v/>
          </cell>
        </row>
        <row r="4527">
          <cell r="H4527" t="str">
            <v/>
          </cell>
        </row>
        <row r="4528">
          <cell r="H4528" t="str">
            <v/>
          </cell>
        </row>
        <row r="4529">
          <cell r="H4529" t="str">
            <v/>
          </cell>
        </row>
        <row r="4530">
          <cell r="H4530" t="str">
            <v/>
          </cell>
        </row>
        <row r="4531">
          <cell r="H4531" t="str">
            <v/>
          </cell>
        </row>
        <row r="4532">
          <cell r="H4532" t="str">
            <v/>
          </cell>
        </row>
        <row r="4533">
          <cell r="H4533" t="str">
            <v/>
          </cell>
        </row>
        <row r="4534">
          <cell r="H4534" t="str">
            <v/>
          </cell>
        </row>
        <row r="4535">
          <cell r="H4535" t="str">
            <v/>
          </cell>
        </row>
        <row r="4536">
          <cell r="H4536" t="str">
            <v/>
          </cell>
        </row>
        <row r="4537">
          <cell r="H4537" t="str">
            <v/>
          </cell>
        </row>
        <row r="4538">
          <cell r="H4538" t="str">
            <v/>
          </cell>
        </row>
        <row r="4539">
          <cell r="H4539" t="str">
            <v/>
          </cell>
        </row>
        <row r="4540">
          <cell r="H4540" t="str">
            <v/>
          </cell>
        </row>
        <row r="4541">
          <cell r="H4541" t="str">
            <v/>
          </cell>
        </row>
        <row r="4542">
          <cell r="H4542" t="str">
            <v/>
          </cell>
        </row>
        <row r="4543">
          <cell r="H4543" t="str">
            <v/>
          </cell>
        </row>
        <row r="4544">
          <cell r="H4544" t="str">
            <v/>
          </cell>
        </row>
        <row r="4545">
          <cell r="H4545" t="str">
            <v/>
          </cell>
        </row>
        <row r="4546">
          <cell r="H4546" t="str">
            <v/>
          </cell>
        </row>
        <row r="4547">
          <cell r="H4547" t="str">
            <v/>
          </cell>
        </row>
        <row r="4548">
          <cell r="H4548" t="str">
            <v/>
          </cell>
        </row>
        <row r="4549">
          <cell r="H4549" t="str">
            <v/>
          </cell>
        </row>
        <row r="4550">
          <cell r="H4550" t="str">
            <v/>
          </cell>
        </row>
        <row r="4551">
          <cell r="H4551" t="str">
            <v/>
          </cell>
        </row>
        <row r="4552">
          <cell r="H4552" t="str">
            <v/>
          </cell>
        </row>
        <row r="4553">
          <cell r="H4553" t="str">
            <v/>
          </cell>
        </row>
        <row r="4554">
          <cell r="H4554" t="str">
            <v/>
          </cell>
        </row>
        <row r="4555">
          <cell r="H4555" t="str">
            <v/>
          </cell>
        </row>
        <row r="4556">
          <cell r="H4556" t="str">
            <v/>
          </cell>
        </row>
        <row r="4557">
          <cell r="H4557" t="str">
            <v/>
          </cell>
        </row>
        <row r="4558">
          <cell r="H4558" t="str">
            <v/>
          </cell>
        </row>
        <row r="4559">
          <cell r="H4559" t="str">
            <v/>
          </cell>
        </row>
        <row r="4560">
          <cell r="H4560" t="str">
            <v/>
          </cell>
        </row>
        <row r="4561">
          <cell r="H4561" t="str">
            <v/>
          </cell>
        </row>
        <row r="4562">
          <cell r="H4562" t="str">
            <v/>
          </cell>
        </row>
        <row r="4563">
          <cell r="H4563" t="str">
            <v/>
          </cell>
        </row>
        <row r="4564">
          <cell r="H4564" t="str">
            <v/>
          </cell>
        </row>
        <row r="4565">
          <cell r="H4565" t="str">
            <v/>
          </cell>
        </row>
        <row r="4566">
          <cell r="H4566" t="str">
            <v/>
          </cell>
        </row>
        <row r="4567">
          <cell r="H4567" t="str">
            <v/>
          </cell>
        </row>
        <row r="4568">
          <cell r="H4568" t="str">
            <v/>
          </cell>
        </row>
        <row r="4569">
          <cell r="H4569" t="str">
            <v/>
          </cell>
        </row>
        <row r="4570">
          <cell r="H4570" t="str">
            <v/>
          </cell>
        </row>
        <row r="4571">
          <cell r="H4571" t="str">
            <v/>
          </cell>
        </row>
        <row r="4572">
          <cell r="H4572" t="str">
            <v/>
          </cell>
        </row>
        <row r="4573">
          <cell r="H4573" t="str">
            <v/>
          </cell>
        </row>
        <row r="4574">
          <cell r="H4574" t="str">
            <v/>
          </cell>
        </row>
        <row r="4575">
          <cell r="H4575" t="str">
            <v/>
          </cell>
        </row>
        <row r="4576">
          <cell r="H4576" t="str">
            <v/>
          </cell>
        </row>
        <row r="4577">
          <cell r="H4577" t="str">
            <v/>
          </cell>
        </row>
        <row r="4578">
          <cell r="H4578" t="str">
            <v/>
          </cell>
        </row>
        <row r="4579">
          <cell r="H4579" t="str">
            <v/>
          </cell>
        </row>
        <row r="4580">
          <cell r="H4580" t="str">
            <v/>
          </cell>
        </row>
        <row r="4581">
          <cell r="H4581" t="str">
            <v/>
          </cell>
        </row>
        <row r="4582">
          <cell r="H4582" t="str">
            <v/>
          </cell>
        </row>
        <row r="4583">
          <cell r="H4583" t="str">
            <v/>
          </cell>
        </row>
        <row r="4584">
          <cell r="H4584" t="str">
            <v/>
          </cell>
        </row>
        <row r="4585">
          <cell r="H4585" t="str">
            <v/>
          </cell>
        </row>
        <row r="4586">
          <cell r="H4586" t="str">
            <v/>
          </cell>
        </row>
        <row r="4587">
          <cell r="H4587" t="str">
            <v/>
          </cell>
        </row>
        <row r="4588">
          <cell r="H4588" t="str">
            <v/>
          </cell>
        </row>
        <row r="4589">
          <cell r="H4589" t="str">
            <v/>
          </cell>
        </row>
        <row r="4590">
          <cell r="H4590" t="str">
            <v/>
          </cell>
        </row>
        <row r="4591">
          <cell r="H4591" t="str">
            <v/>
          </cell>
        </row>
        <row r="4592">
          <cell r="H4592" t="str">
            <v/>
          </cell>
        </row>
        <row r="4593">
          <cell r="H4593" t="str">
            <v/>
          </cell>
        </row>
        <row r="4594">
          <cell r="H4594" t="str">
            <v/>
          </cell>
        </row>
        <row r="4595">
          <cell r="H4595" t="str">
            <v/>
          </cell>
        </row>
        <row r="4596">
          <cell r="H4596" t="str">
            <v/>
          </cell>
        </row>
        <row r="4597">
          <cell r="H4597" t="str">
            <v/>
          </cell>
        </row>
        <row r="4598">
          <cell r="H4598" t="str">
            <v/>
          </cell>
        </row>
        <row r="4599">
          <cell r="H4599" t="str">
            <v/>
          </cell>
        </row>
        <row r="4600">
          <cell r="H4600" t="str">
            <v/>
          </cell>
        </row>
        <row r="4601">
          <cell r="H4601" t="str">
            <v/>
          </cell>
        </row>
        <row r="4602">
          <cell r="H4602" t="str">
            <v/>
          </cell>
        </row>
        <row r="4603">
          <cell r="H4603" t="str">
            <v/>
          </cell>
        </row>
        <row r="4604">
          <cell r="H4604" t="str">
            <v/>
          </cell>
        </row>
        <row r="4605">
          <cell r="H4605" t="str">
            <v/>
          </cell>
        </row>
        <row r="4606">
          <cell r="H4606" t="str">
            <v/>
          </cell>
        </row>
        <row r="4607">
          <cell r="H4607" t="str">
            <v/>
          </cell>
        </row>
        <row r="4608">
          <cell r="H4608" t="str">
            <v/>
          </cell>
        </row>
        <row r="4609">
          <cell r="H4609" t="str">
            <v/>
          </cell>
        </row>
        <row r="4610">
          <cell r="H4610" t="str">
            <v/>
          </cell>
        </row>
        <row r="4611">
          <cell r="H4611" t="str">
            <v/>
          </cell>
        </row>
        <row r="4612">
          <cell r="H4612" t="str">
            <v/>
          </cell>
        </row>
        <row r="4613">
          <cell r="H4613" t="str">
            <v/>
          </cell>
        </row>
        <row r="4614">
          <cell r="H4614" t="str">
            <v/>
          </cell>
        </row>
        <row r="4615">
          <cell r="H4615" t="str">
            <v/>
          </cell>
        </row>
        <row r="4616">
          <cell r="H4616" t="str">
            <v/>
          </cell>
        </row>
        <row r="4617">
          <cell r="H4617" t="str">
            <v/>
          </cell>
        </row>
        <row r="4618">
          <cell r="H4618" t="str">
            <v/>
          </cell>
        </row>
        <row r="4619">
          <cell r="H4619" t="str">
            <v/>
          </cell>
        </row>
        <row r="4620">
          <cell r="H4620" t="str">
            <v/>
          </cell>
        </row>
        <row r="4621">
          <cell r="H4621" t="str">
            <v/>
          </cell>
        </row>
        <row r="4622">
          <cell r="H4622" t="str">
            <v/>
          </cell>
        </row>
        <row r="4623">
          <cell r="H4623" t="str">
            <v/>
          </cell>
        </row>
        <row r="4624">
          <cell r="H4624" t="str">
            <v/>
          </cell>
        </row>
        <row r="4625">
          <cell r="H4625" t="str">
            <v/>
          </cell>
        </row>
        <row r="4626">
          <cell r="H4626" t="str">
            <v/>
          </cell>
        </row>
        <row r="4627">
          <cell r="H4627" t="str">
            <v/>
          </cell>
        </row>
        <row r="4628">
          <cell r="H4628" t="str">
            <v/>
          </cell>
        </row>
        <row r="4629">
          <cell r="H4629" t="str">
            <v/>
          </cell>
        </row>
        <row r="4630">
          <cell r="H4630" t="str">
            <v/>
          </cell>
        </row>
        <row r="4631">
          <cell r="H4631" t="str">
            <v/>
          </cell>
        </row>
        <row r="4632">
          <cell r="H4632" t="str">
            <v/>
          </cell>
        </row>
        <row r="4633">
          <cell r="H4633" t="str">
            <v/>
          </cell>
        </row>
        <row r="4634">
          <cell r="H4634" t="str">
            <v/>
          </cell>
        </row>
        <row r="4635">
          <cell r="H4635" t="str">
            <v/>
          </cell>
        </row>
        <row r="4636">
          <cell r="H4636" t="str">
            <v/>
          </cell>
        </row>
        <row r="4637">
          <cell r="H4637" t="str">
            <v/>
          </cell>
        </row>
        <row r="4638">
          <cell r="H4638" t="str">
            <v/>
          </cell>
        </row>
        <row r="4639">
          <cell r="H4639" t="str">
            <v/>
          </cell>
        </row>
        <row r="4640">
          <cell r="H4640" t="str">
            <v/>
          </cell>
        </row>
        <row r="4641">
          <cell r="H4641" t="str">
            <v/>
          </cell>
        </row>
        <row r="4642">
          <cell r="H4642" t="str">
            <v/>
          </cell>
        </row>
        <row r="4643">
          <cell r="H4643" t="str">
            <v/>
          </cell>
        </row>
        <row r="4644">
          <cell r="H4644" t="str">
            <v/>
          </cell>
        </row>
        <row r="4645">
          <cell r="H4645" t="str">
            <v/>
          </cell>
        </row>
        <row r="4646">
          <cell r="H4646" t="str">
            <v/>
          </cell>
        </row>
        <row r="4647">
          <cell r="H4647" t="str">
            <v/>
          </cell>
        </row>
        <row r="4648">
          <cell r="H4648" t="str">
            <v/>
          </cell>
        </row>
        <row r="4649">
          <cell r="H4649" t="str">
            <v/>
          </cell>
        </row>
        <row r="4650">
          <cell r="H4650" t="str">
            <v/>
          </cell>
        </row>
        <row r="4651">
          <cell r="H4651" t="str">
            <v/>
          </cell>
        </row>
        <row r="4652">
          <cell r="H4652" t="str">
            <v/>
          </cell>
        </row>
        <row r="4653">
          <cell r="H4653" t="str">
            <v/>
          </cell>
        </row>
        <row r="4654">
          <cell r="H4654" t="str">
            <v/>
          </cell>
        </row>
        <row r="4655">
          <cell r="H4655" t="str">
            <v/>
          </cell>
        </row>
        <row r="4656">
          <cell r="H4656" t="str">
            <v/>
          </cell>
        </row>
        <row r="4657">
          <cell r="H4657" t="str">
            <v/>
          </cell>
        </row>
        <row r="4658">
          <cell r="H4658" t="str">
            <v/>
          </cell>
        </row>
        <row r="4659">
          <cell r="H4659" t="str">
            <v/>
          </cell>
        </row>
        <row r="4660">
          <cell r="H4660" t="str">
            <v/>
          </cell>
        </row>
        <row r="4661">
          <cell r="H4661" t="str">
            <v/>
          </cell>
        </row>
        <row r="4662">
          <cell r="H4662" t="str">
            <v/>
          </cell>
        </row>
        <row r="4663">
          <cell r="H4663" t="str">
            <v/>
          </cell>
        </row>
        <row r="4664">
          <cell r="H4664" t="str">
            <v/>
          </cell>
        </row>
        <row r="4665">
          <cell r="H4665" t="str">
            <v/>
          </cell>
        </row>
        <row r="4666">
          <cell r="H4666" t="str">
            <v/>
          </cell>
        </row>
        <row r="4667">
          <cell r="H4667" t="str">
            <v/>
          </cell>
        </row>
        <row r="4668">
          <cell r="H4668" t="str">
            <v/>
          </cell>
        </row>
        <row r="4669">
          <cell r="H4669" t="str">
            <v/>
          </cell>
        </row>
        <row r="4670">
          <cell r="H4670" t="str">
            <v/>
          </cell>
        </row>
        <row r="4671">
          <cell r="H4671" t="str">
            <v/>
          </cell>
        </row>
        <row r="4672">
          <cell r="H4672" t="str">
            <v/>
          </cell>
        </row>
        <row r="4673">
          <cell r="H4673" t="str">
            <v/>
          </cell>
        </row>
        <row r="4674">
          <cell r="H4674" t="str">
            <v/>
          </cell>
        </row>
        <row r="4675">
          <cell r="H4675" t="str">
            <v/>
          </cell>
        </row>
        <row r="4676">
          <cell r="H4676" t="str">
            <v/>
          </cell>
        </row>
        <row r="4677">
          <cell r="H4677" t="str">
            <v/>
          </cell>
        </row>
        <row r="4678">
          <cell r="H4678" t="str">
            <v/>
          </cell>
        </row>
        <row r="4679">
          <cell r="H4679" t="str">
            <v/>
          </cell>
        </row>
        <row r="4680">
          <cell r="H4680" t="str">
            <v/>
          </cell>
        </row>
        <row r="4681">
          <cell r="H4681" t="str">
            <v/>
          </cell>
        </row>
        <row r="4682">
          <cell r="H4682" t="str">
            <v/>
          </cell>
        </row>
        <row r="4683">
          <cell r="H4683" t="str">
            <v/>
          </cell>
        </row>
        <row r="4684">
          <cell r="H4684" t="str">
            <v/>
          </cell>
        </row>
        <row r="4685">
          <cell r="H4685" t="str">
            <v/>
          </cell>
        </row>
        <row r="4686">
          <cell r="H4686" t="str">
            <v/>
          </cell>
        </row>
        <row r="4687">
          <cell r="H4687" t="str">
            <v/>
          </cell>
        </row>
        <row r="4688">
          <cell r="H4688" t="str">
            <v/>
          </cell>
        </row>
        <row r="4689">
          <cell r="H4689" t="str">
            <v/>
          </cell>
        </row>
        <row r="4690">
          <cell r="H4690" t="str">
            <v/>
          </cell>
        </row>
        <row r="4691">
          <cell r="H4691" t="str">
            <v/>
          </cell>
        </row>
        <row r="4692">
          <cell r="H4692" t="str">
            <v/>
          </cell>
        </row>
        <row r="4693">
          <cell r="H4693" t="str">
            <v/>
          </cell>
        </row>
        <row r="4694">
          <cell r="H4694" t="str">
            <v/>
          </cell>
        </row>
        <row r="4695">
          <cell r="H4695" t="str">
            <v/>
          </cell>
        </row>
        <row r="4696">
          <cell r="H4696" t="str">
            <v/>
          </cell>
        </row>
        <row r="4697">
          <cell r="H4697" t="str">
            <v/>
          </cell>
        </row>
        <row r="4698">
          <cell r="H4698" t="str">
            <v/>
          </cell>
        </row>
        <row r="4699">
          <cell r="H4699" t="str">
            <v/>
          </cell>
        </row>
        <row r="4700">
          <cell r="H4700" t="str">
            <v/>
          </cell>
        </row>
        <row r="4701">
          <cell r="H4701" t="str">
            <v/>
          </cell>
        </row>
        <row r="4702">
          <cell r="H4702" t="str">
            <v/>
          </cell>
        </row>
        <row r="4703">
          <cell r="H4703" t="str">
            <v/>
          </cell>
        </row>
        <row r="4704">
          <cell r="H4704" t="str">
            <v/>
          </cell>
        </row>
        <row r="4705">
          <cell r="H4705" t="str">
            <v/>
          </cell>
        </row>
        <row r="4706">
          <cell r="H4706" t="str">
            <v/>
          </cell>
        </row>
        <row r="4707">
          <cell r="H4707" t="str">
            <v/>
          </cell>
        </row>
        <row r="4708">
          <cell r="H4708" t="str">
            <v/>
          </cell>
        </row>
        <row r="4709">
          <cell r="H4709" t="str">
            <v/>
          </cell>
        </row>
        <row r="4710">
          <cell r="H4710" t="str">
            <v/>
          </cell>
        </row>
        <row r="4711">
          <cell r="H4711" t="str">
            <v/>
          </cell>
        </row>
        <row r="4712">
          <cell r="H4712" t="str">
            <v/>
          </cell>
        </row>
        <row r="4713">
          <cell r="H4713" t="str">
            <v/>
          </cell>
        </row>
        <row r="4714">
          <cell r="H4714" t="str">
            <v/>
          </cell>
        </row>
        <row r="4715">
          <cell r="H4715" t="str">
            <v/>
          </cell>
        </row>
        <row r="4716">
          <cell r="H4716" t="str">
            <v/>
          </cell>
        </row>
        <row r="4717">
          <cell r="H4717" t="str">
            <v/>
          </cell>
        </row>
        <row r="4718">
          <cell r="H4718" t="str">
            <v/>
          </cell>
        </row>
        <row r="4719">
          <cell r="H4719" t="str">
            <v/>
          </cell>
        </row>
        <row r="4720">
          <cell r="H4720" t="str">
            <v/>
          </cell>
        </row>
        <row r="4721">
          <cell r="H4721" t="str">
            <v/>
          </cell>
        </row>
        <row r="4722">
          <cell r="H4722" t="str">
            <v/>
          </cell>
        </row>
        <row r="4723">
          <cell r="H4723" t="str">
            <v/>
          </cell>
        </row>
        <row r="4724">
          <cell r="H4724" t="str">
            <v/>
          </cell>
        </row>
        <row r="4725">
          <cell r="H4725" t="str">
            <v/>
          </cell>
        </row>
        <row r="4726">
          <cell r="H4726" t="str">
            <v/>
          </cell>
        </row>
        <row r="4727">
          <cell r="H4727" t="str">
            <v/>
          </cell>
        </row>
        <row r="4728">
          <cell r="H4728" t="str">
            <v/>
          </cell>
        </row>
        <row r="4729">
          <cell r="H4729" t="str">
            <v/>
          </cell>
        </row>
        <row r="4730">
          <cell r="H4730" t="str">
            <v/>
          </cell>
        </row>
        <row r="4731">
          <cell r="H4731" t="str">
            <v/>
          </cell>
        </row>
        <row r="4732">
          <cell r="H4732" t="str">
            <v/>
          </cell>
        </row>
        <row r="4733">
          <cell r="H4733" t="str">
            <v/>
          </cell>
        </row>
        <row r="4734">
          <cell r="H4734" t="str">
            <v/>
          </cell>
        </row>
        <row r="4735">
          <cell r="H4735" t="str">
            <v/>
          </cell>
        </row>
        <row r="4736">
          <cell r="H4736" t="str">
            <v/>
          </cell>
        </row>
        <row r="4737">
          <cell r="H4737" t="str">
            <v/>
          </cell>
        </row>
        <row r="4738">
          <cell r="H4738" t="str">
            <v/>
          </cell>
        </row>
        <row r="4739">
          <cell r="H4739" t="str">
            <v/>
          </cell>
        </row>
        <row r="4740">
          <cell r="H4740" t="str">
            <v/>
          </cell>
        </row>
        <row r="4741">
          <cell r="H4741" t="str">
            <v/>
          </cell>
        </row>
        <row r="4742">
          <cell r="H4742" t="str">
            <v/>
          </cell>
        </row>
        <row r="4743">
          <cell r="H4743" t="str">
            <v/>
          </cell>
        </row>
        <row r="4744">
          <cell r="H4744" t="str">
            <v/>
          </cell>
        </row>
        <row r="4745">
          <cell r="H4745" t="str">
            <v/>
          </cell>
        </row>
        <row r="4746">
          <cell r="H4746" t="str">
            <v/>
          </cell>
        </row>
        <row r="4747">
          <cell r="H4747" t="str">
            <v/>
          </cell>
        </row>
        <row r="4748">
          <cell r="H4748" t="str">
            <v/>
          </cell>
        </row>
        <row r="4749">
          <cell r="H4749" t="str">
            <v/>
          </cell>
        </row>
        <row r="4750">
          <cell r="H4750" t="str">
            <v/>
          </cell>
        </row>
        <row r="4751">
          <cell r="H4751" t="str">
            <v/>
          </cell>
        </row>
        <row r="4752">
          <cell r="H4752" t="str">
            <v/>
          </cell>
        </row>
        <row r="4753">
          <cell r="H4753" t="str">
            <v/>
          </cell>
        </row>
        <row r="4754">
          <cell r="H4754" t="str">
            <v/>
          </cell>
        </row>
        <row r="4755">
          <cell r="H4755" t="str">
            <v/>
          </cell>
        </row>
        <row r="4756">
          <cell r="H4756" t="str">
            <v/>
          </cell>
        </row>
        <row r="4757">
          <cell r="H4757" t="str">
            <v/>
          </cell>
        </row>
        <row r="4758">
          <cell r="H4758" t="str">
            <v/>
          </cell>
        </row>
        <row r="4759">
          <cell r="H4759" t="str">
            <v/>
          </cell>
        </row>
        <row r="4760">
          <cell r="H4760" t="str">
            <v/>
          </cell>
        </row>
        <row r="4761">
          <cell r="H4761" t="str">
            <v/>
          </cell>
        </row>
        <row r="4762">
          <cell r="H4762" t="str">
            <v/>
          </cell>
        </row>
        <row r="4763">
          <cell r="H4763" t="str">
            <v/>
          </cell>
        </row>
        <row r="4764">
          <cell r="H4764" t="str">
            <v/>
          </cell>
        </row>
        <row r="4765">
          <cell r="H4765" t="str">
            <v/>
          </cell>
        </row>
        <row r="4766">
          <cell r="H4766" t="str">
            <v/>
          </cell>
        </row>
        <row r="4767">
          <cell r="H4767" t="str">
            <v/>
          </cell>
        </row>
        <row r="4768">
          <cell r="H4768" t="str">
            <v/>
          </cell>
        </row>
        <row r="4769">
          <cell r="H4769" t="str">
            <v/>
          </cell>
        </row>
        <row r="4770">
          <cell r="H4770" t="str">
            <v/>
          </cell>
        </row>
        <row r="4771">
          <cell r="H4771" t="str">
            <v/>
          </cell>
        </row>
        <row r="4772">
          <cell r="H4772" t="str">
            <v/>
          </cell>
        </row>
        <row r="4773">
          <cell r="H4773" t="str">
            <v/>
          </cell>
        </row>
        <row r="4774">
          <cell r="H4774" t="str">
            <v/>
          </cell>
        </row>
        <row r="4775">
          <cell r="H4775" t="str">
            <v/>
          </cell>
        </row>
        <row r="4776">
          <cell r="H4776" t="str">
            <v/>
          </cell>
        </row>
        <row r="4777">
          <cell r="H4777" t="str">
            <v/>
          </cell>
        </row>
        <row r="4778">
          <cell r="H4778" t="str">
            <v/>
          </cell>
        </row>
        <row r="4779">
          <cell r="H4779" t="str">
            <v/>
          </cell>
        </row>
        <row r="4780">
          <cell r="H4780" t="str">
            <v/>
          </cell>
        </row>
        <row r="4781">
          <cell r="H4781" t="str">
            <v/>
          </cell>
        </row>
        <row r="4782">
          <cell r="H4782" t="str">
            <v/>
          </cell>
        </row>
        <row r="4783">
          <cell r="H4783" t="str">
            <v/>
          </cell>
        </row>
        <row r="4784">
          <cell r="H4784" t="str">
            <v/>
          </cell>
        </row>
        <row r="4785">
          <cell r="H4785" t="str">
            <v/>
          </cell>
        </row>
        <row r="4786">
          <cell r="H4786" t="str">
            <v/>
          </cell>
        </row>
        <row r="4787">
          <cell r="H4787" t="str">
            <v/>
          </cell>
        </row>
        <row r="4788">
          <cell r="H4788" t="str">
            <v/>
          </cell>
        </row>
        <row r="4789">
          <cell r="H4789" t="str">
            <v/>
          </cell>
        </row>
        <row r="4790">
          <cell r="H4790" t="str">
            <v/>
          </cell>
        </row>
        <row r="4791">
          <cell r="H4791" t="str">
            <v/>
          </cell>
        </row>
        <row r="4792">
          <cell r="H4792" t="str">
            <v/>
          </cell>
        </row>
        <row r="4793">
          <cell r="H4793" t="str">
            <v/>
          </cell>
        </row>
        <row r="4794">
          <cell r="H4794" t="str">
            <v/>
          </cell>
        </row>
        <row r="4795">
          <cell r="H4795" t="str">
            <v/>
          </cell>
        </row>
        <row r="4796">
          <cell r="H4796" t="str">
            <v/>
          </cell>
        </row>
        <row r="4797">
          <cell r="H4797" t="str">
            <v/>
          </cell>
        </row>
        <row r="4798">
          <cell r="H4798" t="str">
            <v/>
          </cell>
        </row>
        <row r="4799">
          <cell r="H4799" t="str">
            <v/>
          </cell>
        </row>
        <row r="4800">
          <cell r="H4800" t="str">
            <v/>
          </cell>
        </row>
        <row r="4801">
          <cell r="H4801" t="str">
            <v/>
          </cell>
        </row>
        <row r="4802">
          <cell r="H4802" t="str">
            <v/>
          </cell>
        </row>
        <row r="4803">
          <cell r="H4803" t="str">
            <v/>
          </cell>
        </row>
        <row r="4804">
          <cell r="H4804" t="str">
            <v/>
          </cell>
        </row>
        <row r="4805">
          <cell r="H4805" t="str">
            <v/>
          </cell>
        </row>
        <row r="4806">
          <cell r="H4806" t="str">
            <v/>
          </cell>
        </row>
        <row r="4807">
          <cell r="H4807" t="str">
            <v/>
          </cell>
        </row>
        <row r="4808">
          <cell r="H4808" t="str">
            <v/>
          </cell>
        </row>
        <row r="4809">
          <cell r="H4809" t="str">
            <v/>
          </cell>
        </row>
        <row r="4810">
          <cell r="H4810" t="str">
            <v/>
          </cell>
        </row>
        <row r="4811">
          <cell r="H4811" t="str">
            <v/>
          </cell>
        </row>
        <row r="4812">
          <cell r="H4812" t="str">
            <v/>
          </cell>
        </row>
        <row r="4813">
          <cell r="H4813" t="str">
            <v/>
          </cell>
        </row>
        <row r="4814">
          <cell r="H4814" t="str">
            <v/>
          </cell>
        </row>
        <row r="4815">
          <cell r="H4815" t="str">
            <v/>
          </cell>
        </row>
        <row r="4816">
          <cell r="H4816" t="str">
            <v/>
          </cell>
        </row>
        <row r="4817">
          <cell r="H4817" t="str">
            <v/>
          </cell>
        </row>
        <row r="4818">
          <cell r="H4818" t="str">
            <v/>
          </cell>
        </row>
        <row r="4819">
          <cell r="H4819" t="str">
            <v/>
          </cell>
        </row>
        <row r="4820">
          <cell r="H4820" t="str">
            <v/>
          </cell>
        </row>
        <row r="4821">
          <cell r="H4821" t="str">
            <v/>
          </cell>
        </row>
        <row r="4822">
          <cell r="H4822" t="str">
            <v/>
          </cell>
        </row>
        <row r="4823">
          <cell r="H4823" t="str">
            <v/>
          </cell>
        </row>
        <row r="4824">
          <cell r="H4824" t="str">
            <v/>
          </cell>
        </row>
        <row r="4825">
          <cell r="H4825" t="str">
            <v/>
          </cell>
        </row>
        <row r="4826">
          <cell r="H4826" t="str">
            <v/>
          </cell>
        </row>
        <row r="4827">
          <cell r="H4827" t="str">
            <v/>
          </cell>
        </row>
        <row r="4828">
          <cell r="H4828" t="str">
            <v/>
          </cell>
        </row>
        <row r="4829">
          <cell r="H4829" t="str">
            <v/>
          </cell>
        </row>
        <row r="4830">
          <cell r="H4830" t="str">
            <v/>
          </cell>
        </row>
        <row r="4831">
          <cell r="H4831" t="str">
            <v/>
          </cell>
        </row>
        <row r="4832">
          <cell r="H4832" t="str">
            <v/>
          </cell>
        </row>
        <row r="4833">
          <cell r="H4833" t="str">
            <v/>
          </cell>
        </row>
        <row r="4834">
          <cell r="H4834" t="str">
            <v/>
          </cell>
        </row>
        <row r="4835">
          <cell r="H4835" t="str">
            <v/>
          </cell>
        </row>
        <row r="4836">
          <cell r="H4836" t="str">
            <v/>
          </cell>
        </row>
        <row r="4837">
          <cell r="H4837" t="str">
            <v/>
          </cell>
        </row>
        <row r="4838">
          <cell r="H4838" t="str">
            <v/>
          </cell>
        </row>
        <row r="4839">
          <cell r="H4839" t="str">
            <v/>
          </cell>
        </row>
        <row r="4840">
          <cell r="H4840" t="str">
            <v/>
          </cell>
        </row>
        <row r="4841">
          <cell r="H4841" t="str">
            <v/>
          </cell>
        </row>
        <row r="4842">
          <cell r="H4842" t="str">
            <v/>
          </cell>
        </row>
        <row r="4843">
          <cell r="H4843" t="str">
            <v/>
          </cell>
        </row>
        <row r="4844">
          <cell r="H4844" t="str">
            <v/>
          </cell>
        </row>
        <row r="4845">
          <cell r="H4845" t="str">
            <v/>
          </cell>
        </row>
        <row r="4846">
          <cell r="H4846" t="str">
            <v/>
          </cell>
        </row>
        <row r="4847">
          <cell r="H4847" t="str">
            <v/>
          </cell>
        </row>
        <row r="4848">
          <cell r="H4848" t="str">
            <v/>
          </cell>
        </row>
        <row r="4849">
          <cell r="H4849" t="str">
            <v/>
          </cell>
        </row>
        <row r="4850">
          <cell r="H4850" t="str">
            <v/>
          </cell>
        </row>
        <row r="4851">
          <cell r="H4851" t="str">
            <v/>
          </cell>
        </row>
        <row r="4852">
          <cell r="H4852" t="str">
            <v/>
          </cell>
        </row>
        <row r="4853">
          <cell r="H4853" t="str">
            <v/>
          </cell>
        </row>
        <row r="4854">
          <cell r="H4854" t="str">
            <v/>
          </cell>
        </row>
        <row r="4855">
          <cell r="H4855" t="str">
            <v/>
          </cell>
        </row>
        <row r="4856">
          <cell r="H4856" t="str">
            <v/>
          </cell>
        </row>
        <row r="4857">
          <cell r="H4857" t="str">
            <v/>
          </cell>
        </row>
        <row r="4858">
          <cell r="H4858" t="str">
            <v/>
          </cell>
        </row>
        <row r="4859">
          <cell r="H4859" t="str">
            <v/>
          </cell>
        </row>
        <row r="4860">
          <cell r="H4860" t="str">
            <v/>
          </cell>
        </row>
        <row r="4861">
          <cell r="H4861" t="str">
            <v/>
          </cell>
        </row>
        <row r="4862">
          <cell r="H4862" t="str">
            <v/>
          </cell>
        </row>
        <row r="4863">
          <cell r="H4863" t="str">
            <v/>
          </cell>
        </row>
        <row r="4864">
          <cell r="H4864" t="str">
            <v/>
          </cell>
        </row>
        <row r="4865">
          <cell r="H4865" t="str">
            <v/>
          </cell>
        </row>
        <row r="4866">
          <cell r="H4866" t="str">
            <v/>
          </cell>
        </row>
        <row r="4867">
          <cell r="H4867" t="str">
            <v/>
          </cell>
        </row>
        <row r="4868">
          <cell r="H4868" t="str">
            <v/>
          </cell>
        </row>
        <row r="4869">
          <cell r="H4869" t="str">
            <v/>
          </cell>
        </row>
        <row r="4870">
          <cell r="H4870" t="str">
            <v/>
          </cell>
        </row>
        <row r="4871">
          <cell r="H4871" t="str">
            <v/>
          </cell>
        </row>
        <row r="4872">
          <cell r="H4872" t="str">
            <v/>
          </cell>
        </row>
        <row r="4873">
          <cell r="H4873" t="str">
            <v/>
          </cell>
        </row>
        <row r="4874">
          <cell r="H4874" t="str">
            <v/>
          </cell>
        </row>
        <row r="4875">
          <cell r="H4875" t="str">
            <v/>
          </cell>
        </row>
        <row r="4876">
          <cell r="H4876" t="str">
            <v/>
          </cell>
        </row>
        <row r="4877">
          <cell r="H4877" t="str">
            <v/>
          </cell>
        </row>
        <row r="4878">
          <cell r="H4878" t="str">
            <v/>
          </cell>
        </row>
        <row r="4879">
          <cell r="H4879" t="str">
            <v/>
          </cell>
        </row>
        <row r="4880">
          <cell r="H4880" t="str">
            <v/>
          </cell>
        </row>
        <row r="4881">
          <cell r="H4881" t="str">
            <v/>
          </cell>
        </row>
        <row r="4882">
          <cell r="H4882" t="str">
            <v/>
          </cell>
        </row>
        <row r="4883">
          <cell r="H4883" t="str">
            <v/>
          </cell>
        </row>
        <row r="4884">
          <cell r="H4884" t="str">
            <v/>
          </cell>
        </row>
        <row r="4885">
          <cell r="H4885" t="str">
            <v/>
          </cell>
        </row>
        <row r="4886">
          <cell r="H4886" t="str">
            <v/>
          </cell>
        </row>
        <row r="4887">
          <cell r="H4887" t="str">
            <v/>
          </cell>
        </row>
        <row r="4888">
          <cell r="H4888" t="str">
            <v/>
          </cell>
        </row>
        <row r="4889">
          <cell r="H4889" t="str">
            <v/>
          </cell>
        </row>
        <row r="4890">
          <cell r="H4890" t="str">
            <v/>
          </cell>
        </row>
        <row r="4891">
          <cell r="H4891" t="str">
            <v/>
          </cell>
        </row>
        <row r="4892">
          <cell r="H4892" t="str">
            <v/>
          </cell>
        </row>
        <row r="4893">
          <cell r="H4893" t="str">
            <v/>
          </cell>
        </row>
        <row r="4894">
          <cell r="H4894" t="str">
            <v/>
          </cell>
        </row>
        <row r="4895">
          <cell r="H4895" t="str">
            <v/>
          </cell>
        </row>
        <row r="4896">
          <cell r="H4896" t="str">
            <v/>
          </cell>
        </row>
        <row r="4897">
          <cell r="H4897" t="str">
            <v/>
          </cell>
        </row>
        <row r="4898">
          <cell r="H4898" t="str">
            <v/>
          </cell>
        </row>
        <row r="4899">
          <cell r="H4899" t="str">
            <v/>
          </cell>
        </row>
        <row r="4900">
          <cell r="H4900" t="str">
            <v/>
          </cell>
        </row>
        <row r="4901">
          <cell r="H4901" t="str">
            <v/>
          </cell>
        </row>
        <row r="4902">
          <cell r="H4902" t="str">
            <v/>
          </cell>
        </row>
        <row r="4903">
          <cell r="H4903" t="str">
            <v/>
          </cell>
        </row>
        <row r="4904">
          <cell r="H4904" t="str">
            <v/>
          </cell>
        </row>
        <row r="4905">
          <cell r="H4905" t="str">
            <v/>
          </cell>
        </row>
        <row r="4906">
          <cell r="H4906" t="str">
            <v/>
          </cell>
        </row>
        <row r="4907">
          <cell r="H4907" t="str">
            <v/>
          </cell>
        </row>
        <row r="4908">
          <cell r="H4908" t="str">
            <v/>
          </cell>
        </row>
        <row r="4909">
          <cell r="H4909" t="str">
            <v/>
          </cell>
        </row>
        <row r="4910">
          <cell r="H4910" t="str">
            <v/>
          </cell>
        </row>
        <row r="4911">
          <cell r="H4911" t="str">
            <v/>
          </cell>
        </row>
        <row r="4912">
          <cell r="H4912" t="str">
            <v/>
          </cell>
        </row>
        <row r="4913">
          <cell r="H4913" t="str">
            <v/>
          </cell>
        </row>
        <row r="4914">
          <cell r="H4914" t="str">
            <v/>
          </cell>
        </row>
        <row r="4915">
          <cell r="H4915" t="str">
            <v/>
          </cell>
        </row>
        <row r="4916">
          <cell r="H4916" t="str">
            <v/>
          </cell>
        </row>
        <row r="4917">
          <cell r="H4917" t="str">
            <v/>
          </cell>
        </row>
        <row r="4918">
          <cell r="H4918" t="str">
            <v/>
          </cell>
        </row>
        <row r="4919">
          <cell r="H4919" t="str">
            <v/>
          </cell>
        </row>
        <row r="4920">
          <cell r="H4920" t="str">
            <v/>
          </cell>
        </row>
        <row r="4921">
          <cell r="H4921" t="str">
            <v/>
          </cell>
        </row>
        <row r="4922">
          <cell r="H4922" t="str">
            <v/>
          </cell>
        </row>
        <row r="4923">
          <cell r="H4923" t="str">
            <v/>
          </cell>
        </row>
        <row r="4924">
          <cell r="H4924" t="str">
            <v/>
          </cell>
        </row>
        <row r="4925">
          <cell r="H4925" t="str">
            <v/>
          </cell>
        </row>
        <row r="4926">
          <cell r="H4926" t="str">
            <v/>
          </cell>
        </row>
        <row r="4927">
          <cell r="H4927" t="str">
            <v/>
          </cell>
        </row>
        <row r="4928">
          <cell r="H4928" t="str">
            <v/>
          </cell>
        </row>
        <row r="4929">
          <cell r="H4929" t="str">
            <v/>
          </cell>
        </row>
        <row r="4930">
          <cell r="H4930" t="str">
            <v/>
          </cell>
        </row>
        <row r="4931">
          <cell r="H4931" t="str">
            <v/>
          </cell>
        </row>
        <row r="4932">
          <cell r="H4932" t="str">
            <v/>
          </cell>
        </row>
        <row r="4933">
          <cell r="H4933" t="str">
            <v/>
          </cell>
        </row>
        <row r="4934">
          <cell r="H4934" t="str">
            <v/>
          </cell>
        </row>
        <row r="4935">
          <cell r="H4935" t="str">
            <v/>
          </cell>
        </row>
        <row r="4936">
          <cell r="H4936" t="str">
            <v/>
          </cell>
        </row>
        <row r="4937">
          <cell r="H4937" t="str">
            <v/>
          </cell>
        </row>
        <row r="4938">
          <cell r="H4938" t="str">
            <v/>
          </cell>
        </row>
        <row r="4939">
          <cell r="H4939" t="str">
            <v/>
          </cell>
        </row>
        <row r="4940">
          <cell r="H4940" t="str">
            <v/>
          </cell>
        </row>
        <row r="4941">
          <cell r="H4941" t="str">
            <v/>
          </cell>
        </row>
        <row r="4942">
          <cell r="H4942" t="str">
            <v/>
          </cell>
        </row>
        <row r="4943">
          <cell r="H4943" t="str">
            <v/>
          </cell>
        </row>
        <row r="4944">
          <cell r="H4944" t="str">
            <v/>
          </cell>
        </row>
        <row r="4945">
          <cell r="H4945" t="str">
            <v/>
          </cell>
        </row>
        <row r="4946">
          <cell r="H4946" t="str">
            <v/>
          </cell>
        </row>
        <row r="4947">
          <cell r="H4947" t="str">
            <v/>
          </cell>
        </row>
        <row r="4948">
          <cell r="H4948" t="str">
            <v/>
          </cell>
        </row>
        <row r="4949">
          <cell r="H4949" t="str">
            <v/>
          </cell>
        </row>
        <row r="4950">
          <cell r="H4950" t="str">
            <v/>
          </cell>
        </row>
        <row r="4951">
          <cell r="H4951" t="str">
            <v/>
          </cell>
        </row>
        <row r="4952">
          <cell r="H4952" t="str">
            <v/>
          </cell>
        </row>
        <row r="4953">
          <cell r="H4953" t="str">
            <v/>
          </cell>
        </row>
        <row r="4954">
          <cell r="H4954" t="str">
            <v/>
          </cell>
        </row>
        <row r="4955">
          <cell r="H4955" t="str">
            <v/>
          </cell>
        </row>
        <row r="4956">
          <cell r="H4956" t="str">
            <v/>
          </cell>
        </row>
        <row r="4957">
          <cell r="H4957" t="str">
            <v/>
          </cell>
        </row>
        <row r="4958">
          <cell r="H4958" t="str">
            <v/>
          </cell>
        </row>
        <row r="4959">
          <cell r="H4959" t="str">
            <v/>
          </cell>
        </row>
        <row r="4960">
          <cell r="H4960" t="str">
            <v/>
          </cell>
        </row>
        <row r="4961">
          <cell r="H4961" t="str">
            <v/>
          </cell>
        </row>
        <row r="4962">
          <cell r="H4962" t="str">
            <v/>
          </cell>
        </row>
        <row r="4963">
          <cell r="H4963" t="str">
            <v/>
          </cell>
        </row>
        <row r="4964">
          <cell r="H4964" t="str">
            <v/>
          </cell>
        </row>
        <row r="4965">
          <cell r="H4965" t="str">
            <v/>
          </cell>
        </row>
        <row r="4966">
          <cell r="H4966" t="str">
            <v/>
          </cell>
        </row>
        <row r="4967">
          <cell r="H4967" t="str">
            <v/>
          </cell>
        </row>
        <row r="4968">
          <cell r="H4968" t="str">
            <v/>
          </cell>
        </row>
        <row r="4969">
          <cell r="H4969" t="str">
            <v/>
          </cell>
        </row>
        <row r="4970">
          <cell r="H4970" t="str">
            <v/>
          </cell>
        </row>
        <row r="4971">
          <cell r="H4971" t="str">
            <v/>
          </cell>
        </row>
        <row r="4972">
          <cell r="H4972" t="str">
            <v/>
          </cell>
        </row>
        <row r="4973">
          <cell r="H4973" t="str">
            <v/>
          </cell>
        </row>
        <row r="4974">
          <cell r="H4974" t="str">
            <v/>
          </cell>
        </row>
        <row r="4975">
          <cell r="H4975" t="str">
            <v/>
          </cell>
        </row>
        <row r="4976">
          <cell r="H4976" t="str">
            <v/>
          </cell>
        </row>
        <row r="4977">
          <cell r="H4977" t="str">
            <v/>
          </cell>
        </row>
        <row r="4978">
          <cell r="H4978" t="str">
            <v/>
          </cell>
        </row>
        <row r="4979">
          <cell r="H4979" t="str">
            <v/>
          </cell>
        </row>
        <row r="4980">
          <cell r="H4980" t="str">
            <v/>
          </cell>
        </row>
        <row r="4981">
          <cell r="H4981" t="str">
            <v/>
          </cell>
        </row>
        <row r="4982">
          <cell r="H4982" t="str">
            <v/>
          </cell>
        </row>
        <row r="4983">
          <cell r="H4983" t="str">
            <v/>
          </cell>
        </row>
        <row r="4984">
          <cell r="H4984" t="str">
            <v/>
          </cell>
        </row>
        <row r="4985">
          <cell r="H4985" t="str">
            <v/>
          </cell>
        </row>
        <row r="4986">
          <cell r="H4986" t="str">
            <v/>
          </cell>
        </row>
        <row r="4987">
          <cell r="H4987" t="str">
            <v/>
          </cell>
        </row>
        <row r="4988">
          <cell r="H4988" t="str">
            <v/>
          </cell>
        </row>
        <row r="4989">
          <cell r="H4989" t="str">
            <v/>
          </cell>
        </row>
        <row r="4990">
          <cell r="H4990" t="str">
            <v/>
          </cell>
        </row>
        <row r="4991">
          <cell r="H4991" t="str">
            <v/>
          </cell>
        </row>
        <row r="4992">
          <cell r="H4992" t="str">
            <v/>
          </cell>
        </row>
        <row r="4993">
          <cell r="H4993" t="str">
            <v/>
          </cell>
        </row>
        <row r="4994">
          <cell r="H4994" t="str">
            <v/>
          </cell>
        </row>
        <row r="4995">
          <cell r="H4995" t="str">
            <v/>
          </cell>
        </row>
        <row r="4996">
          <cell r="H4996" t="str">
            <v/>
          </cell>
        </row>
        <row r="4997">
          <cell r="H4997" t="str">
            <v/>
          </cell>
        </row>
        <row r="4998">
          <cell r="H4998" t="str">
            <v/>
          </cell>
        </row>
        <row r="4999">
          <cell r="H4999" t="str">
            <v/>
          </cell>
        </row>
        <row r="5000">
          <cell r="H5000" t="str">
            <v/>
          </cell>
        </row>
        <row r="5001">
          <cell r="H5001" t="str">
            <v/>
          </cell>
        </row>
        <row r="5002">
          <cell r="H5002" t="str">
            <v/>
          </cell>
        </row>
        <row r="5003">
          <cell r="H5003" t="str">
            <v/>
          </cell>
        </row>
        <row r="5004">
          <cell r="H5004" t="str">
            <v/>
          </cell>
        </row>
        <row r="5005">
          <cell r="H5005" t="str">
            <v/>
          </cell>
        </row>
        <row r="5006">
          <cell r="H5006" t="str">
            <v/>
          </cell>
        </row>
        <row r="5007">
          <cell r="H5007" t="str">
            <v/>
          </cell>
        </row>
        <row r="5008">
          <cell r="H5008" t="str">
            <v/>
          </cell>
        </row>
        <row r="5009">
          <cell r="H5009" t="str">
            <v/>
          </cell>
        </row>
        <row r="5010">
          <cell r="H5010" t="str">
            <v/>
          </cell>
        </row>
        <row r="5011">
          <cell r="H5011" t="str">
            <v/>
          </cell>
        </row>
        <row r="5012">
          <cell r="H5012" t="str">
            <v/>
          </cell>
        </row>
        <row r="5013">
          <cell r="H5013" t="str">
            <v/>
          </cell>
        </row>
        <row r="5014">
          <cell r="H5014" t="str">
            <v/>
          </cell>
        </row>
        <row r="5015">
          <cell r="H5015" t="str">
            <v/>
          </cell>
        </row>
        <row r="5016">
          <cell r="H5016" t="str">
            <v/>
          </cell>
        </row>
        <row r="5017">
          <cell r="H5017" t="str">
            <v/>
          </cell>
        </row>
        <row r="5018">
          <cell r="H5018" t="str">
            <v/>
          </cell>
        </row>
        <row r="5019">
          <cell r="H5019" t="str">
            <v/>
          </cell>
        </row>
        <row r="5020">
          <cell r="H5020" t="str">
            <v/>
          </cell>
        </row>
        <row r="5021">
          <cell r="H5021" t="str">
            <v/>
          </cell>
        </row>
        <row r="5022">
          <cell r="H5022" t="str">
            <v/>
          </cell>
        </row>
        <row r="5023">
          <cell r="H5023" t="str">
            <v/>
          </cell>
        </row>
        <row r="5024">
          <cell r="H5024" t="str">
            <v/>
          </cell>
        </row>
        <row r="5025">
          <cell r="H5025" t="str">
            <v/>
          </cell>
        </row>
        <row r="5026">
          <cell r="H5026" t="str">
            <v/>
          </cell>
        </row>
        <row r="5027">
          <cell r="H5027" t="str">
            <v/>
          </cell>
        </row>
        <row r="5028">
          <cell r="H5028" t="str">
            <v/>
          </cell>
        </row>
        <row r="5029">
          <cell r="H5029" t="str">
            <v/>
          </cell>
        </row>
        <row r="5030">
          <cell r="H5030" t="str">
            <v/>
          </cell>
        </row>
        <row r="5031">
          <cell r="H5031" t="str">
            <v/>
          </cell>
        </row>
        <row r="5032">
          <cell r="H5032" t="str">
            <v/>
          </cell>
        </row>
        <row r="5033">
          <cell r="H5033" t="str">
            <v/>
          </cell>
        </row>
        <row r="5034">
          <cell r="H5034" t="str">
            <v/>
          </cell>
        </row>
        <row r="5035">
          <cell r="H5035" t="str">
            <v/>
          </cell>
        </row>
        <row r="5036">
          <cell r="H5036" t="str">
            <v/>
          </cell>
        </row>
        <row r="5037">
          <cell r="H5037" t="str">
            <v/>
          </cell>
        </row>
        <row r="5038">
          <cell r="H5038" t="str">
            <v/>
          </cell>
        </row>
        <row r="5039">
          <cell r="H5039" t="str">
            <v/>
          </cell>
        </row>
        <row r="5040">
          <cell r="H5040" t="str">
            <v/>
          </cell>
        </row>
        <row r="5041">
          <cell r="H5041" t="str">
            <v/>
          </cell>
        </row>
        <row r="5042">
          <cell r="H5042" t="str">
            <v/>
          </cell>
        </row>
        <row r="5043">
          <cell r="H5043" t="str">
            <v/>
          </cell>
        </row>
        <row r="5044">
          <cell r="H5044" t="str">
            <v/>
          </cell>
        </row>
        <row r="5045">
          <cell r="H5045" t="str">
            <v/>
          </cell>
        </row>
        <row r="5046">
          <cell r="H5046" t="str">
            <v/>
          </cell>
        </row>
        <row r="5047">
          <cell r="H5047" t="str">
            <v/>
          </cell>
        </row>
        <row r="5048">
          <cell r="H5048" t="str">
            <v/>
          </cell>
        </row>
        <row r="5049">
          <cell r="H5049" t="str">
            <v/>
          </cell>
        </row>
        <row r="5050">
          <cell r="H5050" t="str">
            <v/>
          </cell>
        </row>
        <row r="5051">
          <cell r="H5051" t="str">
            <v/>
          </cell>
        </row>
        <row r="5052">
          <cell r="H5052" t="str">
            <v/>
          </cell>
        </row>
        <row r="5053">
          <cell r="H5053" t="str">
            <v/>
          </cell>
        </row>
        <row r="5054">
          <cell r="H5054" t="str">
            <v/>
          </cell>
        </row>
        <row r="5055">
          <cell r="H5055" t="str">
            <v/>
          </cell>
        </row>
        <row r="5056">
          <cell r="H5056" t="str">
            <v/>
          </cell>
        </row>
        <row r="5057">
          <cell r="H5057" t="str">
            <v/>
          </cell>
        </row>
        <row r="5058">
          <cell r="H5058" t="str">
            <v/>
          </cell>
        </row>
        <row r="5059">
          <cell r="H5059" t="str">
            <v/>
          </cell>
        </row>
        <row r="5060">
          <cell r="H5060" t="str">
            <v/>
          </cell>
        </row>
        <row r="5061">
          <cell r="H5061" t="str">
            <v/>
          </cell>
        </row>
        <row r="5062">
          <cell r="H5062" t="str">
            <v/>
          </cell>
        </row>
        <row r="5063">
          <cell r="H5063" t="str">
            <v/>
          </cell>
        </row>
        <row r="5064">
          <cell r="H5064" t="str">
            <v/>
          </cell>
        </row>
        <row r="5065">
          <cell r="H5065" t="str">
            <v/>
          </cell>
        </row>
        <row r="5066">
          <cell r="H5066" t="str">
            <v/>
          </cell>
        </row>
        <row r="5067">
          <cell r="H5067" t="str">
            <v/>
          </cell>
        </row>
        <row r="5068">
          <cell r="H5068" t="str">
            <v/>
          </cell>
        </row>
        <row r="5069">
          <cell r="H5069" t="str">
            <v/>
          </cell>
        </row>
        <row r="5070">
          <cell r="H5070" t="str">
            <v/>
          </cell>
        </row>
        <row r="5071">
          <cell r="H5071" t="str">
            <v/>
          </cell>
        </row>
        <row r="5072">
          <cell r="H5072" t="str">
            <v/>
          </cell>
        </row>
        <row r="5073">
          <cell r="H5073" t="str">
            <v/>
          </cell>
        </row>
        <row r="5074">
          <cell r="H5074" t="str">
            <v/>
          </cell>
        </row>
        <row r="5075">
          <cell r="H5075" t="str">
            <v/>
          </cell>
        </row>
        <row r="5076">
          <cell r="H5076" t="str">
            <v/>
          </cell>
        </row>
        <row r="5077">
          <cell r="H5077" t="str">
            <v/>
          </cell>
        </row>
        <row r="5078">
          <cell r="H5078" t="str">
            <v/>
          </cell>
        </row>
        <row r="5079">
          <cell r="H5079" t="str">
            <v/>
          </cell>
        </row>
        <row r="5080">
          <cell r="H5080" t="str">
            <v/>
          </cell>
        </row>
        <row r="5081">
          <cell r="H5081" t="str">
            <v/>
          </cell>
        </row>
        <row r="5082">
          <cell r="H5082" t="str">
            <v/>
          </cell>
        </row>
        <row r="5083">
          <cell r="H5083" t="str">
            <v/>
          </cell>
        </row>
        <row r="5084">
          <cell r="H5084" t="str">
            <v/>
          </cell>
        </row>
        <row r="5085">
          <cell r="H5085" t="str">
            <v/>
          </cell>
        </row>
        <row r="5086">
          <cell r="H5086" t="str">
            <v/>
          </cell>
        </row>
        <row r="5087">
          <cell r="H5087" t="str">
            <v/>
          </cell>
        </row>
        <row r="5088">
          <cell r="H5088" t="str">
            <v/>
          </cell>
        </row>
        <row r="5089">
          <cell r="H5089" t="str">
            <v/>
          </cell>
        </row>
        <row r="5090">
          <cell r="H5090" t="str">
            <v/>
          </cell>
        </row>
        <row r="5091">
          <cell r="H5091" t="str">
            <v/>
          </cell>
        </row>
        <row r="5092">
          <cell r="H5092" t="str">
            <v/>
          </cell>
        </row>
        <row r="5093">
          <cell r="H5093" t="str">
            <v/>
          </cell>
        </row>
        <row r="5094">
          <cell r="H5094" t="str">
            <v/>
          </cell>
        </row>
        <row r="5095">
          <cell r="H5095" t="str">
            <v/>
          </cell>
        </row>
        <row r="5096">
          <cell r="H5096" t="str">
            <v/>
          </cell>
        </row>
        <row r="5097">
          <cell r="H5097" t="str">
            <v/>
          </cell>
        </row>
        <row r="5098">
          <cell r="H5098" t="str">
            <v/>
          </cell>
        </row>
        <row r="5099">
          <cell r="H5099" t="str">
            <v/>
          </cell>
        </row>
        <row r="5100">
          <cell r="H5100" t="str">
            <v/>
          </cell>
        </row>
        <row r="5101">
          <cell r="H5101" t="str">
            <v/>
          </cell>
        </row>
        <row r="5102">
          <cell r="H5102" t="str">
            <v/>
          </cell>
        </row>
        <row r="5103">
          <cell r="H5103" t="str">
            <v/>
          </cell>
        </row>
        <row r="5104">
          <cell r="H5104" t="str">
            <v/>
          </cell>
        </row>
        <row r="5105">
          <cell r="H5105" t="str">
            <v/>
          </cell>
        </row>
        <row r="5106">
          <cell r="H5106" t="str">
            <v/>
          </cell>
        </row>
        <row r="5107">
          <cell r="H5107" t="str">
            <v/>
          </cell>
        </row>
        <row r="5108">
          <cell r="H5108" t="str">
            <v/>
          </cell>
        </row>
        <row r="5109">
          <cell r="H5109" t="str">
            <v/>
          </cell>
        </row>
        <row r="5110">
          <cell r="H5110" t="str">
            <v/>
          </cell>
        </row>
        <row r="5111">
          <cell r="H5111" t="str">
            <v/>
          </cell>
        </row>
        <row r="5112">
          <cell r="H5112" t="str">
            <v/>
          </cell>
        </row>
        <row r="5113">
          <cell r="H5113" t="str">
            <v/>
          </cell>
        </row>
        <row r="5114">
          <cell r="H5114" t="str">
            <v/>
          </cell>
        </row>
        <row r="5115">
          <cell r="H5115" t="str">
            <v/>
          </cell>
        </row>
        <row r="5116">
          <cell r="H5116" t="str">
            <v/>
          </cell>
        </row>
        <row r="5117">
          <cell r="H5117" t="str">
            <v/>
          </cell>
        </row>
        <row r="5118">
          <cell r="H5118" t="str">
            <v/>
          </cell>
        </row>
        <row r="5119">
          <cell r="H5119" t="str">
            <v/>
          </cell>
        </row>
        <row r="5120">
          <cell r="H5120" t="str">
            <v/>
          </cell>
        </row>
        <row r="5121">
          <cell r="H5121" t="str">
            <v/>
          </cell>
        </row>
        <row r="5122">
          <cell r="H5122" t="str">
            <v/>
          </cell>
        </row>
        <row r="5123">
          <cell r="H5123" t="str">
            <v/>
          </cell>
        </row>
        <row r="5124">
          <cell r="H5124" t="str">
            <v/>
          </cell>
        </row>
        <row r="5125">
          <cell r="H5125" t="str">
            <v/>
          </cell>
        </row>
        <row r="5126">
          <cell r="H5126" t="str">
            <v/>
          </cell>
        </row>
        <row r="5127">
          <cell r="H5127" t="str">
            <v/>
          </cell>
        </row>
        <row r="5128">
          <cell r="H5128" t="str">
            <v/>
          </cell>
        </row>
        <row r="5129">
          <cell r="H5129" t="str">
            <v/>
          </cell>
        </row>
        <row r="5130">
          <cell r="H5130" t="str">
            <v/>
          </cell>
        </row>
        <row r="5131">
          <cell r="H5131" t="str">
            <v/>
          </cell>
        </row>
        <row r="5132">
          <cell r="H5132" t="str">
            <v/>
          </cell>
        </row>
        <row r="5133">
          <cell r="H5133" t="str">
            <v/>
          </cell>
        </row>
        <row r="5134">
          <cell r="H5134" t="str">
            <v/>
          </cell>
        </row>
        <row r="5135">
          <cell r="H5135" t="str">
            <v/>
          </cell>
        </row>
        <row r="5136">
          <cell r="H5136" t="str">
            <v/>
          </cell>
        </row>
        <row r="5137">
          <cell r="H5137" t="str">
            <v/>
          </cell>
        </row>
        <row r="5138">
          <cell r="H5138" t="str">
            <v/>
          </cell>
        </row>
        <row r="5139">
          <cell r="H5139" t="str">
            <v/>
          </cell>
        </row>
        <row r="5140">
          <cell r="H5140" t="str">
            <v/>
          </cell>
        </row>
        <row r="5141">
          <cell r="H5141" t="str">
            <v/>
          </cell>
        </row>
        <row r="5142">
          <cell r="H5142" t="str">
            <v/>
          </cell>
        </row>
        <row r="5143">
          <cell r="H5143" t="str">
            <v/>
          </cell>
        </row>
        <row r="5144">
          <cell r="H5144" t="str">
            <v/>
          </cell>
        </row>
        <row r="5145">
          <cell r="H5145" t="str">
            <v/>
          </cell>
        </row>
        <row r="5146">
          <cell r="H5146" t="str">
            <v/>
          </cell>
        </row>
        <row r="5147">
          <cell r="H5147" t="str">
            <v/>
          </cell>
        </row>
        <row r="5148">
          <cell r="H5148" t="str">
            <v/>
          </cell>
        </row>
        <row r="5149">
          <cell r="H5149" t="str">
            <v/>
          </cell>
        </row>
        <row r="5150">
          <cell r="H5150" t="str">
            <v/>
          </cell>
        </row>
        <row r="5151">
          <cell r="H5151" t="str">
            <v/>
          </cell>
        </row>
        <row r="5152">
          <cell r="H5152" t="str">
            <v/>
          </cell>
        </row>
        <row r="5153">
          <cell r="H5153" t="str">
            <v/>
          </cell>
        </row>
        <row r="5154">
          <cell r="H5154" t="str">
            <v/>
          </cell>
        </row>
        <row r="5155">
          <cell r="H5155" t="str">
            <v/>
          </cell>
        </row>
        <row r="5156">
          <cell r="H5156" t="str">
            <v/>
          </cell>
        </row>
        <row r="5157">
          <cell r="H5157" t="str">
            <v/>
          </cell>
        </row>
        <row r="5158">
          <cell r="H5158" t="str">
            <v/>
          </cell>
        </row>
        <row r="5159">
          <cell r="H5159" t="str">
            <v/>
          </cell>
        </row>
        <row r="5160">
          <cell r="H5160" t="str">
            <v/>
          </cell>
        </row>
        <row r="5161">
          <cell r="H5161" t="str">
            <v/>
          </cell>
        </row>
        <row r="5162">
          <cell r="H5162" t="str">
            <v/>
          </cell>
        </row>
        <row r="5163">
          <cell r="H5163" t="str">
            <v/>
          </cell>
        </row>
        <row r="5164">
          <cell r="H5164" t="str">
            <v/>
          </cell>
        </row>
        <row r="5165">
          <cell r="H5165" t="str">
            <v/>
          </cell>
        </row>
        <row r="5166">
          <cell r="H5166" t="str">
            <v/>
          </cell>
        </row>
        <row r="5167">
          <cell r="H5167" t="str">
            <v/>
          </cell>
        </row>
        <row r="5168">
          <cell r="H5168" t="str">
            <v/>
          </cell>
        </row>
        <row r="5169">
          <cell r="H5169" t="str">
            <v/>
          </cell>
        </row>
        <row r="5170">
          <cell r="H5170" t="str">
            <v/>
          </cell>
        </row>
        <row r="5171">
          <cell r="H5171" t="str">
            <v/>
          </cell>
        </row>
        <row r="5172">
          <cell r="H5172" t="str">
            <v/>
          </cell>
        </row>
        <row r="5173">
          <cell r="H5173" t="str">
            <v/>
          </cell>
        </row>
        <row r="5174">
          <cell r="H5174" t="str">
            <v/>
          </cell>
        </row>
        <row r="5175">
          <cell r="H5175" t="str">
            <v/>
          </cell>
        </row>
        <row r="5176">
          <cell r="H5176" t="str">
            <v/>
          </cell>
        </row>
        <row r="5177">
          <cell r="H5177" t="str">
            <v/>
          </cell>
        </row>
        <row r="5178">
          <cell r="H5178" t="str">
            <v/>
          </cell>
        </row>
        <row r="5179">
          <cell r="H5179" t="str">
            <v/>
          </cell>
        </row>
        <row r="5180">
          <cell r="H5180" t="str">
            <v/>
          </cell>
        </row>
        <row r="5181">
          <cell r="H5181" t="str">
            <v/>
          </cell>
        </row>
        <row r="5182">
          <cell r="H5182" t="str">
            <v/>
          </cell>
        </row>
        <row r="5183">
          <cell r="H5183" t="str">
            <v/>
          </cell>
        </row>
        <row r="5184">
          <cell r="H5184" t="str">
            <v/>
          </cell>
        </row>
        <row r="5185">
          <cell r="H5185" t="str">
            <v/>
          </cell>
        </row>
        <row r="5186">
          <cell r="H5186" t="str">
            <v/>
          </cell>
        </row>
        <row r="5187">
          <cell r="H5187" t="str">
            <v/>
          </cell>
        </row>
        <row r="5188">
          <cell r="H5188" t="str">
            <v/>
          </cell>
        </row>
        <row r="5189">
          <cell r="H5189" t="str">
            <v/>
          </cell>
        </row>
        <row r="5190">
          <cell r="H5190" t="str">
            <v/>
          </cell>
        </row>
        <row r="5191">
          <cell r="H5191" t="str">
            <v/>
          </cell>
        </row>
        <row r="5192">
          <cell r="H5192" t="str">
            <v/>
          </cell>
        </row>
        <row r="5193">
          <cell r="H5193" t="str">
            <v/>
          </cell>
        </row>
        <row r="5194">
          <cell r="H5194" t="str">
            <v/>
          </cell>
        </row>
        <row r="5195">
          <cell r="H5195" t="str">
            <v/>
          </cell>
        </row>
        <row r="5196">
          <cell r="H5196" t="str">
            <v/>
          </cell>
        </row>
        <row r="5197">
          <cell r="H5197" t="str">
            <v/>
          </cell>
        </row>
        <row r="5198">
          <cell r="H5198" t="str">
            <v/>
          </cell>
        </row>
        <row r="5199">
          <cell r="H5199" t="str">
            <v/>
          </cell>
        </row>
        <row r="5200">
          <cell r="H5200" t="str">
            <v/>
          </cell>
        </row>
        <row r="5201">
          <cell r="H5201" t="str">
            <v/>
          </cell>
        </row>
        <row r="5202">
          <cell r="H5202" t="str">
            <v/>
          </cell>
        </row>
        <row r="5203">
          <cell r="H5203" t="str">
            <v/>
          </cell>
        </row>
        <row r="5204">
          <cell r="H5204" t="str">
            <v/>
          </cell>
        </row>
        <row r="5205">
          <cell r="H5205" t="str">
            <v/>
          </cell>
        </row>
        <row r="5206">
          <cell r="H5206" t="str">
            <v/>
          </cell>
        </row>
        <row r="5207">
          <cell r="H5207" t="str">
            <v/>
          </cell>
        </row>
        <row r="5208">
          <cell r="H5208" t="str">
            <v/>
          </cell>
        </row>
        <row r="5209">
          <cell r="H5209" t="str">
            <v/>
          </cell>
        </row>
        <row r="5210">
          <cell r="H5210" t="str">
            <v/>
          </cell>
        </row>
        <row r="5211">
          <cell r="H5211" t="str">
            <v/>
          </cell>
        </row>
        <row r="5212">
          <cell r="H5212" t="str">
            <v/>
          </cell>
        </row>
        <row r="5213">
          <cell r="H5213" t="str">
            <v/>
          </cell>
        </row>
        <row r="5214">
          <cell r="H5214" t="str">
            <v/>
          </cell>
        </row>
        <row r="5215">
          <cell r="H5215" t="str">
            <v/>
          </cell>
        </row>
        <row r="5216">
          <cell r="H5216" t="str">
            <v/>
          </cell>
        </row>
        <row r="5217">
          <cell r="H5217" t="str">
            <v/>
          </cell>
        </row>
        <row r="5218">
          <cell r="H5218" t="str">
            <v/>
          </cell>
        </row>
        <row r="5219">
          <cell r="H5219" t="str">
            <v/>
          </cell>
        </row>
        <row r="5220">
          <cell r="H5220" t="str">
            <v/>
          </cell>
        </row>
        <row r="5221">
          <cell r="H5221" t="str">
            <v/>
          </cell>
        </row>
        <row r="5222">
          <cell r="H5222" t="str">
            <v/>
          </cell>
        </row>
        <row r="5223">
          <cell r="H5223" t="str">
            <v/>
          </cell>
        </row>
        <row r="5224">
          <cell r="H5224" t="str">
            <v/>
          </cell>
        </row>
        <row r="5225">
          <cell r="H5225" t="str">
            <v/>
          </cell>
        </row>
        <row r="5226">
          <cell r="H5226" t="str">
            <v/>
          </cell>
        </row>
        <row r="5227">
          <cell r="H5227" t="str">
            <v/>
          </cell>
        </row>
        <row r="5228">
          <cell r="H5228" t="str">
            <v/>
          </cell>
        </row>
        <row r="5229">
          <cell r="H5229" t="str">
            <v/>
          </cell>
        </row>
        <row r="5230">
          <cell r="H5230" t="str">
            <v/>
          </cell>
        </row>
        <row r="5231">
          <cell r="H5231" t="str">
            <v/>
          </cell>
        </row>
        <row r="5232">
          <cell r="H5232" t="str">
            <v/>
          </cell>
        </row>
        <row r="5233">
          <cell r="H5233" t="str">
            <v/>
          </cell>
        </row>
        <row r="5234">
          <cell r="H5234" t="str">
            <v/>
          </cell>
        </row>
        <row r="5235">
          <cell r="H5235" t="str">
            <v/>
          </cell>
        </row>
        <row r="5236">
          <cell r="H5236" t="str">
            <v/>
          </cell>
        </row>
        <row r="5237">
          <cell r="H5237" t="str">
            <v/>
          </cell>
        </row>
        <row r="5238">
          <cell r="H5238" t="str">
            <v/>
          </cell>
        </row>
        <row r="5239">
          <cell r="H5239" t="str">
            <v/>
          </cell>
        </row>
        <row r="5240">
          <cell r="H5240" t="str">
            <v/>
          </cell>
        </row>
        <row r="5241">
          <cell r="H5241" t="str">
            <v/>
          </cell>
        </row>
        <row r="5242">
          <cell r="H5242" t="str">
            <v/>
          </cell>
        </row>
        <row r="5243">
          <cell r="H5243" t="str">
            <v/>
          </cell>
        </row>
        <row r="5244">
          <cell r="H5244" t="str">
            <v/>
          </cell>
        </row>
        <row r="5245">
          <cell r="H5245" t="str">
            <v/>
          </cell>
        </row>
        <row r="5246">
          <cell r="H5246" t="str">
            <v/>
          </cell>
        </row>
        <row r="5247">
          <cell r="H5247" t="str">
            <v/>
          </cell>
        </row>
        <row r="5248">
          <cell r="H5248" t="str">
            <v/>
          </cell>
        </row>
        <row r="5249">
          <cell r="H5249" t="str">
            <v/>
          </cell>
        </row>
        <row r="5250">
          <cell r="H5250" t="str">
            <v/>
          </cell>
        </row>
        <row r="5251">
          <cell r="H5251" t="str">
            <v/>
          </cell>
        </row>
        <row r="5252">
          <cell r="H5252" t="str">
            <v/>
          </cell>
        </row>
        <row r="5253">
          <cell r="H5253" t="str">
            <v/>
          </cell>
        </row>
        <row r="5254">
          <cell r="H5254" t="str">
            <v/>
          </cell>
        </row>
        <row r="5255">
          <cell r="H5255" t="str">
            <v/>
          </cell>
        </row>
        <row r="5256">
          <cell r="H5256" t="str">
            <v/>
          </cell>
        </row>
        <row r="5257">
          <cell r="H5257" t="str">
            <v/>
          </cell>
        </row>
        <row r="5258">
          <cell r="H5258" t="str">
            <v/>
          </cell>
        </row>
        <row r="5259">
          <cell r="H5259" t="str">
            <v/>
          </cell>
        </row>
        <row r="5260">
          <cell r="H5260" t="str">
            <v/>
          </cell>
        </row>
        <row r="5261">
          <cell r="H5261" t="str">
            <v/>
          </cell>
        </row>
        <row r="5262">
          <cell r="H5262" t="str">
            <v/>
          </cell>
        </row>
        <row r="5263">
          <cell r="H5263" t="str">
            <v/>
          </cell>
        </row>
        <row r="5264">
          <cell r="H5264" t="str">
            <v/>
          </cell>
        </row>
        <row r="5265">
          <cell r="H5265" t="str">
            <v/>
          </cell>
        </row>
        <row r="5266">
          <cell r="H5266" t="str">
            <v/>
          </cell>
        </row>
        <row r="5267">
          <cell r="H5267" t="str">
            <v/>
          </cell>
        </row>
        <row r="5268">
          <cell r="H5268" t="str">
            <v/>
          </cell>
        </row>
        <row r="5269">
          <cell r="H5269" t="str">
            <v/>
          </cell>
        </row>
        <row r="5270">
          <cell r="H5270" t="str">
            <v/>
          </cell>
        </row>
        <row r="5271">
          <cell r="H5271" t="str">
            <v/>
          </cell>
        </row>
        <row r="5272">
          <cell r="H5272" t="str">
            <v/>
          </cell>
        </row>
        <row r="5273">
          <cell r="H5273" t="str">
            <v/>
          </cell>
        </row>
        <row r="5274">
          <cell r="H5274" t="str">
            <v/>
          </cell>
        </row>
        <row r="5275">
          <cell r="H5275" t="str">
            <v/>
          </cell>
        </row>
        <row r="5276">
          <cell r="H5276" t="str">
            <v/>
          </cell>
        </row>
        <row r="5277">
          <cell r="H5277" t="str">
            <v/>
          </cell>
        </row>
        <row r="5278">
          <cell r="H5278" t="str">
            <v/>
          </cell>
        </row>
        <row r="5279">
          <cell r="H5279" t="str">
            <v/>
          </cell>
        </row>
        <row r="5280">
          <cell r="H5280" t="str">
            <v/>
          </cell>
        </row>
        <row r="5281">
          <cell r="H5281" t="str">
            <v/>
          </cell>
        </row>
        <row r="5282">
          <cell r="H5282" t="str">
            <v/>
          </cell>
        </row>
        <row r="5283">
          <cell r="H5283" t="str">
            <v/>
          </cell>
        </row>
        <row r="5284">
          <cell r="H5284" t="str">
            <v/>
          </cell>
        </row>
        <row r="5285">
          <cell r="H5285" t="str">
            <v/>
          </cell>
        </row>
        <row r="5286">
          <cell r="H5286" t="str">
            <v/>
          </cell>
        </row>
        <row r="5287">
          <cell r="H5287" t="str">
            <v/>
          </cell>
        </row>
        <row r="5288">
          <cell r="H5288" t="str">
            <v/>
          </cell>
        </row>
        <row r="5289">
          <cell r="H5289" t="str">
            <v/>
          </cell>
        </row>
        <row r="5290">
          <cell r="H5290" t="str">
            <v/>
          </cell>
        </row>
        <row r="5291">
          <cell r="H5291" t="str">
            <v/>
          </cell>
        </row>
        <row r="5292">
          <cell r="H5292" t="str">
            <v/>
          </cell>
        </row>
        <row r="5293">
          <cell r="H5293" t="str">
            <v/>
          </cell>
        </row>
        <row r="5294">
          <cell r="H5294" t="str">
            <v/>
          </cell>
        </row>
        <row r="5295">
          <cell r="H5295" t="str">
            <v/>
          </cell>
        </row>
        <row r="5296">
          <cell r="H5296" t="str">
            <v/>
          </cell>
        </row>
        <row r="5297">
          <cell r="H5297" t="str">
            <v/>
          </cell>
        </row>
        <row r="5298">
          <cell r="H5298" t="str">
            <v/>
          </cell>
        </row>
        <row r="5299">
          <cell r="H5299" t="str">
            <v/>
          </cell>
        </row>
        <row r="5300">
          <cell r="H5300" t="str">
            <v/>
          </cell>
        </row>
        <row r="5301">
          <cell r="H5301" t="str">
            <v/>
          </cell>
        </row>
        <row r="5302">
          <cell r="H5302" t="str">
            <v/>
          </cell>
        </row>
        <row r="5303">
          <cell r="H5303" t="str">
            <v/>
          </cell>
        </row>
        <row r="5304">
          <cell r="H5304" t="str">
            <v/>
          </cell>
        </row>
        <row r="5305">
          <cell r="H5305" t="str">
            <v/>
          </cell>
        </row>
        <row r="5306">
          <cell r="H5306" t="str">
            <v/>
          </cell>
        </row>
        <row r="5307">
          <cell r="H5307" t="str">
            <v/>
          </cell>
        </row>
        <row r="5308">
          <cell r="H5308" t="str">
            <v/>
          </cell>
        </row>
        <row r="5309">
          <cell r="H5309" t="str">
            <v/>
          </cell>
        </row>
        <row r="5310">
          <cell r="H5310" t="str">
            <v/>
          </cell>
        </row>
        <row r="5311">
          <cell r="H5311" t="str">
            <v/>
          </cell>
        </row>
        <row r="5312">
          <cell r="H5312" t="str">
            <v/>
          </cell>
        </row>
        <row r="5313">
          <cell r="H5313" t="str">
            <v/>
          </cell>
        </row>
        <row r="5314">
          <cell r="H5314" t="str">
            <v/>
          </cell>
        </row>
        <row r="5315">
          <cell r="H5315" t="str">
            <v/>
          </cell>
        </row>
        <row r="5316">
          <cell r="H5316" t="str">
            <v/>
          </cell>
        </row>
        <row r="5317">
          <cell r="H5317" t="str">
            <v/>
          </cell>
        </row>
        <row r="5318">
          <cell r="H5318" t="str">
            <v/>
          </cell>
        </row>
        <row r="5319">
          <cell r="H5319" t="str">
            <v/>
          </cell>
        </row>
        <row r="5320">
          <cell r="H5320" t="str">
            <v/>
          </cell>
        </row>
        <row r="5321">
          <cell r="H5321" t="str">
            <v/>
          </cell>
        </row>
        <row r="5322">
          <cell r="H5322" t="str">
            <v/>
          </cell>
        </row>
        <row r="5323">
          <cell r="H5323" t="str">
            <v/>
          </cell>
        </row>
        <row r="5324">
          <cell r="H5324" t="str">
            <v/>
          </cell>
        </row>
        <row r="5325">
          <cell r="H5325" t="str">
            <v/>
          </cell>
        </row>
        <row r="5326">
          <cell r="H5326" t="str">
            <v/>
          </cell>
        </row>
        <row r="5327">
          <cell r="H5327" t="str">
            <v/>
          </cell>
        </row>
        <row r="5328">
          <cell r="H5328" t="str">
            <v/>
          </cell>
        </row>
        <row r="5329">
          <cell r="H5329" t="str">
            <v/>
          </cell>
        </row>
        <row r="5330">
          <cell r="H5330" t="str">
            <v/>
          </cell>
        </row>
        <row r="5331">
          <cell r="H5331" t="str">
            <v/>
          </cell>
        </row>
        <row r="5332">
          <cell r="H5332" t="str">
            <v/>
          </cell>
        </row>
        <row r="5333">
          <cell r="H5333" t="str">
            <v/>
          </cell>
        </row>
        <row r="5334">
          <cell r="H5334" t="str">
            <v/>
          </cell>
        </row>
        <row r="5335">
          <cell r="H5335" t="str">
            <v/>
          </cell>
        </row>
        <row r="5336">
          <cell r="H5336" t="str">
            <v/>
          </cell>
        </row>
        <row r="5337">
          <cell r="H5337" t="str">
            <v/>
          </cell>
        </row>
        <row r="5338">
          <cell r="H5338" t="str">
            <v/>
          </cell>
        </row>
        <row r="5339">
          <cell r="H5339" t="str">
            <v/>
          </cell>
        </row>
        <row r="5340">
          <cell r="H5340" t="str">
            <v/>
          </cell>
        </row>
        <row r="5341">
          <cell r="H5341" t="str">
            <v/>
          </cell>
        </row>
        <row r="5342">
          <cell r="H5342" t="str">
            <v/>
          </cell>
        </row>
        <row r="5343">
          <cell r="H5343" t="str">
            <v/>
          </cell>
        </row>
        <row r="5344">
          <cell r="H5344" t="str">
            <v/>
          </cell>
        </row>
        <row r="5345">
          <cell r="H5345" t="str">
            <v/>
          </cell>
        </row>
        <row r="5346">
          <cell r="H5346" t="str">
            <v/>
          </cell>
        </row>
        <row r="5347">
          <cell r="H5347" t="str">
            <v/>
          </cell>
        </row>
        <row r="5348">
          <cell r="H5348" t="str">
            <v/>
          </cell>
        </row>
        <row r="5349">
          <cell r="H5349" t="str">
            <v/>
          </cell>
        </row>
        <row r="5350">
          <cell r="H5350" t="str">
            <v/>
          </cell>
        </row>
        <row r="5351">
          <cell r="H5351" t="str">
            <v/>
          </cell>
        </row>
        <row r="5352">
          <cell r="H5352" t="str">
            <v/>
          </cell>
        </row>
        <row r="5353">
          <cell r="H5353" t="str">
            <v/>
          </cell>
        </row>
        <row r="5354">
          <cell r="H5354" t="str">
            <v/>
          </cell>
        </row>
        <row r="5355">
          <cell r="H5355" t="str">
            <v/>
          </cell>
        </row>
        <row r="5356">
          <cell r="H5356" t="str">
            <v/>
          </cell>
        </row>
        <row r="5357">
          <cell r="H5357" t="str">
            <v/>
          </cell>
        </row>
        <row r="5358">
          <cell r="H5358" t="str">
            <v/>
          </cell>
        </row>
        <row r="5359">
          <cell r="H5359" t="str">
            <v/>
          </cell>
        </row>
        <row r="5360">
          <cell r="H5360" t="str">
            <v/>
          </cell>
        </row>
        <row r="5361">
          <cell r="H5361" t="str">
            <v/>
          </cell>
        </row>
        <row r="5362">
          <cell r="H5362" t="str">
            <v/>
          </cell>
        </row>
        <row r="5363">
          <cell r="H5363" t="str">
            <v/>
          </cell>
        </row>
        <row r="5364">
          <cell r="H5364" t="str">
            <v/>
          </cell>
        </row>
        <row r="5365">
          <cell r="H5365" t="str">
            <v/>
          </cell>
        </row>
        <row r="5366">
          <cell r="H5366" t="str">
            <v/>
          </cell>
        </row>
        <row r="5367">
          <cell r="H5367" t="str">
            <v/>
          </cell>
        </row>
        <row r="5368">
          <cell r="H5368" t="str">
            <v/>
          </cell>
        </row>
        <row r="5369">
          <cell r="H5369" t="str">
            <v/>
          </cell>
        </row>
        <row r="5370">
          <cell r="H5370" t="str">
            <v/>
          </cell>
        </row>
        <row r="5371">
          <cell r="H5371" t="str">
            <v/>
          </cell>
        </row>
        <row r="5372">
          <cell r="H5372" t="str">
            <v/>
          </cell>
        </row>
        <row r="5373">
          <cell r="H5373" t="str">
            <v/>
          </cell>
        </row>
        <row r="5374">
          <cell r="H5374" t="str">
            <v/>
          </cell>
        </row>
        <row r="5375">
          <cell r="H5375" t="str">
            <v/>
          </cell>
        </row>
        <row r="5376">
          <cell r="H5376" t="str">
            <v/>
          </cell>
        </row>
        <row r="5377">
          <cell r="H5377" t="str">
            <v/>
          </cell>
        </row>
        <row r="5378">
          <cell r="H5378" t="str">
            <v/>
          </cell>
        </row>
        <row r="5379">
          <cell r="H5379" t="str">
            <v/>
          </cell>
        </row>
        <row r="5380">
          <cell r="H5380" t="str">
            <v/>
          </cell>
        </row>
        <row r="5381">
          <cell r="H5381" t="str">
            <v/>
          </cell>
        </row>
        <row r="5382">
          <cell r="H5382" t="str">
            <v/>
          </cell>
        </row>
        <row r="5383">
          <cell r="H5383" t="str">
            <v/>
          </cell>
        </row>
        <row r="5384">
          <cell r="H5384" t="str">
            <v/>
          </cell>
        </row>
        <row r="5385">
          <cell r="H5385" t="str">
            <v/>
          </cell>
        </row>
        <row r="5386">
          <cell r="H5386" t="str">
            <v/>
          </cell>
        </row>
        <row r="5387">
          <cell r="H5387" t="str">
            <v/>
          </cell>
        </row>
        <row r="5388">
          <cell r="H5388" t="str">
            <v/>
          </cell>
        </row>
        <row r="5389">
          <cell r="H5389" t="str">
            <v/>
          </cell>
        </row>
        <row r="5390">
          <cell r="H5390" t="str">
            <v/>
          </cell>
        </row>
        <row r="5391">
          <cell r="H5391" t="str">
            <v/>
          </cell>
        </row>
        <row r="5392">
          <cell r="H5392" t="str">
            <v/>
          </cell>
        </row>
        <row r="5393">
          <cell r="H5393" t="str">
            <v/>
          </cell>
        </row>
        <row r="5394">
          <cell r="H5394" t="str">
            <v/>
          </cell>
        </row>
        <row r="5395">
          <cell r="H5395" t="str">
            <v/>
          </cell>
        </row>
        <row r="5396">
          <cell r="H5396" t="str">
            <v/>
          </cell>
        </row>
        <row r="5397">
          <cell r="H5397" t="str">
            <v/>
          </cell>
        </row>
        <row r="5398">
          <cell r="H5398" t="str">
            <v/>
          </cell>
        </row>
        <row r="5399">
          <cell r="H5399" t="str">
            <v/>
          </cell>
        </row>
        <row r="5400">
          <cell r="H5400" t="str">
            <v/>
          </cell>
        </row>
        <row r="5401">
          <cell r="H5401" t="str">
            <v/>
          </cell>
        </row>
        <row r="5402">
          <cell r="H5402" t="str">
            <v/>
          </cell>
        </row>
        <row r="5403">
          <cell r="H5403" t="str">
            <v/>
          </cell>
        </row>
        <row r="5404">
          <cell r="H5404" t="str">
            <v/>
          </cell>
        </row>
        <row r="5405">
          <cell r="H5405" t="str">
            <v/>
          </cell>
        </row>
        <row r="5406">
          <cell r="H5406" t="str">
            <v/>
          </cell>
        </row>
        <row r="5407">
          <cell r="H5407" t="str">
            <v/>
          </cell>
        </row>
        <row r="5408">
          <cell r="H5408" t="str">
            <v/>
          </cell>
        </row>
        <row r="5409">
          <cell r="H5409" t="str">
            <v/>
          </cell>
        </row>
        <row r="5410">
          <cell r="H5410" t="str">
            <v/>
          </cell>
        </row>
        <row r="5411">
          <cell r="H5411" t="str">
            <v/>
          </cell>
        </row>
        <row r="5412">
          <cell r="H5412" t="str">
            <v/>
          </cell>
        </row>
        <row r="5413">
          <cell r="H5413" t="str">
            <v/>
          </cell>
        </row>
        <row r="5414">
          <cell r="H5414" t="str">
            <v/>
          </cell>
        </row>
        <row r="5415">
          <cell r="H5415" t="str">
            <v/>
          </cell>
        </row>
        <row r="5416">
          <cell r="H5416" t="str">
            <v/>
          </cell>
        </row>
        <row r="5417">
          <cell r="H5417" t="str">
            <v/>
          </cell>
        </row>
        <row r="5418">
          <cell r="H5418" t="str">
            <v/>
          </cell>
        </row>
        <row r="5419">
          <cell r="H5419" t="str">
            <v/>
          </cell>
        </row>
        <row r="5420">
          <cell r="H5420" t="str">
            <v/>
          </cell>
        </row>
        <row r="5421">
          <cell r="H5421" t="str">
            <v/>
          </cell>
        </row>
        <row r="5422">
          <cell r="H5422" t="str">
            <v/>
          </cell>
        </row>
        <row r="5423">
          <cell r="H5423" t="str">
            <v/>
          </cell>
        </row>
        <row r="5424">
          <cell r="H5424" t="str">
            <v/>
          </cell>
        </row>
        <row r="5425">
          <cell r="H5425" t="str">
            <v/>
          </cell>
        </row>
        <row r="5426">
          <cell r="H5426" t="str">
            <v/>
          </cell>
        </row>
        <row r="5427">
          <cell r="H5427" t="str">
            <v/>
          </cell>
        </row>
        <row r="5428">
          <cell r="H5428" t="str">
            <v/>
          </cell>
        </row>
        <row r="5429">
          <cell r="H5429" t="str">
            <v/>
          </cell>
        </row>
        <row r="5430">
          <cell r="H5430" t="str">
            <v/>
          </cell>
        </row>
        <row r="5431">
          <cell r="H5431" t="str">
            <v/>
          </cell>
        </row>
        <row r="5432">
          <cell r="H5432" t="str">
            <v/>
          </cell>
        </row>
        <row r="5433">
          <cell r="H5433" t="str">
            <v/>
          </cell>
        </row>
        <row r="5434">
          <cell r="H5434" t="str">
            <v/>
          </cell>
        </row>
        <row r="5435">
          <cell r="H5435" t="str">
            <v/>
          </cell>
        </row>
        <row r="5436">
          <cell r="H5436" t="str">
            <v/>
          </cell>
        </row>
        <row r="5437">
          <cell r="H5437" t="str">
            <v/>
          </cell>
        </row>
        <row r="5438">
          <cell r="H5438" t="str">
            <v/>
          </cell>
        </row>
        <row r="5439">
          <cell r="H5439" t="str">
            <v/>
          </cell>
        </row>
        <row r="5440">
          <cell r="H5440" t="str">
            <v/>
          </cell>
        </row>
        <row r="5441">
          <cell r="H5441" t="str">
            <v/>
          </cell>
        </row>
        <row r="5442">
          <cell r="H5442" t="str">
            <v/>
          </cell>
        </row>
        <row r="5443">
          <cell r="H5443" t="str">
            <v/>
          </cell>
        </row>
        <row r="5444">
          <cell r="H5444" t="str">
            <v/>
          </cell>
        </row>
        <row r="5445">
          <cell r="H5445" t="str">
            <v/>
          </cell>
        </row>
        <row r="5446">
          <cell r="H5446" t="str">
            <v/>
          </cell>
        </row>
        <row r="5447">
          <cell r="H5447" t="str">
            <v/>
          </cell>
        </row>
        <row r="5448">
          <cell r="H5448" t="str">
            <v/>
          </cell>
        </row>
        <row r="5449">
          <cell r="H5449" t="str">
            <v/>
          </cell>
        </row>
        <row r="5450">
          <cell r="H5450" t="str">
            <v/>
          </cell>
        </row>
        <row r="5451">
          <cell r="H5451" t="str">
            <v/>
          </cell>
        </row>
        <row r="5452">
          <cell r="H5452" t="str">
            <v/>
          </cell>
        </row>
        <row r="5453">
          <cell r="H5453" t="str">
            <v/>
          </cell>
        </row>
        <row r="5454">
          <cell r="H5454" t="str">
            <v/>
          </cell>
        </row>
        <row r="5455">
          <cell r="H5455" t="str">
            <v/>
          </cell>
        </row>
        <row r="5456">
          <cell r="H5456" t="str">
            <v/>
          </cell>
        </row>
        <row r="5457">
          <cell r="H5457" t="str">
            <v/>
          </cell>
        </row>
        <row r="5458">
          <cell r="H5458" t="str">
            <v/>
          </cell>
        </row>
        <row r="5459">
          <cell r="H5459" t="str">
            <v/>
          </cell>
        </row>
        <row r="5460">
          <cell r="H5460" t="str">
            <v/>
          </cell>
        </row>
        <row r="5461">
          <cell r="H5461" t="str">
            <v/>
          </cell>
        </row>
        <row r="5462">
          <cell r="H5462" t="str">
            <v/>
          </cell>
        </row>
        <row r="5463">
          <cell r="H5463" t="str">
            <v/>
          </cell>
        </row>
        <row r="5464">
          <cell r="H5464" t="str">
            <v/>
          </cell>
        </row>
        <row r="5465">
          <cell r="H5465" t="str">
            <v/>
          </cell>
        </row>
        <row r="5466">
          <cell r="H5466" t="str">
            <v/>
          </cell>
        </row>
        <row r="5467">
          <cell r="H5467" t="str">
            <v/>
          </cell>
        </row>
        <row r="5468">
          <cell r="H5468" t="str">
            <v/>
          </cell>
        </row>
        <row r="5469">
          <cell r="H5469" t="str">
            <v/>
          </cell>
        </row>
        <row r="5470">
          <cell r="H5470" t="str">
            <v/>
          </cell>
        </row>
        <row r="5471">
          <cell r="H5471" t="str">
            <v/>
          </cell>
        </row>
        <row r="5472">
          <cell r="H5472" t="str">
            <v/>
          </cell>
        </row>
        <row r="5473">
          <cell r="H5473" t="str">
            <v/>
          </cell>
        </row>
        <row r="5474">
          <cell r="H5474" t="str">
            <v/>
          </cell>
        </row>
        <row r="5475">
          <cell r="H5475" t="str">
            <v/>
          </cell>
        </row>
        <row r="5476">
          <cell r="H5476" t="str">
            <v/>
          </cell>
        </row>
        <row r="5477">
          <cell r="H5477" t="str">
            <v/>
          </cell>
        </row>
        <row r="5478">
          <cell r="H5478" t="str">
            <v/>
          </cell>
        </row>
        <row r="5479">
          <cell r="H5479" t="str">
            <v/>
          </cell>
        </row>
        <row r="5480">
          <cell r="H5480" t="str">
            <v/>
          </cell>
        </row>
        <row r="5481">
          <cell r="H5481" t="str">
            <v/>
          </cell>
        </row>
        <row r="5482">
          <cell r="H5482" t="str">
            <v/>
          </cell>
        </row>
        <row r="5483">
          <cell r="H5483" t="str">
            <v/>
          </cell>
        </row>
        <row r="5484">
          <cell r="H5484" t="str">
            <v/>
          </cell>
        </row>
        <row r="5485">
          <cell r="H5485" t="str">
            <v/>
          </cell>
        </row>
        <row r="5486">
          <cell r="H5486" t="str">
            <v/>
          </cell>
        </row>
        <row r="5487">
          <cell r="H5487" t="str">
            <v/>
          </cell>
        </row>
        <row r="5488">
          <cell r="H5488" t="str">
            <v/>
          </cell>
        </row>
        <row r="5489">
          <cell r="H5489" t="str">
            <v/>
          </cell>
        </row>
        <row r="5490">
          <cell r="H5490" t="str">
            <v/>
          </cell>
        </row>
        <row r="5491">
          <cell r="H5491" t="str">
            <v/>
          </cell>
        </row>
        <row r="5492">
          <cell r="H5492" t="str">
            <v/>
          </cell>
        </row>
        <row r="5493">
          <cell r="H5493" t="str">
            <v/>
          </cell>
        </row>
        <row r="5494">
          <cell r="H5494" t="str">
            <v/>
          </cell>
        </row>
        <row r="5495">
          <cell r="H5495" t="str">
            <v/>
          </cell>
        </row>
        <row r="5496">
          <cell r="H5496" t="str">
            <v/>
          </cell>
        </row>
        <row r="5497">
          <cell r="H5497" t="str">
            <v/>
          </cell>
        </row>
        <row r="5498">
          <cell r="H5498" t="str">
            <v/>
          </cell>
        </row>
        <row r="5499">
          <cell r="H5499" t="str">
            <v/>
          </cell>
        </row>
        <row r="5500">
          <cell r="H5500" t="str">
            <v/>
          </cell>
        </row>
        <row r="5501">
          <cell r="H5501" t="str">
            <v/>
          </cell>
        </row>
        <row r="5502">
          <cell r="H5502" t="str">
            <v/>
          </cell>
        </row>
        <row r="5503">
          <cell r="H5503" t="str">
            <v/>
          </cell>
        </row>
        <row r="5504">
          <cell r="H5504" t="str">
            <v/>
          </cell>
        </row>
        <row r="5505">
          <cell r="H5505" t="str">
            <v/>
          </cell>
        </row>
        <row r="5506">
          <cell r="H5506" t="str">
            <v/>
          </cell>
        </row>
        <row r="5507">
          <cell r="H5507" t="str">
            <v/>
          </cell>
        </row>
        <row r="5508">
          <cell r="H5508" t="str">
            <v/>
          </cell>
        </row>
        <row r="5509">
          <cell r="H5509" t="str">
            <v/>
          </cell>
        </row>
        <row r="5510">
          <cell r="H5510" t="str">
            <v/>
          </cell>
        </row>
        <row r="5511">
          <cell r="H5511" t="str">
            <v/>
          </cell>
        </row>
        <row r="5512">
          <cell r="H5512" t="str">
            <v/>
          </cell>
        </row>
        <row r="5513">
          <cell r="H5513" t="str">
            <v/>
          </cell>
        </row>
        <row r="5514">
          <cell r="H5514" t="str">
            <v/>
          </cell>
        </row>
        <row r="5515">
          <cell r="H5515" t="str">
            <v/>
          </cell>
        </row>
        <row r="5516">
          <cell r="H5516" t="str">
            <v/>
          </cell>
        </row>
        <row r="5517">
          <cell r="H5517" t="str">
            <v/>
          </cell>
        </row>
        <row r="5518">
          <cell r="H5518" t="str">
            <v/>
          </cell>
        </row>
        <row r="5519">
          <cell r="H5519" t="str">
            <v/>
          </cell>
        </row>
        <row r="5520">
          <cell r="H5520" t="str">
            <v/>
          </cell>
        </row>
        <row r="5521">
          <cell r="H5521" t="str">
            <v/>
          </cell>
        </row>
        <row r="5522">
          <cell r="H5522" t="str">
            <v/>
          </cell>
        </row>
        <row r="5523">
          <cell r="H5523" t="str">
            <v/>
          </cell>
        </row>
        <row r="5524">
          <cell r="H5524" t="str">
            <v/>
          </cell>
        </row>
        <row r="5525">
          <cell r="H5525" t="str">
            <v/>
          </cell>
        </row>
        <row r="5526">
          <cell r="H5526" t="str">
            <v/>
          </cell>
        </row>
        <row r="5527">
          <cell r="H5527" t="str">
            <v/>
          </cell>
        </row>
        <row r="5528">
          <cell r="H5528" t="str">
            <v/>
          </cell>
        </row>
        <row r="5529">
          <cell r="H5529" t="str">
            <v/>
          </cell>
        </row>
        <row r="5530">
          <cell r="H5530" t="str">
            <v/>
          </cell>
        </row>
        <row r="5531">
          <cell r="H5531" t="str">
            <v/>
          </cell>
        </row>
        <row r="5532">
          <cell r="H5532" t="str">
            <v/>
          </cell>
        </row>
        <row r="5533">
          <cell r="H5533" t="str">
            <v/>
          </cell>
        </row>
        <row r="5534">
          <cell r="H5534" t="str">
            <v/>
          </cell>
        </row>
        <row r="5535">
          <cell r="H5535" t="str">
            <v/>
          </cell>
        </row>
        <row r="5536">
          <cell r="H5536" t="str">
            <v/>
          </cell>
        </row>
        <row r="5537">
          <cell r="H5537" t="str">
            <v/>
          </cell>
        </row>
        <row r="5538">
          <cell r="H5538" t="str">
            <v/>
          </cell>
        </row>
        <row r="5539">
          <cell r="H5539" t="str">
            <v/>
          </cell>
        </row>
        <row r="5540">
          <cell r="H5540" t="str">
            <v/>
          </cell>
        </row>
        <row r="5541">
          <cell r="H5541" t="str">
            <v/>
          </cell>
        </row>
        <row r="5542">
          <cell r="H5542" t="str">
            <v/>
          </cell>
        </row>
        <row r="5543">
          <cell r="H5543" t="str">
            <v/>
          </cell>
        </row>
        <row r="5544">
          <cell r="H5544" t="str">
            <v/>
          </cell>
        </row>
        <row r="5545">
          <cell r="H5545" t="str">
            <v/>
          </cell>
        </row>
        <row r="5546">
          <cell r="H5546" t="str">
            <v/>
          </cell>
        </row>
        <row r="5547">
          <cell r="H5547" t="str">
            <v/>
          </cell>
        </row>
        <row r="5548">
          <cell r="H5548" t="str">
            <v/>
          </cell>
        </row>
        <row r="5549">
          <cell r="H5549" t="str">
            <v/>
          </cell>
        </row>
        <row r="5550">
          <cell r="H5550" t="str">
            <v/>
          </cell>
        </row>
        <row r="5551">
          <cell r="H5551" t="str">
            <v/>
          </cell>
        </row>
        <row r="5552">
          <cell r="H5552" t="str">
            <v/>
          </cell>
        </row>
        <row r="5553">
          <cell r="H5553" t="str">
            <v/>
          </cell>
        </row>
        <row r="5554">
          <cell r="H5554" t="str">
            <v/>
          </cell>
        </row>
        <row r="5555">
          <cell r="H5555" t="str">
            <v/>
          </cell>
        </row>
        <row r="5556">
          <cell r="H5556" t="str">
            <v/>
          </cell>
        </row>
        <row r="5557">
          <cell r="H5557" t="str">
            <v/>
          </cell>
        </row>
        <row r="5558">
          <cell r="H5558" t="str">
            <v/>
          </cell>
        </row>
        <row r="5559">
          <cell r="H5559" t="str">
            <v/>
          </cell>
        </row>
        <row r="5560">
          <cell r="H5560" t="str">
            <v/>
          </cell>
        </row>
        <row r="5561">
          <cell r="H5561" t="str">
            <v/>
          </cell>
        </row>
        <row r="5562">
          <cell r="H5562" t="str">
            <v/>
          </cell>
        </row>
        <row r="5563">
          <cell r="H5563" t="str">
            <v/>
          </cell>
        </row>
        <row r="5564">
          <cell r="H5564" t="str">
            <v/>
          </cell>
        </row>
        <row r="5565">
          <cell r="H5565" t="str">
            <v/>
          </cell>
        </row>
        <row r="5566">
          <cell r="H5566" t="str">
            <v/>
          </cell>
        </row>
        <row r="5567">
          <cell r="H5567" t="str">
            <v/>
          </cell>
        </row>
        <row r="5568">
          <cell r="H5568" t="str">
            <v/>
          </cell>
        </row>
        <row r="5569">
          <cell r="H5569" t="str">
            <v/>
          </cell>
        </row>
        <row r="5570">
          <cell r="H5570" t="str">
            <v/>
          </cell>
        </row>
        <row r="5571">
          <cell r="H5571" t="str">
            <v/>
          </cell>
        </row>
        <row r="5572">
          <cell r="H5572" t="str">
            <v/>
          </cell>
        </row>
        <row r="5573">
          <cell r="H5573" t="str">
            <v/>
          </cell>
        </row>
        <row r="5574">
          <cell r="H5574" t="str">
            <v/>
          </cell>
        </row>
        <row r="5575">
          <cell r="H5575" t="str">
            <v/>
          </cell>
        </row>
        <row r="5576">
          <cell r="H5576" t="str">
            <v/>
          </cell>
        </row>
        <row r="5577">
          <cell r="H5577" t="str">
            <v/>
          </cell>
        </row>
        <row r="5578">
          <cell r="H5578" t="str">
            <v/>
          </cell>
        </row>
        <row r="5579">
          <cell r="H5579" t="str">
            <v/>
          </cell>
        </row>
        <row r="5580">
          <cell r="H5580" t="str">
            <v/>
          </cell>
        </row>
        <row r="5581">
          <cell r="H5581" t="str">
            <v/>
          </cell>
        </row>
        <row r="5582">
          <cell r="H5582" t="str">
            <v/>
          </cell>
        </row>
        <row r="5583">
          <cell r="H5583" t="str">
            <v/>
          </cell>
        </row>
        <row r="5584">
          <cell r="H5584" t="str">
            <v/>
          </cell>
        </row>
        <row r="5585">
          <cell r="H5585" t="str">
            <v/>
          </cell>
        </row>
        <row r="5586">
          <cell r="H5586" t="str">
            <v/>
          </cell>
        </row>
        <row r="5587">
          <cell r="H5587" t="str">
            <v/>
          </cell>
        </row>
        <row r="5588">
          <cell r="H5588" t="str">
            <v/>
          </cell>
        </row>
        <row r="5589">
          <cell r="H5589" t="str">
            <v/>
          </cell>
        </row>
        <row r="5590">
          <cell r="H5590" t="str">
            <v/>
          </cell>
        </row>
        <row r="5591">
          <cell r="H5591" t="str">
            <v/>
          </cell>
        </row>
        <row r="5592">
          <cell r="H5592" t="str">
            <v/>
          </cell>
        </row>
        <row r="5593">
          <cell r="H5593" t="str">
            <v/>
          </cell>
        </row>
        <row r="5594">
          <cell r="H5594" t="str">
            <v/>
          </cell>
        </row>
        <row r="5595">
          <cell r="H5595" t="str">
            <v/>
          </cell>
        </row>
        <row r="5596">
          <cell r="H5596" t="str">
            <v/>
          </cell>
        </row>
        <row r="5597">
          <cell r="H5597" t="str">
            <v/>
          </cell>
        </row>
        <row r="5598">
          <cell r="H5598" t="str">
            <v/>
          </cell>
        </row>
        <row r="5599">
          <cell r="H5599" t="str">
            <v/>
          </cell>
        </row>
        <row r="5600">
          <cell r="H5600" t="str">
            <v/>
          </cell>
        </row>
        <row r="5601">
          <cell r="H5601" t="str">
            <v/>
          </cell>
        </row>
        <row r="5602">
          <cell r="H5602" t="str">
            <v/>
          </cell>
        </row>
        <row r="5603">
          <cell r="H5603" t="str">
            <v/>
          </cell>
        </row>
        <row r="5604">
          <cell r="H5604" t="str">
            <v/>
          </cell>
        </row>
        <row r="5605">
          <cell r="H5605" t="str">
            <v/>
          </cell>
        </row>
        <row r="5606">
          <cell r="H5606" t="str">
            <v/>
          </cell>
        </row>
        <row r="5607">
          <cell r="H5607" t="str">
            <v/>
          </cell>
        </row>
        <row r="5608">
          <cell r="H5608" t="str">
            <v/>
          </cell>
        </row>
        <row r="5609">
          <cell r="H5609" t="str">
            <v/>
          </cell>
        </row>
        <row r="5610">
          <cell r="H5610" t="str">
            <v/>
          </cell>
        </row>
        <row r="5611">
          <cell r="H5611" t="str">
            <v/>
          </cell>
        </row>
        <row r="5612">
          <cell r="H5612" t="str">
            <v/>
          </cell>
        </row>
        <row r="5613">
          <cell r="H5613" t="str">
            <v/>
          </cell>
        </row>
        <row r="5614">
          <cell r="H5614" t="str">
            <v/>
          </cell>
        </row>
        <row r="5615">
          <cell r="H5615" t="str">
            <v/>
          </cell>
        </row>
        <row r="5616">
          <cell r="H5616" t="str">
            <v/>
          </cell>
        </row>
        <row r="5617">
          <cell r="H5617" t="str">
            <v/>
          </cell>
        </row>
        <row r="5618">
          <cell r="H5618" t="str">
            <v/>
          </cell>
        </row>
        <row r="5619">
          <cell r="H5619" t="str">
            <v/>
          </cell>
        </row>
        <row r="5620">
          <cell r="H5620" t="str">
            <v/>
          </cell>
        </row>
        <row r="5621">
          <cell r="H5621" t="str">
            <v/>
          </cell>
        </row>
        <row r="5622">
          <cell r="H5622" t="str">
            <v/>
          </cell>
        </row>
        <row r="5623">
          <cell r="H5623" t="str">
            <v/>
          </cell>
        </row>
        <row r="5624">
          <cell r="H5624" t="str">
            <v/>
          </cell>
        </row>
        <row r="5625">
          <cell r="H5625" t="str">
            <v/>
          </cell>
        </row>
        <row r="5626">
          <cell r="H5626" t="str">
            <v/>
          </cell>
        </row>
        <row r="5627">
          <cell r="H5627" t="str">
            <v/>
          </cell>
        </row>
        <row r="5628">
          <cell r="H5628" t="str">
            <v/>
          </cell>
        </row>
        <row r="5629">
          <cell r="H5629" t="str">
            <v/>
          </cell>
        </row>
        <row r="5630">
          <cell r="H5630" t="str">
            <v/>
          </cell>
        </row>
        <row r="5631">
          <cell r="H5631" t="str">
            <v/>
          </cell>
        </row>
        <row r="5632">
          <cell r="H5632" t="str">
            <v/>
          </cell>
        </row>
        <row r="5633">
          <cell r="H5633" t="str">
            <v/>
          </cell>
        </row>
        <row r="5634">
          <cell r="H5634" t="str">
            <v/>
          </cell>
        </row>
        <row r="5635">
          <cell r="H5635" t="str">
            <v/>
          </cell>
        </row>
        <row r="5636">
          <cell r="H5636" t="str">
            <v/>
          </cell>
        </row>
        <row r="5637">
          <cell r="H5637" t="str">
            <v/>
          </cell>
        </row>
        <row r="5638">
          <cell r="H5638" t="str">
            <v/>
          </cell>
        </row>
        <row r="5639">
          <cell r="H5639" t="str">
            <v/>
          </cell>
        </row>
        <row r="5640">
          <cell r="H5640" t="str">
            <v/>
          </cell>
        </row>
        <row r="5641">
          <cell r="H5641" t="str">
            <v/>
          </cell>
        </row>
        <row r="5642">
          <cell r="H5642" t="str">
            <v/>
          </cell>
        </row>
        <row r="5643">
          <cell r="H5643" t="str">
            <v/>
          </cell>
        </row>
        <row r="5644">
          <cell r="H5644" t="str">
            <v/>
          </cell>
        </row>
        <row r="5645">
          <cell r="H5645" t="str">
            <v/>
          </cell>
        </row>
        <row r="5646">
          <cell r="H5646" t="str">
            <v/>
          </cell>
        </row>
        <row r="5647">
          <cell r="H5647" t="str">
            <v/>
          </cell>
        </row>
        <row r="5648">
          <cell r="H5648" t="str">
            <v/>
          </cell>
        </row>
        <row r="5649">
          <cell r="H5649" t="str">
            <v/>
          </cell>
        </row>
        <row r="5650">
          <cell r="H5650" t="str">
            <v/>
          </cell>
        </row>
        <row r="5651">
          <cell r="H5651" t="str">
            <v/>
          </cell>
        </row>
        <row r="5652">
          <cell r="H5652" t="str">
            <v/>
          </cell>
        </row>
        <row r="5653">
          <cell r="H5653" t="str">
            <v/>
          </cell>
        </row>
        <row r="5654">
          <cell r="H5654" t="str">
            <v/>
          </cell>
        </row>
        <row r="5655">
          <cell r="H5655" t="str">
            <v/>
          </cell>
        </row>
        <row r="5656">
          <cell r="H5656" t="str">
            <v/>
          </cell>
        </row>
        <row r="5657">
          <cell r="H5657" t="str">
            <v/>
          </cell>
        </row>
        <row r="5658">
          <cell r="H5658" t="str">
            <v/>
          </cell>
        </row>
        <row r="5659">
          <cell r="H5659" t="str">
            <v/>
          </cell>
        </row>
        <row r="5660">
          <cell r="H5660" t="str">
            <v/>
          </cell>
        </row>
        <row r="5661">
          <cell r="H5661" t="str">
            <v/>
          </cell>
        </row>
        <row r="5662">
          <cell r="H5662" t="str">
            <v/>
          </cell>
        </row>
        <row r="5663">
          <cell r="H5663" t="str">
            <v/>
          </cell>
        </row>
        <row r="5664">
          <cell r="H5664" t="str">
            <v/>
          </cell>
        </row>
        <row r="5665">
          <cell r="H5665" t="str">
            <v/>
          </cell>
        </row>
        <row r="5666">
          <cell r="H5666" t="str">
            <v/>
          </cell>
        </row>
        <row r="5667">
          <cell r="H5667" t="str">
            <v/>
          </cell>
        </row>
        <row r="5668">
          <cell r="H5668" t="str">
            <v/>
          </cell>
        </row>
        <row r="5669">
          <cell r="H5669" t="str">
            <v/>
          </cell>
        </row>
        <row r="5670">
          <cell r="H5670" t="str">
            <v/>
          </cell>
        </row>
        <row r="5671">
          <cell r="H5671" t="str">
            <v/>
          </cell>
        </row>
        <row r="5672">
          <cell r="H5672" t="str">
            <v/>
          </cell>
        </row>
        <row r="5673">
          <cell r="H5673" t="str">
            <v/>
          </cell>
        </row>
        <row r="5674">
          <cell r="H5674" t="str">
            <v/>
          </cell>
        </row>
        <row r="5675">
          <cell r="H5675" t="str">
            <v/>
          </cell>
        </row>
        <row r="5676">
          <cell r="H5676" t="str">
            <v/>
          </cell>
        </row>
        <row r="5677">
          <cell r="H5677" t="str">
            <v/>
          </cell>
        </row>
        <row r="5678">
          <cell r="H5678" t="str">
            <v/>
          </cell>
        </row>
        <row r="5679">
          <cell r="H5679" t="str">
            <v/>
          </cell>
        </row>
        <row r="5680">
          <cell r="H5680" t="str">
            <v/>
          </cell>
        </row>
        <row r="5681">
          <cell r="H5681" t="str">
            <v/>
          </cell>
        </row>
        <row r="5682">
          <cell r="H5682" t="str">
            <v/>
          </cell>
        </row>
        <row r="5683">
          <cell r="H5683" t="str">
            <v/>
          </cell>
        </row>
        <row r="5684">
          <cell r="H5684" t="str">
            <v/>
          </cell>
        </row>
        <row r="5685">
          <cell r="H5685" t="str">
            <v/>
          </cell>
        </row>
        <row r="5686">
          <cell r="H5686" t="str">
            <v/>
          </cell>
        </row>
        <row r="5687">
          <cell r="H5687" t="str">
            <v/>
          </cell>
        </row>
        <row r="5688">
          <cell r="H5688" t="str">
            <v/>
          </cell>
        </row>
        <row r="5689">
          <cell r="H5689" t="str">
            <v/>
          </cell>
        </row>
        <row r="5690">
          <cell r="H5690" t="str">
            <v/>
          </cell>
        </row>
        <row r="5691">
          <cell r="H5691" t="str">
            <v/>
          </cell>
        </row>
        <row r="5692">
          <cell r="H5692" t="str">
            <v/>
          </cell>
        </row>
        <row r="5693">
          <cell r="H5693" t="str">
            <v/>
          </cell>
        </row>
        <row r="5694">
          <cell r="H5694" t="str">
            <v/>
          </cell>
        </row>
        <row r="5695">
          <cell r="H5695" t="str">
            <v/>
          </cell>
        </row>
        <row r="5696">
          <cell r="H5696" t="str">
            <v/>
          </cell>
        </row>
        <row r="5697">
          <cell r="H5697" t="str">
            <v/>
          </cell>
        </row>
        <row r="5698">
          <cell r="H5698" t="str">
            <v/>
          </cell>
        </row>
        <row r="5699">
          <cell r="H5699" t="str">
            <v/>
          </cell>
        </row>
        <row r="5700">
          <cell r="H5700" t="str">
            <v/>
          </cell>
        </row>
        <row r="5701">
          <cell r="H5701" t="str">
            <v/>
          </cell>
        </row>
        <row r="5702">
          <cell r="H5702" t="str">
            <v/>
          </cell>
        </row>
        <row r="5703">
          <cell r="H5703" t="str">
            <v/>
          </cell>
        </row>
        <row r="5704">
          <cell r="H5704" t="str">
            <v/>
          </cell>
        </row>
        <row r="5705">
          <cell r="H5705" t="str">
            <v/>
          </cell>
        </row>
        <row r="5706">
          <cell r="H5706" t="str">
            <v/>
          </cell>
        </row>
        <row r="5707">
          <cell r="H5707" t="str">
            <v/>
          </cell>
        </row>
        <row r="5708">
          <cell r="H5708" t="str">
            <v/>
          </cell>
        </row>
        <row r="5709">
          <cell r="H5709" t="str">
            <v/>
          </cell>
        </row>
        <row r="5710">
          <cell r="H5710" t="str">
            <v/>
          </cell>
        </row>
        <row r="5711">
          <cell r="H5711" t="str">
            <v/>
          </cell>
        </row>
        <row r="5712">
          <cell r="H5712" t="str">
            <v/>
          </cell>
        </row>
        <row r="5713">
          <cell r="H5713" t="str">
            <v/>
          </cell>
        </row>
        <row r="5714">
          <cell r="H5714" t="str">
            <v/>
          </cell>
        </row>
        <row r="5715">
          <cell r="H5715" t="str">
            <v/>
          </cell>
        </row>
        <row r="5716">
          <cell r="H5716" t="str">
            <v/>
          </cell>
        </row>
        <row r="5717">
          <cell r="H5717" t="str">
            <v/>
          </cell>
        </row>
        <row r="5718">
          <cell r="H5718" t="str">
            <v/>
          </cell>
        </row>
        <row r="5719">
          <cell r="H5719" t="str">
            <v/>
          </cell>
        </row>
        <row r="5720">
          <cell r="H5720" t="str">
            <v/>
          </cell>
        </row>
        <row r="5721">
          <cell r="H5721" t="str">
            <v/>
          </cell>
        </row>
        <row r="5722">
          <cell r="H5722" t="str">
            <v/>
          </cell>
        </row>
        <row r="5723">
          <cell r="H5723" t="str">
            <v/>
          </cell>
        </row>
        <row r="5724">
          <cell r="H5724" t="str">
            <v/>
          </cell>
        </row>
        <row r="5725">
          <cell r="H5725" t="str">
            <v/>
          </cell>
        </row>
        <row r="5726">
          <cell r="H5726" t="str">
            <v/>
          </cell>
        </row>
        <row r="5727">
          <cell r="H5727" t="str">
            <v/>
          </cell>
        </row>
        <row r="5728">
          <cell r="H5728" t="str">
            <v/>
          </cell>
        </row>
        <row r="5729">
          <cell r="H5729" t="str">
            <v/>
          </cell>
        </row>
        <row r="5730">
          <cell r="H5730" t="str">
            <v/>
          </cell>
        </row>
        <row r="5731">
          <cell r="H5731" t="str">
            <v/>
          </cell>
        </row>
        <row r="5732">
          <cell r="H5732" t="str">
            <v/>
          </cell>
        </row>
        <row r="5733">
          <cell r="H5733" t="str">
            <v/>
          </cell>
        </row>
        <row r="5734">
          <cell r="H5734" t="str">
            <v/>
          </cell>
        </row>
        <row r="5735">
          <cell r="H5735" t="str">
            <v/>
          </cell>
        </row>
        <row r="5736">
          <cell r="H5736" t="str">
            <v/>
          </cell>
        </row>
        <row r="5737">
          <cell r="H5737" t="str">
            <v/>
          </cell>
        </row>
        <row r="5738">
          <cell r="H5738" t="str">
            <v/>
          </cell>
        </row>
        <row r="5739">
          <cell r="H5739" t="str">
            <v/>
          </cell>
        </row>
        <row r="5740">
          <cell r="H5740" t="str">
            <v/>
          </cell>
        </row>
        <row r="5741">
          <cell r="H5741" t="str">
            <v/>
          </cell>
        </row>
        <row r="5742">
          <cell r="H5742" t="str">
            <v/>
          </cell>
        </row>
        <row r="5743">
          <cell r="H5743" t="str">
            <v/>
          </cell>
        </row>
        <row r="5744">
          <cell r="H5744" t="str">
            <v/>
          </cell>
        </row>
        <row r="5745">
          <cell r="H5745" t="str">
            <v/>
          </cell>
        </row>
        <row r="5746">
          <cell r="H5746" t="str">
            <v/>
          </cell>
        </row>
        <row r="5747">
          <cell r="H5747" t="str">
            <v/>
          </cell>
        </row>
        <row r="5748">
          <cell r="H5748" t="str">
            <v/>
          </cell>
        </row>
        <row r="5749">
          <cell r="H5749" t="str">
            <v/>
          </cell>
        </row>
        <row r="5750">
          <cell r="H5750" t="str">
            <v/>
          </cell>
        </row>
        <row r="5751">
          <cell r="H5751" t="str">
            <v/>
          </cell>
        </row>
        <row r="5752">
          <cell r="H5752" t="str">
            <v/>
          </cell>
        </row>
        <row r="5753">
          <cell r="H5753" t="str">
            <v/>
          </cell>
        </row>
        <row r="5754">
          <cell r="H5754" t="str">
            <v/>
          </cell>
        </row>
        <row r="5755">
          <cell r="H5755" t="str">
            <v/>
          </cell>
        </row>
        <row r="5756">
          <cell r="H5756" t="str">
            <v/>
          </cell>
        </row>
        <row r="5757">
          <cell r="H5757" t="str">
            <v/>
          </cell>
        </row>
        <row r="5758">
          <cell r="H5758" t="str">
            <v/>
          </cell>
        </row>
        <row r="5759">
          <cell r="H5759" t="str">
            <v/>
          </cell>
        </row>
        <row r="5760">
          <cell r="H5760" t="str">
            <v/>
          </cell>
        </row>
        <row r="5761">
          <cell r="H5761" t="str">
            <v/>
          </cell>
        </row>
        <row r="5762">
          <cell r="H5762" t="str">
            <v/>
          </cell>
        </row>
        <row r="5763">
          <cell r="H5763" t="str">
            <v/>
          </cell>
        </row>
        <row r="5764">
          <cell r="H5764" t="str">
            <v/>
          </cell>
        </row>
        <row r="5765">
          <cell r="H5765" t="str">
            <v/>
          </cell>
        </row>
        <row r="5766">
          <cell r="H5766" t="str">
            <v/>
          </cell>
        </row>
        <row r="5767">
          <cell r="H5767" t="str">
            <v/>
          </cell>
        </row>
        <row r="5768">
          <cell r="H5768" t="str">
            <v/>
          </cell>
        </row>
        <row r="5769">
          <cell r="H5769" t="str">
            <v/>
          </cell>
        </row>
        <row r="5770">
          <cell r="H5770" t="str">
            <v/>
          </cell>
        </row>
        <row r="5771">
          <cell r="H5771" t="str">
            <v/>
          </cell>
        </row>
        <row r="5772">
          <cell r="H5772" t="str">
            <v/>
          </cell>
        </row>
        <row r="5773">
          <cell r="H5773" t="str">
            <v/>
          </cell>
        </row>
        <row r="5774">
          <cell r="H5774" t="str">
            <v/>
          </cell>
        </row>
        <row r="5775">
          <cell r="H5775" t="str">
            <v/>
          </cell>
        </row>
        <row r="5776">
          <cell r="H5776" t="str">
            <v/>
          </cell>
        </row>
        <row r="5777">
          <cell r="H5777" t="str">
            <v/>
          </cell>
        </row>
        <row r="5778">
          <cell r="H5778" t="str">
            <v/>
          </cell>
        </row>
        <row r="5779">
          <cell r="H5779" t="str">
            <v/>
          </cell>
        </row>
        <row r="5780">
          <cell r="H5780" t="str">
            <v/>
          </cell>
        </row>
        <row r="5781">
          <cell r="H5781" t="str">
            <v/>
          </cell>
        </row>
        <row r="5782">
          <cell r="H5782" t="str">
            <v/>
          </cell>
        </row>
        <row r="5783">
          <cell r="H5783" t="str">
            <v/>
          </cell>
        </row>
        <row r="5784">
          <cell r="H5784" t="str">
            <v/>
          </cell>
        </row>
        <row r="5785">
          <cell r="H5785" t="str">
            <v/>
          </cell>
        </row>
        <row r="5786">
          <cell r="H5786" t="str">
            <v/>
          </cell>
        </row>
        <row r="5787">
          <cell r="H5787" t="str">
            <v/>
          </cell>
        </row>
        <row r="5788">
          <cell r="H5788" t="str">
            <v/>
          </cell>
        </row>
        <row r="5789">
          <cell r="H5789" t="str">
            <v/>
          </cell>
        </row>
        <row r="5790">
          <cell r="H5790" t="str">
            <v/>
          </cell>
        </row>
        <row r="5791">
          <cell r="H5791" t="str">
            <v/>
          </cell>
        </row>
        <row r="5792">
          <cell r="H5792" t="str">
            <v/>
          </cell>
        </row>
        <row r="5793">
          <cell r="H5793" t="str">
            <v/>
          </cell>
        </row>
        <row r="5794">
          <cell r="H5794" t="str">
            <v/>
          </cell>
        </row>
        <row r="5795">
          <cell r="H5795" t="str">
            <v/>
          </cell>
        </row>
        <row r="5796">
          <cell r="H5796" t="str">
            <v/>
          </cell>
        </row>
        <row r="5797">
          <cell r="H5797" t="str">
            <v/>
          </cell>
        </row>
        <row r="5798">
          <cell r="H5798" t="str">
            <v/>
          </cell>
        </row>
        <row r="5799">
          <cell r="H5799" t="str">
            <v/>
          </cell>
        </row>
        <row r="5800">
          <cell r="H5800" t="str">
            <v/>
          </cell>
        </row>
        <row r="5801">
          <cell r="H5801" t="str">
            <v/>
          </cell>
        </row>
        <row r="5802">
          <cell r="H5802" t="str">
            <v/>
          </cell>
        </row>
        <row r="5803">
          <cell r="H5803" t="str">
            <v/>
          </cell>
        </row>
        <row r="5804">
          <cell r="H5804" t="str">
            <v/>
          </cell>
        </row>
        <row r="5805">
          <cell r="H5805" t="str">
            <v/>
          </cell>
        </row>
        <row r="5806">
          <cell r="H5806" t="str">
            <v/>
          </cell>
        </row>
        <row r="5807">
          <cell r="H5807" t="str">
            <v/>
          </cell>
        </row>
        <row r="5808">
          <cell r="H5808" t="str">
            <v/>
          </cell>
        </row>
        <row r="5809">
          <cell r="H5809" t="str">
            <v/>
          </cell>
        </row>
        <row r="5810">
          <cell r="H5810" t="str">
            <v/>
          </cell>
        </row>
        <row r="5811">
          <cell r="H5811" t="str">
            <v/>
          </cell>
        </row>
        <row r="5812">
          <cell r="H5812" t="str">
            <v/>
          </cell>
        </row>
        <row r="5813">
          <cell r="H5813" t="str">
            <v/>
          </cell>
        </row>
        <row r="5814">
          <cell r="H5814" t="str">
            <v/>
          </cell>
        </row>
        <row r="5815">
          <cell r="H5815" t="str">
            <v/>
          </cell>
        </row>
        <row r="5816">
          <cell r="H5816" t="str">
            <v/>
          </cell>
        </row>
        <row r="5817">
          <cell r="H5817" t="str">
            <v/>
          </cell>
        </row>
        <row r="5818">
          <cell r="H5818" t="str">
            <v/>
          </cell>
        </row>
        <row r="5819">
          <cell r="H5819" t="str">
            <v/>
          </cell>
        </row>
        <row r="5820">
          <cell r="H5820" t="str">
            <v/>
          </cell>
        </row>
        <row r="5821">
          <cell r="H5821" t="str">
            <v/>
          </cell>
        </row>
        <row r="5822">
          <cell r="H5822" t="str">
            <v/>
          </cell>
        </row>
        <row r="5823">
          <cell r="H5823" t="str">
            <v/>
          </cell>
        </row>
        <row r="5824">
          <cell r="H5824" t="str">
            <v/>
          </cell>
        </row>
        <row r="5825">
          <cell r="H5825" t="str">
            <v/>
          </cell>
        </row>
        <row r="5826">
          <cell r="H5826" t="str">
            <v/>
          </cell>
        </row>
        <row r="5827">
          <cell r="H5827" t="str">
            <v/>
          </cell>
        </row>
        <row r="5828">
          <cell r="H5828" t="str">
            <v/>
          </cell>
        </row>
        <row r="5829">
          <cell r="H5829" t="str">
            <v/>
          </cell>
        </row>
        <row r="5830">
          <cell r="H5830" t="str">
            <v/>
          </cell>
        </row>
        <row r="5831">
          <cell r="H5831" t="str">
            <v/>
          </cell>
        </row>
        <row r="5832">
          <cell r="H5832" t="str">
            <v/>
          </cell>
        </row>
        <row r="5833">
          <cell r="H5833" t="str">
            <v/>
          </cell>
        </row>
        <row r="5834">
          <cell r="H5834" t="str">
            <v/>
          </cell>
        </row>
        <row r="5835">
          <cell r="H5835" t="str">
            <v/>
          </cell>
        </row>
        <row r="5836">
          <cell r="H5836" t="str">
            <v/>
          </cell>
        </row>
        <row r="5837">
          <cell r="H5837" t="str">
            <v/>
          </cell>
        </row>
        <row r="5838">
          <cell r="H5838" t="str">
            <v/>
          </cell>
        </row>
        <row r="5839">
          <cell r="H5839" t="str">
            <v/>
          </cell>
        </row>
        <row r="5840">
          <cell r="H5840" t="str">
            <v/>
          </cell>
        </row>
        <row r="5841">
          <cell r="H5841" t="str">
            <v/>
          </cell>
        </row>
        <row r="5842">
          <cell r="H5842" t="str">
            <v/>
          </cell>
        </row>
        <row r="5843">
          <cell r="H5843" t="str">
            <v/>
          </cell>
        </row>
        <row r="5844">
          <cell r="H5844" t="str">
            <v/>
          </cell>
        </row>
        <row r="5845">
          <cell r="H5845" t="str">
            <v/>
          </cell>
        </row>
        <row r="5846">
          <cell r="H5846" t="str">
            <v/>
          </cell>
        </row>
        <row r="5847">
          <cell r="H5847" t="str">
            <v/>
          </cell>
        </row>
        <row r="5848">
          <cell r="H5848" t="str">
            <v/>
          </cell>
        </row>
        <row r="5849">
          <cell r="H5849" t="str">
            <v/>
          </cell>
        </row>
        <row r="5850">
          <cell r="H5850" t="str">
            <v/>
          </cell>
        </row>
        <row r="5851">
          <cell r="H5851" t="str">
            <v/>
          </cell>
        </row>
        <row r="5852">
          <cell r="H5852" t="str">
            <v/>
          </cell>
        </row>
        <row r="5853">
          <cell r="H5853" t="str">
            <v/>
          </cell>
        </row>
        <row r="5854">
          <cell r="H5854" t="str">
            <v/>
          </cell>
        </row>
        <row r="5855">
          <cell r="H5855" t="str">
            <v/>
          </cell>
        </row>
        <row r="5856">
          <cell r="H5856" t="str">
            <v/>
          </cell>
        </row>
        <row r="5857">
          <cell r="H5857" t="str">
            <v/>
          </cell>
        </row>
        <row r="5858">
          <cell r="H5858" t="str">
            <v/>
          </cell>
        </row>
        <row r="5859">
          <cell r="H5859" t="str">
            <v/>
          </cell>
        </row>
        <row r="5860">
          <cell r="H5860" t="str">
            <v/>
          </cell>
        </row>
        <row r="5861">
          <cell r="H5861" t="str">
            <v/>
          </cell>
        </row>
        <row r="5862">
          <cell r="H5862" t="str">
            <v/>
          </cell>
        </row>
        <row r="5863">
          <cell r="H5863" t="str">
            <v/>
          </cell>
        </row>
        <row r="5864">
          <cell r="H5864" t="str">
            <v/>
          </cell>
        </row>
        <row r="5865">
          <cell r="H5865" t="str">
            <v/>
          </cell>
        </row>
        <row r="5866">
          <cell r="H5866" t="str">
            <v/>
          </cell>
        </row>
        <row r="5867">
          <cell r="H5867" t="str">
            <v/>
          </cell>
        </row>
        <row r="5868">
          <cell r="H5868" t="str">
            <v/>
          </cell>
        </row>
        <row r="5869">
          <cell r="H5869" t="str">
            <v/>
          </cell>
        </row>
        <row r="5870">
          <cell r="H5870" t="str">
            <v/>
          </cell>
        </row>
        <row r="5871">
          <cell r="H5871" t="str">
            <v/>
          </cell>
        </row>
        <row r="5872">
          <cell r="H5872" t="str">
            <v/>
          </cell>
        </row>
        <row r="5873">
          <cell r="H5873" t="str">
            <v/>
          </cell>
        </row>
        <row r="5874">
          <cell r="H5874" t="str">
            <v/>
          </cell>
        </row>
        <row r="5875">
          <cell r="H5875" t="str">
            <v/>
          </cell>
        </row>
        <row r="5876">
          <cell r="H5876" t="str">
            <v/>
          </cell>
        </row>
        <row r="5877">
          <cell r="H5877" t="str">
            <v/>
          </cell>
        </row>
        <row r="5878">
          <cell r="H5878" t="str">
            <v/>
          </cell>
        </row>
        <row r="5879">
          <cell r="H5879" t="str">
            <v/>
          </cell>
        </row>
        <row r="5880">
          <cell r="H5880" t="str">
            <v/>
          </cell>
        </row>
        <row r="5881">
          <cell r="H5881" t="str">
            <v/>
          </cell>
        </row>
        <row r="5882">
          <cell r="H5882" t="str">
            <v/>
          </cell>
        </row>
        <row r="5883">
          <cell r="H5883" t="str">
            <v/>
          </cell>
        </row>
        <row r="5884">
          <cell r="H5884" t="str">
            <v/>
          </cell>
        </row>
        <row r="5885">
          <cell r="H5885" t="str">
            <v/>
          </cell>
        </row>
        <row r="5886">
          <cell r="H5886" t="str">
            <v/>
          </cell>
        </row>
        <row r="5887">
          <cell r="H5887" t="str">
            <v/>
          </cell>
        </row>
        <row r="5888">
          <cell r="H5888" t="str">
            <v/>
          </cell>
        </row>
        <row r="5889">
          <cell r="H5889" t="str">
            <v/>
          </cell>
        </row>
        <row r="5890">
          <cell r="H5890" t="str">
            <v/>
          </cell>
        </row>
        <row r="5891">
          <cell r="H5891" t="str">
            <v/>
          </cell>
        </row>
        <row r="5892">
          <cell r="H5892" t="str">
            <v/>
          </cell>
        </row>
        <row r="5893">
          <cell r="H5893" t="str">
            <v/>
          </cell>
        </row>
        <row r="5894">
          <cell r="H5894" t="str">
            <v/>
          </cell>
        </row>
        <row r="5895">
          <cell r="H5895" t="str">
            <v/>
          </cell>
        </row>
        <row r="5896">
          <cell r="H5896" t="str">
            <v/>
          </cell>
        </row>
        <row r="5897">
          <cell r="H5897" t="str">
            <v/>
          </cell>
        </row>
        <row r="5898">
          <cell r="H5898" t="str">
            <v/>
          </cell>
        </row>
        <row r="5899">
          <cell r="H5899" t="str">
            <v/>
          </cell>
        </row>
        <row r="5900">
          <cell r="H5900" t="str">
            <v/>
          </cell>
        </row>
        <row r="5901">
          <cell r="H5901" t="str">
            <v/>
          </cell>
        </row>
        <row r="5902">
          <cell r="H5902" t="str">
            <v/>
          </cell>
        </row>
        <row r="5903">
          <cell r="H5903" t="str">
            <v/>
          </cell>
        </row>
        <row r="5904">
          <cell r="H5904" t="str">
            <v/>
          </cell>
        </row>
        <row r="5905">
          <cell r="H5905" t="str">
            <v/>
          </cell>
        </row>
        <row r="5906">
          <cell r="H5906" t="str">
            <v/>
          </cell>
        </row>
        <row r="5907">
          <cell r="H5907" t="str">
            <v/>
          </cell>
        </row>
        <row r="5908">
          <cell r="H5908" t="str">
            <v/>
          </cell>
        </row>
        <row r="5909">
          <cell r="H5909" t="str">
            <v/>
          </cell>
        </row>
        <row r="5910">
          <cell r="H5910" t="str">
            <v/>
          </cell>
        </row>
        <row r="5911">
          <cell r="H5911" t="str">
            <v/>
          </cell>
        </row>
        <row r="5912">
          <cell r="H5912" t="str">
            <v/>
          </cell>
        </row>
        <row r="5913">
          <cell r="H5913" t="str">
            <v/>
          </cell>
        </row>
        <row r="5914">
          <cell r="H5914" t="str">
            <v/>
          </cell>
        </row>
        <row r="5915">
          <cell r="H5915" t="str">
            <v/>
          </cell>
        </row>
        <row r="5916">
          <cell r="H5916" t="str">
            <v/>
          </cell>
        </row>
        <row r="5917">
          <cell r="H5917" t="str">
            <v/>
          </cell>
        </row>
        <row r="5918">
          <cell r="H5918" t="str">
            <v/>
          </cell>
        </row>
        <row r="5919">
          <cell r="H5919" t="str">
            <v/>
          </cell>
        </row>
        <row r="5920">
          <cell r="H5920" t="str">
            <v/>
          </cell>
        </row>
        <row r="5921">
          <cell r="H5921" t="str">
            <v/>
          </cell>
        </row>
        <row r="5922">
          <cell r="H5922" t="str">
            <v/>
          </cell>
        </row>
        <row r="5923">
          <cell r="H5923" t="str">
            <v/>
          </cell>
        </row>
        <row r="5924">
          <cell r="H5924" t="str">
            <v/>
          </cell>
        </row>
        <row r="5925">
          <cell r="H5925" t="str">
            <v/>
          </cell>
        </row>
        <row r="5926">
          <cell r="H5926" t="str">
            <v/>
          </cell>
        </row>
        <row r="5927">
          <cell r="H5927" t="str">
            <v/>
          </cell>
        </row>
        <row r="5928">
          <cell r="H5928" t="str">
            <v/>
          </cell>
        </row>
        <row r="5929">
          <cell r="H5929" t="str">
            <v/>
          </cell>
        </row>
        <row r="5930">
          <cell r="H5930" t="str">
            <v/>
          </cell>
        </row>
        <row r="5931">
          <cell r="H5931" t="str">
            <v/>
          </cell>
        </row>
        <row r="5932">
          <cell r="H5932" t="str">
            <v/>
          </cell>
        </row>
        <row r="5933">
          <cell r="H5933" t="str">
            <v/>
          </cell>
        </row>
        <row r="5934">
          <cell r="H5934" t="str">
            <v/>
          </cell>
        </row>
        <row r="5935">
          <cell r="H5935" t="str">
            <v/>
          </cell>
        </row>
        <row r="5936">
          <cell r="H5936" t="str">
            <v/>
          </cell>
        </row>
        <row r="5937">
          <cell r="H5937" t="str">
            <v/>
          </cell>
        </row>
        <row r="5938">
          <cell r="H5938" t="str">
            <v/>
          </cell>
        </row>
        <row r="5939">
          <cell r="H5939" t="str">
            <v/>
          </cell>
        </row>
        <row r="5940">
          <cell r="H5940" t="str">
            <v/>
          </cell>
        </row>
        <row r="5941">
          <cell r="H5941" t="str">
            <v/>
          </cell>
        </row>
        <row r="5942">
          <cell r="H5942" t="str">
            <v/>
          </cell>
        </row>
        <row r="5943">
          <cell r="H5943" t="str">
            <v/>
          </cell>
        </row>
        <row r="5944">
          <cell r="H5944" t="str">
            <v/>
          </cell>
        </row>
        <row r="5945">
          <cell r="H5945" t="str">
            <v/>
          </cell>
        </row>
        <row r="5946">
          <cell r="H5946" t="str">
            <v/>
          </cell>
        </row>
        <row r="5947">
          <cell r="H5947" t="str">
            <v/>
          </cell>
        </row>
        <row r="5948">
          <cell r="H5948" t="str">
            <v/>
          </cell>
        </row>
        <row r="5949">
          <cell r="H5949" t="str">
            <v/>
          </cell>
        </row>
        <row r="5950">
          <cell r="H5950" t="str">
            <v/>
          </cell>
        </row>
        <row r="5951">
          <cell r="H5951" t="str">
            <v/>
          </cell>
        </row>
        <row r="5952">
          <cell r="H5952" t="str">
            <v/>
          </cell>
        </row>
        <row r="5953">
          <cell r="H5953" t="str">
            <v/>
          </cell>
        </row>
        <row r="5954">
          <cell r="H5954" t="str">
            <v/>
          </cell>
        </row>
        <row r="5955">
          <cell r="H5955" t="str">
            <v/>
          </cell>
        </row>
        <row r="5956">
          <cell r="H5956" t="str">
            <v/>
          </cell>
        </row>
        <row r="5957">
          <cell r="H5957" t="str">
            <v/>
          </cell>
        </row>
        <row r="5958">
          <cell r="H5958" t="str">
            <v/>
          </cell>
        </row>
        <row r="5959">
          <cell r="H5959" t="str">
            <v/>
          </cell>
        </row>
        <row r="5960">
          <cell r="H5960" t="str">
            <v/>
          </cell>
        </row>
        <row r="5961">
          <cell r="H5961" t="str">
            <v/>
          </cell>
        </row>
        <row r="5962">
          <cell r="H5962" t="str">
            <v/>
          </cell>
        </row>
        <row r="5963">
          <cell r="H5963" t="str">
            <v/>
          </cell>
        </row>
        <row r="5964">
          <cell r="H5964" t="str">
            <v/>
          </cell>
        </row>
        <row r="5965">
          <cell r="H5965" t="str">
            <v/>
          </cell>
        </row>
        <row r="5966">
          <cell r="H5966" t="str">
            <v/>
          </cell>
        </row>
        <row r="5967">
          <cell r="H5967" t="str">
            <v/>
          </cell>
        </row>
        <row r="5968">
          <cell r="H5968" t="str">
            <v/>
          </cell>
        </row>
        <row r="5969">
          <cell r="H5969" t="str">
            <v/>
          </cell>
        </row>
        <row r="5970">
          <cell r="H5970" t="str">
            <v/>
          </cell>
        </row>
        <row r="5971">
          <cell r="H5971" t="str">
            <v/>
          </cell>
        </row>
        <row r="5972">
          <cell r="H5972" t="str">
            <v/>
          </cell>
        </row>
        <row r="5973">
          <cell r="H5973" t="str">
            <v/>
          </cell>
        </row>
        <row r="5974">
          <cell r="H5974" t="str">
            <v/>
          </cell>
        </row>
        <row r="5975">
          <cell r="H5975" t="str">
            <v/>
          </cell>
        </row>
        <row r="5976">
          <cell r="H5976" t="str">
            <v/>
          </cell>
        </row>
        <row r="5977">
          <cell r="H5977" t="str">
            <v/>
          </cell>
        </row>
        <row r="5978">
          <cell r="H5978" t="str">
            <v/>
          </cell>
        </row>
        <row r="5979">
          <cell r="H5979" t="str">
            <v/>
          </cell>
        </row>
        <row r="5980">
          <cell r="H5980" t="str">
            <v/>
          </cell>
        </row>
        <row r="5981">
          <cell r="H5981" t="str">
            <v/>
          </cell>
        </row>
        <row r="5982">
          <cell r="H5982" t="str">
            <v/>
          </cell>
        </row>
        <row r="5983">
          <cell r="H5983" t="str">
            <v/>
          </cell>
        </row>
        <row r="5984">
          <cell r="H5984" t="str">
            <v/>
          </cell>
        </row>
        <row r="5985">
          <cell r="H5985" t="str">
            <v/>
          </cell>
        </row>
        <row r="5986">
          <cell r="H5986" t="str">
            <v/>
          </cell>
        </row>
        <row r="5987">
          <cell r="H5987" t="str">
            <v/>
          </cell>
        </row>
        <row r="5988">
          <cell r="H5988" t="str">
            <v/>
          </cell>
        </row>
        <row r="5989">
          <cell r="H5989" t="str">
            <v/>
          </cell>
        </row>
        <row r="5990">
          <cell r="H5990" t="str">
            <v/>
          </cell>
        </row>
        <row r="5991">
          <cell r="H5991" t="str">
            <v/>
          </cell>
        </row>
        <row r="5992">
          <cell r="H5992" t="str">
            <v/>
          </cell>
        </row>
        <row r="5993">
          <cell r="H5993" t="str">
            <v/>
          </cell>
        </row>
        <row r="5994">
          <cell r="H5994" t="str">
            <v/>
          </cell>
        </row>
        <row r="5995">
          <cell r="H5995" t="str">
            <v/>
          </cell>
        </row>
        <row r="5996">
          <cell r="H5996" t="str">
            <v/>
          </cell>
        </row>
        <row r="5997">
          <cell r="H5997" t="str">
            <v/>
          </cell>
        </row>
        <row r="5998">
          <cell r="H5998" t="str">
            <v/>
          </cell>
        </row>
        <row r="5999">
          <cell r="H5999" t="str">
            <v/>
          </cell>
        </row>
        <row r="6000">
          <cell r="H6000" t="str">
            <v/>
          </cell>
        </row>
        <row r="6001">
          <cell r="H6001" t="str">
            <v/>
          </cell>
        </row>
        <row r="6002">
          <cell r="H6002" t="str">
            <v/>
          </cell>
        </row>
        <row r="6003">
          <cell r="H6003" t="str">
            <v/>
          </cell>
        </row>
        <row r="6004">
          <cell r="H6004" t="str">
            <v/>
          </cell>
        </row>
        <row r="6005">
          <cell r="H6005" t="str">
            <v/>
          </cell>
        </row>
        <row r="6006">
          <cell r="H6006" t="str">
            <v/>
          </cell>
        </row>
        <row r="6007">
          <cell r="H6007" t="str">
            <v/>
          </cell>
        </row>
        <row r="6008">
          <cell r="H6008" t="str">
            <v/>
          </cell>
        </row>
        <row r="6009">
          <cell r="H6009" t="str">
            <v/>
          </cell>
        </row>
        <row r="6010">
          <cell r="H6010" t="str">
            <v/>
          </cell>
        </row>
        <row r="6011">
          <cell r="H6011" t="str">
            <v/>
          </cell>
        </row>
        <row r="6012">
          <cell r="H6012" t="str">
            <v/>
          </cell>
        </row>
        <row r="6013">
          <cell r="H6013" t="str">
            <v/>
          </cell>
        </row>
        <row r="6014">
          <cell r="H6014" t="str">
            <v/>
          </cell>
        </row>
        <row r="6015">
          <cell r="H6015" t="str">
            <v/>
          </cell>
        </row>
        <row r="6016">
          <cell r="H6016" t="str">
            <v/>
          </cell>
        </row>
        <row r="6017">
          <cell r="H6017" t="str">
            <v/>
          </cell>
        </row>
        <row r="6018">
          <cell r="H6018" t="str">
            <v/>
          </cell>
        </row>
        <row r="6019">
          <cell r="H6019" t="str">
            <v/>
          </cell>
        </row>
        <row r="6020">
          <cell r="H6020" t="str">
            <v/>
          </cell>
        </row>
        <row r="6021">
          <cell r="H6021" t="str">
            <v/>
          </cell>
        </row>
        <row r="6022">
          <cell r="H6022" t="str">
            <v/>
          </cell>
        </row>
        <row r="6023">
          <cell r="H6023" t="str">
            <v/>
          </cell>
        </row>
        <row r="6024">
          <cell r="H6024" t="str">
            <v/>
          </cell>
        </row>
        <row r="6025">
          <cell r="H6025" t="str">
            <v/>
          </cell>
        </row>
        <row r="6026">
          <cell r="H6026" t="str">
            <v/>
          </cell>
        </row>
        <row r="6027">
          <cell r="H6027" t="str">
            <v/>
          </cell>
        </row>
        <row r="6028">
          <cell r="H6028" t="str">
            <v/>
          </cell>
        </row>
        <row r="6029">
          <cell r="H6029" t="str">
            <v/>
          </cell>
        </row>
        <row r="6030">
          <cell r="H6030" t="str">
            <v/>
          </cell>
        </row>
        <row r="6031">
          <cell r="H6031" t="str">
            <v/>
          </cell>
        </row>
        <row r="6032">
          <cell r="H6032" t="str">
            <v/>
          </cell>
        </row>
        <row r="6033">
          <cell r="H6033" t="str">
            <v/>
          </cell>
        </row>
        <row r="6034">
          <cell r="H6034" t="str">
            <v/>
          </cell>
        </row>
        <row r="6035">
          <cell r="H6035" t="str">
            <v/>
          </cell>
        </row>
        <row r="6036">
          <cell r="H6036" t="str">
            <v/>
          </cell>
        </row>
        <row r="6037">
          <cell r="H6037" t="str">
            <v/>
          </cell>
        </row>
        <row r="6038">
          <cell r="H6038" t="str">
            <v/>
          </cell>
        </row>
        <row r="6039">
          <cell r="H6039" t="str">
            <v/>
          </cell>
        </row>
        <row r="6040">
          <cell r="H6040" t="str">
            <v/>
          </cell>
        </row>
        <row r="6041">
          <cell r="H6041" t="str">
            <v/>
          </cell>
        </row>
        <row r="6042">
          <cell r="H6042" t="str">
            <v/>
          </cell>
        </row>
        <row r="6043">
          <cell r="H6043" t="str">
            <v/>
          </cell>
        </row>
        <row r="6044">
          <cell r="H6044" t="str">
            <v/>
          </cell>
        </row>
        <row r="6045">
          <cell r="H6045" t="str">
            <v/>
          </cell>
        </row>
        <row r="6046">
          <cell r="H6046" t="str">
            <v/>
          </cell>
        </row>
        <row r="6047">
          <cell r="H6047" t="str">
            <v/>
          </cell>
        </row>
        <row r="6048">
          <cell r="H6048" t="str">
            <v/>
          </cell>
        </row>
        <row r="6049">
          <cell r="H6049" t="str">
            <v/>
          </cell>
        </row>
        <row r="6050">
          <cell r="H6050" t="str">
            <v/>
          </cell>
        </row>
        <row r="6051">
          <cell r="H6051" t="str">
            <v/>
          </cell>
        </row>
        <row r="6052">
          <cell r="H6052" t="str">
            <v/>
          </cell>
        </row>
        <row r="6053">
          <cell r="H6053" t="str">
            <v/>
          </cell>
        </row>
        <row r="6054">
          <cell r="H6054" t="str">
            <v/>
          </cell>
        </row>
        <row r="6055">
          <cell r="H6055" t="str">
            <v/>
          </cell>
        </row>
        <row r="6056">
          <cell r="H6056" t="str">
            <v/>
          </cell>
        </row>
        <row r="6057">
          <cell r="H6057" t="str">
            <v/>
          </cell>
        </row>
        <row r="6058">
          <cell r="H6058" t="str">
            <v/>
          </cell>
        </row>
        <row r="6059">
          <cell r="H6059" t="str">
            <v/>
          </cell>
        </row>
        <row r="6060">
          <cell r="H6060" t="str">
            <v/>
          </cell>
        </row>
        <row r="6061">
          <cell r="H6061" t="str">
            <v/>
          </cell>
        </row>
        <row r="6062">
          <cell r="H6062" t="str">
            <v/>
          </cell>
        </row>
        <row r="6063">
          <cell r="H6063" t="str">
            <v/>
          </cell>
        </row>
        <row r="6064">
          <cell r="H6064" t="str">
            <v/>
          </cell>
        </row>
        <row r="6065">
          <cell r="H6065" t="str">
            <v/>
          </cell>
        </row>
        <row r="6066">
          <cell r="H6066" t="str">
            <v/>
          </cell>
        </row>
        <row r="6067">
          <cell r="H6067" t="str">
            <v/>
          </cell>
        </row>
        <row r="6068">
          <cell r="H6068" t="str">
            <v/>
          </cell>
        </row>
        <row r="6069">
          <cell r="H6069" t="str">
            <v/>
          </cell>
        </row>
        <row r="6070">
          <cell r="H6070" t="str">
            <v/>
          </cell>
        </row>
        <row r="6071">
          <cell r="H6071" t="str">
            <v/>
          </cell>
        </row>
        <row r="6072">
          <cell r="H6072" t="str">
            <v/>
          </cell>
        </row>
        <row r="6073">
          <cell r="H6073" t="str">
            <v/>
          </cell>
        </row>
        <row r="6074">
          <cell r="H6074" t="str">
            <v/>
          </cell>
        </row>
        <row r="6075">
          <cell r="H6075" t="str">
            <v/>
          </cell>
        </row>
        <row r="6076">
          <cell r="H6076" t="str">
            <v/>
          </cell>
        </row>
        <row r="6077">
          <cell r="H6077" t="str">
            <v/>
          </cell>
        </row>
        <row r="6078">
          <cell r="H6078" t="str">
            <v/>
          </cell>
        </row>
        <row r="6079">
          <cell r="H6079" t="str">
            <v/>
          </cell>
        </row>
        <row r="6080">
          <cell r="H6080" t="str">
            <v/>
          </cell>
        </row>
        <row r="6081">
          <cell r="H6081" t="str">
            <v/>
          </cell>
        </row>
        <row r="6082">
          <cell r="H6082" t="str">
            <v/>
          </cell>
        </row>
        <row r="6083">
          <cell r="H6083" t="str">
            <v/>
          </cell>
        </row>
        <row r="6084">
          <cell r="H6084" t="str">
            <v/>
          </cell>
        </row>
        <row r="6085">
          <cell r="H6085" t="str">
            <v/>
          </cell>
        </row>
        <row r="6086">
          <cell r="H6086" t="str">
            <v/>
          </cell>
        </row>
        <row r="6087">
          <cell r="H6087" t="str">
            <v/>
          </cell>
        </row>
        <row r="6088">
          <cell r="H6088" t="str">
            <v/>
          </cell>
        </row>
        <row r="6089">
          <cell r="H6089" t="str">
            <v/>
          </cell>
        </row>
        <row r="6090">
          <cell r="H6090" t="str">
            <v/>
          </cell>
        </row>
        <row r="6091">
          <cell r="H6091" t="str">
            <v/>
          </cell>
        </row>
        <row r="6092">
          <cell r="H6092" t="str">
            <v/>
          </cell>
        </row>
        <row r="6093">
          <cell r="H6093" t="str">
            <v/>
          </cell>
        </row>
        <row r="6094">
          <cell r="H6094" t="str">
            <v/>
          </cell>
        </row>
        <row r="6095">
          <cell r="H6095" t="str">
            <v/>
          </cell>
        </row>
        <row r="6096">
          <cell r="H6096" t="str">
            <v/>
          </cell>
        </row>
        <row r="6097">
          <cell r="H6097" t="str">
            <v/>
          </cell>
        </row>
        <row r="6098">
          <cell r="H6098" t="str">
            <v/>
          </cell>
        </row>
        <row r="6099">
          <cell r="H6099" t="str">
            <v/>
          </cell>
        </row>
        <row r="6100">
          <cell r="H6100" t="str">
            <v/>
          </cell>
        </row>
        <row r="6101">
          <cell r="H6101" t="str">
            <v/>
          </cell>
        </row>
        <row r="6102">
          <cell r="H6102" t="str">
            <v/>
          </cell>
        </row>
        <row r="6103">
          <cell r="H6103" t="str">
            <v/>
          </cell>
        </row>
        <row r="6104">
          <cell r="H6104" t="str">
            <v/>
          </cell>
        </row>
        <row r="6105">
          <cell r="H6105" t="str">
            <v/>
          </cell>
        </row>
        <row r="6106">
          <cell r="H6106" t="str">
            <v/>
          </cell>
        </row>
        <row r="6107">
          <cell r="H6107" t="str">
            <v/>
          </cell>
        </row>
        <row r="6108">
          <cell r="H6108" t="str">
            <v/>
          </cell>
        </row>
        <row r="6109">
          <cell r="H6109" t="str">
            <v/>
          </cell>
        </row>
        <row r="6110">
          <cell r="H6110" t="str">
            <v/>
          </cell>
        </row>
        <row r="6111">
          <cell r="H6111" t="str">
            <v/>
          </cell>
        </row>
        <row r="6112">
          <cell r="H6112" t="str">
            <v/>
          </cell>
        </row>
        <row r="6113">
          <cell r="H6113" t="str">
            <v/>
          </cell>
        </row>
        <row r="6114">
          <cell r="H6114" t="str">
            <v/>
          </cell>
        </row>
        <row r="6115">
          <cell r="H6115" t="str">
            <v/>
          </cell>
        </row>
        <row r="6116">
          <cell r="H6116" t="str">
            <v/>
          </cell>
        </row>
        <row r="6117">
          <cell r="H6117" t="str">
            <v/>
          </cell>
        </row>
        <row r="6118">
          <cell r="H6118" t="str">
            <v/>
          </cell>
        </row>
        <row r="6119">
          <cell r="H6119" t="str">
            <v/>
          </cell>
        </row>
        <row r="6120">
          <cell r="H6120" t="str">
            <v/>
          </cell>
        </row>
        <row r="6121">
          <cell r="H6121" t="str">
            <v/>
          </cell>
        </row>
        <row r="6122">
          <cell r="H6122" t="str">
            <v/>
          </cell>
        </row>
        <row r="6123">
          <cell r="H6123" t="str">
            <v/>
          </cell>
        </row>
        <row r="6124">
          <cell r="H6124" t="str">
            <v/>
          </cell>
        </row>
        <row r="6125">
          <cell r="H6125" t="str">
            <v/>
          </cell>
        </row>
        <row r="6126">
          <cell r="H6126" t="str">
            <v/>
          </cell>
        </row>
        <row r="6127">
          <cell r="H6127" t="str">
            <v/>
          </cell>
        </row>
        <row r="6128">
          <cell r="H6128" t="str">
            <v/>
          </cell>
        </row>
        <row r="6129">
          <cell r="H6129" t="str">
            <v/>
          </cell>
        </row>
        <row r="6130">
          <cell r="H6130" t="str">
            <v/>
          </cell>
        </row>
        <row r="6131">
          <cell r="H6131" t="str">
            <v/>
          </cell>
        </row>
        <row r="6132">
          <cell r="H6132" t="str">
            <v/>
          </cell>
        </row>
        <row r="6133">
          <cell r="H6133" t="str">
            <v/>
          </cell>
        </row>
        <row r="6134">
          <cell r="H6134" t="str">
            <v/>
          </cell>
        </row>
        <row r="6135">
          <cell r="H6135" t="str">
            <v/>
          </cell>
        </row>
        <row r="6136">
          <cell r="H6136" t="str">
            <v/>
          </cell>
        </row>
        <row r="6137">
          <cell r="H6137" t="str">
            <v/>
          </cell>
        </row>
        <row r="6138">
          <cell r="H6138" t="str">
            <v/>
          </cell>
        </row>
        <row r="6139">
          <cell r="H6139" t="str">
            <v/>
          </cell>
        </row>
        <row r="6140">
          <cell r="H6140" t="str">
            <v/>
          </cell>
        </row>
        <row r="6141">
          <cell r="H6141" t="str">
            <v/>
          </cell>
        </row>
        <row r="6142">
          <cell r="H6142" t="str">
            <v/>
          </cell>
        </row>
        <row r="6143">
          <cell r="H6143" t="str">
            <v/>
          </cell>
        </row>
        <row r="6144">
          <cell r="H6144" t="str">
            <v/>
          </cell>
        </row>
        <row r="6145">
          <cell r="H6145" t="str">
            <v/>
          </cell>
        </row>
        <row r="6146">
          <cell r="H6146" t="str">
            <v/>
          </cell>
        </row>
        <row r="6147">
          <cell r="H6147" t="str">
            <v/>
          </cell>
        </row>
        <row r="6148">
          <cell r="H6148" t="str">
            <v/>
          </cell>
        </row>
        <row r="6149">
          <cell r="H6149" t="str">
            <v/>
          </cell>
        </row>
        <row r="6150">
          <cell r="H6150" t="str">
            <v/>
          </cell>
        </row>
        <row r="6151">
          <cell r="H6151" t="str">
            <v/>
          </cell>
        </row>
        <row r="6152">
          <cell r="H6152" t="str">
            <v/>
          </cell>
        </row>
        <row r="6153">
          <cell r="H6153" t="str">
            <v/>
          </cell>
        </row>
        <row r="6154">
          <cell r="H6154" t="str">
            <v/>
          </cell>
        </row>
        <row r="6155">
          <cell r="H6155" t="str">
            <v/>
          </cell>
        </row>
        <row r="6156">
          <cell r="H6156" t="str">
            <v/>
          </cell>
        </row>
        <row r="6157">
          <cell r="H6157" t="str">
            <v/>
          </cell>
        </row>
        <row r="6158">
          <cell r="H6158" t="str">
            <v/>
          </cell>
        </row>
        <row r="6159">
          <cell r="H6159" t="str">
            <v/>
          </cell>
        </row>
        <row r="6160">
          <cell r="H6160" t="str">
            <v/>
          </cell>
        </row>
        <row r="6161">
          <cell r="H6161" t="str">
            <v/>
          </cell>
        </row>
        <row r="6162">
          <cell r="H6162" t="str">
            <v/>
          </cell>
        </row>
        <row r="6163">
          <cell r="H6163" t="str">
            <v/>
          </cell>
        </row>
        <row r="6164">
          <cell r="H6164" t="str">
            <v/>
          </cell>
        </row>
        <row r="6165">
          <cell r="H6165" t="str">
            <v/>
          </cell>
        </row>
        <row r="6166">
          <cell r="H6166" t="str">
            <v/>
          </cell>
        </row>
        <row r="6167">
          <cell r="H6167" t="str">
            <v/>
          </cell>
        </row>
        <row r="6168">
          <cell r="H6168" t="str">
            <v/>
          </cell>
        </row>
        <row r="6169">
          <cell r="H6169" t="str">
            <v/>
          </cell>
        </row>
        <row r="6170">
          <cell r="H6170" t="str">
            <v/>
          </cell>
        </row>
        <row r="6171">
          <cell r="H6171" t="str">
            <v/>
          </cell>
        </row>
        <row r="6172">
          <cell r="H6172" t="str">
            <v/>
          </cell>
        </row>
        <row r="6173">
          <cell r="H6173" t="str">
            <v/>
          </cell>
        </row>
        <row r="6174">
          <cell r="H6174" t="str">
            <v/>
          </cell>
        </row>
        <row r="6175">
          <cell r="H6175" t="str">
            <v/>
          </cell>
        </row>
        <row r="6176">
          <cell r="H6176" t="str">
            <v/>
          </cell>
        </row>
        <row r="6177">
          <cell r="H6177" t="str">
            <v/>
          </cell>
        </row>
        <row r="6178">
          <cell r="H6178" t="str">
            <v/>
          </cell>
        </row>
        <row r="6179">
          <cell r="H6179" t="str">
            <v/>
          </cell>
        </row>
        <row r="6180">
          <cell r="H6180" t="str">
            <v/>
          </cell>
        </row>
        <row r="6181">
          <cell r="H6181" t="str">
            <v/>
          </cell>
        </row>
        <row r="6182">
          <cell r="H6182" t="str">
            <v/>
          </cell>
        </row>
        <row r="6183">
          <cell r="H6183" t="str">
            <v/>
          </cell>
        </row>
        <row r="6184">
          <cell r="H6184" t="str">
            <v/>
          </cell>
        </row>
        <row r="6185">
          <cell r="H6185" t="str">
            <v/>
          </cell>
        </row>
        <row r="6186">
          <cell r="H6186" t="str">
            <v/>
          </cell>
        </row>
        <row r="6187">
          <cell r="H6187" t="str">
            <v/>
          </cell>
        </row>
        <row r="6188">
          <cell r="H6188" t="str">
            <v/>
          </cell>
        </row>
        <row r="6189">
          <cell r="H6189" t="str">
            <v/>
          </cell>
        </row>
        <row r="6190">
          <cell r="H6190" t="str">
            <v/>
          </cell>
        </row>
        <row r="6191">
          <cell r="H6191" t="str">
            <v/>
          </cell>
        </row>
        <row r="6192">
          <cell r="H6192" t="str">
            <v/>
          </cell>
        </row>
        <row r="6193">
          <cell r="H6193" t="str">
            <v/>
          </cell>
        </row>
        <row r="6194">
          <cell r="H6194" t="str">
            <v/>
          </cell>
        </row>
        <row r="6195">
          <cell r="H6195" t="str">
            <v/>
          </cell>
        </row>
        <row r="6196">
          <cell r="H6196" t="str">
            <v/>
          </cell>
        </row>
        <row r="6197">
          <cell r="H6197" t="str">
            <v/>
          </cell>
        </row>
        <row r="6198">
          <cell r="H6198" t="str">
            <v/>
          </cell>
        </row>
        <row r="6199">
          <cell r="H6199" t="str">
            <v/>
          </cell>
        </row>
        <row r="6200">
          <cell r="H6200" t="str">
            <v/>
          </cell>
        </row>
        <row r="6201">
          <cell r="H6201" t="str">
            <v/>
          </cell>
        </row>
        <row r="6202">
          <cell r="H6202" t="str">
            <v/>
          </cell>
        </row>
        <row r="6203">
          <cell r="H6203" t="str">
            <v/>
          </cell>
        </row>
        <row r="6204">
          <cell r="H6204" t="str">
            <v/>
          </cell>
        </row>
        <row r="6205">
          <cell r="H6205" t="str">
            <v/>
          </cell>
        </row>
        <row r="6206">
          <cell r="H6206" t="str">
            <v/>
          </cell>
        </row>
        <row r="6207">
          <cell r="H6207" t="str">
            <v/>
          </cell>
        </row>
        <row r="6208">
          <cell r="H6208" t="str">
            <v/>
          </cell>
        </row>
        <row r="6209">
          <cell r="H6209" t="str">
            <v/>
          </cell>
        </row>
        <row r="6210">
          <cell r="H6210" t="str">
            <v/>
          </cell>
        </row>
        <row r="6211">
          <cell r="H6211" t="str">
            <v/>
          </cell>
        </row>
        <row r="6212">
          <cell r="H6212" t="str">
            <v/>
          </cell>
        </row>
        <row r="6213">
          <cell r="H6213" t="str">
            <v/>
          </cell>
        </row>
        <row r="6214">
          <cell r="H6214" t="str">
            <v/>
          </cell>
        </row>
        <row r="6215">
          <cell r="H6215" t="str">
            <v/>
          </cell>
        </row>
        <row r="6216">
          <cell r="H6216" t="str">
            <v/>
          </cell>
        </row>
        <row r="6217">
          <cell r="H6217" t="str">
            <v/>
          </cell>
        </row>
        <row r="6218">
          <cell r="H6218" t="str">
            <v/>
          </cell>
        </row>
        <row r="6219">
          <cell r="H6219" t="str">
            <v/>
          </cell>
        </row>
        <row r="6220">
          <cell r="H6220" t="str">
            <v/>
          </cell>
        </row>
        <row r="6221">
          <cell r="H6221" t="str">
            <v/>
          </cell>
        </row>
        <row r="6222">
          <cell r="H6222" t="str">
            <v/>
          </cell>
        </row>
        <row r="6223">
          <cell r="H6223" t="str">
            <v/>
          </cell>
        </row>
        <row r="6224">
          <cell r="H6224" t="str">
            <v/>
          </cell>
        </row>
        <row r="6225">
          <cell r="H6225" t="str">
            <v/>
          </cell>
        </row>
        <row r="6226">
          <cell r="H6226" t="str">
            <v/>
          </cell>
        </row>
        <row r="6227">
          <cell r="H6227" t="str">
            <v/>
          </cell>
        </row>
        <row r="6228">
          <cell r="H6228" t="str">
            <v/>
          </cell>
        </row>
        <row r="6229">
          <cell r="H6229" t="str">
            <v/>
          </cell>
        </row>
        <row r="6230">
          <cell r="H6230" t="str">
            <v/>
          </cell>
        </row>
        <row r="6231">
          <cell r="H6231" t="str">
            <v/>
          </cell>
        </row>
        <row r="6232">
          <cell r="H6232" t="str">
            <v/>
          </cell>
        </row>
        <row r="6233">
          <cell r="H6233" t="str">
            <v/>
          </cell>
        </row>
        <row r="6234">
          <cell r="H6234" t="str">
            <v/>
          </cell>
        </row>
        <row r="6235">
          <cell r="H6235" t="str">
            <v/>
          </cell>
        </row>
        <row r="6236">
          <cell r="H6236" t="str">
            <v/>
          </cell>
        </row>
        <row r="6237">
          <cell r="H6237" t="str">
            <v/>
          </cell>
        </row>
        <row r="6238">
          <cell r="H6238" t="str">
            <v/>
          </cell>
        </row>
        <row r="6239">
          <cell r="H6239" t="str">
            <v/>
          </cell>
        </row>
        <row r="6240">
          <cell r="H6240" t="str">
            <v/>
          </cell>
        </row>
        <row r="6241">
          <cell r="H6241" t="str">
            <v/>
          </cell>
        </row>
        <row r="6242">
          <cell r="H6242" t="str">
            <v/>
          </cell>
        </row>
        <row r="6243">
          <cell r="H6243" t="str">
            <v/>
          </cell>
        </row>
        <row r="6244">
          <cell r="H6244" t="str">
            <v/>
          </cell>
        </row>
        <row r="6245">
          <cell r="H6245" t="str">
            <v/>
          </cell>
        </row>
        <row r="6246">
          <cell r="H6246" t="str">
            <v/>
          </cell>
        </row>
        <row r="6247">
          <cell r="H6247" t="str">
            <v/>
          </cell>
        </row>
        <row r="6248">
          <cell r="H6248" t="str">
            <v/>
          </cell>
        </row>
        <row r="6249">
          <cell r="H6249" t="str">
            <v/>
          </cell>
        </row>
        <row r="6250">
          <cell r="H6250" t="str">
            <v/>
          </cell>
        </row>
        <row r="6251">
          <cell r="H6251" t="str">
            <v/>
          </cell>
        </row>
        <row r="6252">
          <cell r="H6252" t="str">
            <v/>
          </cell>
        </row>
        <row r="6253">
          <cell r="H6253" t="str">
            <v/>
          </cell>
        </row>
        <row r="6254">
          <cell r="H6254" t="str">
            <v/>
          </cell>
        </row>
        <row r="6255">
          <cell r="H6255" t="str">
            <v/>
          </cell>
        </row>
        <row r="6256">
          <cell r="H6256" t="str">
            <v/>
          </cell>
        </row>
        <row r="6257">
          <cell r="H6257" t="str">
            <v/>
          </cell>
        </row>
        <row r="6258">
          <cell r="H6258" t="str">
            <v/>
          </cell>
        </row>
        <row r="6259">
          <cell r="H6259" t="str">
            <v/>
          </cell>
        </row>
        <row r="6260">
          <cell r="H6260" t="str">
            <v/>
          </cell>
        </row>
        <row r="6261">
          <cell r="H6261" t="str">
            <v/>
          </cell>
        </row>
        <row r="6262">
          <cell r="H6262" t="str">
            <v/>
          </cell>
        </row>
        <row r="6263">
          <cell r="H6263" t="str">
            <v/>
          </cell>
        </row>
        <row r="6264">
          <cell r="H6264" t="str">
            <v/>
          </cell>
        </row>
        <row r="6265">
          <cell r="H6265" t="str">
            <v/>
          </cell>
        </row>
        <row r="6266">
          <cell r="H6266" t="str">
            <v/>
          </cell>
        </row>
        <row r="6267">
          <cell r="H6267" t="str">
            <v/>
          </cell>
        </row>
        <row r="6268">
          <cell r="H6268" t="str">
            <v/>
          </cell>
        </row>
        <row r="6269">
          <cell r="H6269" t="str">
            <v/>
          </cell>
        </row>
        <row r="6270">
          <cell r="H6270" t="str">
            <v/>
          </cell>
        </row>
        <row r="6271">
          <cell r="H6271" t="str">
            <v/>
          </cell>
        </row>
        <row r="6272">
          <cell r="H6272" t="str">
            <v/>
          </cell>
        </row>
        <row r="6273">
          <cell r="H6273" t="str">
            <v/>
          </cell>
        </row>
        <row r="6274">
          <cell r="H6274" t="str">
            <v/>
          </cell>
        </row>
        <row r="6275">
          <cell r="H6275" t="str">
            <v/>
          </cell>
        </row>
        <row r="6276">
          <cell r="H6276" t="str">
            <v/>
          </cell>
        </row>
        <row r="6277">
          <cell r="H6277" t="str">
            <v/>
          </cell>
        </row>
        <row r="6278">
          <cell r="H6278" t="str">
            <v/>
          </cell>
        </row>
        <row r="6279">
          <cell r="H6279" t="str">
            <v/>
          </cell>
        </row>
        <row r="6280">
          <cell r="H6280" t="str">
            <v/>
          </cell>
        </row>
        <row r="6281">
          <cell r="H6281" t="str">
            <v/>
          </cell>
        </row>
        <row r="6282">
          <cell r="H6282" t="str">
            <v/>
          </cell>
        </row>
        <row r="6283">
          <cell r="H6283" t="str">
            <v/>
          </cell>
        </row>
        <row r="6284">
          <cell r="H6284" t="str">
            <v/>
          </cell>
        </row>
        <row r="6285">
          <cell r="H6285" t="str">
            <v/>
          </cell>
        </row>
        <row r="6286">
          <cell r="H6286" t="str">
            <v/>
          </cell>
        </row>
        <row r="6287">
          <cell r="H6287" t="str">
            <v/>
          </cell>
        </row>
        <row r="6288">
          <cell r="H6288" t="str">
            <v/>
          </cell>
        </row>
        <row r="6289">
          <cell r="H6289" t="str">
            <v/>
          </cell>
        </row>
        <row r="6290">
          <cell r="H6290" t="str">
            <v/>
          </cell>
        </row>
        <row r="6291">
          <cell r="H6291" t="str">
            <v/>
          </cell>
        </row>
        <row r="6292">
          <cell r="H6292" t="str">
            <v/>
          </cell>
        </row>
        <row r="6293">
          <cell r="H6293" t="str">
            <v/>
          </cell>
        </row>
        <row r="6294">
          <cell r="H6294" t="str">
            <v/>
          </cell>
        </row>
        <row r="6295">
          <cell r="H6295" t="str">
            <v/>
          </cell>
        </row>
        <row r="6296">
          <cell r="H6296" t="str">
            <v/>
          </cell>
        </row>
        <row r="6297">
          <cell r="H6297" t="str">
            <v/>
          </cell>
        </row>
        <row r="6298">
          <cell r="H6298" t="str">
            <v/>
          </cell>
        </row>
        <row r="6299">
          <cell r="H6299" t="str">
            <v/>
          </cell>
        </row>
        <row r="6300">
          <cell r="H6300" t="str">
            <v/>
          </cell>
        </row>
        <row r="6301">
          <cell r="H6301" t="str">
            <v/>
          </cell>
        </row>
        <row r="6302">
          <cell r="H6302" t="str">
            <v/>
          </cell>
        </row>
        <row r="6303">
          <cell r="H6303" t="str">
            <v/>
          </cell>
        </row>
        <row r="6304">
          <cell r="H6304" t="str">
            <v/>
          </cell>
        </row>
        <row r="6305">
          <cell r="H6305" t="str">
            <v/>
          </cell>
        </row>
        <row r="6306">
          <cell r="H6306" t="str">
            <v/>
          </cell>
        </row>
        <row r="6307">
          <cell r="H6307" t="str">
            <v/>
          </cell>
        </row>
        <row r="6308">
          <cell r="H6308" t="str">
            <v/>
          </cell>
        </row>
        <row r="6309">
          <cell r="H6309" t="str">
            <v/>
          </cell>
        </row>
        <row r="6310">
          <cell r="H6310" t="str">
            <v/>
          </cell>
        </row>
        <row r="6311">
          <cell r="H6311" t="str">
            <v/>
          </cell>
        </row>
        <row r="6312">
          <cell r="H6312" t="str">
            <v/>
          </cell>
        </row>
        <row r="6313">
          <cell r="H6313" t="str">
            <v/>
          </cell>
        </row>
        <row r="6314">
          <cell r="H6314" t="str">
            <v/>
          </cell>
        </row>
        <row r="6315">
          <cell r="H6315" t="str">
            <v/>
          </cell>
        </row>
        <row r="6316">
          <cell r="H6316" t="str">
            <v/>
          </cell>
        </row>
        <row r="6317">
          <cell r="H6317" t="str">
            <v/>
          </cell>
        </row>
        <row r="6318">
          <cell r="H6318" t="str">
            <v/>
          </cell>
        </row>
        <row r="6319">
          <cell r="H6319" t="str">
            <v/>
          </cell>
        </row>
        <row r="6320">
          <cell r="H6320" t="str">
            <v/>
          </cell>
        </row>
        <row r="6321">
          <cell r="H6321" t="str">
            <v/>
          </cell>
        </row>
        <row r="6322">
          <cell r="H6322" t="str">
            <v/>
          </cell>
        </row>
        <row r="6323">
          <cell r="H6323" t="str">
            <v/>
          </cell>
        </row>
        <row r="6324">
          <cell r="H6324" t="str">
            <v/>
          </cell>
        </row>
        <row r="6325">
          <cell r="H6325" t="str">
            <v/>
          </cell>
        </row>
        <row r="6326">
          <cell r="H6326" t="str">
            <v/>
          </cell>
        </row>
        <row r="6327">
          <cell r="H6327" t="str">
            <v/>
          </cell>
        </row>
        <row r="6328">
          <cell r="H6328" t="str">
            <v/>
          </cell>
        </row>
        <row r="6329">
          <cell r="H6329" t="str">
            <v/>
          </cell>
        </row>
        <row r="6330">
          <cell r="H6330" t="str">
            <v/>
          </cell>
        </row>
        <row r="6331">
          <cell r="H6331" t="str">
            <v/>
          </cell>
        </row>
        <row r="6332">
          <cell r="H6332" t="str">
            <v/>
          </cell>
        </row>
        <row r="6333">
          <cell r="H6333" t="str">
            <v/>
          </cell>
        </row>
        <row r="6334">
          <cell r="H6334" t="str">
            <v/>
          </cell>
        </row>
        <row r="6335">
          <cell r="H6335" t="str">
            <v/>
          </cell>
        </row>
        <row r="6336">
          <cell r="H6336" t="str">
            <v/>
          </cell>
        </row>
        <row r="6337">
          <cell r="H6337" t="str">
            <v/>
          </cell>
        </row>
        <row r="6338">
          <cell r="H6338" t="str">
            <v/>
          </cell>
        </row>
        <row r="6339">
          <cell r="H6339" t="str">
            <v/>
          </cell>
        </row>
        <row r="6340">
          <cell r="H6340" t="str">
            <v/>
          </cell>
        </row>
        <row r="6341">
          <cell r="H6341" t="str">
            <v/>
          </cell>
        </row>
        <row r="6342">
          <cell r="H6342" t="str">
            <v/>
          </cell>
        </row>
        <row r="6343">
          <cell r="H6343" t="str">
            <v/>
          </cell>
        </row>
        <row r="6344">
          <cell r="H6344" t="str">
            <v/>
          </cell>
        </row>
        <row r="6345">
          <cell r="H6345" t="str">
            <v/>
          </cell>
        </row>
        <row r="6346">
          <cell r="H6346" t="str">
            <v/>
          </cell>
        </row>
        <row r="6347">
          <cell r="H6347" t="str">
            <v/>
          </cell>
        </row>
        <row r="6348">
          <cell r="H6348" t="str">
            <v/>
          </cell>
        </row>
        <row r="6349">
          <cell r="H6349" t="str">
            <v/>
          </cell>
        </row>
        <row r="6350">
          <cell r="H6350" t="str">
            <v/>
          </cell>
        </row>
        <row r="6351">
          <cell r="H6351" t="str">
            <v/>
          </cell>
        </row>
        <row r="6352">
          <cell r="H6352" t="str">
            <v/>
          </cell>
        </row>
        <row r="6353">
          <cell r="H6353" t="str">
            <v/>
          </cell>
        </row>
        <row r="6354">
          <cell r="H6354" t="str">
            <v/>
          </cell>
        </row>
        <row r="6355">
          <cell r="H6355" t="str">
            <v/>
          </cell>
        </row>
        <row r="6356">
          <cell r="H6356" t="str">
            <v/>
          </cell>
        </row>
        <row r="6357">
          <cell r="H6357" t="str">
            <v/>
          </cell>
        </row>
        <row r="6358">
          <cell r="H6358" t="str">
            <v/>
          </cell>
        </row>
        <row r="6359">
          <cell r="H6359" t="str">
            <v/>
          </cell>
        </row>
        <row r="6360">
          <cell r="H6360" t="str">
            <v/>
          </cell>
        </row>
        <row r="6361">
          <cell r="H6361" t="str">
            <v/>
          </cell>
        </row>
        <row r="6362">
          <cell r="H6362" t="str">
            <v/>
          </cell>
        </row>
        <row r="6363">
          <cell r="H6363" t="str">
            <v/>
          </cell>
        </row>
        <row r="6364">
          <cell r="H6364" t="str">
            <v/>
          </cell>
        </row>
        <row r="6365">
          <cell r="H6365" t="str">
            <v/>
          </cell>
        </row>
        <row r="6366">
          <cell r="H6366" t="str">
            <v/>
          </cell>
        </row>
        <row r="6367">
          <cell r="H6367" t="str">
            <v/>
          </cell>
        </row>
        <row r="6368">
          <cell r="H6368" t="str">
            <v/>
          </cell>
        </row>
        <row r="6369">
          <cell r="H6369" t="str">
            <v/>
          </cell>
        </row>
        <row r="6370">
          <cell r="H6370" t="str">
            <v/>
          </cell>
        </row>
        <row r="6371">
          <cell r="H6371" t="str">
            <v/>
          </cell>
        </row>
        <row r="6372">
          <cell r="H6372" t="str">
            <v/>
          </cell>
        </row>
        <row r="6373">
          <cell r="H6373" t="str">
            <v/>
          </cell>
        </row>
        <row r="6374">
          <cell r="H6374" t="str">
            <v/>
          </cell>
        </row>
        <row r="6375">
          <cell r="H6375" t="str">
            <v/>
          </cell>
        </row>
        <row r="6376">
          <cell r="H6376" t="str">
            <v/>
          </cell>
        </row>
        <row r="6377">
          <cell r="H6377" t="str">
            <v/>
          </cell>
        </row>
        <row r="6378">
          <cell r="H6378" t="str">
            <v/>
          </cell>
        </row>
        <row r="6379">
          <cell r="H6379" t="str">
            <v/>
          </cell>
        </row>
        <row r="6380">
          <cell r="H6380" t="str">
            <v/>
          </cell>
        </row>
        <row r="6381">
          <cell r="H6381" t="str">
            <v/>
          </cell>
        </row>
        <row r="6382">
          <cell r="H6382" t="str">
            <v/>
          </cell>
        </row>
        <row r="6383">
          <cell r="H6383" t="str">
            <v/>
          </cell>
        </row>
        <row r="6384">
          <cell r="H6384" t="str">
            <v/>
          </cell>
        </row>
        <row r="6385">
          <cell r="H6385" t="str">
            <v/>
          </cell>
        </row>
        <row r="6386">
          <cell r="H6386" t="str">
            <v/>
          </cell>
        </row>
        <row r="6387">
          <cell r="H6387" t="str">
            <v/>
          </cell>
        </row>
        <row r="6388">
          <cell r="H6388" t="str">
            <v/>
          </cell>
        </row>
        <row r="6389">
          <cell r="H6389" t="str">
            <v/>
          </cell>
        </row>
        <row r="6390">
          <cell r="H6390" t="str">
            <v/>
          </cell>
        </row>
        <row r="6391">
          <cell r="H6391" t="str">
            <v/>
          </cell>
        </row>
        <row r="6392">
          <cell r="H6392" t="str">
            <v/>
          </cell>
        </row>
        <row r="6393">
          <cell r="H6393" t="str">
            <v/>
          </cell>
        </row>
        <row r="6394">
          <cell r="H6394" t="str">
            <v/>
          </cell>
        </row>
        <row r="6395">
          <cell r="H6395" t="str">
            <v/>
          </cell>
        </row>
        <row r="6396">
          <cell r="H6396" t="str">
            <v/>
          </cell>
        </row>
        <row r="6397">
          <cell r="H6397" t="str">
            <v/>
          </cell>
        </row>
        <row r="6398">
          <cell r="H6398" t="str">
            <v/>
          </cell>
        </row>
        <row r="6399">
          <cell r="H6399" t="str">
            <v/>
          </cell>
        </row>
        <row r="6400">
          <cell r="H6400" t="str">
            <v/>
          </cell>
        </row>
        <row r="6401">
          <cell r="H6401" t="str">
            <v/>
          </cell>
        </row>
        <row r="6402">
          <cell r="H6402" t="str">
            <v/>
          </cell>
        </row>
        <row r="6403">
          <cell r="H6403" t="str">
            <v/>
          </cell>
        </row>
        <row r="6404">
          <cell r="H6404" t="str">
            <v/>
          </cell>
        </row>
        <row r="6405">
          <cell r="H6405" t="str">
            <v/>
          </cell>
        </row>
        <row r="6406">
          <cell r="H6406" t="str">
            <v/>
          </cell>
        </row>
        <row r="6407">
          <cell r="H6407" t="str">
            <v/>
          </cell>
        </row>
        <row r="6408">
          <cell r="H6408" t="str">
            <v/>
          </cell>
        </row>
        <row r="6409">
          <cell r="H6409" t="str">
            <v/>
          </cell>
        </row>
        <row r="6410">
          <cell r="H6410" t="str">
            <v/>
          </cell>
        </row>
        <row r="6411">
          <cell r="H6411" t="str">
            <v/>
          </cell>
        </row>
        <row r="6412">
          <cell r="H6412" t="str">
            <v/>
          </cell>
        </row>
        <row r="6413">
          <cell r="H6413" t="str">
            <v/>
          </cell>
        </row>
        <row r="6414">
          <cell r="H6414" t="str">
            <v/>
          </cell>
        </row>
        <row r="6415">
          <cell r="H6415" t="str">
            <v/>
          </cell>
        </row>
        <row r="6416">
          <cell r="H6416" t="str">
            <v/>
          </cell>
        </row>
        <row r="6417">
          <cell r="H6417" t="str">
            <v/>
          </cell>
        </row>
        <row r="6418">
          <cell r="H6418" t="str">
            <v/>
          </cell>
        </row>
        <row r="6419">
          <cell r="H6419" t="str">
            <v/>
          </cell>
        </row>
        <row r="6420">
          <cell r="H6420" t="str">
            <v/>
          </cell>
        </row>
        <row r="6421">
          <cell r="H6421" t="str">
            <v/>
          </cell>
        </row>
        <row r="6422">
          <cell r="H6422" t="str">
            <v/>
          </cell>
        </row>
        <row r="6423">
          <cell r="H6423" t="str">
            <v/>
          </cell>
        </row>
        <row r="6424">
          <cell r="H6424" t="str">
            <v/>
          </cell>
        </row>
        <row r="6425">
          <cell r="H6425" t="str">
            <v/>
          </cell>
        </row>
        <row r="6426">
          <cell r="H6426" t="str">
            <v/>
          </cell>
        </row>
        <row r="6427">
          <cell r="H6427" t="str">
            <v/>
          </cell>
        </row>
        <row r="6428">
          <cell r="H6428" t="str">
            <v/>
          </cell>
        </row>
        <row r="6429">
          <cell r="H6429" t="str">
            <v/>
          </cell>
        </row>
        <row r="6430">
          <cell r="H6430" t="str">
            <v/>
          </cell>
        </row>
        <row r="6431">
          <cell r="H6431" t="str">
            <v/>
          </cell>
        </row>
        <row r="6432">
          <cell r="H6432" t="str">
            <v/>
          </cell>
        </row>
        <row r="6433">
          <cell r="H6433" t="str">
            <v/>
          </cell>
        </row>
        <row r="6434">
          <cell r="H6434" t="str">
            <v/>
          </cell>
        </row>
        <row r="6435">
          <cell r="H6435" t="str">
            <v/>
          </cell>
        </row>
        <row r="6436">
          <cell r="H6436" t="str">
            <v/>
          </cell>
        </row>
        <row r="6437">
          <cell r="H6437" t="str">
            <v/>
          </cell>
        </row>
        <row r="6438">
          <cell r="H6438" t="str">
            <v/>
          </cell>
        </row>
        <row r="6439">
          <cell r="H6439" t="str">
            <v/>
          </cell>
        </row>
        <row r="6440">
          <cell r="H6440" t="str">
            <v/>
          </cell>
        </row>
        <row r="6441">
          <cell r="H6441" t="str">
            <v/>
          </cell>
        </row>
        <row r="6442">
          <cell r="H6442" t="str">
            <v/>
          </cell>
        </row>
        <row r="6443">
          <cell r="H6443" t="str">
            <v/>
          </cell>
        </row>
        <row r="6444">
          <cell r="H6444" t="str">
            <v/>
          </cell>
        </row>
        <row r="6445">
          <cell r="H6445" t="str">
            <v/>
          </cell>
        </row>
        <row r="6446">
          <cell r="H6446" t="str">
            <v/>
          </cell>
        </row>
        <row r="6447">
          <cell r="H6447" t="str">
            <v/>
          </cell>
        </row>
        <row r="6448">
          <cell r="H6448" t="str">
            <v/>
          </cell>
        </row>
        <row r="6449">
          <cell r="H6449" t="str">
            <v/>
          </cell>
        </row>
        <row r="6450">
          <cell r="H6450" t="str">
            <v/>
          </cell>
        </row>
        <row r="6451">
          <cell r="H6451" t="str">
            <v/>
          </cell>
        </row>
        <row r="6452">
          <cell r="H6452" t="str">
            <v/>
          </cell>
        </row>
        <row r="6453">
          <cell r="H6453" t="str">
            <v/>
          </cell>
        </row>
        <row r="6454">
          <cell r="H6454" t="str">
            <v/>
          </cell>
        </row>
        <row r="6455">
          <cell r="H6455" t="str">
            <v/>
          </cell>
        </row>
        <row r="6456">
          <cell r="H6456" t="str">
            <v/>
          </cell>
        </row>
        <row r="6457">
          <cell r="H6457" t="str">
            <v/>
          </cell>
        </row>
        <row r="6458">
          <cell r="H6458" t="str">
            <v/>
          </cell>
        </row>
        <row r="6459">
          <cell r="H6459" t="str">
            <v/>
          </cell>
        </row>
        <row r="6460">
          <cell r="H6460" t="str">
            <v/>
          </cell>
        </row>
        <row r="6461">
          <cell r="H6461" t="str">
            <v/>
          </cell>
        </row>
        <row r="6462">
          <cell r="H6462" t="str">
            <v/>
          </cell>
        </row>
        <row r="6463">
          <cell r="H6463" t="str">
            <v/>
          </cell>
        </row>
        <row r="6464">
          <cell r="H6464" t="str">
            <v/>
          </cell>
        </row>
        <row r="6465">
          <cell r="H6465" t="str">
            <v/>
          </cell>
        </row>
        <row r="6466">
          <cell r="H6466" t="str">
            <v/>
          </cell>
        </row>
        <row r="6467">
          <cell r="H6467" t="str">
            <v/>
          </cell>
        </row>
        <row r="6468">
          <cell r="H6468" t="str">
            <v/>
          </cell>
        </row>
        <row r="6469">
          <cell r="H6469" t="str">
            <v/>
          </cell>
        </row>
        <row r="6470">
          <cell r="H6470" t="str">
            <v/>
          </cell>
        </row>
        <row r="6471">
          <cell r="H6471" t="str">
            <v/>
          </cell>
        </row>
        <row r="6472">
          <cell r="H6472" t="str">
            <v/>
          </cell>
        </row>
        <row r="6473">
          <cell r="H6473" t="str">
            <v/>
          </cell>
        </row>
        <row r="6474">
          <cell r="H6474" t="str">
            <v/>
          </cell>
        </row>
        <row r="6475">
          <cell r="H6475" t="str">
            <v/>
          </cell>
        </row>
        <row r="6476">
          <cell r="H6476" t="str">
            <v/>
          </cell>
        </row>
        <row r="6477">
          <cell r="H6477" t="str">
            <v/>
          </cell>
        </row>
        <row r="6478">
          <cell r="H6478" t="str">
            <v/>
          </cell>
        </row>
        <row r="6479">
          <cell r="H6479" t="str">
            <v/>
          </cell>
        </row>
        <row r="6480">
          <cell r="H6480" t="str">
            <v/>
          </cell>
        </row>
        <row r="6481">
          <cell r="H6481" t="str">
            <v/>
          </cell>
        </row>
        <row r="6482">
          <cell r="H6482" t="str">
            <v/>
          </cell>
        </row>
        <row r="6483">
          <cell r="H6483" t="str">
            <v/>
          </cell>
        </row>
        <row r="6484">
          <cell r="H6484" t="str">
            <v/>
          </cell>
        </row>
        <row r="6485">
          <cell r="H6485" t="str">
            <v/>
          </cell>
        </row>
        <row r="6486">
          <cell r="H6486" t="str">
            <v/>
          </cell>
        </row>
        <row r="6487">
          <cell r="H6487" t="str">
            <v/>
          </cell>
        </row>
        <row r="6488">
          <cell r="H6488" t="str">
            <v/>
          </cell>
        </row>
        <row r="6489">
          <cell r="H6489" t="str">
            <v/>
          </cell>
        </row>
        <row r="6490">
          <cell r="H6490" t="str">
            <v/>
          </cell>
        </row>
        <row r="6491">
          <cell r="H6491" t="str">
            <v/>
          </cell>
        </row>
        <row r="6492">
          <cell r="H6492" t="str">
            <v/>
          </cell>
        </row>
        <row r="6493">
          <cell r="H6493" t="str">
            <v/>
          </cell>
        </row>
        <row r="6494">
          <cell r="H6494" t="str">
            <v/>
          </cell>
        </row>
        <row r="6495">
          <cell r="H6495" t="str">
            <v/>
          </cell>
        </row>
        <row r="6496">
          <cell r="H6496" t="str">
            <v/>
          </cell>
        </row>
        <row r="6497">
          <cell r="H6497" t="str">
            <v/>
          </cell>
        </row>
        <row r="6498">
          <cell r="H6498" t="str">
            <v/>
          </cell>
        </row>
        <row r="6499">
          <cell r="H6499" t="str">
            <v/>
          </cell>
        </row>
        <row r="6500">
          <cell r="H6500" t="str">
            <v/>
          </cell>
        </row>
        <row r="6501">
          <cell r="H6501" t="str">
            <v/>
          </cell>
        </row>
        <row r="6502">
          <cell r="H6502" t="str">
            <v/>
          </cell>
        </row>
        <row r="6503">
          <cell r="H6503" t="str">
            <v/>
          </cell>
        </row>
        <row r="6504">
          <cell r="H6504" t="str">
            <v/>
          </cell>
        </row>
        <row r="6505">
          <cell r="H6505" t="str">
            <v/>
          </cell>
        </row>
        <row r="6506">
          <cell r="H6506" t="str">
            <v/>
          </cell>
        </row>
        <row r="6507">
          <cell r="H6507" t="str">
            <v/>
          </cell>
        </row>
        <row r="6508">
          <cell r="H6508" t="str">
            <v/>
          </cell>
        </row>
        <row r="6509">
          <cell r="H6509" t="str">
            <v/>
          </cell>
        </row>
        <row r="6510">
          <cell r="H6510" t="str">
            <v/>
          </cell>
        </row>
        <row r="6511">
          <cell r="H6511" t="str">
            <v/>
          </cell>
        </row>
        <row r="6512">
          <cell r="H6512" t="str">
            <v/>
          </cell>
        </row>
        <row r="6513">
          <cell r="H6513" t="str">
            <v/>
          </cell>
        </row>
        <row r="6514">
          <cell r="H6514" t="str">
            <v/>
          </cell>
        </row>
        <row r="6515">
          <cell r="H6515" t="str">
            <v/>
          </cell>
        </row>
        <row r="6516">
          <cell r="H6516" t="str">
            <v/>
          </cell>
        </row>
        <row r="6517">
          <cell r="H6517" t="str">
            <v/>
          </cell>
        </row>
        <row r="6518">
          <cell r="H6518" t="str">
            <v/>
          </cell>
        </row>
        <row r="6519">
          <cell r="H6519" t="str">
            <v/>
          </cell>
        </row>
        <row r="6520">
          <cell r="H6520" t="str">
            <v/>
          </cell>
        </row>
        <row r="6521">
          <cell r="H6521" t="str">
            <v/>
          </cell>
        </row>
        <row r="6522">
          <cell r="H6522" t="str">
            <v/>
          </cell>
        </row>
        <row r="6523">
          <cell r="H6523" t="str">
            <v/>
          </cell>
        </row>
        <row r="6524">
          <cell r="H6524" t="str">
            <v/>
          </cell>
        </row>
        <row r="6525">
          <cell r="H6525" t="str">
            <v/>
          </cell>
        </row>
        <row r="6526">
          <cell r="H6526" t="str">
            <v/>
          </cell>
        </row>
        <row r="6527">
          <cell r="H6527" t="str">
            <v/>
          </cell>
        </row>
        <row r="6528">
          <cell r="H6528" t="str">
            <v/>
          </cell>
        </row>
        <row r="6529">
          <cell r="H6529" t="str">
            <v/>
          </cell>
        </row>
        <row r="6530">
          <cell r="H6530" t="str">
            <v/>
          </cell>
        </row>
        <row r="6531">
          <cell r="H6531" t="str">
            <v/>
          </cell>
        </row>
        <row r="6532">
          <cell r="H6532" t="str">
            <v/>
          </cell>
        </row>
        <row r="6533">
          <cell r="H6533" t="str">
            <v/>
          </cell>
        </row>
        <row r="6534">
          <cell r="H6534" t="str">
            <v/>
          </cell>
        </row>
        <row r="6535">
          <cell r="H6535" t="str">
            <v/>
          </cell>
        </row>
        <row r="6536">
          <cell r="H6536" t="str">
            <v/>
          </cell>
        </row>
        <row r="6537">
          <cell r="H6537" t="str">
            <v/>
          </cell>
        </row>
        <row r="6538">
          <cell r="H6538" t="str">
            <v/>
          </cell>
        </row>
        <row r="6539">
          <cell r="H6539" t="str">
            <v/>
          </cell>
        </row>
        <row r="6540">
          <cell r="H6540" t="str">
            <v/>
          </cell>
        </row>
        <row r="6541">
          <cell r="H6541" t="str">
            <v/>
          </cell>
        </row>
        <row r="6542">
          <cell r="H6542" t="str">
            <v/>
          </cell>
        </row>
        <row r="6543">
          <cell r="H6543" t="str">
            <v/>
          </cell>
        </row>
        <row r="6544">
          <cell r="H6544" t="str">
            <v/>
          </cell>
        </row>
        <row r="6545">
          <cell r="H6545" t="str">
            <v/>
          </cell>
        </row>
        <row r="6546">
          <cell r="H6546" t="str">
            <v/>
          </cell>
        </row>
        <row r="6547">
          <cell r="H6547" t="str">
            <v/>
          </cell>
        </row>
        <row r="6548">
          <cell r="H6548" t="str">
            <v/>
          </cell>
        </row>
        <row r="6549">
          <cell r="H6549" t="str">
            <v/>
          </cell>
        </row>
        <row r="6550">
          <cell r="H6550" t="str">
            <v/>
          </cell>
        </row>
        <row r="6551">
          <cell r="H6551" t="str">
            <v/>
          </cell>
        </row>
        <row r="6552">
          <cell r="H6552" t="str">
            <v/>
          </cell>
        </row>
        <row r="6553">
          <cell r="H6553" t="str">
            <v/>
          </cell>
        </row>
        <row r="6554">
          <cell r="H6554" t="str">
            <v/>
          </cell>
        </row>
        <row r="6555">
          <cell r="H6555" t="str">
            <v/>
          </cell>
        </row>
        <row r="6556">
          <cell r="H6556" t="str">
            <v/>
          </cell>
        </row>
        <row r="6557">
          <cell r="H6557" t="str">
            <v/>
          </cell>
        </row>
        <row r="6558">
          <cell r="H6558" t="str">
            <v/>
          </cell>
        </row>
        <row r="6559">
          <cell r="H6559" t="str">
            <v/>
          </cell>
        </row>
        <row r="6560">
          <cell r="H6560" t="str">
            <v/>
          </cell>
        </row>
        <row r="6561">
          <cell r="H6561" t="str">
            <v/>
          </cell>
        </row>
        <row r="6562">
          <cell r="H6562" t="str">
            <v/>
          </cell>
        </row>
        <row r="6563">
          <cell r="H6563" t="str">
            <v/>
          </cell>
        </row>
        <row r="6564">
          <cell r="H6564" t="str">
            <v/>
          </cell>
        </row>
        <row r="6565">
          <cell r="H6565" t="str">
            <v/>
          </cell>
        </row>
        <row r="6566">
          <cell r="H6566" t="str">
            <v/>
          </cell>
        </row>
        <row r="6567">
          <cell r="H6567" t="str">
            <v/>
          </cell>
        </row>
        <row r="6568">
          <cell r="H6568" t="str">
            <v/>
          </cell>
        </row>
        <row r="6569">
          <cell r="H6569" t="str">
            <v/>
          </cell>
        </row>
        <row r="6570">
          <cell r="H6570" t="str">
            <v/>
          </cell>
        </row>
        <row r="6571">
          <cell r="H6571" t="str">
            <v/>
          </cell>
        </row>
        <row r="6572">
          <cell r="H6572" t="str">
            <v/>
          </cell>
        </row>
        <row r="6573">
          <cell r="H6573" t="str">
            <v/>
          </cell>
        </row>
        <row r="6574">
          <cell r="H6574" t="str">
            <v/>
          </cell>
        </row>
        <row r="6575">
          <cell r="H6575" t="str">
            <v/>
          </cell>
        </row>
        <row r="6576">
          <cell r="H6576" t="str">
            <v/>
          </cell>
        </row>
        <row r="6577">
          <cell r="H6577" t="str">
            <v/>
          </cell>
        </row>
        <row r="6578">
          <cell r="H6578" t="str">
            <v/>
          </cell>
        </row>
        <row r="6579">
          <cell r="H6579" t="str">
            <v/>
          </cell>
        </row>
        <row r="6580">
          <cell r="H6580" t="str">
            <v/>
          </cell>
        </row>
        <row r="6581">
          <cell r="H6581" t="str">
            <v/>
          </cell>
        </row>
        <row r="6582">
          <cell r="H6582" t="str">
            <v/>
          </cell>
        </row>
        <row r="6583">
          <cell r="H6583" t="str">
            <v/>
          </cell>
        </row>
        <row r="6584">
          <cell r="H6584" t="str">
            <v/>
          </cell>
        </row>
        <row r="6585">
          <cell r="H6585" t="str">
            <v/>
          </cell>
        </row>
        <row r="6586">
          <cell r="H6586" t="str">
            <v/>
          </cell>
        </row>
        <row r="6587">
          <cell r="H6587" t="str">
            <v/>
          </cell>
        </row>
        <row r="6588">
          <cell r="H6588" t="str">
            <v/>
          </cell>
        </row>
        <row r="6589">
          <cell r="H6589" t="str">
            <v/>
          </cell>
        </row>
        <row r="6590">
          <cell r="H6590" t="str">
            <v/>
          </cell>
        </row>
        <row r="6591">
          <cell r="H6591" t="str">
            <v/>
          </cell>
        </row>
        <row r="6592">
          <cell r="H6592" t="str">
            <v/>
          </cell>
        </row>
        <row r="6593">
          <cell r="H6593" t="str">
            <v/>
          </cell>
        </row>
        <row r="6594">
          <cell r="H6594" t="str">
            <v/>
          </cell>
        </row>
        <row r="6595">
          <cell r="H6595" t="str">
            <v/>
          </cell>
        </row>
        <row r="6596">
          <cell r="H6596" t="str">
            <v/>
          </cell>
        </row>
        <row r="6597">
          <cell r="H6597" t="str">
            <v/>
          </cell>
        </row>
        <row r="6598">
          <cell r="H6598" t="str">
            <v/>
          </cell>
        </row>
        <row r="6599">
          <cell r="H6599" t="str">
            <v/>
          </cell>
        </row>
        <row r="6600">
          <cell r="H6600" t="str">
            <v/>
          </cell>
        </row>
        <row r="6601">
          <cell r="H6601" t="str">
            <v/>
          </cell>
        </row>
        <row r="6602">
          <cell r="H6602" t="str">
            <v/>
          </cell>
        </row>
        <row r="6603">
          <cell r="H6603" t="str">
            <v/>
          </cell>
        </row>
        <row r="6604">
          <cell r="H6604" t="str">
            <v/>
          </cell>
        </row>
        <row r="6605">
          <cell r="H6605" t="str">
            <v/>
          </cell>
        </row>
        <row r="6606">
          <cell r="H6606" t="str">
            <v/>
          </cell>
        </row>
        <row r="6607">
          <cell r="H6607" t="str">
            <v/>
          </cell>
        </row>
        <row r="6608">
          <cell r="H6608" t="str">
            <v/>
          </cell>
        </row>
        <row r="6609">
          <cell r="H6609" t="str">
            <v/>
          </cell>
        </row>
        <row r="6610">
          <cell r="H6610" t="str">
            <v/>
          </cell>
        </row>
        <row r="6611">
          <cell r="H6611" t="str">
            <v/>
          </cell>
        </row>
        <row r="6612">
          <cell r="H6612" t="str">
            <v/>
          </cell>
        </row>
        <row r="6613">
          <cell r="H6613" t="str">
            <v/>
          </cell>
        </row>
        <row r="6614">
          <cell r="H6614" t="str">
            <v/>
          </cell>
        </row>
        <row r="6615">
          <cell r="H6615" t="str">
            <v/>
          </cell>
        </row>
        <row r="6616">
          <cell r="H6616" t="str">
            <v/>
          </cell>
        </row>
        <row r="6617">
          <cell r="H6617" t="str">
            <v/>
          </cell>
        </row>
        <row r="6618">
          <cell r="H6618" t="str">
            <v/>
          </cell>
        </row>
        <row r="6619">
          <cell r="H6619" t="str">
            <v/>
          </cell>
        </row>
        <row r="6620">
          <cell r="H6620" t="str">
            <v/>
          </cell>
        </row>
        <row r="6621">
          <cell r="H6621" t="str">
            <v/>
          </cell>
        </row>
        <row r="6622">
          <cell r="H6622" t="str">
            <v/>
          </cell>
        </row>
        <row r="6623">
          <cell r="H6623" t="str">
            <v/>
          </cell>
        </row>
        <row r="6624">
          <cell r="H6624" t="str">
            <v/>
          </cell>
        </row>
        <row r="6625">
          <cell r="H6625" t="str">
            <v/>
          </cell>
        </row>
        <row r="6626">
          <cell r="H6626" t="str">
            <v/>
          </cell>
        </row>
        <row r="6627">
          <cell r="H6627" t="str">
            <v/>
          </cell>
        </row>
        <row r="6628">
          <cell r="H6628" t="str">
            <v/>
          </cell>
        </row>
        <row r="6629">
          <cell r="H6629" t="str">
            <v/>
          </cell>
        </row>
        <row r="6630">
          <cell r="H6630" t="str">
            <v/>
          </cell>
        </row>
        <row r="6631">
          <cell r="H6631" t="str">
            <v/>
          </cell>
        </row>
        <row r="6632">
          <cell r="H6632" t="str">
            <v/>
          </cell>
        </row>
        <row r="6633">
          <cell r="H6633" t="str">
            <v/>
          </cell>
        </row>
        <row r="6634">
          <cell r="H6634" t="str">
            <v/>
          </cell>
        </row>
        <row r="6635">
          <cell r="H6635" t="str">
            <v/>
          </cell>
        </row>
        <row r="6636">
          <cell r="H6636" t="str">
            <v/>
          </cell>
        </row>
        <row r="6637">
          <cell r="H6637" t="str">
            <v/>
          </cell>
        </row>
        <row r="6638">
          <cell r="H6638" t="str">
            <v/>
          </cell>
        </row>
        <row r="6639">
          <cell r="H6639" t="str">
            <v/>
          </cell>
        </row>
        <row r="6640">
          <cell r="H6640" t="str">
            <v/>
          </cell>
        </row>
        <row r="6641">
          <cell r="H6641" t="str">
            <v/>
          </cell>
        </row>
        <row r="6642">
          <cell r="H6642" t="str">
            <v/>
          </cell>
        </row>
        <row r="6643">
          <cell r="H6643" t="str">
            <v/>
          </cell>
        </row>
        <row r="6644">
          <cell r="H6644" t="str">
            <v/>
          </cell>
        </row>
        <row r="6645">
          <cell r="H6645" t="str">
            <v/>
          </cell>
        </row>
        <row r="6646">
          <cell r="H6646" t="str">
            <v/>
          </cell>
        </row>
        <row r="6647">
          <cell r="H6647" t="str">
            <v/>
          </cell>
        </row>
        <row r="6648">
          <cell r="H6648" t="str">
            <v/>
          </cell>
        </row>
        <row r="6649">
          <cell r="H6649" t="str">
            <v/>
          </cell>
        </row>
        <row r="6650">
          <cell r="H6650" t="str">
            <v/>
          </cell>
        </row>
        <row r="6651">
          <cell r="H6651" t="str">
            <v/>
          </cell>
        </row>
        <row r="6652">
          <cell r="H6652" t="str">
            <v/>
          </cell>
        </row>
        <row r="6653">
          <cell r="H6653" t="str">
            <v/>
          </cell>
        </row>
        <row r="6654">
          <cell r="H6654" t="str">
            <v/>
          </cell>
        </row>
        <row r="6655">
          <cell r="H6655" t="str">
            <v/>
          </cell>
        </row>
        <row r="6656">
          <cell r="H6656" t="str">
            <v/>
          </cell>
        </row>
        <row r="6657">
          <cell r="H6657" t="str">
            <v/>
          </cell>
        </row>
        <row r="6658">
          <cell r="H6658" t="str">
            <v/>
          </cell>
        </row>
        <row r="6659">
          <cell r="H6659" t="str">
            <v/>
          </cell>
        </row>
        <row r="6660">
          <cell r="H6660" t="str">
            <v/>
          </cell>
        </row>
        <row r="6661">
          <cell r="H6661" t="str">
            <v/>
          </cell>
        </row>
        <row r="6662">
          <cell r="H6662" t="str">
            <v/>
          </cell>
        </row>
        <row r="6663">
          <cell r="H6663" t="str">
            <v/>
          </cell>
        </row>
        <row r="6664">
          <cell r="H6664" t="str">
            <v/>
          </cell>
        </row>
        <row r="6665">
          <cell r="H6665" t="str">
            <v/>
          </cell>
        </row>
        <row r="6666">
          <cell r="H6666" t="str">
            <v/>
          </cell>
        </row>
        <row r="6667">
          <cell r="H6667" t="str">
            <v/>
          </cell>
        </row>
        <row r="6668">
          <cell r="H6668" t="str">
            <v/>
          </cell>
        </row>
        <row r="6669">
          <cell r="H6669" t="str">
            <v/>
          </cell>
        </row>
        <row r="6670">
          <cell r="H6670" t="str">
            <v/>
          </cell>
        </row>
        <row r="6671">
          <cell r="H6671" t="str">
            <v/>
          </cell>
        </row>
        <row r="6672">
          <cell r="H6672" t="str">
            <v/>
          </cell>
        </row>
        <row r="6673">
          <cell r="H6673" t="str">
            <v/>
          </cell>
        </row>
        <row r="6674">
          <cell r="H6674" t="str">
            <v/>
          </cell>
        </row>
        <row r="6675">
          <cell r="H6675" t="str">
            <v/>
          </cell>
        </row>
        <row r="6676">
          <cell r="H6676" t="str">
            <v/>
          </cell>
        </row>
        <row r="6677">
          <cell r="H6677" t="str">
            <v/>
          </cell>
        </row>
        <row r="6678">
          <cell r="H6678" t="str">
            <v/>
          </cell>
        </row>
        <row r="6679">
          <cell r="H6679" t="str">
            <v/>
          </cell>
        </row>
        <row r="6680">
          <cell r="H6680" t="str">
            <v/>
          </cell>
        </row>
        <row r="6681">
          <cell r="H6681" t="str">
            <v/>
          </cell>
        </row>
        <row r="6682">
          <cell r="H6682" t="str">
            <v/>
          </cell>
        </row>
        <row r="6683">
          <cell r="H6683" t="str">
            <v/>
          </cell>
        </row>
        <row r="6684">
          <cell r="H6684" t="str">
            <v/>
          </cell>
        </row>
        <row r="6685">
          <cell r="H6685" t="str">
            <v/>
          </cell>
        </row>
        <row r="6686">
          <cell r="H6686" t="str">
            <v/>
          </cell>
        </row>
        <row r="6687">
          <cell r="H6687" t="str">
            <v/>
          </cell>
        </row>
        <row r="6688">
          <cell r="H6688" t="str">
            <v/>
          </cell>
        </row>
        <row r="6689">
          <cell r="H6689" t="str">
            <v/>
          </cell>
        </row>
        <row r="6690">
          <cell r="H6690" t="str">
            <v/>
          </cell>
        </row>
        <row r="6691">
          <cell r="H6691" t="str">
            <v/>
          </cell>
        </row>
        <row r="6692">
          <cell r="H6692" t="str">
            <v/>
          </cell>
        </row>
        <row r="6693">
          <cell r="H6693" t="str">
            <v/>
          </cell>
        </row>
        <row r="6694">
          <cell r="H6694" t="str">
            <v/>
          </cell>
        </row>
        <row r="6695">
          <cell r="H6695" t="str">
            <v/>
          </cell>
        </row>
        <row r="6696">
          <cell r="H6696" t="str">
            <v/>
          </cell>
        </row>
        <row r="6697">
          <cell r="H6697" t="str">
            <v/>
          </cell>
        </row>
        <row r="6698">
          <cell r="H6698" t="str">
            <v/>
          </cell>
        </row>
        <row r="6699">
          <cell r="H6699" t="str">
            <v/>
          </cell>
        </row>
        <row r="6700">
          <cell r="H6700" t="str">
            <v/>
          </cell>
        </row>
        <row r="6701">
          <cell r="H6701" t="str">
            <v/>
          </cell>
        </row>
        <row r="6702">
          <cell r="H6702" t="str">
            <v/>
          </cell>
        </row>
        <row r="6703">
          <cell r="H6703" t="str">
            <v/>
          </cell>
        </row>
        <row r="6704">
          <cell r="H6704" t="str">
            <v/>
          </cell>
        </row>
        <row r="6705">
          <cell r="H6705" t="str">
            <v/>
          </cell>
        </row>
        <row r="6706">
          <cell r="H6706" t="str">
            <v/>
          </cell>
        </row>
        <row r="6707">
          <cell r="H6707" t="str">
            <v/>
          </cell>
        </row>
        <row r="6708">
          <cell r="H6708" t="str">
            <v/>
          </cell>
        </row>
        <row r="6709">
          <cell r="H6709" t="str">
            <v/>
          </cell>
        </row>
        <row r="6710">
          <cell r="H6710" t="str">
            <v/>
          </cell>
        </row>
        <row r="6711">
          <cell r="H6711" t="str">
            <v/>
          </cell>
        </row>
        <row r="6712">
          <cell r="H6712" t="str">
            <v/>
          </cell>
        </row>
        <row r="6713">
          <cell r="H6713" t="str">
            <v/>
          </cell>
        </row>
        <row r="6714">
          <cell r="H6714" t="str">
            <v/>
          </cell>
        </row>
        <row r="6715">
          <cell r="H6715" t="str">
            <v/>
          </cell>
        </row>
        <row r="6716">
          <cell r="H6716" t="str">
            <v/>
          </cell>
        </row>
        <row r="6717">
          <cell r="H6717" t="str">
            <v/>
          </cell>
        </row>
        <row r="6718">
          <cell r="H6718" t="str">
            <v/>
          </cell>
        </row>
        <row r="6719">
          <cell r="H6719" t="str">
            <v/>
          </cell>
        </row>
        <row r="6720">
          <cell r="H6720" t="str">
            <v/>
          </cell>
        </row>
        <row r="6721">
          <cell r="H6721" t="str">
            <v/>
          </cell>
        </row>
        <row r="6722">
          <cell r="H6722" t="str">
            <v/>
          </cell>
        </row>
        <row r="6723">
          <cell r="H6723" t="str">
            <v/>
          </cell>
        </row>
        <row r="6724">
          <cell r="H6724" t="str">
            <v/>
          </cell>
        </row>
        <row r="6725">
          <cell r="H6725" t="str">
            <v/>
          </cell>
        </row>
        <row r="6726">
          <cell r="H6726" t="str">
            <v/>
          </cell>
        </row>
        <row r="6727">
          <cell r="H6727" t="str">
            <v/>
          </cell>
        </row>
        <row r="6728">
          <cell r="H6728" t="str">
            <v/>
          </cell>
        </row>
        <row r="6729">
          <cell r="H6729" t="str">
            <v/>
          </cell>
        </row>
        <row r="6730">
          <cell r="H6730" t="str">
            <v/>
          </cell>
        </row>
        <row r="6731">
          <cell r="H6731" t="str">
            <v/>
          </cell>
        </row>
        <row r="6732">
          <cell r="H6732" t="str">
            <v/>
          </cell>
        </row>
        <row r="6733">
          <cell r="H6733" t="str">
            <v/>
          </cell>
        </row>
        <row r="6734">
          <cell r="H6734" t="str">
            <v/>
          </cell>
        </row>
        <row r="6735">
          <cell r="H6735" t="str">
            <v/>
          </cell>
        </row>
        <row r="6736">
          <cell r="H6736" t="str">
            <v/>
          </cell>
        </row>
        <row r="6737">
          <cell r="H6737" t="str">
            <v/>
          </cell>
        </row>
        <row r="6738">
          <cell r="H6738" t="str">
            <v/>
          </cell>
        </row>
        <row r="6739">
          <cell r="H6739" t="str">
            <v/>
          </cell>
        </row>
        <row r="6740">
          <cell r="H6740" t="str">
            <v/>
          </cell>
        </row>
        <row r="6741">
          <cell r="H6741" t="str">
            <v/>
          </cell>
        </row>
        <row r="6742">
          <cell r="H6742" t="str">
            <v/>
          </cell>
        </row>
        <row r="6743">
          <cell r="H6743" t="str">
            <v/>
          </cell>
        </row>
        <row r="6744">
          <cell r="H6744" t="str">
            <v/>
          </cell>
        </row>
        <row r="6745">
          <cell r="H6745" t="str">
            <v/>
          </cell>
        </row>
        <row r="6746">
          <cell r="H6746" t="str">
            <v/>
          </cell>
        </row>
        <row r="6747">
          <cell r="H6747" t="str">
            <v/>
          </cell>
        </row>
        <row r="6748">
          <cell r="H6748" t="str">
            <v/>
          </cell>
        </row>
        <row r="6749">
          <cell r="H6749" t="str">
            <v/>
          </cell>
        </row>
        <row r="6750">
          <cell r="H6750" t="str">
            <v/>
          </cell>
        </row>
        <row r="6751">
          <cell r="H6751" t="str">
            <v/>
          </cell>
        </row>
        <row r="6752">
          <cell r="H6752" t="str">
            <v/>
          </cell>
        </row>
        <row r="6753">
          <cell r="H6753" t="str">
            <v/>
          </cell>
        </row>
        <row r="6754">
          <cell r="H6754" t="str">
            <v/>
          </cell>
        </row>
        <row r="6755">
          <cell r="H6755" t="str">
            <v/>
          </cell>
        </row>
        <row r="6756">
          <cell r="H6756" t="str">
            <v/>
          </cell>
        </row>
        <row r="6757">
          <cell r="H6757" t="str">
            <v/>
          </cell>
        </row>
        <row r="6758">
          <cell r="H6758" t="str">
            <v/>
          </cell>
        </row>
        <row r="6759">
          <cell r="H6759" t="str">
            <v/>
          </cell>
        </row>
        <row r="6760">
          <cell r="H6760" t="str">
            <v/>
          </cell>
        </row>
        <row r="6761">
          <cell r="H6761" t="str">
            <v/>
          </cell>
        </row>
        <row r="6762">
          <cell r="H6762" t="str">
            <v/>
          </cell>
        </row>
        <row r="6763">
          <cell r="H6763" t="str">
            <v/>
          </cell>
        </row>
        <row r="6764">
          <cell r="H6764" t="str">
            <v/>
          </cell>
        </row>
        <row r="6765">
          <cell r="H6765" t="str">
            <v/>
          </cell>
        </row>
        <row r="6766">
          <cell r="H6766" t="str">
            <v/>
          </cell>
        </row>
        <row r="6767">
          <cell r="H6767" t="str">
            <v/>
          </cell>
        </row>
        <row r="6768">
          <cell r="H6768" t="str">
            <v/>
          </cell>
        </row>
        <row r="6769">
          <cell r="H6769" t="str">
            <v/>
          </cell>
        </row>
        <row r="6770">
          <cell r="H6770" t="str">
            <v/>
          </cell>
        </row>
        <row r="6771">
          <cell r="H6771" t="str">
            <v/>
          </cell>
        </row>
        <row r="6772">
          <cell r="H6772" t="str">
            <v/>
          </cell>
        </row>
        <row r="6773">
          <cell r="H6773" t="str">
            <v/>
          </cell>
        </row>
        <row r="6774">
          <cell r="H6774" t="str">
            <v/>
          </cell>
        </row>
        <row r="6775">
          <cell r="H6775" t="str">
            <v/>
          </cell>
        </row>
        <row r="6776">
          <cell r="H6776" t="str">
            <v/>
          </cell>
        </row>
        <row r="6777">
          <cell r="H6777" t="str">
            <v/>
          </cell>
        </row>
        <row r="6778">
          <cell r="H6778" t="str">
            <v/>
          </cell>
        </row>
        <row r="6779">
          <cell r="H6779" t="str">
            <v/>
          </cell>
        </row>
        <row r="6780">
          <cell r="H6780" t="str">
            <v/>
          </cell>
        </row>
        <row r="6781">
          <cell r="H6781" t="str">
            <v/>
          </cell>
        </row>
        <row r="6782">
          <cell r="H6782" t="str">
            <v/>
          </cell>
        </row>
        <row r="6783">
          <cell r="H6783" t="str">
            <v/>
          </cell>
        </row>
        <row r="6784">
          <cell r="H6784" t="str">
            <v/>
          </cell>
        </row>
        <row r="6785">
          <cell r="H6785" t="str">
            <v/>
          </cell>
        </row>
        <row r="6786">
          <cell r="H6786" t="str">
            <v/>
          </cell>
        </row>
        <row r="6787">
          <cell r="H6787" t="str">
            <v/>
          </cell>
        </row>
        <row r="6788">
          <cell r="H6788" t="str">
            <v/>
          </cell>
        </row>
        <row r="6789">
          <cell r="H6789" t="str">
            <v/>
          </cell>
        </row>
        <row r="6790">
          <cell r="H6790" t="str">
            <v/>
          </cell>
        </row>
        <row r="6791">
          <cell r="H6791" t="str">
            <v/>
          </cell>
        </row>
        <row r="6792">
          <cell r="H6792" t="str">
            <v/>
          </cell>
        </row>
        <row r="6793">
          <cell r="H6793" t="str">
            <v/>
          </cell>
        </row>
        <row r="6794">
          <cell r="H6794" t="str">
            <v/>
          </cell>
        </row>
        <row r="6795">
          <cell r="H6795" t="str">
            <v/>
          </cell>
        </row>
        <row r="6796">
          <cell r="H6796" t="str">
            <v/>
          </cell>
        </row>
        <row r="6797">
          <cell r="H6797" t="str">
            <v/>
          </cell>
        </row>
        <row r="6798">
          <cell r="H6798" t="str">
            <v/>
          </cell>
        </row>
        <row r="6799">
          <cell r="H6799" t="str">
            <v/>
          </cell>
        </row>
        <row r="6800">
          <cell r="H6800" t="str">
            <v/>
          </cell>
        </row>
        <row r="6801">
          <cell r="H6801" t="str">
            <v/>
          </cell>
        </row>
        <row r="6802">
          <cell r="H6802" t="str">
            <v/>
          </cell>
        </row>
        <row r="6803">
          <cell r="H6803" t="str">
            <v/>
          </cell>
        </row>
        <row r="6804">
          <cell r="H6804" t="str">
            <v/>
          </cell>
        </row>
        <row r="6805">
          <cell r="H6805" t="str">
            <v/>
          </cell>
        </row>
        <row r="6806">
          <cell r="H6806" t="str">
            <v/>
          </cell>
        </row>
        <row r="6807">
          <cell r="H6807" t="str">
            <v/>
          </cell>
        </row>
        <row r="6808">
          <cell r="H6808" t="str">
            <v/>
          </cell>
        </row>
        <row r="6809">
          <cell r="H6809" t="str">
            <v/>
          </cell>
        </row>
        <row r="6810">
          <cell r="H6810" t="str">
            <v/>
          </cell>
        </row>
        <row r="6811">
          <cell r="H6811" t="str">
            <v/>
          </cell>
        </row>
        <row r="6812">
          <cell r="H6812" t="str">
            <v/>
          </cell>
        </row>
        <row r="6813">
          <cell r="H6813" t="str">
            <v/>
          </cell>
        </row>
        <row r="6814">
          <cell r="H6814" t="str">
            <v/>
          </cell>
        </row>
        <row r="6815">
          <cell r="H6815" t="str">
            <v/>
          </cell>
        </row>
        <row r="6816">
          <cell r="H6816" t="str">
            <v/>
          </cell>
        </row>
        <row r="6817">
          <cell r="H6817" t="str">
            <v/>
          </cell>
        </row>
        <row r="6818">
          <cell r="H6818" t="str">
            <v/>
          </cell>
        </row>
        <row r="6819">
          <cell r="H6819" t="str">
            <v/>
          </cell>
        </row>
        <row r="6820">
          <cell r="H6820" t="str">
            <v/>
          </cell>
        </row>
        <row r="6821">
          <cell r="H6821" t="str">
            <v/>
          </cell>
        </row>
        <row r="6822">
          <cell r="H6822" t="str">
            <v/>
          </cell>
        </row>
        <row r="6823">
          <cell r="H6823" t="str">
            <v/>
          </cell>
        </row>
        <row r="6824">
          <cell r="H6824" t="str">
            <v/>
          </cell>
        </row>
        <row r="6825">
          <cell r="H6825" t="str">
            <v/>
          </cell>
        </row>
        <row r="6826">
          <cell r="H6826" t="str">
            <v/>
          </cell>
        </row>
        <row r="6827">
          <cell r="H6827" t="str">
            <v/>
          </cell>
        </row>
        <row r="6828">
          <cell r="H6828" t="str">
            <v/>
          </cell>
        </row>
        <row r="6829">
          <cell r="H6829" t="str">
            <v/>
          </cell>
        </row>
        <row r="6830">
          <cell r="H6830" t="str">
            <v/>
          </cell>
        </row>
        <row r="6831">
          <cell r="H6831" t="str">
            <v/>
          </cell>
        </row>
        <row r="6832">
          <cell r="H6832" t="str">
            <v/>
          </cell>
        </row>
        <row r="6833">
          <cell r="H6833" t="str">
            <v/>
          </cell>
        </row>
        <row r="6834">
          <cell r="H6834" t="str">
            <v/>
          </cell>
        </row>
        <row r="6835">
          <cell r="H6835" t="str">
            <v/>
          </cell>
        </row>
        <row r="6836">
          <cell r="H6836" t="str">
            <v/>
          </cell>
        </row>
        <row r="6837">
          <cell r="H6837" t="str">
            <v/>
          </cell>
        </row>
        <row r="6838">
          <cell r="H6838" t="str">
            <v/>
          </cell>
        </row>
        <row r="6839">
          <cell r="H6839" t="str">
            <v/>
          </cell>
        </row>
        <row r="6840">
          <cell r="H6840" t="str">
            <v/>
          </cell>
        </row>
        <row r="6841">
          <cell r="H6841" t="str">
            <v/>
          </cell>
        </row>
        <row r="6842">
          <cell r="H6842" t="str">
            <v/>
          </cell>
        </row>
        <row r="6843">
          <cell r="H6843" t="str">
            <v/>
          </cell>
        </row>
        <row r="6844">
          <cell r="H6844" t="str">
            <v/>
          </cell>
        </row>
        <row r="6845">
          <cell r="H6845" t="str">
            <v/>
          </cell>
        </row>
        <row r="6846">
          <cell r="H6846" t="str">
            <v/>
          </cell>
        </row>
        <row r="6847">
          <cell r="H6847" t="str">
            <v/>
          </cell>
        </row>
        <row r="6848">
          <cell r="H6848" t="str">
            <v/>
          </cell>
        </row>
        <row r="6849">
          <cell r="H6849" t="str">
            <v/>
          </cell>
        </row>
        <row r="6850">
          <cell r="H6850" t="str">
            <v/>
          </cell>
        </row>
        <row r="6851">
          <cell r="H6851" t="str">
            <v/>
          </cell>
        </row>
        <row r="6852">
          <cell r="H6852" t="str">
            <v/>
          </cell>
        </row>
        <row r="6853">
          <cell r="H6853" t="str">
            <v/>
          </cell>
        </row>
        <row r="6854">
          <cell r="H6854" t="str">
            <v/>
          </cell>
        </row>
        <row r="6855">
          <cell r="H6855" t="str">
            <v/>
          </cell>
        </row>
        <row r="6856">
          <cell r="H6856" t="str">
            <v/>
          </cell>
        </row>
        <row r="6857">
          <cell r="H6857" t="str">
            <v/>
          </cell>
        </row>
        <row r="6858">
          <cell r="H6858" t="str">
            <v/>
          </cell>
        </row>
        <row r="6859">
          <cell r="H6859" t="str">
            <v/>
          </cell>
        </row>
        <row r="6860">
          <cell r="H6860" t="str">
            <v/>
          </cell>
        </row>
        <row r="6861">
          <cell r="H6861" t="str">
            <v/>
          </cell>
        </row>
        <row r="6862">
          <cell r="H6862" t="str">
            <v/>
          </cell>
        </row>
        <row r="6863">
          <cell r="H6863" t="str">
            <v/>
          </cell>
        </row>
        <row r="6864">
          <cell r="H6864" t="str">
            <v/>
          </cell>
        </row>
        <row r="6865">
          <cell r="H6865" t="str">
            <v/>
          </cell>
        </row>
        <row r="6866">
          <cell r="H6866" t="str">
            <v/>
          </cell>
        </row>
        <row r="6867">
          <cell r="H6867" t="str">
            <v/>
          </cell>
        </row>
        <row r="6868">
          <cell r="H6868" t="str">
            <v/>
          </cell>
        </row>
        <row r="6869">
          <cell r="H6869" t="str">
            <v/>
          </cell>
        </row>
        <row r="6870">
          <cell r="H6870" t="str">
            <v/>
          </cell>
        </row>
        <row r="6871">
          <cell r="H6871" t="str">
            <v/>
          </cell>
        </row>
        <row r="6872">
          <cell r="H6872" t="str">
            <v/>
          </cell>
        </row>
        <row r="6873">
          <cell r="H6873" t="str">
            <v/>
          </cell>
        </row>
        <row r="6874">
          <cell r="H6874" t="str">
            <v/>
          </cell>
        </row>
        <row r="6875">
          <cell r="H6875" t="str">
            <v/>
          </cell>
        </row>
        <row r="6876">
          <cell r="H6876" t="str">
            <v/>
          </cell>
        </row>
        <row r="6877">
          <cell r="H6877" t="str">
            <v/>
          </cell>
        </row>
        <row r="6878">
          <cell r="H6878" t="str">
            <v/>
          </cell>
        </row>
        <row r="6879">
          <cell r="H6879" t="str">
            <v/>
          </cell>
        </row>
        <row r="6880">
          <cell r="H6880" t="str">
            <v/>
          </cell>
        </row>
        <row r="6881">
          <cell r="H6881" t="str">
            <v/>
          </cell>
        </row>
        <row r="6882">
          <cell r="H6882" t="str">
            <v/>
          </cell>
        </row>
        <row r="6883">
          <cell r="H6883" t="str">
            <v/>
          </cell>
        </row>
        <row r="6884">
          <cell r="H6884" t="str">
            <v/>
          </cell>
        </row>
        <row r="6885">
          <cell r="H6885" t="str">
            <v/>
          </cell>
        </row>
        <row r="6886">
          <cell r="H6886" t="str">
            <v/>
          </cell>
        </row>
        <row r="6887">
          <cell r="H6887" t="str">
            <v/>
          </cell>
        </row>
        <row r="6888">
          <cell r="H6888" t="str">
            <v/>
          </cell>
        </row>
        <row r="6889">
          <cell r="H6889" t="str">
            <v/>
          </cell>
        </row>
        <row r="6890">
          <cell r="H6890" t="str">
            <v/>
          </cell>
        </row>
        <row r="6891">
          <cell r="H6891" t="str">
            <v/>
          </cell>
        </row>
        <row r="6892">
          <cell r="H6892" t="str">
            <v/>
          </cell>
        </row>
        <row r="6893">
          <cell r="H6893" t="str">
            <v/>
          </cell>
        </row>
        <row r="6894">
          <cell r="H6894" t="str">
            <v/>
          </cell>
        </row>
        <row r="6895">
          <cell r="H6895" t="str">
            <v/>
          </cell>
        </row>
        <row r="6896">
          <cell r="H6896" t="str">
            <v/>
          </cell>
        </row>
        <row r="6897">
          <cell r="H6897" t="str">
            <v/>
          </cell>
        </row>
        <row r="6898">
          <cell r="H6898" t="str">
            <v/>
          </cell>
        </row>
        <row r="6899">
          <cell r="H6899" t="str">
            <v/>
          </cell>
        </row>
        <row r="6900">
          <cell r="H6900" t="str">
            <v/>
          </cell>
        </row>
        <row r="6901">
          <cell r="H6901" t="str">
            <v/>
          </cell>
        </row>
        <row r="6902">
          <cell r="H6902" t="str">
            <v/>
          </cell>
        </row>
        <row r="6903">
          <cell r="H6903" t="str">
            <v/>
          </cell>
        </row>
        <row r="6904">
          <cell r="H6904" t="str">
            <v/>
          </cell>
        </row>
        <row r="6905">
          <cell r="H6905" t="str">
            <v/>
          </cell>
        </row>
        <row r="6906">
          <cell r="H6906" t="str">
            <v/>
          </cell>
        </row>
        <row r="6907">
          <cell r="H6907" t="str">
            <v/>
          </cell>
        </row>
        <row r="6908">
          <cell r="H6908" t="str">
            <v/>
          </cell>
        </row>
        <row r="6909">
          <cell r="H6909" t="str">
            <v/>
          </cell>
        </row>
        <row r="6910">
          <cell r="H6910" t="str">
            <v/>
          </cell>
        </row>
        <row r="6911">
          <cell r="H6911" t="str">
            <v/>
          </cell>
        </row>
        <row r="6912">
          <cell r="H6912" t="str">
            <v/>
          </cell>
        </row>
        <row r="6913">
          <cell r="H6913" t="str">
            <v/>
          </cell>
        </row>
        <row r="6914">
          <cell r="H6914" t="str">
            <v/>
          </cell>
        </row>
        <row r="6915">
          <cell r="H6915" t="str">
            <v/>
          </cell>
        </row>
        <row r="6916">
          <cell r="H6916" t="str">
            <v/>
          </cell>
        </row>
        <row r="6917">
          <cell r="H6917" t="str">
            <v/>
          </cell>
        </row>
        <row r="6918">
          <cell r="H6918" t="str">
            <v/>
          </cell>
        </row>
        <row r="6919">
          <cell r="H6919" t="str">
            <v/>
          </cell>
        </row>
        <row r="6920">
          <cell r="H6920" t="str">
            <v/>
          </cell>
        </row>
        <row r="6921">
          <cell r="H6921" t="str">
            <v/>
          </cell>
        </row>
        <row r="6922">
          <cell r="H6922" t="str">
            <v/>
          </cell>
        </row>
        <row r="6923">
          <cell r="H6923" t="str">
            <v/>
          </cell>
        </row>
        <row r="6924">
          <cell r="H6924" t="str">
            <v/>
          </cell>
        </row>
        <row r="6925">
          <cell r="H6925" t="str">
            <v/>
          </cell>
        </row>
        <row r="6926">
          <cell r="H6926" t="str">
            <v/>
          </cell>
        </row>
        <row r="6927">
          <cell r="H6927" t="str">
            <v/>
          </cell>
        </row>
        <row r="6928">
          <cell r="H6928" t="str">
            <v/>
          </cell>
        </row>
        <row r="6929">
          <cell r="H6929" t="str">
            <v/>
          </cell>
        </row>
        <row r="6930">
          <cell r="H6930" t="str">
            <v/>
          </cell>
        </row>
        <row r="6931">
          <cell r="H6931" t="str">
            <v/>
          </cell>
        </row>
        <row r="6932">
          <cell r="H6932" t="str">
            <v/>
          </cell>
        </row>
        <row r="6933">
          <cell r="H6933" t="str">
            <v/>
          </cell>
        </row>
        <row r="6934">
          <cell r="H6934" t="str">
            <v/>
          </cell>
        </row>
        <row r="6935">
          <cell r="H6935" t="str">
            <v/>
          </cell>
        </row>
        <row r="6936">
          <cell r="H6936" t="str">
            <v/>
          </cell>
        </row>
        <row r="6937">
          <cell r="H6937" t="str">
            <v/>
          </cell>
        </row>
        <row r="6938">
          <cell r="H6938" t="str">
            <v/>
          </cell>
        </row>
        <row r="6939">
          <cell r="H6939" t="str">
            <v/>
          </cell>
        </row>
        <row r="6940">
          <cell r="H6940" t="str">
            <v/>
          </cell>
        </row>
        <row r="6941">
          <cell r="H6941" t="str">
            <v/>
          </cell>
        </row>
        <row r="6942">
          <cell r="H6942" t="str">
            <v/>
          </cell>
        </row>
        <row r="6943">
          <cell r="H6943" t="str">
            <v/>
          </cell>
        </row>
        <row r="6944">
          <cell r="H6944" t="str">
            <v/>
          </cell>
        </row>
        <row r="6945">
          <cell r="H6945" t="str">
            <v/>
          </cell>
        </row>
        <row r="6946">
          <cell r="H6946" t="str">
            <v/>
          </cell>
        </row>
        <row r="6947">
          <cell r="H6947" t="str">
            <v/>
          </cell>
        </row>
        <row r="6948">
          <cell r="H6948" t="str">
            <v/>
          </cell>
        </row>
        <row r="6949">
          <cell r="H6949" t="str">
            <v/>
          </cell>
        </row>
        <row r="6950">
          <cell r="H6950" t="str">
            <v/>
          </cell>
        </row>
        <row r="6951">
          <cell r="H6951" t="str">
            <v/>
          </cell>
        </row>
        <row r="6952">
          <cell r="H6952" t="str">
            <v/>
          </cell>
        </row>
        <row r="6953">
          <cell r="H6953" t="str">
            <v/>
          </cell>
        </row>
        <row r="6954">
          <cell r="H6954" t="str">
            <v/>
          </cell>
        </row>
        <row r="6955">
          <cell r="H6955" t="str">
            <v/>
          </cell>
        </row>
        <row r="6956">
          <cell r="H6956" t="str">
            <v/>
          </cell>
        </row>
        <row r="6957">
          <cell r="H6957" t="str">
            <v/>
          </cell>
        </row>
        <row r="6958">
          <cell r="H6958" t="str">
            <v/>
          </cell>
        </row>
        <row r="6959">
          <cell r="H6959" t="str">
            <v/>
          </cell>
        </row>
        <row r="6960">
          <cell r="H6960" t="str">
            <v/>
          </cell>
        </row>
        <row r="6961">
          <cell r="H6961" t="str">
            <v/>
          </cell>
        </row>
        <row r="6962">
          <cell r="H6962" t="str">
            <v/>
          </cell>
        </row>
        <row r="6963">
          <cell r="H6963" t="str">
            <v/>
          </cell>
        </row>
        <row r="6964">
          <cell r="H6964" t="str">
            <v/>
          </cell>
        </row>
        <row r="6965">
          <cell r="H6965" t="str">
            <v/>
          </cell>
        </row>
        <row r="6966">
          <cell r="H6966" t="str">
            <v/>
          </cell>
        </row>
        <row r="6967">
          <cell r="H6967" t="str">
            <v/>
          </cell>
        </row>
        <row r="6968">
          <cell r="H6968" t="str">
            <v/>
          </cell>
        </row>
        <row r="6969">
          <cell r="H6969" t="str">
            <v/>
          </cell>
        </row>
        <row r="6970">
          <cell r="H6970" t="str">
            <v/>
          </cell>
        </row>
        <row r="6971">
          <cell r="H6971" t="str">
            <v/>
          </cell>
        </row>
        <row r="6972">
          <cell r="H6972" t="str">
            <v/>
          </cell>
        </row>
        <row r="6973">
          <cell r="H6973" t="str">
            <v/>
          </cell>
        </row>
        <row r="6974">
          <cell r="H6974" t="str">
            <v/>
          </cell>
        </row>
        <row r="6975">
          <cell r="H6975" t="str">
            <v/>
          </cell>
        </row>
        <row r="6976">
          <cell r="H6976" t="str">
            <v/>
          </cell>
        </row>
        <row r="6977">
          <cell r="H6977" t="str">
            <v/>
          </cell>
        </row>
        <row r="6978">
          <cell r="H6978" t="str">
            <v/>
          </cell>
        </row>
        <row r="6979">
          <cell r="H6979" t="str">
            <v/>
          </cell>
        </row>
        <row r="6980">
          <cell r="H6980" t="str">
            <v/>
          </cell>
        </row>
        <row r="6981">
          <cell r="H6981" t="str">
            <v/>
          </cell>
        </row>
        <row r="6982">
          <cell r="H6982" t="str">
            <v/>
          </cell>
        </row>
        <row r="6983">
          <cell r="H6983" t="str">
            <v/>
          </cell>
        </row>
        <row r="6984">
          <cell r="H6984" t="str">
            <v/>
          </cell>
        </row>
        <row r="6985">
          <cell r="H6985" t="str">
            <v/>
          </cell>
        </row>
        <row r="6986">
          <cell r="H6986" t="str">
            <v/>
          </cell>
        </row>
        <row r="6987">
          <cell r="H6987" t="str">
            <v/>
          </cell>
        </row>
        <row r="6988">
          <cell r="H6988" t="str">
            <v/>
          </cell>
        </row>
        <row r="6989">
          <cell r="H6989" t="str">
            <v/>
          </cell>
        </row>
        <row r="6990">
          <cell r="H6990" t="str">
            <v/>
          </cell>
        </row>
        <row r="6991">
          <cell r="H6991" t="str">
            <v/>
          </cell>
        </row>
        <row r="6992">
          <cell r="H6992" t="str">
            <v/>
          </cell>
        </row>
        <row r="6993">
          <cell r="H6993" t="str">
            <v/>
          </cell>
        </row>
        <row r="6994">
          <cell r="H6994" t="str">
            <v/>
          </cell>
        </row>
        <row r="6995">
          <cell r="H6995" t="str">
            <v/>
          </cell>
        </row>
        <row r="6996">
          <cell r="H6996" t="str">
            <v/>
          </cell>
        </row>
        <row r="6997">
          <cell r="H6997" t="str">
            <v/>
          </cell>
        </row>
        <row r="6998">
          <cell r="H6998" t="str">
            <v/>
          </cell>
        </row>
        <row r="6999">
          <cell r="H6999" t="str">
            <v/>
          </cell>
        </row>
        <row r="7000">
          <cell r="H7000" t="str">
            <v/>
          </cell>
        </row>
        <row r="7001">
          <cell r="H7001" t="str">
            <v/>
          </cell>
        </row>
        <row r="7002">
          <cell r="H7002" t="str">
            <v/>
          </cell>
        </row>
        <row r="7003">
          <cell r="H7003" t="str">
            <v/>
          </cell>
        </row>
        <row r="7004">
          <cell r="H7004" t="str">
            <v/>
          </cell>
        </row>
        <row r="7005">
          <cell r="H7005" t="str">
            <v/>
          </cell>
        </row>
        <row r="7006">
          <cell r="H7006" t="str">
            <v/>
          </cell>
        </row>
        <row r="7007">
          <cell r="H7007" t="str">
            <v/>
          </cell>
        </row>
        <row r="7008">
          <cell r="H7008" t="str">
            <v/>
          </cell>
        </row>
        <row r="7009">
          <cell r="H7009" t="str">
            <v/>
          </cell>
        </row>
        <row r="7010">
          <cell r="H7010" t="str">
            <v/>
          </cell>
        </row>
        <row r="7011">
          <cell r="H7011" t="str">
            <v/>
          </cell>
        </row>
        <row r="7012">
          <cell r="H7012" t="str">
            <v/>
          </cell>
        </row>
        <row r="7013">
          <cell r="H7013" t="str">
            <v/>
          </cell>
        </row>
        <row r="7014">
          <cell r="H7014" t="str">
            <v/>
          </cell>
        </row>
        <row r="7015">
          <cell r="H7015" t="str">
            <v/>
          </cell>
        </row>
        <row r="7016">
          <cell r="H7016" t="str">
            <v/>
          </cell>
        </row>
        <row r="7017">
          <cell r="H7017" t="str">
            <v/>
          </cell>
        </row>
        <row r="7018">
          <cell r="H7018" t="str">
            <v/>
          </cell>
        </row>
        <row r="7019">
          <cell r="H7019" t="str">
            <v/>
          </cell>
        </row>
        <row r="7020">
          <cell r="H7020" t="str">
            <v/>
          </cell>
        </row>
        <row r="7021">
          <cell r="H7021" t="str">
            <v/>
          </cell>
        </row>
        <row r="7022">
          <cell r="H7022" t="str">
            <v/>
          </cell>
        </row>
        <row r="7023">
          <cell r="H7023" t="str">
            <v/>
          </cell>
        </row>
        <row r="7024">
          <cell r="H7024" t="str">
            <v/>
          </cell>
        </row>
        <row r="7025">
          <cell r="H7025" t="str">
            <v/>
          </cell>
        </row>
        <row r="7026">
          <cell r="H7026" t="str">
            <v/>
          </cell>
        </row>
        <row r="7027">
          <cell r="H7027" t="str">
            <v/>
          </cell>
        </row>
        <row r="7028">
          <cell r="H7028" t="str">
            <v/>
          </cell>
        </row>
        <row r="7029">
          <cell r="H7029" t="str">
            <v/>
          </cell>
        </row>
        <row r="7030">
          <cell r="H7030" t="str">
            <v/>
          </cell>
        </row>
        <row r="7031">
          <cell r="H7031" t="str">
            <v/>
          </cell>
        </row>
        <row r="7032">
          <cell r="H7032" t="str">
            <v/>
          </cell>
        </row>
        <row r="7033">
          <cell r="H7033" t="str">
            <v/>
          </cell>
        </row>
        <row r="7034">
          <cell r="H7034" t="str">
            <v/>
          </cell>
        </row>
        <row r="7035">
          <cell r="H7035" t="str">
            <v/>
          </cell>
        </row>
        <row r="7036">
          <cell r="H7036" t="str">
            <v/>
          </cell>
        </row>
        <row r="7037">
          <cell r="H7037" t="str">
            <v/>
          </cell>
        </row>
        <row r="7038">
          <cell r="H7038" t="str">
            <v/>
          </cell>
        </row>
        <row r="7039">
          <cell r="H7039" t="str">
            <v/>
          </cell>
        </row>
        <row r="7040">
          <cell r="H7040" t="str">
            <v/>
          </cell>
        </row>
        <row r="7041">
          <cell r="H7041" t="str">
            <v/>
          </cell>
        </row>
        <row r="7042">
          <cell r="H7042" t="str">
            <v/>
          </cell>
        </row>
        <row r="7043">
          <cell r="H7043" t="str">
            <v/>
          </cell>
        </row>
        <row r="7044">
          <cell r="H7044" t="str">
            <v/>
          </cell>
        </row>
        <row r="7045">
          <cell r="H7045" t="str">
            <v/>
          </cell>
        </row>
        <row r="7046">
          <cell r="H7046" t="str">
            <v/>
          </cell>
        </row>
        <row r="7047">
          <cell r="H7047" t="str">
            <v/>
          </cell>
        </row>
        <row r="7048">
          <cell r="H7048" t="str">
            <v/>
          </cell>
        </row>
        <row r="7049">
          <cell r="H7049" t="str">
            <v/>
          </cell>
        </row>
        <row r="7050">
          <cell r="H7050" t="str">
            <v/>
          </cell>
        </row>
        <row r="7051">
          <cell r="H7051" t="str">
            <v/>
          </cell>
        </row>
        <row r="7052">
          <cell r="H7052" t="str">
            <v/>
          </cell>
        </row>
        <row r="7053">
          <cell r="H7053" t="str">
            <v/>
          </cell>
        </row>
        <row r="7054">
          <cell r="H7054" t="str">
            <v/>
          </cell>
        </row>
        <row r="7055">
          <cell r="H7055" t="str">
            <v/>
          </cell>
        </row>
        <row r="7056">
          <cell r="H7056" t="str">
            <v/>
          </cell>
        </row>
        <row r="7057">
          <cell r="H7057" t="str">
            <v/>
          </cell>
        </row>
        <row r="7058">
          <cell r="H7058" t="str">
            <v/>
          </cell>
        </row>
        <row r="7059">
          <cell r="H7059" t="str">
            <v/>
          </cell>
        </row>
        <row r="7060">
          <cell r="H7060" t="str">
            <v/>
          </cell>
        </row>
        <row r="7061">
          <cell r="H7061" t="str">
            <v/>
          </cell>
        </row>
        <row r="7062">
          <cell r="H7062" t="str">
            <v/>
          </cell>
        </row>
        <row r="7063">
          <cell r="H7063" t="str">
            <v/>
          </cell>
        </row>
        <row r="7064">
          <cell r="H7064" t="str">
            <v/>
          </cell>
        </row>
        <row r="7065">
          <cell r="H7065" t="str">
            <v/>
          </cell>
        </row>
        <row r="7066">
          <cell r="H7066" t="str">
            <v/>
          </cell>
        </row>
        <row r="7067">
          <cell r="H7067" t="str">
            <v/>
          </cell>
        </row>
        <row r="7068">
          <cell r="H7068" t="str">
            <v/>
          </cell>
        </row>
        <row r="7069">
          <cell r="H7069" t="str">
            <v/>
          </cell>
        </row>
        <row r="7070">
          <cell r="H7070" t="str">
            <v/>
          </cell>
        </row>
        <row r="7071">
          <cell r="H7071" t="str">
            <v/>
          </cell>
        </row>
        <row r="7072">
          <cell r="H7072" t="str">
            <v/>
          </cell>
        </row>
        <row r="7073">
          <cell r="H7073" t="str">
            <v/>
          </cell>
        </row>
        <row r="7074">
          <cell r="H7074" t="str">
            <v/>
          </cell>
        </row>
        <row r="7075">
          <cell r="H7075" t="str">
            <v/>
          </cell>
        </row>
        <row r="7076">
          <cell r="H7076" t="str">
            <v/>
          </cell>
        </row>
        <row r="7077">
          <cell r="H7077" t="str">
            <v/>
          </cell>
        </row>
        <row r="7078">
          <cell r="H7078" t="str">
            <v/>
          </cell>
        </row>
        <row r="7079">
          <cell r="H7079" t="str">
            <v/>
          </cell>
        </row>
        <row r="7080">
          <cell r="H7080" t="str">
            <v/>
          </cell>
        </row>
        <row r="7081">
          <cell r="H7081" t="str">
            <v/>
          </cell>
        </row>
        <row r="7082">
          <cell r="H7082" t="str">
            <v/>
          </cell>
        </row>
        <row r="7083">
          <cell r="H7083" t="str">
            <v/>
          </cell>
        </row>
        <row r="7084">
          <cell r="H7084" t="str">
            <v/>
          </cell>
        </row>
        <row r="7085">
          <cell r="H7085" t="str">
            <v/>
          </cell>
        </row>
        <row r="7086">
          <cell r="H7086" t="str">
            <v/>
          </cell>
        </row>
        <row r="7087">
          <cell r="H7087" t="str">
            <v/>
          </cell>
        </row>
        <row r="7088">
          <cell r="H7088" t="str">
            <v/>
          </cell>
        </row>
        <row r="7089">
          <cell r="H7089" t="str">
            <v/>
          </cell>
        </row>
        <row r="7090">
          <cell r="H7090" t="str">
            <v/>
          </cell>
        </row>
        <row r="7091">
          <cell r="H7091" t="str">
            <v/>
          </cell>
        </row>
        <row r="7092">
          <cell r="H7092" t="str">
            <v/>
          </cell>
        </row>
        <row r="7093">
          <cell r="H7093" t="str">
            <v/>
          </cell>
        </row>
        <row r="7094">
          <cell r="H7094" t="str">
            <v/>
          </cell>
        </row>
        <row r="7095">
          <cell r="H7095" t="str">
            <v/>
          </cell>
        </row>
        <row r="7096">
          <cell r="H7096" t="str">
            <v/>
          </cell>
        </row>
        <row r="7097">
          <cell r="H7097" t="str">
            <v/>
          </cell>
        </row>
        <row r="7098">
          <cell r="H7098" t="str">
            <v/>
          </cell>
        </row>
        <row r="7099">
          <cell r="H7099" t="str">
            <v/>
          </cell>
        </row>
        <row r="7100">
          <cell r="H7100" t="str">
            <v/>
          </cell>
        </row>
        <row r="7101">
          <cell r="H7101" t="str">
            <v/>
          </cell>
        </row>
        <row r="7102">
          <cell r="H7102" t="str">
            <v/>
          </cell>
        </row>
        <row r="7103">
          <cell r="H7103" t="str">
            <v/>
          </cell>
        </row>
        <row r="7104">
          <cell r="H7104" t="str">
            <v/>
          </cell>
        </row>
        <row r="7105">
          <cell r="H7105" t="str">
            <v/>
          </cell>
        </row>
        <row r="7106">
          <cell r="H7106" t="str">
            <v/>
          </cell>
        </row>
        <row r="7107">
          <cell r="H7107" t="str">
            <v/>
          </cell>
        </row>
        <row r="7108">
          <cell r="H7108" t="str">
            <v/>
          </cell>
        </row>
        <row r="7109">
          <cell r="H7109" t="str">
            <v/>
          </cell>
        </row>
        <row r="7110">
          <cell r="H7110" t="str">
            <v/>
          </cell>
        </row>
        <row r="7111">
          <cell r="H7111" t="str">
            <v/>
          </cell>
        </row>
        <row r="7112">
          <cell r="H7112" t="str">
            <v/>
          </cell>
        </row>
        <row r="7113">
          <cell r="H7113" t="str">
            <v/>
          </cell>
        </row>
        <row r="7114">
          <cell r="H7114" t="str">
            <v/>
          </cell>
        </row>
        <row r="7115">
          <cell r="H7115" t="str">
            <v/>
          </cell>
        </row>
        <row r="7116">
          <cell r="H7116" t="str">
            <v/>
          </cell>
        </row>
        <row r="7117">
          <cell r="H7117" t="str">
            <v/>
          </cell>
        </row>
        <row r="7118">
          <cell r="H7118" t="str">
            <v/>
          </cell>
        </row>
        <row r="7119">
          <cell r="H7119" t="str">
            <v/>
          </cell>
        </row>
        <row r="7120">
          <cell r="H7120" t="str">
            <v/>
          </cell>
        </row>
        <row r="7121">
          <cell r="H7121" t="str">
            <v/>
          </cell>
        </row>
        <row r="7122">
          <cell r="H7122" t="str">
            <v/>
          </cell>
        </row>
        <row r="7123">
          <cell r="H7123" t="str">
            <v/>
          </cell>
        </row>
        <row r="7124">
          <cell r="H7124" t="str">
            <v/>
          </cell>
        </row>
        <row r="7125">
          <cell r="H7125" t="str">
            <v/>
          </cell>
        </row>
        <row r="7126">
          <cell r="H7126" t="str">
            <v/>
          </cell>
        </row>
        <row r="7127">
          <cell r="H7127" t="str">
            <v/>
          </cell>
        </row>
        <row r="7128">
          <cell r="H7128" t="str">
            <v/>
          </cell>
        </row>
        <row r="7129">
          <cell r="H7129" t="str">
            <v/>
          </cell>
        </row>
        <row r="7130">
          <cell r="H7130" t="str">
            <v/>
          </cell>
        </row>
        <row r="7131">
          <cell r="H7131" t="str">
            <v/>
          </cell>
        </row>
        <row r="7132">
          <cell r="H7132" t="str">
            <v/>
          </cell>
        </row>
        <row r="7133">
          <cell r="H7133" t="str">
            <v/>
          </cell>
        </row>
        <row r="7134">
          <cell r="H7134" t="str">
            <v/>
          </cell>
        </row>
        <row r="7135">
          <cell r="H7135" t="str">
            <v/>
          </cell>
        </row>
        <row r="7136">
          <cell r="H7136" t="str">
            <v/>
          </cell>
        </row>
        <row r="7137">
          <cell r="H7137" t="str">
            <v/>
          </cell>
        </row>
        <row r="7138">
          <cell r="H7138" t="str">
            <v/>
          </cell>
        </row>
        <row r="7139">
          <cell r="H7139" t="str">
            <v/>
          </cell>
        </row>
        <row r="7140">
          <cell r="H7140" t="str">
            <v/>
          </cell>
        </row>
        <row r="7141">
          <cell r="H7141" t="str">
            <v/>
          </cell>
        </row>
        <row r="7142">
          <cell r="H7142" t="str">
            <v/>
          </cell>
        </row>
        <row r="7143">
          <cell r="H7143" t="str">
            <v/>
          </cell>
        </row>
        <row r="7144">
          <cell r="H7144" t="str">
            <v/>
          </cell>
        </row>
        <row r="7145">
          <cell r="H7145" t="str">
            <v/>
          </cell>
        </row>
        <row r="7146">
          <cell r="H7146" t="str">
            <v/>
          </cell>
        </row>
        <row r="7147">
          <cell r="H7147" t="str">
            <v/>
          </cell>
        </row>
        <row r="7148">
          <cell r="H7148" t="str">
            <v/>
          </cell>
        </row>
        <row r="7149">
          <cell r="H7149" t="str">
            <v/>
          </cell>
        </row>
        <row r="7150">
          <cell r="H7150" t="str">
            <v/>
          </cell>
        </row>
        <row r="7151">
          <cell r="H7151" t="str">
            <v/>
          </cell>
        </row>
        <row r="7152">
          <cell r="H7152" t="str">
            <v/>
          </cell>
        </row>
        <row r="7153">
          <cell r="H7153" t="str">
            <v/>
          </cell>
        </row>
        <row r="7154">
          <cell r="H7154" t="str">
            <v/>
          </cell>
        </row>
        <row r="7155">
          <cell r="H7155" t="str">
            <v/>
          </cell>
        </row>
        <row r="7156">
          <cell r="H7156" t="str">
            <v/>
          </cell>
        </row>
        <row r="7157">
          <cell r="H7157" t="str">
            <v/>
          </cell>
        </row>
        <row r="7158">
          <cell r="H7158" t="str">
            <v/>
          </cell>
        </row>
        <row r="7159">
          <cell r="H7159" t="str">
            <v/>
          </cell>
        </row>
        <row r="7160">
          <cell r="H7160" t="str">
            <v/>
          </cell>
        </row>
        <row r="7161">
          <cell r="H7161" t="str">
            <v/>
          </cell>
        </row>
        <row r="7162">
          <cell r="H7162" t="str">
            <v/>
          </cell>
        </row>
        <row r="7163">
          <cell r="H7163" t="str">
            <v/>
          </cell>
        </row>
        <row r="7164">
          <cell r="H7164" t="str">
            <v/>
          </cell>
        </row>
        <row r="7165">
          <cell r="H7165" t="str">
            <v/>
          </cell>
        </row>
        <row r="7166">
          <cell r="H7166" t="str">
            <v/>
          </cell>
        </row>
        <row r="7167">
          <cell r="H7167" t="str">
            <v/>
          </cell>
        </row>
        <row r="7168">
          <cell r="H7168" t="str">
            <v/>
          </cell>
        </row>
        <row r="7169">
          <cell r="H7169" t="str">
            <v/>
          </cell>
        </row>
        <row r="7170">
          <cell r="H7170" t="str">
            <v/>
          </cell>
        </row>
        <row r="7171">
          <cell r="H7171" t="str">
            <v/>
          </cell>
        </row>
        <row r="7172">
          <cell r="H7172" t="str">
            <v/>
          </cell>
        </row>
        <row r="7173">
          <cell r="H7173" t="str">
            <v/>
          </cell>
        </row>
        <row r="7174">
          <cell r="H7174" t="str">
            <v/>
          </cell>
        </row>
        <row r="7175">
          <cell r="H7175" t="str">
            <v/>
          </cell>
        </row>
        <row r="7176">
          <cell r="H7176" t="str">
            <v/>
          </cell>
        </row>
        <row r="7177">
          <cell r="H7177" t="str">
            <v/>
          </cell>
        </row>
        <row r="7178">
          <cell r="H7178" t="str">
            <v/>
          </cell>
        </row>
        <row r="7179">
          <cell r="H7179" t="str">
            <v/>
          </cell>
        </row>
        <row r="7180">
          <cell r="H7180" t="str">
            <v/>
          </cell>
        </row>
        <row r="7181">
          <cell r="H7181" t="str">
            <v/>
          </cell>
        </row>
        <row r="7182">
          <cell r="H7182" t="str">
            <v/>
          </cell>
        </row>
        <row r="7183">
          <cell r="H7183" t="str">
            <v/>
          </cell>
        </row>
        <row r="7184">
          <cell r="H7184" t="str">
            <v/>
          </cell>
        </row>
        <row r="7185">
          <cell r="H7185" t="str">
            <v/>
          </cell>
        </row>
        <row r="7186">
          <cell r="H7186" t="str">
            <v/>
          </cell>
        </row>
        <row r="7187">
          <cell r="H7187" t="str">
            <v/>
          </cell>
        </row>
        <row r="7188">
          <cell r="H7188" t="str">
            <v/>
          </cell>
        </row>
        <row r="7189">
          <cell r="H7189" t="str">
            <v/>
          </cell>
        </row>
        <row r="7190">
          <cell r="H7190" t="str">
            <v/>
          </cell>
        </row>
        <row r="7191">
          <cell r="H7191" t="str">
            <v/>
          </cell>
        </row>
        <row r="7192">
          <cell r="H7192" t="str">
            <v/>
          </cell>
        </row>
        <row r="7193">
          <cell r="H7193" t="str">
            <v/>
          </cell>
        </row>
        <row r="7194">
          <cell r="H7194" t="str">
            <v/>
          </cell>
        </row>
        <row r="7195">
          <cell r="H7195" t="str">
            <v/>
          </cell>
        </row>
        <row r="7196">
          <cell r="H7196" t="str">
            <v/>
          </cell>
        </row>
        <row r="7197">
          <cell r="H7197" t="str">
            <v/>
          </cell>
        </row>
        <row r="7198">
          <cell r="H7198" t="str">
            <v/>
          </cell>
        </row>
        <row r="7199">
          <cell r="H7199" t="str">
            <v/>
          </cell>
        </row>
        <row r="7200">
          <cell r="H7200" t="str">
            <v/>
          </cell>
        </row>
        <row r="7201">
          <cell r="H7201" t="str">
            <v/>
          </cell>
        </row>
        <row r="7202">
          <cell r="H7202" t="str">
            <v/>
          </cell>
        </row>
        <row r="7203">
          <cell r="H7203" t="str">
            <v/>
          </cell>
        </row>
        <row r="7204">
          <cell r="H7204" t="str">
            <v/>
          </cell>
        </row>
        <row r="7205">
          <cell r="H7205" t="str">
            <v/>
          </cell>
        </row>
        <row r="7206">
          <cell r="H7206" t="str">
            <v/>
          </cell>
        </row>
        <row r="7207">
          <cell r="H7207" t="str">
            <v/>
          </cell>
        </row>
        <row r="7208">
          <cell r="H7208" t="str">
            <v/>
          </cell>
        </row>
        <row r="7209">
          <cell r="H7209" t="str">
            <v/>
          </cell>
        </row>
        <row r="7210">
          <cell r="H7210" t="str">
            <v/>
          </cell>
        </row>
        <row r="7211">
          <cell r="H7211" t="str">
            <v/>
          </cell>
        </row>
        <row r="7212">
          <cell r="H7212" t="str">
            <v/>
          </cell>
        </row>
        <row r="7213">
          <cell r="H7213" t="str">
            <v/>
          </cell>
        </row>
        <row r="7214">
          <cell r="H7214" t="str">
            <v/>
          </cell>
        </row>
        <row r="7215">
          <cell r="H7215" t="str">
            <v/>
          </cell>
        </row>
        <row r="7216">
          <cell r="H7216" t="str">
            <v/>
          </cell>
        </row>
        <row r="7217">
          <cell r="H7217" t="str">
            <v/>
          </cell>
        </row>
        <row r="7218">
          <cell r="H7218" t="str">
            <v/>
          </cell>
        </row>
        <row r="7219">
          <cell r="H7219" t="str">
            <v/>
          </cell>
        </row>
        <row r="7220">
          <cell r="H7220" t="str">
            <v/>
          </cell>
        </row>
        <row r="7221">
          <cell r="H7221" t="str">
            <v/>
          </cell>
        </row>
        <row r="7222">
          <cell r="H7222" t="str">
            <v/>
          </cell>
        </row>
        <row r="7223">
          <cell r="H7223" t="str">
            <v/>
          </cell>
        </row>
        <row r="7224">
          <cell r="H7224" t="str">
            <v/>
          </cell>
        </row>
        <row r="7225">
          <cell r="H7225" t="str">
            <v/>
          </cell>
        </row>
        <row r="7226">
          <cell r="H7226" t="str">
            <v/>
          </cell>
        </row>
        <row r="7227">
          <cell r="H7227" t="str">
            <v/>
          </cell>
        </row>
        <row r="7228">
          <cell r="H7228" t="str">
            <v/>
          </cell>
        </row>
        <row r="7229">
          <cell r="H7229" t="str">
            <v/>
          </cell>
        </row>
        <row r="7230">
          <cell r="H7230" t="str">
            <v/>
          </cell>
        </row>
        <row r="7231">
          <cell r="H7231" t="str">
            <v/>
          </cell>
        </row>
        <row r="7232">
          <cell r="H7232" t="str">
            <v/>
          </cell>
        </row>
        <row r="7233">
          <cell r="H7233" t="str">
            <v/>
          </cell>
        </row>
        <row r="7234">
          <cell r="H7234" t="str">
            <v/>
          </cell>
        </row>
        <row r="7235">
          <cell r="H7235" t="str">
            <v/>
          </cell>
        </row>
        <row r="7236">
          <cell r="H7236" t="str">
            <v/>
          </cell>
        </row>
        <row r="7237">
          <cell r="H7237" t="str">
            <v/>
          </cell>
        </row>
        <row r="7238">
          <cell r="H7238" t="str">
            <v/>
          </cell>
        </row>
        <row r="7239">
          <cell r="H7239" t="str">
            <v/>
          </cell>
        </row>
        <row r="7240">
          <cell r="H7240" t="str">
            <v/>
          </cell>
        </row>
        <row r="7241">
          <cell r="H7241" t="str">
            <v/>
          </cell>
        </row>
        <row r="7242">
          <cell r="H7242" t="str">
            <v/>
          </cell>
        </row>
        <row r="7243">
          <cell r="H7243" t="str">
            <v/>
          </cell>
        </row>
        <row r="7244">
          <cell r="H7244" t="str">
            <v/>
          </cell>
        </row>
        <row r="7245">
          <cell r="H7245" t="str">
            <v/>
          </cell>
        </row>
        <row r="7246">
          <cell r="H7246" t="str">
            <v/>
          </cell>
        </row>
        <row r="7247">
          <cell r="H7247" t="str">
            <v/>
          </cell>
        </row>
        <row r="7248">
          <cell r="H7248" t="str">
            <v/>
          </cell>
        </row>
        <row r="7249">
          <cell r="H7249" t="str">
            <v/>
          </cell>
        </row>
        <row r="7250">
          <cell r="H7250" t="str">
            <v/>
          </cell>
        </row>
        <row r="7251">
          <cell r="H7251" t="str">
            <v/>
          </cell>
        </row>
        <row r="7252">
          <cell r="H7252" t="str">
            <v/>
          </cell>
        </row>
        <row r="7253">
          <cell r="H7253" t="str">
            <v/>
          </cell>
        </row>
        <row r="7254">
          <cell r="H7254" t="str">
            <v/>
          </cell>
        </row>
        <row r="7255">
          <cell r="H7255" t="str">
            <v/>
          </cell>
        </row>
        <row r="7256">
          <cell r="H7256" t="str">
            <v/>
          </cell>
        </row>
        <row r="7257">
          <cell r="H7257" t="str">
            <v/>
          </cell>
        </row>
        <row r="7258">
          <cell r="H7258" t="str">
            <v/>
          </cell>
        </row>
        <row r="7259">
          <cell r="H7259" t="str">
            <v/>
          </cell>
        </row>
        <row r="7260">
          <cell r="H7260" t="str">
            <v/>
          </cell>
        </row>
        <row r="7261">
          <cell r="H7261" t="str">
            <v/>
          </cell>
        </row>
        <row r="7262">
          <cell r="H7262" t="str">
            <v/>
          </cell>
        </row>
        <row r="7263">
          <cell r="H7263" t="str">
            <v/>
          </cell>
        </row>
        <row r="7264">
          <cell r="H7264" t="str">
            <v/>
          </cell>
        </row>
        <row r="7265">
          <cell r="H7265" t="str">
            <v/>
          </cell>
        </row>
        <row r="7266">
          <cell r="H7266" t="str">
            <v/>
          </cell>
        </row>
        <row r="7267">
          <cell r="H7267" t="str">
            <v/>
          </cell>
        </row>
        <row r="7268">
          <cell r="H7268" t="str">
            <v/>
          </cell>
        </row>
        <row r="7269">
          <cell r="H7269" t="str">
            <v/>
          </cell>
        </row>
        <row r="7270">
          <cell r="H7270" t="str">
            <v/>
          </cell>
        </row>
        <row r="7271">
          <cell r="H7271" t="str">
            <v/>
          </cell>
        </row>
        <row r="7272">
          <cell r="H7272" t="str">
            <v/>
          </cell>
        </row>
        <row r="7273">
          <cell r="H7273" t="str">
            <v/>
          </cell>
        </row>
        <row r="7274">
          <cell r="H7274" t="str">
            <v/>
          </cell>
        </row>
        <row r="7275">
          <cell r="H7275" t="str">
            <v/>
          </cell>
        </row>
        <row r="7276">
          <cell r="H7276" t="str">
            <v/>
          </cell>
        </row>
        <row r="7277">
          <cell r="H7277" t="str">
            <v/>
          </cell>
        </row>
        <row r="7278">
          <cell r="H7278" t="str">
            <v/>
          </cell>
        </row>
        <row r="7279">
          <cell r="H7279" t="str">
            <v/>
          </cell>
        </row>
        <row r="7280">
          <cell r="H7280" t="str">
            <v/>
          </cell>
        </row>
        <row r="7281">
          <cell r="H7281" t="str">
            <v/>
          </cell>
        </row>
        <row r="7282">
          <cell r="H7282" t="str">
            <v/>
          </cell>
        </row>
        <row r="7283">
          <cell r="H7283" t="str">
            <v/>
          </cell>
        </row>
        <row r="7284">
          <cell r="H7284" t="str">
            <v/>
          </cell>
        </row>
        <row r="7285">
          <cell r="H7285" t="str">
            <v/>
          </cell>
        </row>
        <row r="7286">
          <cell r="H7286" t="str">
            <v/>
          </cell>
        </row>
        <row r="7287">
          <cell r="H7287" t="str">
            <v/>
          </cell>
        </row>
        <row r="7288">
          <cell r="H7288" t="str">
            <v/>
          </cell>
        </row>
        <row r="7289">
          <cell r="H7289" t="str">
            <v/>
          </cell>
        </row>
        <row r="7290">
          <cell r="H7290" t="str">
            <v/>
          </cell>
        </row>
        <row r="7291">
          <cell r="H7291" t="str">
            <v/>
          </cell>
        </row>
        <row r="7292">
          <cell r="H7292" t="str">
            <v/>
          </cell>
        </row>
        <row r="7293">
          <cell r="H7293" t="str">
            <v/>
          </cell>
        </row>
        <row r="7294">
          <cell r="H7294" t="str">
            <v/>
          </cell>
        </row>
        <row r="7295">
          <cell r="H7295" t="str">
            <v/>
          </cell>
        </row>
        <row r="7296">
          <cell r="H7296" t="str">
            <v/>
          </cell>
        </row>
        <row r="7297">
          <cell r="H7297" t="str">
            <v/>
          </cell>
        </row>
        <row r="7298">
          <cell r="H7298" t="str">
            <v/>
          </cell>
        </row>
        <row r="7299">
          <cell r="H7299" t="str">
            <v/>
          </cell>
        </row>
        <row r="7300">
          <cell r="H7300" t="str">
            <v/>
          </cell>
        </row>
        <row r="7301">
          <cell r="H7301" t="str">
            <v/>
          </cell>
        </row>
        <row r="7302">
          <cell r="H7302" t="str">
            <v/>
          </cell>
        </row>
        <row r="7303">
          <cell r="H7303" t="str">
            <v/>
          </cell>
        </row>
        <row r="7304">
          <cell r="H7304" t="str">
            <v/>
          </cell>
        </row>
        <row r="7305">
          <cell r="H7305" t="str">
            <v/>
          </cell>
        </row>
        <row r="7306">
          <cell r="H7306" t="str">
            <v/>
          </cell>
        </row>
        <row r="7307">
          <cell r="H7307" t="str">
            <v/>
          </cell>
        </row>
        <row r="7308">
          <cell r="H7308" t="str">
            <v/>
          </cell>
        </row>
        <row r="7309">
          <cell r="H7309" t="str">
            <v/>
          </cell>
        </row>
        <row r="7310">
          <cell r="H7310" t="str">
            <v/>
          </cell>
        </row>
        <row r="7311">
          <cell r="H7311" t="str">
            <v/>
          </cell>
        </row>
        <row r="7312">
          <cell r="H7312" t="str">
            <v/>
          </cell>
        </row>
        <row r="7313">
          <cell r="H7313" t="str">
            <v/>
          </cell>
        </row>
        <row r="7314">
          <cell r="H7314" t="str">
            <v/>
          </cell>
        </row>
        <row r="7315">
          <cell r="H7315" t="str">
            <v/>
          </cell>
        </row>
        <row r="7316">
          <cell r="H7316" t="str">
            <v/>
          </cell>
        </row>
        <row r="7317">
          <cell r="H7317" t="str">
            <v/>
          </cell>
        </row>
        <row r="7318">
          <cell r="H7318" t="str">
            <v/>
          </cell>
        </row>
        <row r="7319">
          <cell r="H7319" t="str">
            <v/>
          </cell>
        </row>
        <row r="7320">
          <cell r="H7320" t="str">
            <v/>
          </cell>
        </row>
        <row r="7321">
          <cell r="H7321" t="str">
            <v/>
          </cell>
        </row>
        <row r="7322">
          <cell r="H7322" t="str">
            <v/>
          </cell>
        </row>
        <row r="7323">
          <cell r="H7323" t="str">
            <v/>
          </cell>
        </row>
        <row r="7324">
          <cell r="H7324" t="str">
            <v/>
          </cell>
        </row>
        <row r="7325">
          <cell r="H7325" t="str">
            <v/>
          </cell>
        </row>
        <row r="7326">
          <cell r="H7326" t="str">
            <v/>
          </cell>
        </row>
        <row r="7327">
          <cell r="H7327" t="str">
            <v/>
          </cell>
        </row>
        <row r="7328">
          <cell r="H7328" t="str">
            <v/>
          </cell>
        </row>
        <row r="7329">
          <cell r="H7329" t="str">
            <v/>
          </cell>
        </row>
        <row r="7330">
          <cell r="H7330" t="str">
            <v/>
          </cell>
        </row>
        <row r="7331">
          <cell r="H7331" t="str">
            <v/>
          </cell>
        </row>
        <row r="7332">
          <cell r="H7332" t="str">
            <v/>
          </cell>
        </row>
        <row r="7333">
          <cell r="H7333" t="str">
            <v/>
          </cell>
        </row>
        <row r="7334">
          <cell r="H7334" t="str">
            <v/>
          </cell>
        </row>
        <row r="7335">
          <cell r="H7335" t="str">
            <v/>
          </cell>
        </row>
        <row r="7336">
          <cell r="H7336" t="str">
            <v/>
          </cell>
        </row>
        <row r="7337">
          <cell r="H7337" t="str">
            <v/>
          </cell>
        </row>
        <row r="7338">
          <cell r="H7338" t="str">
            <v/>
          </cell>
        </row>
        <row r="7339">
          <cell r="H7339" t="str">
            <v/>
          </cell>
        </row>
        <row r="7340">
          <cell r="H7340" t="str">
            <v/>
          </cell>
        </row>
        <row r="7341">
          <cell r="H7341" t="str">
            <v/>
          </cell>
        </row>
        <row r="7342">
          <cell r="H7342" t="str">
            <v/>
          </cell>
        </row>
        <row r="7343">
          <cell r="H7343" t="str">
            <v/>
          </cell>
        </row>
        <row r="7344">
          <cell r="H7344" t="str">
            <v/>
          </cell>
        </row>
        <row r="7345">
          <cell r="H7345" t="str">
            <v/>
          </cell>
        </row>
        <row r="7346">
          <cell r="H7346" t="str">
            <v/>
          </cell>
        </row>
        <row r="7347">
          <cell r="H7347" t="str">
            <v/>
          </cell>
        </row>
        <row r="7348">
          <cell r="H7348" t="str">
            <v/>
          </cell>
        </row>
        <row r="7349">
          <cell r="H7349" t="str">
            <v/>
          </cell>
        </row>
        <row r="7350">
          <cell r="H7350" t="str">
            <v/>
          </cell>
        </row>
        <row r="7351">
          <cell r="H7351" t="str">
            <v/>
          </cell>
        </row>
        <row r="7352">
          <cell r="H7352" t="str">
            <v/>
          </cell>
        </row>
        <row r="7353">
          <cell r="H7353" t="str">
            <v/>
          </cell>
        </row>
        <row r="7354">
          <cell r="H7354" t="str">
            <v/>
          </cell>
        </row>
        <row r="7355">
          <cell r="H7355" t="str">
            <v/>
          </cell>
        </row>
        <row r="7356">
          <cell r="H7356" t="str">
            <v/>
          </cell>
        </row>
        <row r="7357">
          <cell r="H7357" t="str">
            <v/>
          </cell>
        </row>
        <row r="7358">
          <cell r="H7358" t="str">
            <v/>
          </cell>
        </row>
        <row r="7359">
          <cell r="H7359" t="str">
            <v/>
          </cell>
        </row>
        <row r="7360">
          <cell r="H7360" t="str">
            <v/>
          </cell>
        </row>
        <row r="7361">
          <cell r="H7361" t="str">
            <v/>
          </cell>
        </row>
        <row r="7362">
          <cell r="H7362" t="str">
            <v/>
          </cell>
        </row>
        <row r="7363">
          <cell r="H7363" t="str">
            <v/>
          </cell>
        </row>
        <row r="7364">
          <cell r="H7364" t="str">
            <v/>
          </cell>
        </row>
        <row r="7365">
          <cell r="H7365" t="str">
            <v/>
          </cell>
        </row>
        <row r="7366">
          <cell r="H7366" t="str">
            <v/>
          </cell>
        </row>
        <row r="7367">
          <cell r="H7367" t="str">
            <v/>
          </cell>
        </row>
        <row r="7368">
          <cell r="H7368" t="str">
            <v/>
          </cell>
        </row>
        <row r="7369">
          <cell r="H7369" t="str">
            <v/>
          </cell>
        </row>
        <row r="7370">
          <cell r="H7370" t="str">
            <v/>
          </cell>
        </row>
        <row r="7371">
          <cell r="H7371" t="str">
            <v/>
          </cell>
        </row>
        <row r="7372">
          <cell r="H7372" t="str">
            <v/>
          </cell>
        </row>
        <row r="7373">
          <cell r="H7373" t="str">
            <v/>
          </cell>
        </row>
        <row r="7374">
          <cell r="H7374" t="str">
            <v/>
          </cell>
        </row>
        <row r="7375">
          <cell r="H7375" t="str">
            <v/>
          </cell>
        </row>
        <row r="7376">
          <cell r="H7376" t="str">
            <v/>
          </cell>
        </row>
        <row r="7377">
          <cell r="H7377" t="str">
            <v/>
          </cell>
        </row>
        <row r="7378">
          <cell r="H7378" t="str">
            <v/>
          </cell>
        </row>
        <row r="7379">
          <cell r="H7379" t="str">
            <v/>
          </cell>
        </row>
        <row r="7380">
          <cell r="H7380" t="str">
            <v/>
          </cell>
        </row>
        <row r="7381">
          <cell r="H7381" t="str">
            <v/>
          </cell>
        </row>
        <row r="7382">
          <cell r="H7382" t="str">
            <v/>
          </cell>
        </row>
        <row r="7383">
          <cell r="H7383" t="str">
            <v/>
          </cell>
        </row>
        <row r="7384">
          <cell r="H7384" t="str">
            <v/>
          </cell>
        </row>
        <row r="7385">
          <cell r="H7385" t="str">
            <v/>
          </cell>
        </row>
        <row r="7386">
          <cell r="H7386" t="str">
            <v/>
          </cell>
        </row>
        <row r="7387">
          <cell r="H7387" t="str">
            <v/>
          </cell>
        </row>
        <row r="7388">
          <cell r="H7388" t="str">
            <v/>
          </cell>
        </row>
        <row r="7389">
          <cell r="H7389" t="str">
            <v/>
          </cell>
        </row>
        <row r="7390">
          <cell r="H7390" t="str">
            <v/>
          </cell>
        </row>
        <row r="7391">
          <cell r="H7391" t="str">
            <v/>
          </cell>
        </row>
        <row r="7392">
          <cell r="H7392" t="str">
            <v/>
          </cell>
        </row>
        <row r="7393">
          <cell r="H7393" t="str">
            <v/>
          </cell>
        </row>
        <row r="7394">
          <cell r="H7394" t="str">
            <v/>
          </cell>
        </row>
        <row r="7395">
          <cell r="H7395" t="str">
            <v/>
          </cell>
        </row>
        <row r="7396">
          <cell r="H7396" t="str">
            <v/>
          </cell>
        </row>
        <row r="7397">
          <cell r="H7397" t="str">
            <v/>
          </cell>
        </row>
        <row r="7398">
          <cell r="H7398" t="str">
            <v/>
          </cell>
        </row>
        <row r="7399">
          <cell r="H7399" t="str">
            <v/>
          </cell>
        </row>
        <row r="7400">
          <cell r="H7400" t="str">
            <v/>
          </cell>
        </row>
        <row r="7401">
          <cell r="H7401" t="str">
            <v/>
          </cell>
        </row>
        <row r="7402">
          <cell r="H7402" t="str">
            <v/>
          </cell>
        </row>
        <row r="7403">
          <cell r="H7403" t="str">
            <v/>
          </cell>
        </row>
        <row r="7404">
          <cell r="H7404" t="str">
            <v/>
          </cell>
        </row>
        <row r="7405">
          <cell r="H7405" t="str">
            <v/>
          </cell>
        </row>
        <row r="7406">
          <cell r="H7406" t="str">
            <v/>
          </cell>
        </row>
        <row r="7407">
          <cell r="H7407" t="str">
            <v/>
          </cell>
        </row>
        <row r="7408">
          <cell r="H7408" t="str">
            <v/>
          </cell>
        </row>
        <row r="7409">
          <cell r="H7409" t="str">
            <v/>
          </cell>
        </row>
        <row r="7410">
          <cell r="H7410" t="str">
            <v/>
          </cell>
        </row>
        <row r="7411">
          <cell r="H7411" t="str">
            <v/>
          </cell>
        </row>
        <row r="7412">
          <cell r="H7412" t="str">
            <v/>
          </cell>
        </row>
        <row r="7413">
          <cell r="H7413" t="str">
            <v/>
          </cell>
        </row>
        <row r="7414">
          <cell r="H7414" t="str">
            <v/>
          </cell>
        </row>
        <row r="7415">
          <cell r="H7415" t="str">
            <v/>
          </cell>
        </row>
        <row r="7416">
          <cell r="H7416" t="str">
            <v/>
          </cell>
        </row>
        <row r="7417">
          <cell r="H7417" t="str">
            <v/>
          </cell>
        </row>
        <row r="7418">
          <cell r="H7418" t="str">
            <v/>
          </cell>
        </row>
        <row r="7419">
          <cell r="H7419" t="str">
            <v/>
          </cell>
        </row>
        <row r="7420">
          <cell r="H7420" t="str">
            <v/>
          </cell>
        </row>
        <row r="7421">
          <cell r="H7421" t="str">
            <v/>
          </cell>
        </row>
        <row r="7422">
          <cell r="H7422" t="str">
            <v/>
          </cell>
        </row>
        <row r="7423">
          <cell r="H7423" t="str">
            <v/>
          </cell>
        </row>
        <row r="7424">
          <cell r="H7424" t="str">
            <v/>
          </cell>
        </row>
        <row r="7425">
          <cell r="H7425" t="str">
            <v/>
          </cell>
        </row>
        <row r="7426">
          <cell r="H7426" t="str">
            <v/>
          </cell>
        </row>
        <row r="7427">
          <cell r="H7427" t="str">
            <v/>
          </cell>
        </row>
        <row r="7428">
          <cell r="H7428" t="str">
            <v/>
          </cell>
        </row>
        <row r="7429">
          <cell r="H7429" t="str">
            <v/>
          </cell>
        </row>
        <row r="7430">
          <cell r="H7430" t="str">
            <v/>
          </cell>
        </row>
        <row r="7431">
          <cell r="H7431" t="str">
            <v/>
          </cell>
        </row>
        <row r="7432">
          <cell r="H7432" t="str">
            <v/>
          </cell>
        </row>
        <row r="7433">
          <cell r="H7433" t="str">
            <v/>
          </cell>
        </row>
        <row r="7434">
          <cell r="H7434" t="str">
            <v/>
          </cell>
        </row>
        <row r="7435">
          <cell r="H7435" t="str">
            <v/>
          </cell>
        </row>
        <row r="7436">
          <cell r="H7436" t="str">
            <v/>
          </cell>
        </row>
        <row r="7437">
          <cell r="H7437" t="str">
            <v/>
          </cell>
        </row>
        <row r="7438">
          <cell r="H7438" t="str">
            <v/>
          </cell>
        </row>
        <row r="7439">
          <cell r="H7439" t="str">
            <v/>
          </cell>
        </row>
        <row r="7440">
          <cell r="H7440" t="str">
            <v/>
          </cell>
        </row>
        <row r="7441">
          <cell r="H7441" t="str">
            <v/>
          </cell>
        </row>
        <row r="7442">
          <cell r="H7442" t="str">
            <v/>
          </cell>
        </row>
        <row r="7443">
          <cell r="H7443" t="str">
            <v/>
          </cell>
        </row>
        <row r="7444">
          <cell r="H7444" t="str">
            <v/>
          </cell>
        </row>
        <row r="7445">
          <cell r="H7445" t="str">
            <v/>
          </cell>
        </row>
        <row r="7446">
          <cell r="H7446" t="str">
            <v/>
          </cell>
        </row>
        <row r="7447">
          <cell r="H7447" t="str">
            <v/>
          </cell>
        </row>
        <row r="7448">
          <cell r="H7448" t="str">
            <v/>
          </cell>
        </row>
        <row r="7449">
          <cell r="H7449" t="str">
            <v/>
          </cell>
        </row>
        <row r="7450">
          <cell r="H7450" t="str">
            <v/>
          </cell>
        </row>
        <row r="7451">
          <cell r="H7451" t="str">
            <v/>
          </cell>
        </row>
        <row r="7452">
          <cell r="H7452" t="str">
            <v/>
          </cell>
        </row>
        <row r="7453">
          <cell r="H7453" t="str">
            <v/>
          </cell>
        </row>
        <row r="7454">
          <cell r="H7454" t="str">
            <v/>
          </cell>
        </row>
        <row r="7455">
          <cell r="H7455" t="str">
            <v/>
          </cell>
        </row>
        <row r="7456">
          <cell r="H7456" t="str">
            <v/>
          </cell>
        </row>
        <row r="7457">
          <cell r="H7457" t="str">
            <v/>
          </cell>
        </row>
        <row r="7458">
          <cell r="H7458" t="str">
            <v/>
          </cell>
        </row>
        <row r="7459">
          <cell r="H7459" t="str">
            <v/>
          </cell>
        </row>
        <row r="7460">
          <cell r="H7460" t="str">
            <v/>
          </cell>
        </row>
        <row r="7461">
          <cell r="H7461" t="str">
            <v/>
          </cell>
        </row>
        <row r="7462">
          <cell r="H7462" t="str">
            <v/>
          </cell>
        </row>
        <row r="7463">
          <cell r="H7463" t="str">
            <v/>
          </cell>
        </row>
        <row r="7464">
          <cell r="H7464" t="str">
            <v/>
          </cell>
        </row>
        <row r="7465">
          <cell r="H7465" t="str">
            <v/>
          </cell>
        </row>
        <row r="7466">
          <cell r="H7466" t="str">
            <v/>
          </cell>
        </row>
        <row r="7467">
          <cell r="H7467" t="str">
            <v/>
          </cell>
        </row>
        <row r="7468">
          <cell r="H7468" t="str">
            <v/>
          </cell>
        </row>
        <row r="7469">
          <cell r="H7469" t="str">
            <v/>
          </cell>
        </row>
        <row r="7470">
          <cell r="H7470" t="str">
            <v/>
          </cell>
        </row>
        <row r="7471">
          <cell r="H7471" t="str">
            <v/>
          </cell>
        </row>
        <row r="7472">
          <cell r="H7472" t="str">
            <v/>
          </cell>
        </row>
        <row r="7473">
          <cell r="H7473" t="str">
            <v/>
          </cell>
        </row>
        <row r="7474">
          <cell r="H7474" t="str">
            <v/>
          </cell>
        </row>
        <row r="7475">
          <cell r="H7475" t="str">
            <v/>
          </cell>
        </row>
        <row r="7476">
          <cell r="H7476" t="str">
            <v/>
          </cell>
        </row>
        <row r="7477">
          <cell r="H7477" t="str">
            <v/>
          </cell>
        </row>
        <row r="7478">
          <cell r="H7478" t="str">
            <v/>
          </cell>
        </row>
        <row r="7479">
          <cell r="H7479" t="str">
            <v/>
          </cell>
        </row>
        <row r="7480">
          <cell r="H7480" t="str">
            <v/>
          </cell>
        </row>
        <row r="7481">
          <cell r="H7481" t="str">
            <v/>
          </cell>
        </row>
        <row r="7482">
          <cell r="H7482" t="str">
            <v/>
          </cell>
        </row>
        <row r="7483">
          <cell r="H7483" t="str">
            <v/>
          </cell>
        </row>
        <row r="7484">
          <cell r="H7484" t="str">
            <v/>
          </cell>
        </row>
        <row r="7485">
          <cell r="H7485" t="str">
            <v/>
          </cell>
        </row>
        <row r="7486">
          <cell r="H7486" t="str">
            <v/>
          </cell>
        </row>
        <row r="7487">
          <cell r="H7487" t="str">
            <v/>
          </cell>
        </row>
        <row r="7488">
          <cell r="H7488" t="str">
            <v/>
          </cell>
        </row>
        <row r="7489">
          <cell r="H7489" t="str">
            <v/>
          </cell>
        </row>
        <row r="7490">
          <cell r="H7490" t="str">
            <v/>
          </cell>
        </row>
        <row r="7491">
          <cell r="H7491" t="str">
            <v/>
          </cell>
        </row>
        <row r="7492">
          <cell r="H7492" t="str">
            <v/>
          </cell>
        </row>
        <row r="7493">
          <cell r="H7493" t="str">
            <v/>
          </cell>
        </row>
        <row r="7494">
          <cell r="H7494" t="str">
            <v/>
          </cell>
        </row>
        <row r="7495">
          <cell r="H7495" t="str">
            <v/>
          </cell>
        </row>
        <row r="7496">
          <cell r="H7496" t="str">
            <v/>
          </cell>
        </row>
        <row r="7497">
          <cell r="H7497" t="str">
            <v/>
          </cell>
        </row>
        <row r="7498">
          <cell r="H7498" t="str">
            <v/>
          </cell>
        </row>
        <row r="7499">
          <cell r="H7499" t="str">
            <v/>
          </cell>
        </row>
        <row r="7500">
          <cell r="H7500" t="str">
            <v/>
          </cell>
        </row>
        <row r="7501">
          <cell r="H7501" t="str">
            <v/>
          </cell>
        </row>
        <row r="7502">
          <cell r="H7502" t="str">
            <v/>
          </cell>
        </row>
        <row r="7503">
          <cell r="H7503" t="str">
            <v/>
          </cell>
        </row>
        <row r="7504">
          <cell r="H7504" t="str">
            <v/>
          </cell>
        </row>
        <row r="7505">
          <cell r="H7505" t="str">
            <v/>
          </cell>
        </row>
        <row r="7506">
          <cell r="H7506" t="str">
            <v/>
          </cell>
        </row>
        <row r="7507">
          <cell r="H7507" t="str">
            <v/>
          </cell>
        </row>
        <row r="7508">
          <cell r="H7508" t="str">
            <v/>
          </cell>
        </row>
        <row r="7509">
          <cell r="H7509" t="str">
            <v/>
          </cell>
        </row>
        <row r="7510">
          <cell r="H7510" t="str">
            <v/>
          </cell>
        </row>
        <row r="7511">
          <cell r="H7511" t="str">
            <v/>
          </cell>
        </row>
        <row r="7512">
          <cell r="H7512" t="str">
            <v/>
          </cell>
        </row>
        <row r="7513">
          <cell r="H7513" t="str">
            <v/>
          </cell>
        </row>
        <row r="7514">
          <cell r="H7514" t="str">
            <v/>
          </cell>
        </row>
        <row r="7515">
          <cell r="H7515" t="str">
            <v/>
          </cell>
        </row>
        <row r="7516">
          <cell r="H7516" t="str">
            <v/>
          </cell>
        </row>
        <row r="7517">
          <cell r="H7517" t="str">
            <v/>
          </cell>
        </row>
        <row r="7518">
          <cell r="H7518" t="str">
            <v/>
          </cell>
        </row>
        <row r="7519">
          <cell r="H7519" t="str">
            <v/>
          </cell>
        </row>
        <row r="7520">
          <cell r="H7520" t="str">
            <v/>
          </cell>
        </row>
        <row r="7521">
          <cell r="H7521" t="str">
            <v/>
          </cell>
        </row>
        <row r="7522">
          <cell r="H7522" t="str">
            <v/>
          </cell>
        </row>
        <row r="7523">
          <cell r="H7523" t="str">
            <v/>
          </cell>
        </row>
        <row r="7524">
          <cell r="H7524" t="str">
            <v/>
          </cell>
        </row>
        <row r="7525">
          <cell r="H7525" t="str">
            <v/>
          </cell>
        </row>
        <row r="7526">
          <cell r="H7526" t="str">
            <v/>
          </cell>
        </row>
        <row r="7527">
          <cell r="H7527" t="str">
            <v/>
          </cell>
        </row>
        <row r="7528">
          <cell r="H7528" t="str">
            <v/>
          </cell>
        </row>
        <row r="7529">
          <cell r="H7529" t="str">
            <v/>
          </cell>
        </row>
        <row r="7530">
          <cell r="H7530" t="str">
            <v/>
          </cell>
        </row>
        <row r="7531">
          <cell r="H7531" t="str">
            <v/>
          </cell>
        </row>
        <row r="7532">
          <cell r="H7532" t="str">
            <v/>
          </cell>
        </row>
        <row r="7533">
          <cell r="H7533" t="str">
            <v/>
          </cell>
        </row>
        <row r="7534">
          <cell r="H7534" t="str">
            <v/>
          </cell>
        </row>
        <row r="7535">
          <cell r="H7535" t="str">
            <v/>
          </cell>
        </row>
        <row r="7536">
          <cell r="H7536" t="str">
            <v/>
          </cell>
        </row>
        <row r="7537">
          <cell r="H7537" t="str">
            <v/>
          </cell>
        </row>
        <row r="7538">
          <cell r="H7538" t="str">
            <v/>
          </cell>
        </row>
        <row r="7539">
          <cell r="H7539" t="str">
            <v/>
          </cell>
        </row>
        <row r="7540">
          <cell r="H7540" t="str">
            <v/>
          </cell>
        </row>
        <row r="7541">
          <cell r="H7541" t="str">
            <v/>
          </cell>
        </row>
        <row r="7542">
          <cell r="H7542" t="str">
            <v/>
          </cell>
        </row>
        <row r="7543">
          <cell r="H7543" t="str">
            <v/>
          </cell>
        </row>
        <row r="7544">
          <cell r="H7544" t="str">
            <v/>
          </cell>
        </row>
        <row r="7545">
          <cell r="H7545" t="str">
            <v/>
          </cell>
        </row>
        <row r="7546">
          <cell r="H7546" t="str">
            <v/>
          </cell>
        </row>
        <row r="7547">
          <cell r="H7547" t="str">
            <v/>
          </cell>
        </row>
        <row r="7548">
          <cell r="H7548" t="str">
            <v/>
          </cell>
        </row>
        <row r="7549">
          <cell r="H7549" t="str">
            <v/>
          </cell>
        </row>
        <row r="7550">
          <cell r="H7550" t="str">
            <v/>
          </cell>
        </row>
        <row r="7551">
          <cell r="H7551" t="str">
            <v/>
          </cell>
        </row>
        <row r="7552">
          <cell r="H7552" t="str">
            <v/>
          </cell>
        </row>
        <row r="7553">
          <cell r="H7553" t="str">
            <v/>
          </cell>
        </row>
        <row r="7554">
          <cell r="H7554" t="str">
            <v/>
          </cell>
        </row>
        <row r="7555">
          <cell r="H7555" t="str">
            <v/>
          </cell>
        </row>
        <row r="7556">
          <cell r="H7556" t="str">
            <v/>
          </cell>
        </row>
        <row r="7557">
          <cell r="H7557" t="str">
            <v/>
          </cell>
        </row>
        <row r="7558">
          <cell r="H7558" t="str">
            <v/>
          </cell>
        </row>
        <row r="7559">
          <cell r="H7559" t="str">
            <v/>
          </cell>
        </row>
        <row r="7560">
          <cell r="H7560" t="str">
            <v/>
          </cell>
        </row>
        <row r="7561">
          <cell r="H7561" t="str">
            <v/>
          </cell>
        </row>
        <row r="7562">
          <cell r="H7562" t="str">
            <v/>
          </cell>
        </row>
        <row r="7563">
          <cell r="H7563" t="str">
            <v/>
          </cell>
        </row>
        <row r="7564">
          <cell r="H7564" t="str">
            <v/>
          </cell>
        </row>
        <row r="7565">
          <cell r="H7565" t="str">
            <v/>
          </cell>
        </row>
        <row r="7566">
          <cell r="H7566" t="str">
            <v/>
          </cell>
        </row>
        <row r="7567">
          <cell r="H7567" t="str">
            <v/>
          </cell>
        </row>
        <row r="7568">
          <cell r="H7568" t="str">
            <v/>
          </cell>
        </row>
        <row r="7569">
          <cell r="H7569" t="str">
            <v/>
          </cell>
        </row>
        <row r="7570">
          <cell r="H7570" t="str">
            <v/>
          </cell>
        </row>
        <row r="7571">
          <cell r="H7571" t="str">
            <v/>
          </cell>
        </row>
        <row r="7572">
          <cell r="H7572" t="str">
            <v/>
          </cell>
        </row>
        <row r="7573">
          <cell r="H7573" t="str">
            <v/>
          </cell>
        </row>
        <row r="7574">
          <cell r="H7574" t="str">
            <v/>
          </cell>
        </row>
        <row r="7575">
          <cell r="H7575" t="str">
            <v/>
          </cell>
        </row>
        <row r="7576">
          <cell r="H7576" t="str">
            <v/>
          </cell>
        </row>
        <row r="7577">
          <cell r="H7577" t="str">
            <v/>
          </cell>
        </row>
        <row r="7578">
          <cell r="H7578" t="str">
            <v/>
          </cell>
        </row>
        <row r="7579">
          <cell r="H7579" t="str">
            <v/>
          </cell>
        </row>
        <row r="7580">
          <cell r="H7580" t="str">
            <v/>
          </cell>
        </row>
        <row r="7581">
          <cell r="H7581" t="str">
            <v/>
          </cell>
        </row>
        <row r="7582">
          <cell r="H7582" t="str">
            <v/>
          </cell>
        </row>
        <row r="7583">
          <cell r="H7583" t="str">
            <v/>
          </cell>
        </row>
        <row r="7584">
          <cell r="H7584" t="str">
            <v/>
          </cell>
        </row>
        <row r="7585">
          <cell r="H7585" t="str">
            <v/>
          </cell>
        </row>
        <row r="7586">
          <cell r="H7586" t="str">
            <v/>
          </cell>
        </row>
        <row r="7587">
          <cell r="H7587" t="str">
            <v/>
          </cell>
        </row>
        <row r="7588">
          <cell r="H7588" t="str">
            <v/>
          </cell>
        </row>
        <row r="7589">
          <cell r="H7589" t="str">
            <v/>
          </cell>
        </row>
        <row r="7590">
          <cell r="H7590" t="str">
            <v/>
          </cell>
        </row>
        <row r="7591">
          <cell r="H7591" t="str">
            <v/>
          </cell>
        </row>
        <row r="7592">
          <cell r="H7592" t="str">
            <v/>
          </cell>
        </row>
        <row r="7593">
          <cell r="H7593" t="str">
            <v/>
          </cell>
        </row>
        <row r="7594">
          <cell r="H7594" t="str">
            <v/>
          </cell>
        </row>
        <row r="7595">
          <cell r="H7595" t="str">
            <v/>
          </cell>
        </row>
        <row r="7596">
          <cell r="H7596" t="str">
            <v/>
          </cell>
        </row>
        <row r="7597">
          <cell r="H7597" t="str">
            <v/>
          </cell>
        </row>
        <row r="7598">
          <cell r="H7598" t="str">
            <v/>
          </cell>
        </row>
        <row r="7599">
          <cell r="H7599" t="str">
            <v/>
          </cell>
        </row>
        <row r="7600">
          <cell r="H7600" t="str">
            <v/>
          </cell>
        </row>
        <row r="7601">
          <cell r="H7601" t="str">
            <v/>
          </cell>
        </row>
        <row r="7602">
          <cell r="H7602" t="str">
            <v/>
          </cell>
        </row>
        <row r="7603">
          <cell r="H7603" t="str">
            <v/>
          </cell>
        </row>
        <row r="7604">
          <cell r="H7604" t="str">
            <v/>
          </cell>
        </row>
        <row r="7605">
          <cell r="H7605" t="str">
            <v/>
          </cell>
        </row>
        <row r="7606">
          <cell r="H7606" t="str">
            <v/>
          </cell>
        </row>
        <row r="7607">
          <cell r="H7607" t="str">
            <v/>
          </cell>
        </row>
        <row r="7608">
          <cell r="H7608" t="str">
            <v/>
          </cell>
        </row>
        <row r="7609">
          <cell r="H7609" t="str">
            <v/>
          </cell>
        </row>
        <row r="7610">
          <cell r="H7610" t="str">
            <v/>
          </cell>
        </row>
        <row r="7611">
          <cell r="H7611" t="str">
            <v/>
          </cell>
        </row>
        <row r="7612">
          <cell r="H7612" t="str">
            <v/>
          </cell>
        </row>
        <row r="7613">
          <cell r="H7613" t="str">
            <v/>
          </cell>
        </row>
        <row r="7614">
          <cell r="H7614" t="str">
            <v/>
          </cell>
        </row>
        <row r="7615">
          <cell r="H7615" t="str">
            <v/>
          </cell>
        </row>
        <row r="7616">
          <cell r="H7616" t="str">
            <v/>
          </cell>
        </row>
        <row r="7617">
          <cell r="H7617" t="str">
            <v/>
          </cell>
        </row>
        <row r="7618">
          <cell r="H7618" t="str">
            <v/>
          </cell>
        </row>
        <row r="7619">
          <cell r="H7619" t="str">
            <v/>
          </cell>
        </row>
        <row r="7620">
          <cell r="H7620" t="str">
            <v/>
          </cell>
        </row>
        <row r="7621">
          <cell r="H7621" t="str">
            <v/>
          </cell>
        </row>
        <row r="7622">
          <cell r="H7622" t="str">
            <v/>
          </cell>
        </row>
        <row r="7623">
          <cell r="H7623" t="str">
            <v/>
          </cell>
        </row>
        <row r="7624">
          <cell r="H7624" t="str">
            <v/>
          </cell>
        </row>
        <row r="7625">
          <cell r="H7625" t="str">
            <v/>
          </cell>
        </row>
        <row r="7626">
          <cell r="H7626" t="str">
            <v/>
          </cell>
        </row>
        <row r="7627">
          <cell r="H7627" t="str">
            <v/>
          </cell>
        </row>
        <row r="7628">
          <cell r="H7628" t="str">
            <v/>
          </cell>
        </row>
        <row r="7629">
          <cell r="H7629" t="str">
            <v/>
          </cell>
        </row>
        <row r="7630">
          <cell r="H7630" t="str">
            <v/>
          </cell>
        </row>
        <row r="7631">
          <cell r="H7631" t="str">
            <v/>
          </cell>
        </row>
        <row r="7632">
          <cell r="H7632" t="str">
            <v/>
          </cell>
        </row>
        <row r="7633">
          <cell r="H7633" t="str">
            <v/>
          </cell>
        </row>
        <row r="7634">
          <cell r="H7634" t="str">
            <v/>
          </cell>
        </row>
        <row r="7635">
          <cell r="H7635" t="str">
            <v/>
          </cell>
        </row>
        <row r="7636">
          <cell r="H7636" t="str">
            <v/>
          </cell>
        </row>
        <row r="7637">
          <cell r="H7637" t="str">
            <v/>
          </cell>
        </row>
        <row r="7638">
          <cell r="H7638" t="str">
            <v/>
          </cell>
        </row>
        <row r="7639">
          <cell r="H7639" t="str">
            <v/>
          </cell>
        </row>
        <row r="7640">
          <cell r="H7640" t="str">
            <v/>
          </cell>
        </row>
        <row r="7641">
          <cell r="H7641" t="str">
            <v/>
          </cell>
        </row>
        <row r="7642">
          <cell r="H7642" t="str">
            <v/>
          </cell>
        </row>
        <row r="7643">
          <cell r="H7643" t="str">
            <v/>
          </cell>
        </row>
        <row r="7644">
          <cell r="H7644" t="str">
            <v/>
          </cell>
        </row>
        <row r="7645">
          <cell r="H7645" t="str">
            <v/>
          </cell>
        </row>
        <row r="7646">
          <cell r="H7646" t="str">
            <v/>
          </cell>
        </row>
        <row r="7647">
          <cell r="H7647" t="str">
            <v/>
          </cell>
        </row>
        <row r="7648">
          <cell r="H7648" t="str">
            <v/>
          </cell>
        </row>
        <row r="7649">
          <cell r="H7649" t="str">
            <v/>
          </cell>
        </row>
        <row r="7650">
          <cell r="H7650" t="str">
            <v/>
          </cell>
        </row>
        <row r="7651">
          <cell r="H7651" t="str">
            <v/>
          </cell>
        </row>
        <row r="7652">
          <cell r="H7652" t="str">
            <v/>
          </cell>
        </row>
        <row r="7653">
          <cell r="H7653" t="str">
            <v/>
          </cell>
        </row>
        <row r="7654">
          <cell r="H7654" t="str">
            <v/>
          </cell>
        </row>
        <row r="7655">
          <cell r="H7655" t="str">
            <v/>
          </cell>
        </row>
        <row r="7656">
          <cell r="H7656" t="str">
            <v/>
          </cell>
        </row>
        <row r="7657">
          <cell r="H7657" t="str">
            <v/>
          </cell>
        </row>
        <row r="7658">
          <cell r="H7658" t="str">
            <v/>
          </cell>
        </row>
        <row r="7659">
          <cell r="H7659" t="str">
            <v/>
          </cell>
        </row>
        <row r="7660">
          <cell r="H7660" t="str">
            <v/>
          </cell>
        </row>
        <row r="7661">
          <cell r="H7661" t="str">
            <v/>
          </cell>
        </row>
        <row r="7662">
          <cell r="H7662" t="str">
            <v/>
          </cell>
        </row>
        <row r="7663">
          <cell r="H7663" t="str">
            <v/>
          </cell>
        </row>
        <row r="7664">
          <cell r="H7664" t="str">
            <v/>
          </cell>
        </row>
        <row r="7665">
          <cell r="H7665" t="str">
            <v/>
          </cell>
        </row>
        <row r="7666">
          <cell r="H7666" t="str">
            <v/>
          </cell>
        </row>
        <row r="7667">
          <cell r="H7667" t="str">
            <v/>
          </cell>
        </row>
        <row r="7668">
          <cell r="H7668" t="str">
            <v/>
          </cell>
        </row>
        <row r="7669">
          <cell r="H7669" t="str">
            <v/>
          </cell>
        </row>
        <row r="7670">
          <cell r="H7670" t="str">
            <v/>
          </cell>
        </row>
        <row r="7671">
          <cell r="H7671" t="str">
            <v/>
          </cell>
        </row>
        <row r="7672">
          <cell r="H7672" t="str">
            <v/>
          </cell>
        </row>
        <row r="7673">
          <cell r="H7673" t="str">
            <v/>
          </cell>
        </row>
        <row r="7674">
          <cell r="H7674" t="str">
            <v/>
          </cell>
        </row>
        <row r="7675">
          <cell r="H7675" t="str">
            <v/>
          </cell>
        </row>
        <row r="7676">
          <cell r="H7676" t="str">
            <v/>
          </cell>
        </row>
        <row r="7677">
          <cell r="H7677" t="str">
            <v/>
          </cell>
        </row>
        <row r="7678">
          <cell r="H7678" t="str">
            <v/>
          </cell>
        </row>
        <row r="7679">
          <cell r="H7679" t="str">
            <v/>
          </cell>
        </row>
        <row r="7680">
          <cell r="H7680" t="str">
            <v/>
          </cell>
        </row>
        <row r="7681">
          <cell r="H7681" t="str">
            <v/>
          </cell>
        </row>
        <row r="7682">
          <cell r="H7682" t="str">
            <v/>
          </cell>
        </row>
        <row r="7683">
          <cell r="H7683" t="str">
            <v/>
          </cell>
        </row>
        <row r="7684">
          <cell r="H7684" t="str">
            <v/>
          </cell>
        </row>
        <row r="7685">
          <cell r="H7685" t="str">
            <v/>
          </cell>
        </row>
        <row r="7686">
          <cell r="H7686" t="str">
            <v/>
          </cell>
        </row>
        <row r="7687">
          <cell r="H7687" t="str">
            <v/>
          </cell>
        </row>
        <row r="7688">
          <cell r="H7688" t="str">
            <v/>
          </cell>
        </row>
        <row r="7689">
          <cell r="H7689" t="str">
            <v/>
          </cell>
        </row>
        <row r="7690">
          <cell r="H7690" t="str">
            <v/>
          </cell>
        </row>
        <row r="7691">
          <cell r="H7691" t="str">
            <v/>
          </cell>
        </row>
        <row r="7692">
          <cell r="H7692" t="str">
            <v/>
          </cell>
        </row>
        <row r="7693">
          <cell r="H7693" t="str">
            <v/>
          </cell>
        </row>
        <row r="7694">
          <cell r="H7694" t="str">
            <v/>
          </cell>
        </row>
        <row r="7695">
          <cell r="H7695" t="str">
            <v/>
          </cell>
        </row>
        <row r="7696">
          <cell r="H7696" t="str">
            <v/>
          </cell>
        </row>
        <row r="7697">
          <cell r="H7697" t="str">
            <v/>
          </cell>
        </row>
        <row r="7698">
          <cell r="H7698" t="str">
            <v/>
          </cell>
        </row>
        <row r="7699">
          <cell r="H7699" t="str">
            <v/>
          </cell>
        </row>
        <row r="7700">
          <cell r="H7700" t="str">
            <v/>
          </cell>
        </row>
        <row r="7701">
          <cell r="H7701" t="str">
            <v/>
          </cell>
        </row>
        <row r="7702">
          <cell r="H7702" t="str">
            <v/>
          </cell>
        </row>
        <row r="7703">
          <cell r="H7703" t="str">
            <v/>
          </cell>
        </row>
        <row r="7704">
          <cell r="H7704" t="str">
            <v/>
          </cell>
        </row>
        <row r="7705">
          <cell r="H7705" t="str">
            <v/>
          </cell>
        </row>
        <row r="7706">
          <cell r="H7706" t="str">
            <v/>
          </cell>
        </row>
        <row r="7707">
          <cell r="H7707" t="str">
            <v/>
          </cell>
        </row>
        <row r="7708">
          <cell r="H7708" t="str">
            <v/>
          </cell>
        </row>
        <row r="7709">
          <cell r="H7709" t="str">
            <v/>
          </cell>
        </row>
        <row r="7710">
          <cell r="H7710" t="str">
            <v/>
          </cell>
        </row>
        <row r="7711">
          <cell r="H7711" t="str">
            <v/>
          </cell>
        </row>
        <row r="7712">
          <cell r="H7712" t="str">
            <v/>
          </cell>
        </row>
        <row r="7713">
          <cell r="H7713" t="str">
            <v/>
          </cell>
        </row>
        <row r="7714">
          <cell r="H7714" t="str">
            <v/>
          </cell>
        </row>
        <row r="7715">
          <cell r="H7715" t="str">
            <v/>
          </cell>
        </row>
        <row r="7716">
          <cell r="H7716" t="str">
            <v/>
          </cell>
        </row>
        <row r="7717">
          <cell r="H7717" t="str">
            <v/>
          </cell>
        </row>
        <row r="7718">
          <cell r="H7718" t="str">
            <v/>
          </cell>
        </row>
        <row r="7719">
          <cell r="H7719" t="str">
            <v/>
          </cell>
        </row>
        <row r="7720">
          <cell r="H7720" t="str">
            <v/>
          </cell>
        </row>
        <row r="7721">
          <cell r="H7721" t="str">
            <v/>
          </cell>
        </row>
        <row r="7722">
          <cell r="H7722" t="str">
            <v/>
          </cell>
        </row>
        <row r="7723">
          <cell r="H7723" t="str">
            <v/>
          </cell>
        </row>
        <row r="7724">
          <cell r="H7724" t="str">
            <v/>
          </cell>
        </row>
        <row r="7725">
          <cell r="H7725" t="str">
            <v/>
          </cell>
        </row>
        <row r="7726">
          <cell r="H7726" t="str">
            <v/>
          </cell>
        </row>
        <row r="7727">
          <cell r="H7727" t="str">
            <v/>
          </cell>
        </row>
        <row r="7728">
          <cell r="H7728" t="str">
            <v/>
          </cell>
        </row>
        <row r="7729">
          <cell r="H7729" t="str">
            <v/>
          </cell>
        </row>
        <row r="7730">
          <cell r="H7730" t="str">
            <v/>
          </cell>
        </row>
        <row r="7731">
          <cell r="H7731" t="str">
            <v/>
          </cell>
        </row>
        <row r="7732">
          <cell r="H7732" t="str">
            <v/>
          </cell>
        </row>
        <row r="7733">
          <cell r="H7733" t="str">
            <v/>
          </cell>
        </row>
        <row r="7734">
          <cell r="H7734" t="str">
            <v/>
          </cell>
        </row>
        <row r="7735">
          <cell r="H7735" t="str">
            <v/>
          </cell>
        </row>
        <row r="7736">
          <cell r="H7736" t="str">
            <v/>
          </cell>
        </row>
        <row r="7737">
          <cell r="H7737" t="str">
            <v/>
          </cell>
        </row>
        <row r="7738">
          <cell r="H7738" t="str">
            <v/>
          </cell>
        </row>
        <row r="7739">
          <cell r="H7739" t="str">
            <v/>
          </cell>
        </row>
        <row r="7740">
          <cell r="H7740" t="str">
            <v/>
          </cell>
        </row>
        <row r="7741">
          <cell r="H7741" t="str">
            <v/>
          </cell>
        </row>
        <row r="7742">
          <cell r="H7742" t="str">
            <v/>
          </cell>
        </row>
        <row r="7743">
          <cell r="H7743" t="str">
            <v/>
          </cell>
        </row>
        <row r="7744">
          <cell r="H7744" t="str">
            <v/>
          </cell>
        </row>
        <row r="7745">
          <cell r="H7745" t="str">
            <v/>
          </cell>
        </row>
        <row r="7746">
          <cell r="H7746" t="str">
            <v/>
          </cell>
        </row>
        <row r="7747">
          <cell r="H7747" t="str">
            <v/>
          </cell>
        </row>
        <row r="7748">
          <cell r="H7748" t="str">
            <v/>
          </cell>
        </row>
        <row r="7749">
          <cell r="H7749" t="str">
            <v/>
          </cell>
        </row>
        <row r="7750">
          <cell r="H7750" t="str">
            <v/>
          </cell>
        </row>
        <row r="7751">
          <cell r="H7751" t="str">
            <v/>
          </cell>
        </row>
        <row r="7752">
          <cell r="H7752" t="str">
            <v/>
          </cell>
        </row>
        <row r="7753">
          <cell r="H7753" t="str">
            <v/>
          </cell>
        </row>
        <row r="7754">
          <cell r="H7754" t="str">
            <v/>
          </cell>
        </row>
        <row r="7755">
          <cell r="H7755" t="str">
            <v/>
          </cell>
        </row>
        <row r="7756">
          <cell r="H7756" t="str">
            <v/>
          </cell>
        </row>
        <row r="7757">
          <cell r="H7757" t="str">
            <v/>
          </cell>
        </row>
        <row r="7758">
          <cell r="H7758" t="str">
            <v/>
          </cell>
        </row>
        <row r="7759">
          <cell r="H7759" t="str">
            <v/>
          </cell>
        </row>
        <row r="7760">
          <cell r="H7760" t="str">
            <v/>
          </cell>
        </row>
        <row r="7761">
          <cell r="H7761" t="str">
            <v/>
          </cell>
        </row>
        <row r="7762">
          <cell r="H7762" t="str">
            <v/>
          </cell>
        </row>
        <row r="7763">
          <cell r="H7763" t="str">
            <v/>
          </cell>
        </row>
        <row r="7764">
          <cell r="H7764" t="str">
            <v/>
          </cell>
        </row>
        <row r="7765">
          <cell r="H7765" t="str">
            <v/>
          </cell>
        </row>
        <row r="7766">
          <cell r="H7766" t="str">
            <v/>
          </cell>
        </row>
        <row r="7767">
          <cell r="H7767" t="str">
            <v/>
          </cell>
        </row>
        <row r="7768">
          <cell r="H7768" t="str">
            <v/>
          </cell>
        </row>
        <row r="7769">
          <cell r="H7769" t="str">
            <v/>
          </cell>
        </row>
        <row r="7770">
          <cell r="H7770" t="str">
            <v/>
          </cell>
        </row>
        <row r="7771">
          <cell r="H7771" t="str">
            <v/>
          </cell>
        </row>
        <row r="7772">
          <cell r="H7772" t="str">
            <v/>
          </cell>
        </row>
        <row r="7773">
          <cell r="H7773" t="str">
            <v/>
          </cell>
        </row>
        <row r="7774">
          <cell r="H7774" t="str">
            <v/>
          </cell>
        </row>
        <row r="7775">
          <cell r="H7775" t="str">
            <v/>
          </cell>
        </row>
        <row r="7776">
          <cell r="H7776" t="str">
            <v/>
          </cell>
        </row>
        <row r="7777">
          <cell r="H7777" t="str">
            <v/>
          </cell>
        </row>
        <row r="7778">
          <cell r="H7778" t="str">
            <v/>
          </cell>
        </row>
        <row r="7779">
          <cell r="H7779" t="str">
            <v/>
          </cell>
        </row>
        <row r="7780">
          <cell r="H7780" t="str">
            <v/>
          </cell>
        </row>
        <row r="7781">
          <cell r="H7781" t="str">
            <v/>
          </cell>
        </row>
        <row r="7782">
          <cell r="H7782" t="str">
            <v/>
          </cell>
        </row>
        <row r="7783">
          <cell r="H7783" t="str">
            <v/>
          </cell>
        </row>
        <row r="7784">
          <cell r="H7784" t="str">
            <v/>
          </cell>
        </row>
        <row r="7785">
          <cell r="H7785" t="str">
            <v/>
          </cell>
        </row>
        <row r="7786">
          <cell r="H7786" t="str">
            <v/>
          </cell>
        </row>
        <row r="7787">
          <cell r="H7787" t="str">
            <v/>
          </cell>
        </row>
        <row r="7788">
          <cell r="H7788" t="str">
            <v/>
          </cell>
        </row>
        <row r="7789">
          <cell r="H7789" t="str">
            <v/>
          </cell>
        </row>
        <row r="7790">
          <cell r="H7790" t="str">
            <v/>
          </cell>
        </row>
        <row r="7791">
          <cell r="H7791" t="str">
            <v/>
          </cell>
        </row>
        <row r="7792">
          <cell r="H7792" t="str">
            <v/>
          </cell>
        </row>
        <row r="7793">
          <cell r="H7793" t="str">
            <v/>
          </cell>
        </row>
        <row r="7794">
          <cell r="H7794" t="str">
            <v/>
          </cell>
        </row>
        <row r="7795">
          <cell r="H7795" t="str">
            <v/>
          </cell>
        </row>
        <row r="7796">
          <cell r="H7796" t="str">
            <v/>
          </cell>
        </row>
        <row r="7797">
          <cell r="H7797" t="str">
            <v/>
          </cell>
        </row>
        <row r="7798">
          <cell r="H7798" t="str">
            <v/>
          </cell>
        </row>
        <row r="7799">
          <cell r="H7799" t="str">
            <v/>
          </cell>
        </row>
        <row r="7800">
          <cell r="H7800" t="str">
            <v/>
          </cell>
        </row>
        <row r="7801">
          <cell r="H7801" t="str">
            <v/>
          </cell>
        </row>
        <row r="7802">
          <cell r="H7802" t="str">
            <v/>
          </cell>
        </row>
        <row r="7803">
          <cell r="H7803" t="str">
            <v/>
          </cell>
        </row>
        <row r="7804">
          <cell r="H7804" t="str">
            <v/>
          </cell>
        </row>
        <row r="7805">
          <cell r="H7805" t="str">
            <v/>
          </cell>
        </row>
        <row r="7806">
          <cell r="H7806" t="str">
            <v/>
          </cell>
        </row>
        <row r="7807">
          <cell r="H7807" t="str">
            <v/>
          </cell>
        </row>
        <row r="7808">
          <cell r="H7808" t="str">
            <v/>
          </cell>
        </row>
        <row r="7809">
          <cell r="H7809" t="str">
            <v/>
          </cell>
        </row>
        <row r="7810">
          <cell r="H7810" t="str">
            <v/>
          </cell>
        </row>
        <row r="7811">
          <cell r="H7811" t="str">
            <v/>
          </cell>
        </row>
        <row r="7812">
          <cell r="H7812" t="str">
            <v/>
          </cell>
        </row>
        <row r="7813">
          <cell r="H7813" t="str">
            <v/>
          </cell>
        </row>
        <row r="7814">
          <cell r="H7814" t="str">
            <v/>
          </cell>
        </row>
        <row r="7815">
          <cell r="H7815" t="str">
            <v/>
          </cell>
        </row>
        <row r="7816">
          <cell r="H7816" t="str">
            <v/>
          </cell>
        </row>
        <row r="7817">
          <cell r="H7817" t="str">
            <v/>
          </cell>
        </row>
        <row r="7818">
          <cell r="H7818" t="str">
            <v/>
          </cell>
        </row>
        <row r="7819">
          <cell r="H7819" t="str">
            <v/>
          </cell>
        </row>
        <row r="7820">
          <cell r="H7820" t="str">
            <v/>
          </cell>
        </row>
        <row r="7821">
          <cell r="H7821" t="str">
            <v/>
          </cell>
        </row>
        <row r="7822">
          <cell r="H7822" t="str">
            <v/>
          </cell>
        </row>
        <row r="7823">
          <cell r="H7823" t="str">
            <v/>
          </cell>
        </row>
        <row r="7824">
          <cell r="H7824" t="str">
            <v/>
          </cell>
        </row>
        <row r="7825">
          <cell r="H7825" t="str">
            <v/>
          </cell>
        </row>
        <row r="7826">
          <cell r="H7826" t="str">
            <v/>
          </cell>
        </row>
        <row r="7827">
          <cell r="H7827" t="str">
            <v/>
          </cell>
        </row>
        <row r="7828">
          <cell r="H7828" t="str">
            <v/>
          </cell>
        </row>
        <row r="7829">
          <cell r="H7829" t="str">
            <v/>
          </cell>
        </row>
        <row r="7830">
          <cell r="H7830" t="str">
            <v/>
          </cell>
        </row>
        <row r="7831">
          <cell r="H7831" t="str">
            <v/>
          </cell>
        </row>
        <row r="7832">
          <cell r="H7832" t="str">
            <v/>
          </cell>
        </row>
        <row r="7833">
          <cell r="H7833" t="str">
            <v/>
          </cell>
        </row>
        <row r="7834">
          <cell r="H7834" t="str">
            <v/>
          </cell>
        </row>
        <row r="7835">
          <cell r="H7835" t="str">
            <v/>
          </cell>
        </row>
        <row r="7836">
          <cell r="H7836" t="str">
            <v/>
          </cell>
        </row>
        <row r="7837">
          <cell r="H7837" t="str">
            <v/>
          </cell>
        </row>
        <row r="7838">
          <cell r="H7838" t="str">
            <v/>
          </cell>
        </row>
        <row r="7839">
          <cell r="H7839" t="str">
            <v/>
          </cell>
        </row>
        <row r="7840">
          <cell r="H7840" t="str">
            <v/>
          </cell>
        </row>
        <row r="7841">
          <cell r="H7841" t="str">
            <v/>
          </cell>
        </row>
        <row r="7842">
          <cell r="H7842" t="str">
            <v/>
          </cell>
        </row>
        <row r="7843">
          <cell r="H7843" t="str">
            <v/>
          </cell>
        </row>
        <row r="7844">
          <cell r="H7844" t="str">
            <v/>
          </cell>
        </row>
        <row r="7845">
          <cell r="H7845" t="str">
            <v/>
          </cell>
        </row>
        <row r="7846">
          <cell r="H7846" t="str">
            <v/>
          </cell>
        </row>
        <row r="7847">
          <cell r="H7847" t="str">
            <v/>
          </cell>
        </row>
        <row r="7848">
          <cell r="H7848" t="str">
            <v/>
          </cell>
        </row>
        <row r="7849">
          <cell r="H7849" t="str">
            <v/>
          </cell>
        </row>
        <row r="7850">
          <cell r="H7850" t="str">
            <v/>
          </cell>
        </row>
        <row r="7851">
          <cell r="H7851" t="str">
            <v/>
          </cell>
        </row>
        <row r="7852">
          <cell r="H7852" t="str">
            <v/>
          </cell>
        </row>
        <row r="7853">
          <cell r="H7853" t="str">
            <v/>
          </cell>
        </row>
        <row r="7854">
          <cell r="H7854" t="str">
            <v/>
          </cell>
        </row>
        <row r="7855">
          <cell r="H7855" t="str">
            <v/>
          </cell>
        </row>
        <row r="7856">
          <cell r="H7856" t="str">
            <v/>
          </cell>
        </row>
        <row r="7857">
          <cell r="H7857" t="str">
            <v/>
          </cell>
        </row>
        <row r="7858">
          <cell r="H7858" t="str">
            <v/>
          </cell>
        </row>
        <row r="7859">
          <cell r="H7859" t="str">
            <v/>
          </cell>
        </row>
        <row r="7860">
          <cell r="H7860" t="str">
            <v/>
          </cell>
        </row>
        <row r="7861">
          <cell r="H7861" t="str">
            <v/>
          </cell>
        </row>
        <row r="7862">
          <cell r="H7862" t="str">
            <v/>
          </cell>
        </row>
        <row r="7863">
          <cell r="H7863" t="str">
            <v/>
          </cell>
        </row>
        <row r="7864">
          <cell r="H7864" t="str">
            <v/>
          </cell>
        </row>
        <row r="7865">
          <cell r="H7865" t="str">
            <v/>
          </cell>
        </row>
        <row r="7866">
          <cell r="H7866" t="str">
            <v/>
          </cell>
        </row>
        <row r="7867">
          <cell r="H7867" t="str">
            <v/>
          </cell>
        </row>
        <row r="7868">
          <cell r="H7868" t="str">
            <v/>
          </cell>
        </row>
        <row r="7869">
          <cell r="H7869" t="str">
            <v/>
          </cell>
        </row>
        <row r="7870">
          <cell r="H7870" t="str">
            <v/>
          </cell>
        </row>
        <row r="7871">
          <cell r="H7871" t="str">
            <v/>
          </cell>
        </row>
        <row r="7872">
          <cell r="H7872" t="str">
            <v/>
          </cell>
        </row>
        <row r="7873">
          <cell r="H7873" t="str">
            <v/>
          </cell>
        </row>
        <row r="7874">
          <cell r="H7874" t="str">
            <v/>
          </cell>
        </row>
        <row r="7875">
          <cell r="H7875" t="str">
            <v/>
          </cell>
        </row>
        <row r="7876">
          <cell r="H7876" t="str">
            <v/>
          </cell>
        </row>
        <row r="7877">
          <cell r="H7877" t="str">
            <v/>
          </cell>
        </row>
        <row r="7878">
          <cell r="H7878" t="str">
            <v/>
          </cell>
        </row>
        <row r="7879">
          <cell r="H7879" t="str">
            <v/>
          </cell>
        </row>
        <row r="7880">
          <cell r="H7880" t="str">
            <v/>
          </cell>
        </row>
        <row r="7881">
          <cell r="H7881" t="str">
            <v/>
          </cell>
        </row>
        <row r="7882">
          <cell r="H7882" t="str">
            <v/>
          </cell>
        </row>
        <row r="7883">
          <cell r="H7883" t="str">
            <v/>
          </cell>
        </row>
        <row r="7884">
          <cell r="H7884" t="str">
            <v/>
          </cell>
        </row>
        <row r="7885">
          <cell r="H7885" t="str">
            <v/>
          </cell>
        </row>
        <row r="7886">
          <cell r="H7886" t="str">
            <v/>
          </cell>
        </row>
        <row r="7887">
          <cell r="H7887" t="str">
            <v/>
          </cell>
        </row>
        <row r="7888">
          <cell r="H7888" t="str">
            <v/>
          </cell>
        </row>
        <row r="7889">
          <cell r="H7889" t="str">
            <v/>
          </cell>
        </row>
        <row r="7890">
          <cell r="H7890" t="str">
            <v/>
          </cell>
        </row>
        <row r="7891">
          <cell r="H7891" t="str">
            <v/>
          </cell>
        </row>
        <row r="7892">
          <cell r="H7892" t="str">
            <v/>
          </cell>
        </row>
        <row r="7893">
          <cell r="H7893" t="str">
            <v/>
          </cell>
        </row>
        <row r="7894">
          <cell r="H7894" t="str">
            <v/>
          </cell>
        </row>
        <row r="7895">
          <cell r="H7895" t="str">
            <v/>
          </cell>
        </row>
        <row r="7896">
          <cell r="H7896" t="str">
            <v/>
          </cell>
        </row>
        <row r="7897">
          <cell r="H7897" t="str">
            <v/>
          </cell>
        </row>
        <row r="7898">
          <cell r="H7898" t="str">
            <v/>
          </cell>
        </row>
        <row r="7899">
          <cell r="H7899" t="str">
            <v/>
          </cell>
        </row>
        <row r="7900">
          <cell r="H7900" t="str">
            <v/>
          </cell>
        </row>
        <row r="7901">
          <cell r="H7901" t="str">
            <v/>
          </cell>
        </row>
        <row r="7902">
          <cell r="H7902" t="str">
            <v/>
          </cell>
        </row>
        <row r="7903">
          <cell r="H7903" t="str">
            <v/>
          </cell>
        </row>
        <row r="7904">
          <cell r="H7904" t="str">
            <v/>
          </cell>
        </row>
        <row r="7905">
          <cell r="H7905" t="str">
            <v/>
          </cell>
        </row>
        <row r="7906">
          <cell r="H7906" t="str">
            <v/>
          </cell>
        </row>
        <row r="7907">
          <cell r="H7907" t="str">
            <v/>
          </cell>
        </row>
        <row r="7908">
          <cell r="H7908" t="str">
            <v/>
          </cell>
        </row>
        <row r="7909">
          <cell r="H7909" t="str">
            <v/>
          </cell>
        </row>
        <row r="7910">
          <cell r="H7910" t="str">
            <v/>
          </cell>
        </row>
        <row r="7911">
          <cell r="H7911" t="str">
            <v/>
          </cell>
        </row>
        <row r="7912">
          <cell r="H7912" t="str">
            <v/>
          </cell>
        </row>
        <row r="7913">
          <cell r="H7913" t="str">
            <v/>
          </cell>
        </row>
        <row r="7914">
          <cell r="H7914" t="str">
            <v/>
          </cell>
        </row>
        <row r="7915">
          <cell r="H7915" t="str">
            <v/>
          </cell>
        </row>
        <row r="7916">
          <cell r="H7916" t="str">
            <v/>
          </cell>
        </row>
        <row r="7917">
          <cell r="H7917" t="str">
            <v/>
          </cell>
        </row>
        <row r="7918">
          <cell r="H7918" t="str">
            <v/>
          </cell>
        </row>
        <row r="7919">
          <cell r="H7919" t="str">
            <v/>
          </cell>
        </row>
        <row r="7920">
          <cell r="H7920" t="str">
            <v/>
          </cell>
        </row>
        <row r="7921">
          <cell r="H7921" t="str">
            <v/>
          </cell>
        </row>
        <row r="7922">
          <cell r="H7922" t="str">
            <v/>
          </cell>
        </row>
        <row r="7923">
          <cell r="H7923" t="str">
            <v/>
          </cell>
        </row>
        <row r="7924">
          <cell r="H7924" t="str">
            <v/>
          </cell>
        </row>
        <row r="7925">
          <cell r="H7925" t="str">
            <v/>
          </cell>
        </row>
        <row r="7926">
          <cell r="H7926" t="str">
            <v/>
          </cell>
        </row>
        <row r="7927">
          <cell r="H7927" t="str">
            <v/>
          </cell>
        </row>
        <row r="7928">
          <cell r="H7928" t="str">
            <v/>
          </cell>
        </row>
        <row r="7929">
          <cell r="H7929" t="str">
            <v/>
          </cell>
        </row>
        <row r="7930">
          <cell r="H7930" t="str">
            <v/>
          </cell>
        </row>
        <row r="7931">
          <cell r="H7931" t="str">
            <v/>
          </cell>
        </row>
        <row r="7932">
          <cell r="H7932" t="str">
            <v/>
          </cell>
        </row>
        <row r="7933">
          <cell r="H7933" t="str">
            <v/>
          </cell>
        </row>
        <row r="7934">
          <cell r="H7934" t="str">
            <v/>
          </cell>
        </row>
        <row r="7935">
          <cell r="H7935" t="str">
            <v/>
          </cell>
        </row>
        <row r="7936">
          <cell r="H7936" t="str">
            <v/>
          </cell>
        </row>
        <row r="7937">
          <cell r="H7937" t="str">
            <v/>
          </cell>
        </row>
        <row r="7938">
          <cell r="H7938" t="str">
            <v/>
          </cell>
        </row>
        <row r="7939">
          <cell r="H7939" t="str">
            <v/>
          </cell>
        </row>
        <row r="7940">
          <cell r="H7940" t="str">
            <v/>
          </cell>
        </row>
        <row r="7941">
          <cell r="H7941" t="str">
            <v/>
          </cell>
        </row>
        <row r="7942">
          <cell r="H7942" t="str">
            <v/>
          </cell>
        </row>
        <row r="7943">
          <cell r="H7943" t="str">
            <v/>
          </cell>
        </row>
        <row r="7944">
          <cell r="H7944" t="str">
            <v/>
          </cell>
        </row>
        <row r="7945">
          <cell r="H7945" t="str">
            <v/>
          </cell>
        </row>
        <row r="7946">
          <cell r="H7946" t="str">
            <v/>
          </cell>
        </row>
        <row r="7947">
          <cell r="H7947" t="str">
            <v/>
          </cell>
        </row>
        <row r="7948">
          <cell r="H7948" t="str">
            <v/>
          </cell>
        </row>
        <row r="7949">
          <cell r="H7949" t="str">
            <v/>
          </cell>
        </row>
        <row r="7950">
          <cell r="H7950" t="str">
            <v/>
          </cell>
        </row>
        <row r="7951">
          <cell r="H7951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2.05.00</v>
          </cell>
          <cell r="C29" t="str">
            <v>ALAT PERTANIAN</v>
          </cell>
          <cell r="D29">
            <v>2</v>
          </cell>
        </row>
        <row r="30">
          <cell r="B30" t="str">
            <v>2.05.01</v>
          </cell>
          <cell r="C30" t="str">
            <v>ALAT PENGOLAHAN</v>
          </cell>
          <cell r="D30">
            <v>3</v>
          </cell>
          <cell r="E30">
            <v>4</v>
          </cell>
        </row>
        <row r="31">
          <cell r="B31" t="str">
            <v>2.05.02</v>
          </cell>
          <cell r="C31" t="str">
            <v>ALAT PEMELIHARAAN TANAMAN/ALAT PENYIMPANAN</v>
          </cell>
          <cell r="D31">
            <v>3</v>
          </cell>
          <cell r="E31">
            <v>4</v>
          </cell>
        </row>
        <row r="32">
          <cell r="B32" t="str">
            <v>2.06.00</v>
          </cell>
          <cell r="C32" t="str">
            <v>ALAT KANTOR DAN RUMAH TANGGA</v>
          </cell>
          <cell r="D32">
            <v>2</v>
          </cell>
        </row>
        <row r="33">
          <cell r="B33" t="str">
            <v>2.06.01</v>
          </cell>
          <cell r="C33" t="str">
            <v>ALAT KANTOR</v>
          </cell>
          <cell r="D33">
            <v>3</v>
          </cell>
          <cell r="E33">
            <v>5</v>
          </cell>
        </row>
        <row r="34">
          <cell r="B34" t="str">
            <v>2.06.02</v>
          </cell>
          <cell r="C34" t="str">
            <v>ALAT RUMAH TANGGA</v>
          </cell>
          <cell r="D34">
            <v>3</v>
          </cell>
          <cell r="E34">
            <v>5</v>
          </cell>
        </row>
        <row r="35">
          <cell r="B35" t="str">
            <v>2.06.03</v>
          </cell>
          <cell r="C35" t="str">
            <v>KOMPUTER</v>
          </cell>
          <cell r="D35">
            <v>3</v>
          </cell>
          <cell r="E35">
            <v>4</v>
          </cell>
        </row>
        <row r="36">
          <cell r="B36" t="str">
            <v>2.06.04</v>
          </cell>
          <cell r="C36" t="str">
            <v>MEJA DAN KURSI KERJA/RAPAT PEJABAT</v>
          </cell>
          <cell r="D36">
            <v>3</v>
          </cell>
          <cell r="E36">
            <v>5</v>
          </cell>
        </row>
        <row r="37">
          <cell r="B37" t="str">
            <v>2.07.00</v>
          </cell>
          <cell r="C37" t="str">
            <v>ALAT STUDIO DAN ALAT KOMUNIKASI</v>
          </cell>
          <cell r="D37">
            <v>2</v>
          </cell>
        </row>
        <row r="38">
          <cell r="B38" t="str">
            <v>2.07.01</v>
          </cell>
          <cell r="C38" t="str">
            <v>ALAT STUDIO</v>
          </cell>
          <cell r="D38">
            <v>3</v>
          </cell>
          <cell r="E38">
            <v>5</v>
          </cell>
        </row>
        <row r="39">
          <cell r="B39" t="str">
            <v>2.07.02</v>
          </cell>
          <cell r="C39" t="str">
            <v>ALAT KOMUNIKASI</v>
          </cell>
          <cell r="D39">
            <v>3</v>
          </cell>
          <cell r="E39">
            <v>5</v>
          </cell>
        </row>
        <row r="40">
          <cell r="B40" t="str">
            <v>2.07.03</v>
          </cell>
          <cell r="C40" t="str">
            <v>PERALATAN PEMANCAR</v>
          </cell>
          <cell r="D40">
            <v>3</v>
          </cell>
          <cell r="E40">
            <v>10</v>
          </cell>
        </row>
        <row r="41">
          <cell r="B41" t="str">
            <v>2.08.00</v>
          </cell>
          <cell r="C41" t="str">
            <v>ALAT-ALAT KEDOKTERAN</v>
          </cell>
          <cell r="D41">
            <v>2</v>
          </cell>
        </row>
        <row r="42">
          <cell r="B42" t="str">
            <v>2.08.01</v>
          </cell>
          <cell r="C42" t="str">
            <v>ALAT KEDOKTERAN</v>
          </cell>
          <cell r="D42">
            <v>3</v>
          </cell>
          <cell r="E42">
            <v>5</v>
          </cell>
        </row>
        <row r="43">
          <cell r="B43" t="str">
            <v>2.08.02</v>
          </cell>
          <cell r="C43" t="str">
            <v>ALAT KESEHATAN</v>
          </cell>
          <cell r="D43">
            <v>3</v>
          </cell>
          <cell r="E43">
            <v>5</v>
          </cell>
        </row>
        <row r="44">
          <cell r="B44" t="str">
            <v>2.09.00</v>
          </cell>
          <cell r="C44" t="str">
            <v>ALAT LABORATORIM</v>
          </cell>
          <cell r="D44">
            <v>2</v>
          </cell>
        </row>
        <row r="45">
          <cell r="B45" t="str">
            <v>2.09.01</v>
          </cell>
          <cell r="C45" t="str">
            <v>UNIT UNIT LABORATORIUM</v>
          </cell>
          <cell r="D45">
            <v>3</v>
          </cell>
          <cell r="E45">
            <v>8</v>
          </cell>
        </row>
        <row r="46">
          <cell r="B46" t="str">
            <v>2.09.02</v>
          </cell>
          <cell r="C46" t="str">
            <v>ALAT PERAGA / PRAKTEK SEKOLAH</v>
          </cell>
          <cell r="D46">
            <v>3</v>
          </cell>
          <cell r="E46">
            <v>10</v>
          </cell>
        </row>
        <row r="47">
          <cell r="B47" t="str">
            <v>2.09.03</v>
          </cell>
          <cell r="C47" t="str">
            <v>UNIT ALAT LABORATORIUM KIMIA NUKLIR</v>
          </cell>
          <cell r="D47">
            <v>3</v>
          </cell>
          <cell r="E47">
            <v>15</v>
          </cell>
        </row>
        <row r="48">
          <cell r="B48" t="str">
            <v>2.09.04</v>
          </cell>
          <cell r="C48" t="str">
            <v>ALAT LABORAORIUM FISIKA NUKLIR /ELEKTRONIKA</v>
          </cell>
          <cell r="D48">
            <v>3</v>
          </cell>
          <cell r="E48">
            <v>15</v>
          </cell>
        </row>
        <row r="49">
          <cell r="B49" t="str">
            <v>2.09.05</v>
          </cell>
          <cell r="C49" t="str">
            <v>ALAT PROTEKSI RADIASI / PROTEKSI LINGKUNGAN</v>
          </cell>
          <cell r="D49">
            <v>3</v>
          </cell>
          <cell r="E49">
            <v>10</v>
          </cell>
        </row>
        <row r="50">
          <cell r="B50" t="str">
            <v>2.09.06</v>
          </cell>
          <cell r="C50" t="str">
            <v>RADIATION APPLICATION AND NON DESTRUCTIVE TESTING LABORATORY (BATAM)</v>
          </cell>
          <cell r="D50">
            <v>3</v>
          </cell>
          <cell r="E50">
            <v>10</v>
          </cell>
        </row>
        <row r="51">
          <cell r="B51" t="str">
            <v>2.09.07</v>
          </cell>
          <cell r="C51" t="str">
            <v>ALAT LABORATORIUM LINGKUNGAN HIDUP</v>
          </cell>
          <cell r="D51">
            <v>3</v>
          </cell>
          <cell r="E51">
            <v>7</v>
          </cell>
        </row>
        <row r="52">
          <cell r="B52" t="str">
            <v>2.09.08</v>
          </cell>
          <cell r="C52" t="str">
            <v>PERALATAN LABORATORIUM HIDRODINAMIKA</v>
          </cell>
          <cell r="D52">
            <v>3</v>
          </cell>
          <cell r="E52">
            <v>15</v>
          </cell>
        </row>
        <row r="53">
          <cell r="B53" t="str">
            <v>2.10.00</v>
          </cell>
          <cell r="C53" t="str">
            <v>ALAT-ALAT PERSENJATAAN/KEAMANAN</v>
          </cell>
          <cell r="D53">
            <v>2</v>
          </cell>
        </row>
        <row r="54">
          <cell r="B54" t="str">
            <v>2.10.01</v>
          </cell>
          <cell r="C54" t="str">
            <v>SENJATA API</v>
          </cell>
          <cell r="D54">
            <v>3</v>
          </cell>
          <cell r="E54">
            <v>10</v>
          </cell>
        </row>
        <row r="55">
          <cell r="B55" t="str">
            <v>2.10.02</v>
          </cell>
          <cell r="C55" t="str">
            <v>PERSENJATAAN NON SENJATA API</v>
          </cell>
          <cell r="D55">
            <v>3</v>
          </cell>
          <cell r="E55">
            <v>3</v>
          </cell>
        </row>
        <row r="56">
          <cell r="B56" t="str">
            <v>2.10.03</v>
          </cell>
          <cell r="C56" t="str">
            <v>AMUNIISI</v>
          </cell>
          <cell r="D56">
            <v>3</v>
          </cell>
        </row>
        <row r="57">
          <cell r="B57" t="str">
            <v>2.10.04</v>
          </cell>
          <cell r="C57" t="str">
            <v>SENJATA SINAR</v>
          </cell>
          <cell r="D57">
            <v>3</v>
          </cell>
        </row>
        <row r="58">
          <cell r="B58" t="str">
            <v>3.00.00</v>
          </cell>
          <cell r="C58" t="str">
            <v>GOLONGAN GEDUNG DAN BANGUNAN</v>
          </cell>
          <cell r="D58">
            <v>1</v>
          </cell>
        </row>
        <row r="59">
          <cell r="B59" t="str">
            <v>3.11.00</v>
          </cell>
          <cell r="C59" t="str">
            <v>BANGUNAN GEDUNG</v>
          </cell>
          <cell r="D59">
            <v>2</v>
          </cell>
        </row>
        <row r="60">
          <cell r="B60" t="str">
            <v>3.11.01</v>
          </cell>
          <cell r="C60" t="str">
            <v>BANGUNAN GEDUNG TEMPAT KERJA</v>
          </cell>
          <cell r="D60">
            <v>3</v>
          </cell>
          <cell r="E60">
            <v>50</v>
          </cell>
        </row>
        <row r="61">
          <cell r="B61" t="str">
            <v>3.11.02</v>
          </cell>
          <cell r="C61" t="str">
            <v>BANGUNAN GEDUNG TEMPAT TINGGAL</v>
          </cell>
          <cell r="D61">
            <v>3</v>
          </cell>
          <cell r="E61">
            <v>50</v>
          </cell>
        </row>
        <row r="62">
          <cell r="B62" t="str">
            <v>3.11.03</v>
          </cell>
          <cell r="C62" t="str">
            <v>BANGUNAN MENARA</v>
          </cell>
          <cell r="D62">
            <v>3</v>
          </cell>
          <cell r="E62">
            <v>40</v>
          </cell>
        </row>
        <row r="63">
          <cell r="B63" t="str">
            <v>3.12.00</v>
          </cell>
          <cell r="C63" t="str">
            <v>MONUMEN</v>
          </cell>
          <cell r="D63">
            <v>2</v>
          </cell>
        </row>
        <row r="64">
          <cell r="B64" t="str">
            <v>3.12.01</v>
          </cell>
          <cell r="C64" t="str">
            <v>Bangunan Bersejarah</v>
          </cell>
          <cell r="D64">
            <v>3</v>
          </cell>
          <cell r="E64">
            <v>50</v>
          </cell>
        </row>
        <row r="65">
          <cell r="B65" t="str">
            <v>3.12.02</v>
          </cell>
          <cell r="C65" t="str">
            <v>TUGU PERINGATAN</v>
          </cell>
          <cell r="D65">
            <v>3</v>
          </cell>
          <cell r="E65">
            <v>50</v>
          </cell>
        </row>
        <row r="66">
          <cell r="B66" t="str">
            <v>3.12.03</v>
          </cell>
          <cell r="C66" t="str">
            <v>CANDI</v>
          </cell>
          <cell r="D66">
            <v>3</v>
          </cell>
          <cell r="E66">
            <v>50</v>
          </cell>
        </row>
        <row r="67">
          <cell r="B67" t="str">
            <v>3.12.04</v>
          </cell>
          <cell r="C67" t="str">
            <v>MONUMEN/BANUNAN BERSEJARAH</v>
          </cell>
          <cell r="D67">
            <v>3</v>
          </cell>
          <cell r="E67">
            <v>50</v>
          </cell>
        </row>
        <row r="68">
          <cell r="B68" t="str">
            <v>3.12.07</v>
          </cell>
          <cell r="C68" t="str">
            <v>RAMBU-RAMBU</v>
          </cell>
          <cell r="D68">
            <v>3</v>
          </cell>
          <cell r="E68">
            <v>50</v>
          </cell>
        </row>
        <row r="69">
          <cell r="B69" t="str">
            <v>3.12.08</v>
          </cell>
          <cell r="C69" t="str">
            <v>RAMBU-RAMBU LALU LINTAS UDARA</v>
          </cell>
          <cell r="D69">
            <v>3</v>
          </cell>
          <cell r="E69">
            <v>50</v>
          </cell>
        </row>
        <row r="70">
          <cell r="B70" t="str">
            <v>4.00.00</v>
          </cell>
          <cell r="C70" t="str">
            <v>GOLONGAN JALAN, IRIGASI DAN JARINGAN</v>
          </cell>
          <cell r="D70">
            <v>1</v>
          </cell>
        </row>
        <row r="71">
          <cell r="B71" t="str">
            <v>4.13.00</v>
          </cell>
          <cell r="C71" t="str">
            <v>JALAN DAN JEMBATAN</v>
          </cell>
          <cell r="D71">
            <v>2</v>
          </cell>
        </row>
        <row r="72">
          <cell r="B72" t="str">
            <v>4.13.01</v>
          </cell>
          <cell r="C72" t="str">
            <v>JALAN</v>
          </cell>
          <cell r="D72">
            <v>3</v>
          </cell>
          <cell r="E72">
            <v>10</v>
          </cell>
        </row>
        <row r="73">
          <cell r="B73" t="str">
            <v>4.14.00</v>
          </cell>
          <cell r="C73" t="str">
            <v>BANGUNAN AIR/IRIGASI</v>
          </cell>
          <cell r="D73">
            <v>2</v>
          </cell>
        </row>
        <row r="74">
          <cell r="B74" t="str">
            <v>4.14.01</v>
          </cell>
          <cell r="C74" t="str">
            <v>Bangunan Air Irigasi</v>
          </cell>
          <cell r="D74">
            <v>3</v>
          </cell>
          <cell r="E74">
            <v>50</v>
          </cell>
        </row>
        <row r="75">
          <cell r="B75" t="str">
            <v>4.14.04</v>
          </cell>
          <cell r="C75" t="str">
            <v>BANGUNAN PENGAMAN SUNGAI DAN PENANGGULANGAN BENCANA ALAM</v>
          </cell>
          <cell r="D75">
            <v>3</v>
          </cell>
          <cell r="E75">
            <v>10</v>
          </cell>
        </row>
        <row r="76">
          <cell r="B76" t="str">
            <v>4.14.05</v>
          </cell>
          <cell r="C76" t="str">
            <v>BANGUNAN PENGEMBANGAN SUMBER AIR DAN AIR TNH</v>
          </cell>
          <cell r="D76">
            <v>3</v>
          </cell>
          <cell r="E76">
            <v>30</v>
          </cell>
        </row>
        <row r="77">
          <cell r="B77" t="str">
            <v>4.14.08</v>
          </cell>
          <cell r="C77" t="str">
            <v>BANGUNAN AIR</v>
          </cell>
          <cell r="D77">
            <v>3</v>
          </cell>
          <cell r="E77">
            <v>40</v>
          </cell>
        </row>
        <row r="78">
          <cell r="B78" t="str">
            <v>4.15.00</v>
          </cell>
          <cell r="C78" t="str">
            <v>INSTALASI</v>
          </cell>
          <cell r="D78">
            <v>2</v>
          </cell>
        </row>
        <row r="79">
          <cell r="B79" t="str">
            <v>4.15.01</v>
          </cell>
          <cell r="C79" t="str">
            <v>INSTALASI AIR MINUM/BERSIH</v>
          </cell>
          <cell r="D79">
            <v>3</v>
          </cell>
          <cell r="E79">
            <v>30</v>
          </cell>
        </row>
        <row r="80">
          <cell r="B80" t="str">
            <v>4.15.03</v>
          </cell>
          <cell r="C80" t="str">
            <v>INSTALASI PENGOLAHAN SAMPAH NON ORGANIK</v>
          </cell>
          <cell r="D80">
            <v>3</v>
          </cell>
          <cell r="E80">
            <v>10</v>
          </cell>
        </row>
        <row r="81">
          <cell r="B81" t="str">
            <v>4.15.04</v>
          </cell>
          <cell r="C81" t="str">
            <v>INSTALASI PENGOLAHAN BAHAN BANGUNAN</v>
          </cell>
          <cell r="D81">
            <v>3</v>
          </cell>
          <cell r="E81">
            <v>10</v>
          </cell>
        </row>
        <row r="82">
          <cell r="B82" t="str">
            <v>4.15.06</v>
          </cell>
          <cell r="C82" t="str">
            <v>INSTALASI GARDU LISTRIK</v>
          </cell>
          <cell r="D82">
            <v>3</v>
          </cell>
          <cell r="E82">
            <v>40</v>
          </cell>
        </row>
        <row r="83">
          <cell r="B83" t="str">
            <v>4.15.07</v>
          </cell>
          <cell r="C83" t="str">
            <v>INSTALASI PERTAHANAN</v>
          </cell>
          <cell r="D83">
            <v>3</v>
          </cell>
          <cell r="E83">
            <v>30</v>
          </cell>
        </row>
        <row r="84">
          <cell r="B84" t="str">
            <v>4.15.08</v>
          </cell>
          <cell r="C84" t="str">
            <v>INSTALASI GAS</v>
          </cell>
          <cell r="D84">
            <v>3</v>
          </cell>
          <cell r="E84">
            <v>30</v>
          </cell>
        </row>
        <row r="85">
          <cell r="B85" t="str">
            <v>4.15.09</v>
          </cell>
          <cell r="C85" t="str">
            <v>INSTALASI PENGAMAN</v>
          </cell>
          <cell r="D85">
            <v>3</v>
          </cell>
          <cell r="E85">
            <v>20</v>
          </cell>
        </row>
        <row r="86">
          <cell r="B86" t="str">
            <v>4.16.00</v>
          </cell>
          <cell r="C86" t="str">
            <v>JARINGAN</v>
          </cell>
          <cell r="D86">
            <v>2</v>
          </cell>
        </row>
        <row r="87">
          <cell r="B87" t="str">
            <v>4.16.02</v>
          </cell>
          <cell r="C87" t="str">
            <v>JARINGAN LISTRIK</v>
          </cell>
          <cell r="D87">
            <v>3</v>
          </cell>
          <cell r="E87">
            <v>40</v>
          </cell>
        </row>
        <row r="88">
          <cell r="B88" t="str">
            <v>4.16.03</v>
          </cell>
          <cell r="C88" t="str">
            <v>JARINGAN TELEPON</v>
          </cell>
          <cell r="D88">
            <v>3</v>
          </cell>
          <cell r="E88">
            <v>20</v>
          </cell>
        </row>
        <row r="89">
          <cell r="B89" t="str">
            <v>4.16.04</v>
          </cell>
          <cell r="C89" t="str">
            <v>JARINGAN GAS</v>
          </cell>
          <cell r="D89">
            <v>3</v>
          </cell>
          <cell r="E89">
            <v>30</v>
          </cell>
        </row>
        <row r="90">
          <cell r="B90" t="str">
            <v>5.00.00</v>
          </cell>
          <cell r="C90" t="str">
            <v>GOLONGAN ASSET TETAP LAINNYA</v>
          </cell>
          <cell r="D90">
            <v>1</v>
          </cell>
        </row>
        <row r="91">
          <cell r="B91" t="str">
            <v>5.17.00</v>
          </cell>
          <cell r="C91" t="str">
            <v>BUKU DAN PERPUSTAKAAN</v>
          </cell>
          <cell r="D91">
            <v>2</v>
          </cell>
        </row>
        <row r="92">
          <cell r="B92" t="str">
            <v>5.17.01</v>
          </cell>
          <cell r="C92" t="str">
            <v>BUKU</v>
          </cell>
          <cell r="D92">
            <v>3</v>
          </cell>
        </row>
        <row r="93">
          <cell r="B93" t="str">
            <v>5.17.03</v>
          </cell>
          <cell r="C93" t="str">
            <v>BARANG-BARANG PERPUSTAKAAN</v>
          </cell>
          <cell r="D93">
            <v>3</v>
          </cell>
        </row>
        <row r="94">
          <cell r="B94" t="str">
            <v>5.18.00</v>
          </cell>
          <cell r="C94" t="str">
            <v>BARANG BERCORAK KEBUDAYAAN</v>
          </cell>
          <cell r="D94">
            <v>2</v>
          </cell>
        </row>
        <row r="95">
          <cell r="B95" t="str">
            <v>5.18.01</v>
          </cell>
          <cell r="C95" t="str">
            <v>BARANG BERCORAK KEBUDAYAAN</v>
          </cell>
          <cell r="D95">
            <v>3</v>
          </cell>
        </row>
        <row r="96">
          <cell r="B96" t="str">
            <v>5.18.02</v>
          </cell>
          <cell r="C96" t="str">
            <v>ALAT OLAH RAGA LAINNYA</v>
          </cell>
          <cell r="D96">
            <v>3</v>
          </cell>
        </row>
        <row r="97">
          <cell r="B97" t="str">
            <v>5.19.00</v>
          </cell>
          <cell r="C97" t="str">
            <v>HEWAN DAN TERNAK SERTA TANAMAN</v>
          </cell>
          <cell r="D97">
            <v>2</v>
          </cell>
        </row>
        <row r="98">
          <cell r="B98" t="str">
            <v>5.19.01</v>
          </cell>
          <cell r="C98" t="str">
            <v>HEWAN</v>
          </cell>
          <cell r="D98">
            <v>3</v>
          </cell>
        </row>
        <row r="99">
          <cell r="B99" t="str">
            <v>6.00.00</v>
          </cell>
          <cell r="C99" t="str">
            <v>GOLONGAN KONSTRUKSI DLM PENGERJAAN</v>
          </cell>
          <cell r="D99">
            <v>1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  <sheetName val="B. PELTN MSIN "/>
      <sheetName val="B. PELTN MSIN  (2)"/>
      <sheetName val="c. GB"/>
      <sheetName val="D. JIJ"/>
      <sheetName val="E.ATL"/>
      <sheetName val="F.AL"/>
      <sheetName val="BI"/>
      <sheetName val="201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TANIAN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PATI"/>
      <sheetName val="WABUP"/>
      <sheetName val="DPRD"/>
      <sheetName val="SEKRETARIAT DAERAH"/>
      <sheetName val="SEKDA"/>
      <sheetName val="ASS. 1"/>
      <sheetName val="ASS. 2"/>
      <sheetName val="UMUM"/>
      <sheetName val="KEUANGAN"/>
      <sheetName val="KEPEGAWAIAN"/>
      <sheetName val="HUKUM"/>
      <sheetName val="PERTANIAN"/>
      <sheetName val="PERINDAG"/>
      <sheetName val="RT. ANGIN"/>
      <sheetName val="LASUSUA"/>
      <sheetName val="KODEOHA "/>
      <sheetName val="NGAPA"/>
      <sheetName val="PAKUE"/>
      <sheetName val="BT. PUTIH"/>
      <sheetName val="SETWAN"/>
      <sheetName val="KPUD kurang 66 jt"/>
      <sheetName val="PERTAMBANGAN"/>
      <sheetName val="PU "/>
      <sheetName val="KEHUTANAN"/>
      <sheetName val="KESEHATAN"/>
      <sheetName val="Aliran Kas"/>
      <sheetName val="LRA"/>
      <sheetName val="Silpa"/>
      <sheetName val="Rekap Pdptn"/>
      <sheetName val="Pdptn"/>
      <sheetName val="Rekap Belanja"/>
      <sheetName val="Rekap Publik"/>
      <sheetName val="Publik"/>
      <sheetName val="Rekap Aprtr"/>
      <sheetName val="Aparatur"/>
      <sheetName val="Bant &amp; Tdk Trsangka"/>
      <sheetName val="Pembiayaan"/>
      <sheetName val="DISPENDA"/>
      <sheetName val="DIKBUDP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PATI"/>
      <sheetName val="WABUP"/>
      <sheetName val="DPRD"/>
      <sheetName val="SEKRETARIAT DAERAH"/>
      <sheetName val="SEKDA"/>
      <sheetName val="ASS. 1"/>
      <sheetName val="ASS. 2"/>
      <sheetName val="UMUM"/>
      <sheetName val="KEUANGAN"/>
      <sheetName val="KEPEGAWAIAN"/>
      <sheetName val="HUKUM"/>
      <sheetName val="PERTANIAN"/>
      <sheetName val="PERINDAG"/>
      <sheetName val="RT. ANGIN"/>
      <sheetName val="LASUSUA"/>
      <sheetName val="KODEOHA "/>
      <sheetName val="NGAPA"/>
      <sheetName val="PAKUE"/>
      <sheetName val="BT. PUTIH"/>
      <sheetName val="SETWAN"/>
      <sheetName val="KPUD kurang 66 jt"/>
      <sheetName val="PERTAMBANGAN"/>
      <sheetName val="PU "/>
      <sheetName val="KEHUTANAN"/>
      <sheetName val="KESEHATAN"/>
      <sheetName val="Aliran Kas"/>
      <sheetName val="LRA"/>
      <sheetName val="Silpa"/>
      <sheetName val="Rekap Pdptn"/>
      <sheetName val="Pdptn"/>
      <sheetName val="Rekap Belanja"/>
      <sheetName val="Rekap Publik"/>
      <sheetName val="Publik"/>
      <sheetName val="Rekap Aprtr"/>
      <sheetName val="Aparatur"/>
      <sheetName val="Bant &amp; Tdk Trsangka"/>
      <sheetName val="Pembiayaan"/>
      <sheetName val="DISPENDA"/>
      <sheetName val="DIKBUDP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PATI"/>
      <sheetName val="WABUP"/>
      <sheetName val="DPRD"/>
      <sheetName val="SEKRETARIAT DAERAH"/>
      <sheetName val="SEKDA"/>
      <sheetName val="ASS. 1"/>
      <sheetName val="ASS. 2"/>
      <sheetName val="UMUM"/>
      <sheetName val="KEUANGAN"/>
      <sheetName val="KEPEGAWAIAN"/>
      <sheetName val="HUKUM"/>
      <sheetName val="PERTANIAN"/>
      <sheetName val="PERINDAG"/>
      <sheetName val="RT. ANGIN"/>
      <sheetName val="LASUSUA"/>
      <sheetName val="KODEOHA "/>
      <sheetName val="NGAPA"/>
      <sheetName val="PAKUE"/>
      <sheetName val="BT. PUTIH"/>
      <sheetName val="SETWAN"/>
      <sheetName val="KPUD kurang 66 jt"/>
      <sheetName val="PERTAMBANGAN"/>
      <sheetName val="PU "/>
      <sheetName val="KEHUTANAN"/>
      <sheetName val="KESEHATAN"/>
      <sheetName val="Aliran Kas"/>
      <sheetName val="LRA"/>
      <sheetName val="Silpa"/>
      <sheetName val="Rekap Pdptn"/>
      <sheetName val="Pdptn"/>
      <sheetName val="Rekap Belanja"/>
      <sheetName val="Rekap Publik"/>
      <sheetName val="Publik"/>
      <sheetName val="Rekap Aprtr"/>
      <sheetName val="Aparatur"/>
      <sheetName val="Bant &amp; Tdk Trsangka"/>
      <sheetName val="Pembiayaan"/>
      <sheetName val="DISPENDA"/>
      <sheetName val="DIKBUDP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KIB B "/>
      <sheetName val="KIB B PERUMAHAN"/>
      <sheetName val="BA MUTASI ASET (2)"/>
      <sheetName val="KIB C MURNI (-KAPITALISASI)"/>
      <sheetName val="KIB D MURNI (-KAPITALISASI)"/>
      <sheetName val="KAPITALISASI"/>
      <sheetName val="KIB D"/>
      <sheetName val="KIR 2016 (2)"/>
      <sheetName val="KIB B&lt;300000"/>
      <sheetName val="KIR 2016"/>
      <sheetName val="KIB F"/>
      <sheetName val="KIB C"/>
      <sheetName val="BA MUTASI ASET"/>
      <sheetName val="1"/>
      <sheetName val="KODE BARANG"/>
      <sheetName val="MASA MANFAA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  <cell r="E58">
            <v>5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4.13.02</v>
          </cell>
          <cell r="C76" t="str">
            <v>JEMBATAN</v>
          </cell>
          <cell r="D76">
            <v>3</v>
          </cell>
          <cell r="E76">
            <v>50</v>
          </cell>
        </row>
        <row r="77">
          <cell r="B77" t="str">
            <v>4.14.01</v>
          </cell>
          <cell r="C77" t="str">
            <v>Bangunan Air Irigasi</v>
          </cell>
          <cell r="D77">
            <v>3</v>
          </cell>
          <cell r="E77">
            <v>50</v>
          </cell>
        </row>
        <row r="78">
          <cell r="B78" t="str">
            <v>4.14.04</v>
          </cell>
          <cell r="C78" t="str">
            <v>BANGUNAN PENGAMAN SUNGAI DAN PENANGGULANGAN BENCANA ALAM</v>
          </cell>
          <cell r="D78">
            <v>3</v>
          </cell>
          <cell r="E78">
            <v>10</v>
          </cell>
        </row>
        <row r="79">
          <cell r="B79" t="str">
            <v>4.14.05</v>
          </cell>
          <cell r="C79" t="str">
            <v>BANGUNAN PENGEMBANGAN SUMBER AIR DAN AIR TNH</v>
          </cell>
          <cell r="D79">
            <v>3</v>
          </cell>
          <cell r="E79">
            <v>30</v>
          </cell>
        </row>
        <row r="80">
          <cell r="B80" t="str">
            <v>4.14.08</v>
          </cell>
          <cell r="C80" t="str">
            <v>BANGUNAN AIR</v>
          </cell>
          <cell r="D80">
            <v>3</v>
          </cell>
          <cell r="E80">
            <v>40</v>
          </cell>
        </row>
        <row r="81">
          <cell r="B81" t="str">
            <v>4.15.00</v>
          </cell>
          <cell r="C81" t="str">
            <v>INSTALASI</v>
          </cell>
          <cell r="D81">
            <v>2</v>
          </cell>
        </row>
        <row r="82">
          <cell r="B82" t="str">
            <v>4.15.01</v>
          </cell>
          <cell r="C82" t="str">
            <v>INSTALASI AIR MINUM/BERSIH</v>
          </cell>
          <cell r="D82">
            <v>3</v>
          </cell>
          <cell r="E82">
            <v>30</v>
          </cell>
        </row>
        <row r="83">
          <cell r="B83" t="str">
            <v>4.15.03</v>
          </cell>
          <cell r="C83" t="str">
            <v>INSTALASI PENGOLAHAN SAMPAH NON ORGANIK</v>
          </cell>
          <cell r="D83">
            <v>3</v>
          </cell>
          <cell r="E83">
            <v>10</v>
          </cell>
        </row>
        <row r="84">
          <cell r="B84" t="str">
            <v>4.15.04</v>
          </cell>
          <cell r="C84" t="str">
            <v>INSTALASI PENGOLAHAN BAHAN BANGUNAN</v>
          </cell>
          <cell r="D84">
            <v>3</v>
          </cell>
          <cell r="E84">
            <v>10</v>
          </cell>
        </row>
        <row r="85">
          <cell r="B85" t="str">
            <v>4.15.06</v>
          </cell>
          <cell r="C85" t="str">
            <v>INSTALASI GARDU LISTRIK</v>
          </cell>
          <cell r="D85">
            <v>3</v>
          </cell>
          <cell r="E85">
            <v>40</v>
          </cell>
        </row>
        <row r="86">
          <cell r="B86" t="str">
            <v>4.15.07</v>
          </cell>
          <cell r="C86" t="str">
            <v>INSTALASI PERTAHANAN</v>
          </cell>
          <cell r="D86">
            <v>3</v>
          </cell>
          <cell r="E86">
            <v>30</v>
          </cell>
        </row>
        <row r="87">
          <cell r="B87" t="str">
            <v>4.15.08</v>
          </cell>
          <cell r="C87" t="str">
            <v>INSTALASI GAS</v>
          </cell>
          <cell r="D87">
            <v>3</v>
          </cell>
          <cell r="E87">
            <v>30</v>
          </cell>
        </row>
        <row r="88">
          <cell r="B88" t="str">
            <v>4.15.09</v>
          </cell>
          <cell r="C88" t="str">
            <v>INSTALASI PENGAMAN</v>
          </cell>
          <cell r="D88">
            <v>3</v>
          </cell>
          <cell r="E88">
            <v>20</v>
          </cell>
        </row>
        <row r="89">
          <cell r="B89" t="str">
            <v>4.16.00</v>
          </cell>
          <cell r="C89" t="str">
            <v>JARINGAN</v>
          </cell>
          <cell r="D89">
            <v>2</v>
          </cell>
        </row>
        <row r="90">
          <cell r="B90" t="str">
            <v>4.16.01</v>
          </cell>
          <cell r="C90" t="str">
            <v>Jaringan Air Minum</v>
          </cell>
          <cell r="D90">
            <v>3</v>
          </cell>
          <cell r="E90">
            <v>30</v>
          </cell>
        </row>
        <row r="91">
          <cell r="B91" t="str">
            <v>4.16.02</v>
          </cell>
          <cell r="C91" t="str">
            <v>JARINGAN LISTRIK</v>
          </cell>
          <cell r="D91">
            <v>3</v>
          </cell>
          <cell r="E91">
            <v>40</v>
          </cell>
        </row>
        <row r="92">
          <cell r="B92" t="str">
            <v>4.16.03</v>
          </cell>
          <cell r="C92" t="str">
            <v>JARINGAN TELEPON</v>
          </cell>
          <cell r="D92">
            <v>3</v>
          </cell>
          <cell r="E92">
            <v>20</v>
          </cell>
        </row>
        <row r="93">
          <cell r="B93" t="str">
            <v>4.16.04</v>
          </cell>
          <cell r="C93" t="str">
            <v>JARINGAN GAS</v>
          </cell>
          <cell r="D93">
            <v>3</v>
          </cell>
          <cell r="E93">
            <v>30</v>
          </cell>
        </row>
        <row r="94">
          <cell r="B94" t="str">
            <v>5.00.00</v>
          </cell>
          <cell r="C94" t="str">
            <v>GOLONGAN ASSET TETAP LAINNYA</v>
          </cell>
          <cell r="D94">
            <v>1</v>
          </cell>
        </row>
        <row r="95">
          <cell r="B95" t="str">
            <v>5.17.00</v>
          </cell>
          <cell r="C95" t="str">
            <v>BUKU DAN PERPUSTAKAAN</v>
          </cell>
          <cell r="D95">
            <v>2</v>
          </cell>
        </row>
        <row r="96">
          <cell r="B96" t="str">
            <v>5.17.01</v>
          </cell>
          <cell r="C96" t="str">
            <v>BUKU</v>
          </cell>
          <cell r="D96">
            <v>3</v>
          </cell>
        </row>
        <row r="97">
          <cell r="B97" t="str">
            <v>5.17.03</v>
          </cell>
          <cell r="C97" t="str">
            <v>BARANG-BARANG PERPUSTAKAAN</v>
          </cell>
          <cell r="D97">
            <v>3</v>
          </cell>
        </row>
        <row r="98">
          <cell r="B98" t="str">
            <v>5.18.00</v>
          </cell>
          <cell r="C98" t="str">
            <v>BARANG BERCORAK KEBUDAYAAN</v>
          </cell>
          <cell r="D98">
            <v>2</v>
          </cell>
        </row>
        <row r="99">
          <cell r="B99" t="str">
            <v>5.18.01</v>
          </cell>
          <cell r="C99" t="str">
            <v>BARANG BERCORAK KEBUDAYAAN</v>
          </cell>
          <cell r="D99">
            <v>3</v>
          </cell>
        </row>
        <row r="100">
          <cell r="B100" t="str">
            <v>5.18.02</v>
          </cell>
          <cell r="C100" t="str">
            <v>ALAT OLAH RAGA LAINNYA</v>
          </cell>
          <cell r="D100">
            <v>3</v>
          </cell>
        </row>
        <row r="101">
          <cell r="B101" t="str">
            <v>5.19.00</v>
          </cell>
          <cell r="C101" t="str">
            <v>HEWAN DAN TERNAK SERTA TANAMAN</v>
          </cell>
          <cell r="D101">
            <v>2</v>
          </cell>
        </row>
        <row r="102">
          <cell r="B102" t="str">
            <v>5.19.01</v>
          </cell>
          <cell r="C102" t="str">
            <v>HEWAN</v>
          </cell>
          <cell r="D102">
            <v>3</v>
          </cell>
        </row>
        <row r="103">
          <cell r="B103" t="str">
            <v>6.00.00</v>
          </cell>
          <cell r="C103" t="str">
            <v>GOLONGAN KONSTRUKSI DLM PENGERJAAN</v>
          </cell>
          <cell r="D103">
            <v>1</v>
          </cell>
        </row>
      </sheetData>
      <sheetData sheetId="16" refreshError="1"/>
      <sheetData sheetId="1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KIB B "/>
      <sheetName val="KIB B PERUMAHAN"/>
      <sheetName val="BA MUTASI ASET (2)"/>
      <sheetName val="KIB C MURNI (-KAPITALISASI)"/>
      <sheetName val="KIB D MURNI (-KAPITALISASI)"/>
      <sheetName val="KAPITALISASI"/>
      <sheetName val="KIB D"/>
      <sheetName val="KIR 2016 (2)"/>
      <sheetName val="KIB B&lt;300000"/>
      <sheetName val="KIR 2016"/>
      <sheetName val="KIB F"/>
      <sheetName val="KIB C"/>
      <sheetName val="BA MUTASI ASET"/>
      <sheetName val="1"/>
      <sheetName val="KODE BARANG"/>
      <sheetName val="MASA MANFAA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  <cell r="E58">
            <v>5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4.13.02</v>
          </cell>
          <cell r="C76" t="str">
            <v>JEMBATAN</v>
          </cell>
          <cell r="D76">
            <v>3</v>
          </cell>
          <cell r="E76">
            <v>50</v>
          </cell>
        </row>
        <row r="77">
          <cell r="B77" t="str">
            <v>4.14.01</v>
          </cell>
          <cell r="C77" t="str">
            <v>Bangunan Air Irigasi</v>
          </cell>
          <cell r="D77">
            <v>3</v>
          </cell>
          <cell r="E77">
            <v>50</v>
          </cell>
        </row>
        <row r="78">
          <cell r="B78" t="str">
            <v>4.14.04</v>
          </cell>
          <cell r="C78" t="str">
            <v>BANGUNAN PENGAMAN SUNGAI DAN PENANGGULANGAN BENCANA ALAM</v>
          </cell>
          <cell r="D78">
            <v>3</v>
          </cell>
          <cell r="E78">
            <v>10</v>
          </cell>
        </row>
        <row r="79">
          <cell r="B79" t="str">
            <v>4.14.05</v>
          </cell>
          <cell r="C79" t="str">
            <v>BANGUNAN PENGEMBANGAN SUMBER AIR DAN AIR TNH</v>
          </cell>
          <cell r="D79">
            <v>3</v>
          </cell>
          <cell r="E79">
            <v>30</v>
          </cell>
        </row>
        <row r="80">
          <cell r="B80" t="str">
            <v>4.14.08</v>
          </cell>
          <cell r="C80" t="str">
            <v>BANGUNAN AIR</v>
          </cell>
          <cell r="D80">
            <v>3</v>
          </cell>
          <cell r="E80">
            <v>40</v>
          </cell>
        </row>
        <row r="81">
          <cell r="B81" t="str">
            <v>4.15.00</v>
          </cell>
          <cell r="C81" t="str">
            <v>INSTALASI</v>
          </cell>
          <cell r="D81">
            <v>2</v>
          </cell>
        </row>
        <row r="82">
          <cell r="B82" t="str">
            <v>4.15.01</v>
          </cell>
          <cell r="C82" t="str">
            <v>INSTALASI AIR MINUM/BERSIH</v>
          </cell>
          <cell r="D82">
            <v>3</v>
          </cell>
          <cell r="E82">
            <v>30</v>
          </cell>
        </row>
        <row r="83">
          <cell r="B83" t="str">
            <v>4.15.03</v>
          </cell>
          <cell r="C83" t="str">
            <v>INSTALASI PENGOLAHAN SAMPAH NON ORGANIK</v>
          </cell>
          <cell r="D83">
            <v>3</v>
          </cell>
          <cell r="E83">
            <v>10</v>
          </cell>
        </row>
        <row r="84">
          <cell r="B84" t="str">
            <v>4.15.04</v>
          </cell>
          <cell r="C84" t="str">
            <v>INSTALASI PENGOLAHAN BAHAN BANGUNAN</v>
          </cell>
          <cell r="D84">
            <v>3</v>
          </cell>
          <cell r="E84">
            <v>10</v>
          </cell>
        </row>
        <row r="85">
          <cell r="B85" t="str">
            <v>4.15.06</v>
          </cell>
          <cell r="C85" t="str">
            <v>INSTALASI GARDU LISTRIK</v>
          </cell>
          <cell r="D85">
            <v>3</v>
          </cell>
          <cell r="E85">
            <v>40</v>
          </cell>
        </row>
        <row r="86">
          <cell r="B86" t="str">
            <v>4.15.07</v>
          </cell>
          <cell r="C86" t="str">
            <v>INSTALASI PERTAHANAN</v>
          </cell>
          <cell r="D86">
            <v>3</v>
          </cell>
          <cell r="E86">
            <v>30</v>
          </cell>
        </row>
        <row r="87">
          <cell r="B87" t="str">
            <v>4.15.08</v>
          </cell>
          <cell r="C87" t="str">
            <v>INSTALASI GAS</v>
          </cell>
          <cell r="D87">
            <v>3</v>
          </cell>
          <cell r="E87">
            <v>30</v>
          </cell>
        </row>
        <row r="88">
          <cell r="B88" t="str">
            <v>4.15.09</v>
          </cell>
          <cell r="C88" t="str">
            <v>INSTALASI PENGAMAN</v>
          </cell>
          <cell r="D88">
            <v>3</v>
          </cell>
          <cell r="E88">
            <v>20</v>
          </cell>
        </row>
        <row r="89">
          <cell r="B89" t="str">
            <v>4.16.00</v>
          </cell>
          <cell r="C89" t="str">
            <v>JARINGAN</v>
          </cell>
          <cell r="D89">
            <v>2</v>
          </cell>
        </row>
        <row r="90">
          <cell r="B90" t="str">
            <v>4.16.01</v>
          </cell>
          <cell r="C90" t="str">
            <v>Jaringan Air Minum</v>
          </cell>
          <cell r="D90">
            <v>3</v>
          </cell>
          <cell r="E90">
            <v>30</v>
          </cell>
        </row>
        <row r="91">
          <cell r="B91" t="str">
            <v>4.16.02</v>
          </cell>
          <cell r="C91" t="str">
            <v>JARINGAN LISTRIK</v>
          </cell>
          <cell r="D91">
            <v>3</v>
          </cell>
          <cell r="E91">
            <v>40</v>
          </cell>
        </row>
        <row r="92">
          <cell r="B92" t="str">
            <v>4.16.03</v>
          </cell>
          <cell r="C92" t="str">
            <v>JARINGAN TELEPON</v>
          </cell>
          <cell r="D92">
            <v>3</v>
          </cell>
          <cell r="E92">
            <v>20</v>
          </cell>
        </row>
        <row r="93">
          <cell r="B93" t="str">
            <v>4.16.04</v>
          </cell>
          <cell r="C93" t="str">
            <v>JARINGAN GAS</v>
          </cell>
          <cell r="D93">
            <v>3</v>
          </cell>
          <cell r="E93">
            <v>30</v>
          </cell>
        </row>
        <row r="94">
          <cell r="B94" t="str">
            <v>5.00.00</v>
          </cell>
          <cell r="C94" t="str">
            <v>GOLONGAN ASSET TETAP LAINNYA</v>
          </cell>
          <cell r="D94">
            <v>1</v>
          </cell>
        </row>
        <row r="95">
          <cell r="B95" t="str">
            <v>5.17.00</v>
          </cell>
          <cell r="C95" t="str">
            <v>BUKU DAN PERPUSTAKAAN</v>
          </cell>
          <cell r="D95">
            <v>2</v>
          </cell>
        </row>
        <row r="96">
          <cell r="B96" t="str">
            <v>5.17.01</v>
          </cell>
          <cell r="C96" t="str">
            <v>BUKU</v>
          </cell>
          <cell r="D96">
            <v>3</v>
          </cell>
        </row>
        <row r="97">
          <cell r="B97" t="str">
            <v>5.17.03</v>
          </cell>
          <cell r="C97" t="str">
            <v>BARANG-BARANG PERPUSTAKAAN</v>
          </cell>
          <cell r="D97">
            <v>3</v>
          </cell>
        </row>
        <row r="98">
          <cell r="B98" t="str">
            <v>5.18.00</v>
          </cell>
          <cell r="C98" t="str">
            <v>BARANG BERCORAK KEBUDAYAAN</v>
          </cell>
          <cell r="D98">
            <v>2</v>
          </cell>
        </row>
        <row r="99">
          <cell r="B99" t="str">
            <v>5.18.01</v>
          </cell>
          <cell r="C99" t="str">
            <v>BARANG BERCORAK KEBUDAYAAN</v>
          </cell>
          <cell r="D99">
            <v>3</v>
          </cell>
        </row>
        <row r="100">
          <cell r="B100" t="str">
            <v>5.18.02</v>
          </cell>
          <cell r="C100" t="str">
            <v>ALAT OLAH RAGA LAINNYA</v>
          </cell>
          <cell r="D100">
            <v>3</v>
          </cell>
        </row>
        <row r="101">
          <cell r="B101" t="str">
            <v>5.19.00</v>
          </cell>
          <cell r="C101" t="str">
            <v>HEWAN DAN TERNAK SERTA TANAMAN</v>
          </cell>
          <cell r="D101">
            <v>2</v>
          </cell>
        </row>
        <row r="102">
          <cell r="B102" t="str">
            <v>5.19.01</v>
          </cell>
          <cell r="C102" t="str">
            <v>HEWAN</v>
          </cell>
          <cell r="D102">
            <v>3</v>
          </cell>
        </row>
        <row r="103">
          <cell r="B103" t="str">
            <v>6.00.00</v>
          </cell>
          <cell r="C103" t="str">
            <v>GOLONGAN KONSTRUKSI DLM PENGERJAAN</v>
          </cell>
          <cell r="D103">
            <v>1</v>
          </cell>
        </row>
      </sheetData>
      <sheetData sheetId="16"/>
      <sheetData sheetId="1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barang"/>
      <sheetName val="MASA MANFAAT"/>
      <sheetName val="KIB A"/>
      <sheetName val="KIB A aud"/>
      <sheetName val="KIB A EKSEKUSI baru"/>
      <sheetName val="KIB B ( + )"/>
      <sheetName val="KIB C"/>
      <sheetName val="KIB D"/>
      <sheetName val="KIB E"/>
      <sheetName val="KIB F"/>
      <sheetName val="KIB B&lt;300000"/>
      <sheetName val="Di bwh nilai kapitalisasi"/>
      <sheetName val="Sheet1"/>
      <sheetName val="KODE BARANG MASTER DISD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2.05.00</v>
          </cell>
          <cell r="C29" t="str">
            <v>ALAT PERTANIAN</v>
          </cell>
          <cell r="D29">
            <v>2</v>
          </cell>
        </row>
        <row r="30">
          <cell r="B30" t="str">
            <v>2.04.02</v>
          </cell>
          <cell r="C30" t="str">
            <v>Alat Bengkel Tak Bermesin</v>
          </cell>
          <cell r="D30">
            <v>3</v>
          </cell>
          <cell r="E30">
            <v>5</v>
          </cell>
        </row>
        <row r="31">
          <cell r="B31" t="str">
            <v>2.04.03</v>
          </cell>
          <cell r="C31" t="str">
            <v>Alat Ukur</v>
          </cell>
          <cell r="D31">
            <v>3</v>
          </cell>
          <cell r="E31">
            <v>5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4.14.01</v>
          </cell>
          <cell r="C76" t="str">
            <v>Bangunan Air Irigasi</v>
          </cell>
          <cell r="D76">
            <v>3</v>
          </cell>
          <cell r="E76">
            <v>50</v>
          </cell>
        </row>
        <row r="77">
          <cell r="B77" t="str">
            <v>4.14.04</v>
          </cell>
          <cell r="C77" t="str">
            <v>BANGUNAN PENGAMAN SUNGAI DAN PENANGGULANGAN BENCANA ALAM</v>
          </cell>
          <cell r="D77">
            <v>3</v>
          </cell>
          <cell r="E77">
            <v>10</v>
          </cell>
        </row>
        <row r="78">
          <cell r="B78" t="str">
            <v>4.14.05</v>
          </cell>
          <cell r="C78" t="str">
            <v>BANGUNAN PENGEMBANGAN SUMBER AIR DAN AIR TNH</v>
          </cell>
          <cell r="D78">
            <v>3</v>
          </cell>
          <cell r="E78">
            <v>30</v>
          </cell>
        </row>
        <row r="79">
          <cell r="B79" t="str">
            <v>4.14.08</v>
          </cell>
          <cell r="C79" t="str">
            <v>BANGUNAN AIR</v>
          </cell>
          <cell r="D79">
            <v>3</v>
          </cell>
          <cell r="E79">
            <v>40</v>
          </cell>
        </row>
        <row r="80">
          <cell r="B80" t="str">
            <v>4.15.00</v>
          </cell>
          <cell r="C80" t="str">
            <v>INSTALASI</v>
          </cell>
          <cell r="D80">
            <v>2</v>
          </cell>
        </row>
        <row r="81">
          <cell r="B81" t="str">
            <v>4.15.01</v>
          </cell>
          <cell r="C81" t="str">
            <v>INSTALASI AIR MINUM/BERSIH</v>
          </cell>
          <cell r="D81">
            <v>3</v>
          </cell>
          <cell r="E81">
            <v>30</v>
          </cell>
        </row>
        <row r="82">
          <cell r="B82" t="str">
            <v>4.15.03</v>
          </cell>
          <cell r="C82" t="str">
            <v>INSTALASI PENGOLAHAN SAMPAH NON ORGANIK</v>
          </cell>
          <cell r="D82">
            <v>3</v>
          </cell>
          <cell r="E82">
            <v>10</v>
          </cell>
        </row>
        <row r="83">
          <cell r="B83" t="str">
            <v>4.15.04</v>
          </cell>
          <cell r="C83" t="str">
            <v>INSTALASI PENGOLAHAN BAHAN BANGUNAN</v>
          </cell>
          <cell r="D83">
            <v>3</v>
          </cell>
          <cell r="E83">
            <v>10</v>
          </cell>
        </row>
        <row r="84">
          <cell r="B84" t="str">
            <v>4.15.06</v>
          </cell>
          <cell r="C84" t="str">
            <v>INSTALASI GARDU LISTRIK</v>
          </cell>
          <cell r="D84">
            <v>3</v>
          </cell>
          <cell r="E84">
            <v>40</v>
          </cell>
        </row>
        <row r="85">
          <cell r="B85" t="str">
            <v>4.15.07</v>
          </cell>
          <cell r="C85" t="str">
            <v>INSTALASI PERTAHANAN</v>
          </cell>
          <cell r="D85">
            <v>3</v>
          </cell>
          <cell r="E85">
            <v>30</v>
          </cell>
        </row>
        <row r="86">
          <cell r="B86" t="str">
            <v>4.15.08</v>
          </cell>
          <cell r="C86" t="str">
            <v>INSTALASI GAS</v>
          </cell>
          <cell r="D86">
            <v>3</v>
          </cell>
          <cell r="E86">
            <v>30</v>
          </cell>
        </row>
        <row r="87">
          <cell r="B87" t="str">
            <v>4.15.09</v>
          </cell>
          <cell r="C87" t="str">
            <v>INSTALASI PENGAMAN</v>
          </cell>
          <cell r="D87">
            <v>3</v>
          </cell>
          <cell r="E87">
            <v>20</v>
          </cell>
        </row>
        <row r="88">
          <cell r="B88" t="str">
            <v>4.16.00</v>
          </cell>
          <cell r="C88" t="str">
            <v>JARINGAN</v>
          </cell>
          <cell r="D88">
            <v>2</v>
          </cell>
        </row>
        <row r="89">
          <cell r="B89" t="str">
            <v>4.16.02</v>
          </cell>
          <cell r="C89" t="str">
            <v>JARINGAN LISTRIK</v>
          </cell>
          <cell r="D89">
            <v>3</v>
          </cell>
          <cell r="E89">
            <v>40</v>
          </cell>
        </row>
        <row r="90">
          <cell r="B90" t="str">
            <v>4.16.03</v>
          </cell>
          <cell r="C90" t="str">
            <v>JARINGAN TELEPON</v>
          </cell>
          <cell r="D90">
            <v>3</v>
          </cell>
          <cell r="E90">
            <v>20</v>
          </cell>
        </row>
        <row r="91">
          <cell r="B91" t="str">
            <v>4.16.04</v>
          </cell>
          <cell r="C91" t="str">
            <v>JARINGAN GAS</v>
          </cell>
          <cell r="D91">
            <v>3</v>
          </cell>
          <cell r="E91">
            <v>30</v>
          </cell>
        </row>
        <row r="92">
          <cell r="B92" t="str">
            <v>5.00.00</v>
          </cell>
          <cell r="C92" t="str">
            <v>GOLONGAN ASSET TETAP LAINNYA</v>
          </cell>
          <cell r="D92">
            <v>1</v>
          </cell>
        </row>
        <row r="93">
          <cell r="B93" t="str">
            <v>5.17.00</v>
          </cell>
          <cell r="C93" t="str">
            <v>BUKU DAN PERPUSTAKAAN</v>
          </cell>
          <cell r="D93">
            <v>2</v>
          </cell>
        </row>
        <row r="94">
          <cell r="B94" t="str">
            <v>5.17.01</v>
          </cell>
          <cell r="C94" t="str">
            <v>BUKU</v>
          </cell>
          <cell r="D94">
            <v>3</v>
          </cell>
        </row>
        <row r="95">
          <cell r="B95" t="str">
            <v>5.17.03</v>
          </cell>
          <cell r="C95" t="str">
            <v>BARANG-BARANG PERPUSTAKAAN</v>
          </cell>
          <cell r="D95">
            <v>3</v>
          </cell>
        </row>
        <row r="96">
          <cell r="B96" t="str">
            <v>5.18.00</v>
          </cell>
          <cell r="C96" t="str">
            <v>BARANG BERCORAK KEBUDAYAAN</v>
          </cell>
          <cell r="D96">
            <v>2</v>
          </cell>
        </row>
        <row r="97">
          <cell r="B97" t="str">
            <v>5.18.01</v>
          </cell>
          <cell r="C97" t="str">
            <v>BARANG BERCORAK KEBUDAYAAN</v>
          </cell>
          <cell r="D97">
            <v>3</v>
          </cell>
        </row>
        <row r="98">
          <cell r="B98" t="str">
            <v>5.18.02</v>
          </cell>
          <cell r="C98" t="str">
            <v>ALAT OLAH RAGA LAINNYA</v>
          </cell>
          <cell r="D98">
            <v>3</v>
          </cell>
        </row>
        <row r="99">
          <cell r="B99" t="str">
            <v>5.19.00</v>
          </cell>
          <cell r="C99" t="str">
            <v>HEWAN DAN TERNAK SERTA TANAMAN</v>
          </cell>
          <cell r="D99">
            <v>2</v>
          </cell>
        </row>
        <row r="100">
          <cell r="B100" t="str">
            <v>5.19.01</v>
          </cell>
          <cell r="C100" t="str">
            <v>HEWAN</v>
          </cell>
          <cell r="D100">
            <v>3</v>
          </cell>
        </row>
        <row r="101">
          <cell r="B101" t="str">
            <v>6.00.00</v>
          </cell>
          <cell r="C101" t="str">
            <v>GOLONGAN KONSTRUKSI DLM PENGERJAAN</v>
          </cell>
          <cell r="D101">
            <v>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DANG"/>
      <sheetName val="COVER"/>
      <sheetName val="RUANG A"/>
      <sheetName val="RUANG B"/>
      <sheetName val="UMUM"/>
      <sheetName val="SEKBAN"/>
      <sheetName val="KABAN"/>
      <sheetName val="PROGRAM"/>
      <sheetName val="KEUANGAN"/>
      <sheetName val="DIKLAT"/>
      <sheetName val="PEMBINAAN"/>
      <sheetName val="PERENCANAAN"/>
      <sheetName val="MUTASI"/>
      <sheetName val="MAKAN"/>
      <sheetName val="MUSHALL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DANG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DANG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.AL (2)"/>
      <sheetName val="A.TANAH  PENGGABUNGAN 2015"/>
      <sheetName val="A.TANAH  PERUBAHAN  (2)"/>
      <sheetName val="A.TANAH"/>
      <sheetName val="B. PELTN BPKB  PERUBAHAN ( 2 )"/>
      <sheetName val="B. PELTN MSIN  PENGGABUNGAN2015"/>
      <sheetName val="B. PELTN MSIN  PERUBAHAN (2)"/>
      <sheetName val="B. PELTN MSIN "/>
      <sheetName val="C.GEDUNG  pengabungan 2015"/>
      <sheetName val="C.GEDUNG perubahan (2)"/>
      <sheetName val="C.GEDUNG"/>
      <sheetName val="D.JIJ PENGABUNGAN 2015"/>
      <sheetName val="D.JIJ"/>
      <sheetName val="E.ATL PENGABUNGAN 2015"/>
      <sheetName val="E.ATL"/>
      <sheetName val="F.AL"/>
      <sheetName val="BI"/>
      <sheetName val="2011"/>
      <sheetName val="JLH REKAP  (2) 2015"/>
      <sheetName val="JLH REKAP"/>
      <sheetName val="REKAP KIB"/>
      <sheetName val="Sheet1"/>
      <sheetName val="B. PELTN MSIN  PENGGABUNGAN2014"/>
      <sheetName val="ASET YANG RUSAK"/>
    </sheetNames>
    <sheetDataSet>
      <sheetData sheetId="0" refreshError="1"/>
      <sheetData sheetId="1">
        <row r="35">
          <cell r="P35">
            <v>5470552.0423859162</v>
          </cell>
        </row>
      </sheetData>
      <sheetData sheetId="2"/>
      <sheetData sheetId="3"/>
      <sheetData sheetId="4"/>
      <sheetData sheetId="5">
        <row r="12">
          <cell r="P12">
            <v>342331999.99999994</v>
          </cell>
        </row>
      </sheetData>
      <sheetData sheetId="6"/>
      <sheetData sheetId="7">
        <row r="19">
          <cell r="U19">
            <v>3993077.9968591868</v>
          </cell>
        </row>
      </sheetData>
      <sheetData sheetId="8">
        <row r="19">
          <cell r="U19">
            <v>3993077.9968591868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4">
          <cell r="Z14">
            <v>1083637147.6107485</v>
          </cell>
        </row>
      </sheetData>
      <sheetData sheetId="22"/>
      <sheetData sheetId="2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 PELTN MSIN 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 PELTN MSIN 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KBUDPAR"/>
      <sheetName val="TAPEM"/>
      <sheetName val="EKBANG"/>
      <sheetName val="PMD"/>
      <sheetName val="KESBANG"/>
      <sheetName val="CAPIL"/>
      <sheetName val="BAPPEDA"/>
      <sheetName val="BAWASDA"/>
    </sheetNames>
    <sheetDataSet>
      <sheetData sheetId="0">
        <row r="5">
          <cell r="J5" t="str">
            <v>B A W A S D A</v>
          </cell>
        </row>
      </sheetData>
      <sheetData sheetId="1">
        <row r="4">
          <cell r="J4" t="str">
            <v>BAGIAN EKONOMI PEMBANGUNAN</v>
          </cell>
        </row>
      </sheetData>
      <sheetData sheetId="2">
        <row r="4">
          <cell r="J4" t="str">
            <v>BAGIAN EKONOMI PEMBANGUNAN</v>
          </cell>
        </row>
      </sheetData>
      <sheetData sheetId="3">
        <row r="5">
          <cell r="J5" t="str">
            <v>BAGIAN PEMBERDAYAAN MASYARAKAT DESA</v>
          </cell>
        </row>
      </sheetData>
      <sheetData sheetId="4">
        <row r="5">
          <cell r="J5" t="str">
            <v>KANTOR KESATUAN BANGSA DAN PERLINDUNGAN MASYARAKAT</v>
          </cell>
        </row>
      </sheetData>
      <sheetData sheetId="5">
        <row r="5">
          <cell r="J5" t="str">
            <v>KANTOR CATATAN SIPIL</v>
          </cell>
        </row>
      </sheetData>
      <sheetData sheetId="6">
        <row r="5">
          <cell r="J5" t="str">
            <v>B A P P E D A</v>
          </cell>
        </row>
      </sheetData>
      <sheetData sheetId="7">
        <row r="5">
          <cell r="J5" t="str">
            <v>B A W A S D A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KBUDPAR"/>
    </sheetNames>
    <sheetDataSet>
      <sheetData sheetId="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KBUDPAR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C"/>
      <sheetName val="Sheet2"/>
      <sheetName val="KIB D"/>
      <sheetName val="Sheet3"/>
      <sheetName val="Sheet1"/>
      <sheetName val="Sheet4"/>
    </sheetNames>
    <sheetDataSet>
      <sheetData sheetId="0"/>
      <sheetData sheetId="1"/>
      <sheetData sheetId="2"/>
      <sheetData sheetId="3"/>
      <sheetData sheetId="4"/>
      <sheetData sheetId="5">
        <row r="4">
          <cell r="D4">
            <v>9520000000</v>
          </cell>
          <cell r="E4">
            <v>2001</v>
          </cell>
        </row>
        <row r="5">
          <cell r="D5">
            <v>9504000000</v>
          </cell>
          <cell r="E5">
            <v>2001</v>
          </cell>
        </row>
        <row r="6">
          <cell r="D6">
            <v>9883854526</v>
          </cell>
          <cell r="E6">
            <v>2001</v>
          </cell>
        </row>
        <row r="7">
          <cell r="D7">
            <v>1008000000</v>
          </cell>
          <cell r="E7">
            <v>2001</v>
          </cell>
        </row>
        <row r="8">
          <cell r="D8">
            <v>5145000000</v>
          </cell>
          <cell r="E8">
            <v>2001</v>
          </cell>
        </row>
        <row r="9">
          <cell r="D9">
            <v>16253400000</v>
          </cell>
          <cell r="E9">
            <v>2001</v>
          </cell>
        </row>
        <row r="10">
          <cell r="D10">
            <v>378000000</v>
          </cell>
          <cell r="E10">
            <v>2001</v>
          </cell>
        </row>
        <row r="11">
          <cell r="D11">
            <v>2275000000</v>
          </cell>
          <cell r="E11">
            <v>2001</v>
          </cell>
        </row>
        <row r="12">
          <cell r="D12">
            <v>3584000000</v>
          </cell>
          <cell r="E12">
            <v>2001</v>
          </cell>
        </row>
        <row r="13">
          <cell r="D13">
            <v>2520000000</v>
          </cell>
          <cell r="E13">
            <v>2001</v>
          </cell>
        </row>
        <row r="14">
          <cell r="D14">
            <v>1680000000</v>
          </cell>
          <cell r="E14">
            <v>2001</v>
          </cell>
        </row>
        <row r="15">
          <cell r="D15">
            <v>1456000000</v>
          </cell>
          <cell r="E15">
            <v>2001</v>
          </cell>
        </row>
        <row r="16">
          <cell r="D16">
            <v>1050000000</v>
          </cell>
          <cell r="E16">
            <v>2001</v>
          </cell>
        </row>
        <row r="17">
          <cell r="D17">
            <v>1575000000</v>
          </cell>
          <cell r="E17">
            <v>2001</v>
          </cell>
        </row>
        <row r="18">
          <cell r="D18">
            <v>2940000000</v>
          </cell>
          <cell r="E18">
            <v>2001</v>
          </cell>
        </row>
        <row r="19">
          <cell r="D19">
            <v>190125000</v>
          </cell>
          <cell r="E19">
            <v>2001</v>
          </cell>
        </row>
        <row r="20">
          <cell r="D20">
            <v>292500000</v>
          </cell>
          <cell r="E20">
            <v>2001</v>
          </cell>
        </row>
        <row r="21">
          <cell r="D21">
            <v>1568000000</v>
          </cell>
          <cell r="E21">
            <v>2001</v>
          </cell>
        </row>
        <row r="22">
          <cell r="D22">
            <v>1792000000</v>
          </cell>
          <cell r="E22">
            <v>2001</v>
          </cell>
        </row>
        <row r="23">
          <cell r="D23">
            <v>15680000000</v>
          </cell>
          <cell r="E23">
            <v>2001</v>
          </cell>
        </row>
        <row r="24">
          <cell r="D24">
            <v>2362500000</v>
          </cell>
          <cell r="E24">
            <v>2001</v>
          </cell>
        </row>
        <row r="25">
          <cell r="D25">
            <v>470400000</v>
          </cell>
          <cell r="E25">
            <v>2001</v>
          </cell>
        </row>
        <row r="26">
          <cell r="D26">
            <v>22932000000</v>
          </cell>
          <cell r="E26">
            <v>2001</v>
          </cell>
        </row>
        <row r="27">
          <cell r="D27">
            <v>14883166858.823</v>
          </cell>
          <cell r="E27">
            <v>2001</v>
          </cell>
        </row>
        <row r="28">
          <cell r="D28">
            <v>7982951762.6100006</v>
          </cell>
          <cell r="E28">
            <v>2001</v>
          </cell>
        </row>
        <row r="29">
          <cell r="D29">
            <v>9141204662</v>
          </cell>
          <cell r="E29">
            <v>2001</v>
          </cell>
        </row>
        <row r="30">
          <cell r="D30">
            <v>4900000000</v>
          </cell>
          <cell r="E30">
            <v>2001</v>
          </cell>
        </row>
        <row r="31">
          <cell r="D31">
            <v>4410000000</v>
          </cell>
          <cell r="E31">
            <v>2001</v>
          </cell>
        </row>
        <row r="32">
          <cell r="D32">
            <v>1056000000</v>
          </cell>
          <cell r="E32">
            <v>2001</v>
          </cell>
        </row>
        <row r="33">
          <cell r="D33">
            <v>4029052001.6099997</v>
          </cell>
          <cell r="E33">
            <v>2001</v>
          </cell>
        </row>
        <row r="34">
          <cell r="D34">
            <v>3741417795</v>
          </cell>
          <cell r="E34">
            <v>2001</v>
          </cell>
        </row>
        <row r="35">
          <cell r="D35">
            <v>525000000</v>
          </cell>
          <cell r="E35">
            <v>2001</v>
          </cell>
        </row>
        <row r="36">
          <cell r="D36">
            <v>173880000</v>
          </cell>
          <cell r="E36">
            <v>2001</v>
          </cell>
        </row>
        <row r="37">
          <cell r="D37">
            <v>5670000000</v>
          </cell>
          <cell r="E37">
            <v>2001</v>
          </cell>
        </row>
        <row r="38">
          <cell r="D38">
            <v>614250000</v>
          </cell>
          <cell r="E38">
            <v>2001</v>
          </cell>
        </row>
        <row r="39">
          <cell r="D39">
            <v>1375920000</v>
          </cell>
          <cell r="E39">
            <v>2001</v>
          </cell>
        </row>
        <row r="40">
          <cell r="D40">
            <v>262500000</v>
          </cell>
          <cell r="E40">
            <v>2001</v>
          </cell>
        </row>
        <row r="41">
          <cell r="D41">
            <v>756000000</v>
          </cell>
          <cell r="E41">
            <v>2001</v>
          </cell>
        </row>
        <row r="42">
          <cell r="D42">
            <v>630000000</v>
          </cell>
          <cell r="E42">
            <v>2001</v>
          </cell>
        </row>
        <row r="43">
          <cell r="D43">
            <v>2252250000</v>
          </cell>
          <cell r="E43">
            <v>2001</v>
          </cell>
        </row>
        <row r="44">
          <cell r="D44">
            <v>90000000</v>
          </cell>
          <cell r="E44">
            <v>2001</v>
          </cell>
        </row>
        <row r="45">
          <cell r="D45">
            <v>108000000</v>
          </cell>
          <cell r="E45">
            <v>2001</v>
          </cell>
        </row>
        <row r="46">
          <cell r="D46">
            <v>4725000000</v>
          </cell>
          <cell r="E46">
            <v>2001</v>
          </cell>
        </row>
        <row r="47">
          <cell r="D47">
            <v>216000000</v>
          </cell>
          <cell r="E47">
            <v>2001</v>
          </cell>
        </row>
        <row r="48">
          <cell r="D48">
            <v>168750000</v>
          </cell>
          <cell r="E48">
            <v>2001</v>
          </cell>
        </row>
        <row r="49">
          <cell r="D49">
            <v>180000000</v>
          </cell>
          <cell r="E49">
            <v>2001</v>
          </cell>
        </row>
        <row r="50">
          <cell r="D50">
            <v>336000000</v>
          </cell>
          <cell r="E50">
            <v>2001</v>
          </cell>
        </row>
        <row r="51">
          <cell r="D51">
            <v>999000000</v>
          </cell>
          <cell r="E51">
            <v>2001</v>
          </cell>
        </row>
        <row r="52">
          <cell r="D52">
            <v>468000000</v>
          </cell>
          <cell r="E52">
            <v>2001</v>
          </cell>
        </row>
        <row r="53">
          <cell r="D53">
            <v>2856000000</v>
          </cell>
          <cell r="E53">
            <v>2001</v>
          </cell>
        </row>
        <row r="54">
          <cell r="D54">
            <v>2940000000</v>
          </cell>
          <cell r="E54">
            <v>2001</v>
          </cell>
        </row>
        <row r="55">
          <cell r="D55">
            <v>107250000</v>
          </cell>
          <cell r="E55">
            <v>2001</v>
          </cell>
        </row>
        <row r="56">
          <cell r="D56">
            <v>4725000000</v>
          </cell>
          <cell r="E56">
            <v>2001</v>
          </cell>
        </row>
        <row r="57">
          <cell r="D57">
            <v>31588402771.260002</v>
          </cell>
          <cell r="E57">
            <v>2001</v>
          </cell>
        </row>
        <row r="58">
          <cell r="D58">
            <v>1134000000</v>
          </cell>
          <cell r="E58">
            <v>2001</v>
          </cell>
        </row>
        <row r="59">
          <cell r="D59">
            <v>7275000000</v>
          </cell>
          <cell r="E59">
            <v>2001</v>
          </cell>
        </row>
        <row r="60">
          <cell r="D60">
            <v>234097500</v>
          </cell>
          <cell r="E60">
            <v>2001</v>
          </cell>
        </row>
        <row r="61">
          <cell r="D61">
            <v>949130000</v>
          </cell>
          <cell r="E61">
            <v>2001</v>
          </cell>
        </row>
        <row r="62">
          <cell r="D62">
            <v>386750000</v>
          </cell>
          <cell r="E62">
            <v>2001</v>
          </cell>
        </row>
        <row r="63">
          <cell r="D63">
            <v>153562500</v>
          </cell>
          <cell r="E63">
            <v>2001</v>
          </cell>
        </row>
        <row r="64">
          <cell r="D64">
            <v>268450000</v>
          </cell>
          <cell r="E64">
            <v>2001</v>
          </cell>
        </row>
        <row r="65">
          <cell r="D65">
            <v>428610000</v>
          </cell>
          <cell r="E65">
            <v>2001</v>
          </cell>
        </row>
        <row r="66">
          <cell r="D66">
            <v>87587500</v>
          </cell>
          <cell r="E66">
            <v>2001</v>
          </cell>
        </row>
        <row r="67">
          <cell r="D67">
            <v>324187500</v>
          </cell>
          <cell r="E67">
            <v>2001</v>
          </cell>
        </row>
        <row r="68">
          <cell r="D68">
            <v>1305000000</v>
          </cell>
          <cell r="E68">
            <v>2001</v>
          </cell>
        </row>
        <row r="69">
          <cell r="D69">
            <v>118755000</v>
          </cell>
          <cell r="E69">
            <v>2001</v>
          </cell>
        </row>
        <row r="70">
          <cell r="D70">
            <v>68040000</v>
          </cell>
          <cell r="E70">
            <v>2001</v>
          </cell>
        </row>
        <row r="71">
          <cell r="D71">
            <v>86450000</v>
          </cell>
          <cell r="E71">
            <v>2001</v>
          </cell>
        </row>
        <row r="72">
          <cell r="D72">
            <v>145600000</v>
          </cell>
          <cell r="E72">
            <v>2001</v>
          </cell>
        </row>
        <row r="73">
          <cell r="D73">
            <v>145600000</v>
          </cell>
          <cell r="E73">
            <v>2001</v>
          </cell>
        </row>
        <row r="74">
          <cell r="D74">
            <v>174720000</v>
          </cell>
          <cell r="E74">
            <v>2001</v>
          </cell>
        </row>
        <row r="75">
          <cell r="D75">
            <v>317362500</v>
          </cell>
          <cell r="E75">
            <v>2001</v>
          </cell>
        </row>
        <row r="76">
          <cell r="D76">
            <v>1742422500</v>
          </cell>
          <cell r="E76">
            <v>2001</v>
          </cell>
        </row>
        <row r="77">
          <cell r="D77">
            <v>216125000</v>
          </cell>
          <cell r="E77">
            <v>2001</v>
          </cell>
        </row>
        <row r="78">
          <cell r="D78">
            <v>1650550765</v>
          </cell>
          <cell r="E78">
            <v>2001</v>
          </cell>
        </row>
        <row r="79">
          <cell r="D79">
            <v>630000000</v>
          </cell>
          <cell r="E79">
            <v>2001</v>
          </cell>
        </row>
        <row r="80">
          <cell r="D80">
            <v>9359649503.9899998</v>
          </cell>
          <cell r="E80">
            <v>2001</v>
          </cell>
        </row>
        <row r="81">
          <cell r="D81">
            <v>2275000000</v>
          </cell>
          <cell r="E81">
            <v>2001</v>
          </cell>
        </row>
        <row r="82">
          <cell r="D82">
            <v>3890250000</v>
          </cell>
          <cell r="E82">
            <v>2001</v>
          </cell>
        </row>
        <row r="83">
          <cell r="D83">
            <v>4299750000</v>
          </cell>
          <cell r="E83">
            <v>2001</v>
          </cell>
        </row>
        <row r="84">
          <cell r="D84">
            <v>2591976598.3800001</v>
          </cell>
          <cell r="E84">
            <v>2001</v>
          </cell>
        </row>
        <row r="85">
          <cell r="D85">
            <v>540000000</v>
          </cell>
          <cell r="E85">
            <v>2001</v>
          </cell>
        </row>
        <row r="86">
          <cell r="D86">
            <v>1620000000</v>
          </cell>
          <cell r="E86">
            <v>2001</v>
          </cell>
        </row>
        <row r="87">
          <cell r="D87">
            <v>540000000</v>
          </cell>
          <cell r="E87">
            <v>2001</v>
          </cell>
        </row>
        <row r="88">
          <cell r="D88">
            <v>900000000</v>
          </cell>
          <cell r="E88">
            <v>2001</v>
          </cell>
        </row>
        <row r="89">
          <cell r="D89">
            <v>175500000</v>
          </cell>
          <cell r="E89">
            <v>2001</v>
          </cell>
        </row>
        <row r="90">
          <cell r="D90">
            <v>675000000</v>
          </cell>
          <cell r="E90">
            <v>2001</v>
          </cell>
        </row>
        <row r="91">
          <cell r="D91">
            <v>3360000000</v>
          </cell>
          <cell r="E91">
            <v>2001</v>
          </cell>
        </row>
        <row r="92">
          <cell r="D92">
            <v>2700000000</v>
          </cell>
          <cell r="E92">
            <v>2001</v>
          </cell>
        </row>
        <row r="93">
          <cell r="D93">
            <v>288000000</v>
          </cell>
          <cell r="E93">
            <v>2001</v>
          </cell>
        </row>
        <row r="94">
          <cell r="D94">
            <v>3273925686</v>
          </cell>
          <cell r="E94">
            <v>2001</v>
          </cell>
        </row>
        <row r="95">
          <cell r="D95">
            <v>2475000000</v>
          </cell>
          <cell r="E95">
            <v>2001</v>
          </cell>
        </row>
        <row r="96">
          <cell r="D96">
            <v>450000000</v>
          </cell>
          <cell r="E96">
            <v>2001</v>
          </cell>
        </row>
        <row r="97">
          <cell r="D97">
            <v>46812964265.480003</v>
          </cell>
          <cell r="E97">
            <v>2001</v>
          </cell>
        </row>
        <row r="98">
          <cell r="D98">
            <v>6975000000</v>
          </cell>
          <cell r="E98">
            <v>2001</v>
          </cell>
        </row>
        <row r="99">
          <cell r="D99">
            <v>20175343360</v>
          </cell>
          <cell r="E99">
            <v>2001</v>
          </cell>
        </row>
        <row r="100">
          <cell r="D100">
            <v>13778074379</v>
          </cell>
          <cell r="E100">
            <v>2001</v>
          </cell>
        </row>
        <row r="101">
          <cell r="D101">
            <v>4420800000</v>
          </cell>
          <cell r="E101">
            <v>2001</v>
          </cell>
        </row>
        <row r="102">
          <cell r="D102">
            <v>175500000</v>
          </cell>
          <cell r="E102">
            <v>2001</v>
          </cell>
        </row>
        <row r="103">
          <cell r="D103">
            <v>3360000000</v>
          </cell>
          <cell r="E103">
            <v>2001</v>
          </cell>
        </row>
        <row r="104">
          <cell r="D104">
            <v>2080000000</v>
          </cell>
          <cell r="E104">
            <v>2001</v>
          </cell>
        </row>
        <row r="105">
          <cell r="D105">
            <v>980850000</v>
          </cell>
          <cell r="E105">
            <v>2001</v>
          </cell>
        </row>
        <row r="106">
          <cell r="D106">
            <v>506250000</v>
          </cell>
          <cell r="E106">
            <v>2001</v>
          </cell>
        </row>
        <row r="107">
          <cell r="D107">
            <v>1108800000</v>
          </cell>
          <cell r="E107">
            <v>2001</v>
          </cell>
        </row>
        <row r="108">
          <cell r="D108">
            <v>1142400000</v>
          </cell>
          <cell r="E108">
            <v>2001</v>
          </cell>
        </row>
        <row r="109">
          <cell r="D109">
            <v>913733028</v>
          </cell>
          <cell r="E109">
            <v>2001</v>
          </cell>
        </row>
        <row r="110">
          <cell r="D110">
            <v>15371093732.342295</v>
          </cell>
          <cell r="E110">
            <v>2001</v>
          </cell>
        </row>
        <row r="111">
          <cell r="D111">
            <v>2058000000</v>
          </cell>
          <cell r="E111">
            <v>2001</v>
          </cell>
        </row>
        <row r="112">
          <cell r="D112">
            <v>2016000000</v>
          </cell>
          <cell r="E112">
            <v>2001</v>
          </cell>
        </row>
        <row r="113">
          <cell r="D113">
            <v>1176000000</v>
          </cell>
          <cell r="E113">
            <v>2001</v>
          </cell>
        </row>
        <row r="114">
          <cell r="D114">
            <v>1848000000</v>
          </cell>
          <cell r="E114">
            <v>2001</v>
          </cell>
        </row>
        <row r="115">
          <cell r="D115">
            <v>4200000000</v>
          </cell>
          <cell r="E115">
            <v>2001</v>
          </cell>
        </row>
        <row r="116">
          <cell r="D116">
            <v>4992000000</v>
          </cell>
          <cell r="E116">
            <v>2001</v>
          </cell>
        </row>
        <row r="117">
          <cell r="D117">
            <v>8400000000</v>
          </cell>
          <cell r="E117">
            <v>2001</v>
          </cell>
        </row>
        <row r="118">
          <cell r="D118">
            <v>12022715750</v>
          </cell>
          <cell r="E118">
            <v>2001</v>
          </cell>
        </row>
        <row r="119">
          <cell r="D119">
            <v>1300000000</v>
          </cell>
          <cell r="E119">
            <v>2001</v>
          </cell>
        </row>
        <row r="120">
          <cell r="D120">
            <v>14400000000</v>
          </cell>
          <cell r="E120">
            <v>2001</v>
          </cell>
        </row>
        <row r="121">
          <cell r="D121">
            <v>16170000000</v>
          </cell>
          <cell r="E121">
            <v>2001</v>
          </cell>
        </row>
        <row r="122">
          <cell r="D122">
            <v>819000000</v>
          </cell>
          <cell r="E122">
            <v>2001</v>
          </cell>
        </row>
        <row r="123">
          <cell r="D123">
            <v>303750000</v>
          </cell>
          <cell r="E123">
            <v>2001</v>
          </cell>
        </row>
        <row r="124">
          <cell r="D124">
            <v>17280000000</v>
          </cell>
          <cell r="E124">
            <v>2001</v>
          </cell>
        </row>
        <row r="125">
          <cell r="D125">
            <v>56840000000</v>
          </cell>
          <cell r="E125">
            <v>2001</v>
          </cell>
        </row>
        <row r="126">
          <cell r="D126">
            <v>15288000000</v>
          </cell>
          <cell r="E126">
            <v>2001</v>
          </cell>
        </row>
        <row r="127">
          <cell r="D127">
            <v>11424000000</v>
          </cell>
          <cell r="E127">
            <v>2001</v>
          </cell>
        </row>
        <row r="128">
          <cell r="D128">
            <v>15680000000</v>
          </cell>
          <cell r="E128">
            <v>2001</v>
          </cell>
        </row>
        <row r="129">
          <cell r="D129">
            <v>3060956544</v>
          </cell>
          <cell r="E129">
            <v>2001</v>
          </cell>
        </row>
        <row r="130">
          <cell r="D130">
            <v>4992000000</v>
          </cell>
          <cell r="E130">
            <v>2001</v>
          </cell>
        </row>
        <row r="131">
          <cell r="D131">
            <v>4302632417</v>
          </cell>
          <cell r="E131">
            <v>2001</v>
          </cell>
        </row>
        <row r="132">
          <cell r="D132">
            <v>1755000000</v>
          </cell>
          <cell r="E132">
            <v>2001</v>
          </cell>
        </row>
        <row r="133">
          <cell r="D133">
            <v>5376000000</v>
          </cell>
          <cell r="E133">
            <v>2001</v>
          </cell>
        </row>
        <row r="134">
          <cell r="D134">
            <v>998400000</v>
          </cell>
          <cell r="E134">
            <v>2001</v>
          </cell>
        </row>
        <row r="135">
          <cell r="D135">
            <v>1248000000</v>
          </cell>
          <cell r="E135">
            <v>2001</v>
          </cell>
        </row>
        <row r="136">
          <cell r="D136">
            <v>1190400000</v>
          </cell>
          <cell r="E136">
            <v>2001</v>
          </cell>
        </row>
        <row r="137">
          <cell r="D137">
            <v>580500000</v>
          </cell>
          <cell r="E137">
            <v>2001</v>
          </cell>
        </row>
        <row r="138">
          <cell r="D138">
            <v>261000000</v>
          </cell>
          <cell r="E138">
            <v>2001</v>
          </cell>
        </row>
        <row r="139">
          <cell r="D139">
            <v>3159000000</v>
          </cell>
          <cell r="E139">
            <v>2001</v>
          </cell>
        </row>
        <row r="140">
          <cell r="D140">
            <v>6552000000</v>
          </cell>
          <cell r="E140">
            <v>2001</v>
          </cell>
        </row>
        <row r="141">
          <cell r="D141">
            <v>765000000</v>
          </cell>
          <cell r="E141">
            <v>2001</v>
          </cell>
        </row>
        <row r="142">
          <cell r="D142">
            <v>6048000000</v>
          </cell>
          <cell r="E142">
            <v>2001</v>
          </cell>
        </row>
        <row r="143">
          <cell r="D143">
            <v>2937600000</v>
          </cell>
          <cell r="E143">
            <v>2001</v>
          </cell>
        </row>
        <row r="144">
          <cell r="D144">
            <v>720000000</v>
          </cell>
          <cell r="E144">
            <v>2001</v>
          </cell>
        </row>
        <row r="145">
          <cell r="D145">
            <v>1080000000</v>
          </cell>
          <cell r="E145">
            <v>2001</v>
          </cell>
        </row>
        <row r="146">
          <cell r="D146">
            <v>1011456000</v>
          </cell>
          <cell r="E146">
            <v>2001</v>
          </cell>
        </row>
        <row r="147">
          <cell r="D147">
            <v>3640000000</v>
          </cell>
          <cell r="E147">
            <v>2001</v>
          </cell>
        </row>
        <row r="148">
          <cell r="D148">
            <v>3071250000</v>
          </cell>
          <cell r="E148">
            <v>2001</v>
          </cell>
        </row>
        <row r="149">
          <cell r="D149">
            <v>3240000000</v>
          </cell>
          <cell r="E149">
            <v>2001</v>
          </cell>
        </row>
        <row r="150">
          <cell r="D150">
            <v>2835000000</v>
          </cell>
          <cell r="E150">
            <v>2001</v>
          </cell>
        </row>
        <row r="151">
          <cell r="D151">
            <v>1215000000</v>
          </cell>
          <cell r="E151">
            <v>2001</v>
          </cell>
        </row>
        <row r="152">
          <cell r="D152">
            <v>2835000000</v>
          </cell>
          <cell r="E152">
            <v>2001</v>
          </cell>
        </row>
        <row r="153">
          <cell r="D153">
            <v>3000000000</v>
          </cell>
          <cell r="E153">
            <v>2001</v>
          </cell>
        </row>
        <row r="154">
          <cell r="D154">
            <v>263250000</v>
          </cell>
          <cell r="E154">
            <v>2001</v>
          </cell>
        </row>
        <row r="155">
          <cell r="D155">
            <v>5119353361.6199999</v>
          </cell>
          <cell r="E155">
            <v>2001</v>
          </cell>
        </row>
        <row r="156">
          <cell r="D156">
            <v>2304000000</v>
          </cell>
          <cell r="E156">
            <v>2001</v>
          </cell>
        </row>
        <row r="157">
          <cell r="D157">
            <v>643500000</v>
          </cell>
          <cell r="E157">
            <v>2001</v>
          </cell>
        </row>
        <row r="158">
          <cell r="D158">
            <v>1008000000</v>
          </cell>
          <cell r="E158">
            <v>2001</v>
          </cell>
        </row>
        <row r="159">
          <cell r="D159">
            <v>1440000000</v>
          </cell>
          <cell r="E159">
            <v>2001</v>
          </cell>
        </row>
        <row r="160">
          <cell r="D160">
            <v>864000000</v>
          </cell>
          <cell r="E160">
            <v>2001</v>
          </cell>
        </row>
        <row r="161">
          <cell r="D161">
            <v>540000000</v>
          </cell>
          <cell r="E161">
            <v>2001</v>
          </cell>
        </row>
        <row r="162">
          <cell r="D162">
            <v>3160500000</v>
          </cell>
          <cell r="E162">
            <v>2001</v>
          </cell>
        </row>
        <row r="163">
          <cell r="D163">
            <v>1323000000</v>
          </cell>
          <cell r="E163">
            <v>2001</v>
          </cell>
        </row>
        <row r="164">
          <cell r="D164">
            <v>648000000</v>
          </cell>
          <cell r="E164">
            <v>2001</v>
          </cell>
        </row>
        <row r="165">
          <cell r="D165">
            <v>1440000000</v>
          </cell>
          <cell r="E165">
            <v>2001</v>
          </cell>
        </row>
        <row r="166">
          <cell r="D166">
            <v>787500000</v>
          </cell>
          <cell r="E166">
            <v>2001</v>
          </cell>
        </row>
        <row r="167">
          <cell r="D167">
            <v>700000000</v>
          </cell>
          <cell r="E167">
            <v>2001</v>
          </cell>
        </row>
        <row r="168">
          <cell r="D168">
            <v>536747180</v>
          </cell>
          <cell r="E168">
            <v>2001</v>
          </cell>
        </row>
        <row r="169">
          <cell r="D169">
            <v>600000000</v>
          </cell>
          <cell r="E169">
            <v>2001</v>
          </cell>
        </row>
        <row r="170">
          <cell r="D170">
            <v>243750000</v>
          </cell>
          <cell r="E170">
            <v>2001</v>
          </cell>
        </row>
        <row r="171">
          <cell r="D171">
            <v>787500000</v>
          </cell>
          <cell r="E171">
            <v>2001</v>
          </cell>
        </row>
        <row r="172">
          <cell r="D172">
            <v>4613760526</v>
          </cell>
          <cell r="E172">
            <v>2001</v>
          </cell>
        </row>
        <row r="173">
          <cell r="D173">
            <v>832000000</v>
          </cell>
          <cell r="E173">
            <v>2001</v>
          </cell>
        </row>
        <row r="174">
          <cell r="D174">
            <v>187200000</v>
          </cell>
          <cell r="E174">
            <v>2001</v>
          </cell>
        </row>
        <row r="175">
          <cell r="D175">
            <v>525000000</v>
          </cell>
          <cell r="E175">
            <v>2001</v>
          </cell>
        </row>
        <row r="176">
          <cell r="D176">
            <v>1115572260</v>
          </cell>
          <cell r="E176">
            <v>2001</v>
          </cell>
        </row>
        <row r="177">
          <cell r="D177">
            <v>537600000</v>
          </cell>
          <cell r="E177">
            <v>2001</v>
          </cell>
        </row>
        <row r="178">
          <cell r="D178">
            <v>1229280000</v>
          </cell>
          <cell r="E178">
            <v>2001</v>
          </cell>
        </row>
        <row r="179">
          <cell r="D179">
            <v>180000000</v>
          </cell>
          <cell r="E179">
            <v>2001</v>
          </cell>
        </row>
        <row r="180">
          <cell r="D180">
            <v>975000000</v>
          </cell>
          <cell r="E180">
            <v>2001</v>
          </cell>
        </row>
        <row r="181">
          <cell r="D181">
            <v>472500000</v>
          </cell>
          <cell r="E181">
            <v>2001</v>
          </cell>
        </row>
        <row r="182">
          <cell r="D182">
            <v>337500000</v>
          </cell>
          <cell r="E182">
            <v>2001</v>
          </cell>
        </row>
        <row r="183">
          <cell r="D183">
            <v>441000000</v>
          </cell>
          <cell r="E183">
            <v>2001</v>
          </cell>
        </row>
        <row r="184">
          <cell r="D184">
            <v>472500000</v>
          </cell>
          <cell r="E184">
            <v>2001</v>
          </cell>
        </row>
        <row r="185">
          <cell r="D185">
            <v>405000000</v>
          </cell>
          <cell r="E185">
            <v>2001</v>
          </cell>
        </row>
        <row r="186">
          <cell r="D186">
            <v>810000000</v>
          </cell>
          <cell r="E186">
            <v>2001</v>
          </cell>
        </row>
        <row r="187">
          <cell r="D187">
            <v>47250000</v>
          </cell>
          <cell r="E187">
            <v>2001</v>
          </cell>
        </row>
        <row r="188">
          <cell r="D188">
            <v>378000000</v>
          </cell>
          <cell r="E188">
            <v>2001</v>
          </cell>
        </row>
        <row r="189">
          <cell r="D189">
            <v>270000000</v>
          </cell>
          <cell r="E189">
            <v>2001</v>
          </cell>
        </row>
        <row r="190">
          <cell r="D190">
            <v>453375000</v>
          </cell>
          <cell r="E190">
            <v>2001</v>
          </cell>
        </row>
        <row r="191">
          <cell r="D191">
            <v>1215000000</v>
          </cell>
          <cell r="E191">
            <v>2001</v>
          </cell>
        </row>
        <row r="192">
          <cell r="D192">
            <v>239400000</v>
          </cell>
          <cell r="E192">
            <v>2001</v>
          </cell>
        </row>
        <row r="193">
          <cell r="D193">
            <v>1770000000</v>
          </cell>
          <cell r="E193">
            <v>2001</v>
          </cell>
        </row>
        <row r="194">
          <cell r="D194">
            <v>1248000000</v>
          </cell>
          <cell r="E194">
            <v>2001</v>
          </cell>
        </row>
        <row r="195">
          <cell r="D195">
            <v>6600000000</v>
          </cell>
          <cell r="E195">
            <v>2004</v>
          </cell>
        </row>
        <row r="196">
          <cell r="D196">
            <v>841500000</v>
          </cell>
          <cell r="E196">
            <v>2006</v>
          </cell>
        </row>
        <row r="197">
          <cell r="D197">
            <v>7560000000</v>
          </cell>
          <cell r="E197">
            <v>1993</v>
          </cell>
        </row>
        <row r="198">
          <cell r="D198">
            <v>945000000</v>
          </cell>
          <cell r="E198">
            <v>1996</v>
          </cell>
        </row>
        <row r="199">
          <cell r="D199">
            <v>286650000</v>
          </cell>
          <cell r="E199">
            <v>1942</v>
          </cell>
        </row>
        <row r="200">
          <cell r="D200">
            <v>420000000</v>
          </cell>
          <cell r="E200">
            <v>1980</v>
          </cell>
        </row>
        <row r="201">
          <cell r="D201">
            <v>128000000</v>
          </cell>
          <cell r="E201">
            <v>2006</v>
          </cell>
        </row>
        <row r="202">
          <cell r="D202">
            <v>7177500000</v>
          </cell>
          <cell r="E202">
            <v>2005</v>
          </cell>
        </row>
        <row r="203">
          <cell r="D203">
            <v>336000000</v>
          </cell>
          <cell r="E203">
            <v>2006</v>
          </cell>
        </row>
        <row r="204">
          <cell r="D204">
            <v>294000000</v>
          </cell>
          <cell r="E204">
            <v>1942</v>
          </cell>
        </row>
        <row r="205">
          <cell r="D205">
            <v>504000000</v>
          </cell>
          <cell r="E205">
            <v>1980</v>
          </cell>
        </row>
        <row r="206">
          <cell r="D206">
            <v>150000000</v>
          </cell>
          <cell r="E206">
            <v>2006</v>
          </cell>
        </row>
        <row r="207">
          <cell r="D207">
            <v>162000000</v>
          </cell>
          <cell r="E207">
            <v>1999</v>
          </cell>
        </row>
        <row r="208">
          <cell r="D208">
            <v>841500000</v>
          </cell>
          <cell r="E208">
            <v>2006</v>
          </cell>
        </row>
        <row r="209">
          <cell r="D209">
            <v>2772000000</v>
          </cell>
          <cell r="E209">
            <v>1987</v>
          </cell>
        </row>
        <row r="210">
          <cell r="D210">
            <v>308000000</v>
          </cell>
          <cell r="E210">
            <v>1999</v>
          </cell>
        </row>
        <row r="211">
          <cell r="D211">
            <v>1155000000</v>
          </cell>
          <cell r="E211">
            <v>2003</v>
          </cell>
        </row>
        <row r="212">
          <cell r="D212">
            <v>374400000</v>
          </cell>
          <cell r="E212">
            <v>2000</v>
          </cell>
        </row>
        <row r="213">
          <cell r="D213">
            <v>345600000</v>
          </cell>
          <cell r="E213">
            <v>1981</v>
          </cell>
        </row>
        <row r="214">
          <cell r="D214">
            <v>3168000000</v>
          </cell>
          <cell r="E214">
            <v>1999</v>
          </cell>
        </row>
        <row r="215">
          <cell r="D215">
            <v>388800000</v>
          </cell>
          <cell r="E215">
            <v>1990</v>
          </cell>
        </row>
        <row r="216">
          <cell r="D216">
            <v>648000000</v>
          </cell>
          <cell r="E216">
            <v>1990</v>
          </cell>
        </row>
        <row r="217">
          <cell r="D217">
            <v>374400000</v>
          </cell>
          <cell r="E217">
            <v>2000</v>
          </cell>
        </row>
        <row r="218">
          <cell r="D218">
            <v>388800000</v>
          </cell>
          <cell r="E218">
            <v>1990</v>
          </cell>
        </row>
        <row r="219">
          <cell r="D219">
            <v>345600000</v>
          </cell>
          <cell r="E219">
            <v>1987</v>
          </cell>
        </row>
        <row r="220">
          <cell r="D220">
            <v>486000000</v>
          </cell>
          <cell r="E220">
            <v>1991</v>
          </cell>
        </row>
        <row r="221">
          <cell r="D221">
            <v>230400000</v>
          </cell>
          <cell r="E221">
            <v>2006</v>
          </cell>
        </row>
        <row r="222">
          <cell r="D222">
            <v>378000000</v>
          </cell>
          <cell r="E222">
            <v>1990</v>
          </cell>
        </row>
        <row r="223">
          <cell r="D223">
            <v>576000000</v>
          </cell>
          <cell r="E223">
            <v>1987</v>
          </cell>
        </row>
        <row r="224">
          <cell r="D224">
            <v>432000000</v>
          </cell>
          <cell r="E224">
            <v>2006</v>
          </cell>
        </row>
        <row r="225">
          <cell r="D225">
            <v>226800000</v>
          </cell>
          <cell r="E225">
            <v>1992</v>
          </cell>
        </row>
        <row r="226">
          <cell r="D226">
            <v>324000000</v>
          </cell>
          <cell r="E226">
            <v>2006</v>
          </cell>
        </row>
        <row r="227">
          <cell r="D227">
            <v>140400000</v>
          </cell>
          <cell r="E227">
            <v>2004</v>
          </cell>
        </row>
        <row r="228">
          <cell r="D228">
            <v>396000000</v>
          </cell>
          <cell r="E228">
            <v>1982</v>
          </cell>
        </row>
        <row r="229">
          <cell r="D229">
            <v>140400000</v>
          </cell>
          <cell r="E229">
            <v>2004</v>
          </cell>
        </row>
        <row r="230">
          <cell r="D230">
            <v>720000000</v>
          </cell>
          <cell r="E230">
            <v>2006</v>
          </cell>
        </row>
        <row r="231">
          <cell r="D231">
            <v>384000000</v>
          </cell>
          <cell r="E231">
            <v>2005</v>
          </cell>
        </row>
        <row r="232">
          <cell r="D232">
            <v>140400000</v>
          </cell>
          <cell r="E232">
            <v>2004</v>
          </cell>
        </row>
        <row r="233">
          <cell r="D233">
            <v>135000000</v>
          </cell>
          <cell r="E233">
            <v>1996</v>
          </cell>
        </row>
        <row r="234">
          <cell r="D234">
            <v>252000000</v>
          </cell>
          <cell r="E234">
            <v>1995</v>
          </cell>
        </row>
        <row r="235">
          <cell r="D235">
            <v>336000000</v>
          </cell>
          <cell r="E235">
            <v>1978</v>
          </cell>
        </row>
        <row r="236">
          <cell r="D236">
            <v>528000000</v>
          </cell>
          <cell r="E236">
            <v>1990</v>
          </cell>
        </row>
        <row r="237">
          <cell r="D237">
            <v>180000000</v>
          </cell>
          <cell r="E237">
            <v>1990</v>
          </cell>
        </row>
        <row r="238">
          <cell r="D238">
            <v>252000000</v>
          </cell>
          <cell r="E238">
            <v>1984</v>
          </cell>
        </row>
        <row r="239">
          <cell r="D239">
            <v>486000000</v>
          </cell>
          <cell r="E239">
            <v>1986</v>
          </cell>
        </row>
        <row r="240">
          <cell r="D240">
            <v>1848000000</v>
          </cell>
          <cell r="E240">
            <v>1988</v>
          </cell>
        </row>
        <row r="241">
          <cell r="D241">
            <v>422400000</v>
          </cell>
          <cell r="E241">
            <v>1981</v>
          </cell>
        </row>
        <row r="242">
          <cell r="D242">
            <v>1320000000</v>
          </cell>
          <cell r="E242">
            <v>2006</v>
          </cell>
        </row>
        <row r="243">
          <cell r="D243">
            <v>528000000</v>
          </cell>
          <cell r="E243">
            <v>2006</v>
          </cell>
        </row>
        <row r="244">
          <cell r="D244">
            <v>2125200000</v>
          </cell>
          <cell r="E244">
            <v>1987</v>
          </cell>
        </row>
        <row r="245">
          <cell r="D245">
            <v>841500000</v>
          </cell>
          <cell r="E245">
            <v>2004</v>
          </cell>
        </row>
        <row r="246">
          <cell r="D246">
            <v>495000000</v>
          </cell>
          <cell r="E246">
            <v>2001</v>
          </cell>
        </row>
        <row r="247">
          <cell r="D247">
            <v>2059200000</v>
          </cell>
          <cell r="E247">
            <v>2004</v>
          </cell>
        </row>
        <row r="248">
          <cell r="D248">
            <v>495000000</v>
          </cell>
          <cell r="E248">
            <v>2001</v>
          </cell>
        </row>
        <row r="249">
          <cell r="D249">
            <v>841500000</v>
          </cell>
          <cell r="E249">
            <v>2004</v>
          </cell>
        </row>
        <row r="250">
          <cell r="D250">
            <v>150000000</v>
          </cell>
          <cell r="E250">
            <v>2006</v>
          </cell>
        </row>
        <row r="251">
          <cell r="D251">
            <v>1750542695.4095719</v>
          </cell>
          <cell r="E251">
            <v>2007</v>
          </cell>
        </row>
        <row r="252">
          <cell r="D252">
            <v>1797674273.4540961</v>
          </cell>
          <cell r="E252">
            <v>2007</v>
          </cell>
        </row>
        <row r="253">
          <cell r="D253">
            <v>2826398290.872139</v>
          </cell>
          <cell r="E253">
            <v>2007</v>
          </cell>
        </row>
        <row r="254">
          <cell r="D254">
            <v>1990033077.2583308</v>
          </cell>
          <cell r="E254">
            <v>2007</v>
          </cell>
        </row>
        <row r="255">
          <cell r="D255">
            <v>2194386304.3273997</v>
          </cell>
          <cell r="E255">
            <v>2007</v>
          </cell>
        </row>
        <row r="256">
          <cell r="D256">
            <v>5037798091.3787003</v>
          </cell>
          <cell r="E256">
            <v>2007</v>
          </cell>
        </row>
        <row r="257">
          <cell r="D257">
            <v>1259881574.9739072</v>
          </cell>
          <cell r="E257">
            <v>2007</v>
          </cell>
        </row>
        <row r="258">
          <cell r="D258">
            <v>1445197841.9462903</v>
          </cell>
          <cell r="E258">
            <v>2007</v>
          </cell>
        </row>
        <row r="259">
          <cell r="D259">
            <v>3995337645.1723862</v>
          </cell>
          <cell r="E259">
            <v>2007</v>
          </cell>
        </row>
        <row r="260">
          <cell r="D260">
            <v>92623120.774719015</v>
          </cell>
          <cell r="E260">
            <v>2007</v>
          </cell>
        </row>
        <row r="261">
          <cell r="D261">
            <v>9470100204.3266697</v>
          </cell>
          <cell r="E261">
            <v>2007</v>
          </cell>
        </row>
        <row r="262">
          <cell r="D262">
            <v>1495355556.08446</v>
          </cell>
          <cell r="E262">
            <v>2007</v>
          </cell>
        </row>
        <row r="263">
          <cell r="D263">
            <v>1601590326.3398361</v>
          </cell>
          <cell r="E263">
            <v>2007</v>
          </cell>
        </row>
        <row r="264">
          <cell r="D264">
            <v>1236351311.7744997</v>
          </cell>
          <cell r="E264">
            <v>2007</v>
          </cell>
        </row>
        <row r="265">
          <cell r="D265">
            <v>1286184534.3929939</v>
          </cell>
          <cell r="E265">
            <v>2007</v>
          </cell>
        </row>
        <row r="266">
          <cell r="D266">
            <v>3309782443.4143963</v>
          </cell>
          <cell r="E266">
            <v>2007</v>
          </cell>
        </row>
        <row r="267">
          <cell r="D267">
            <v>2746245475.7522197</v>
          </cell>
          <cell r="E267">
            <v>2007</v>
          </cell>
        </row>
        <row r="268">
          <cell r="D268">
            <v>2013774833.48155</v>
          </cell>
          <cell r="E268">
            <v>2007</v>
          </cell>
        </row>
        <row r="269">
          <cell r="D269">
            <v>5825831760.3196297</v>
          </cell>
          <cell r="E269">
            <v>2007</v>
          </cell>
        </row>
        <row r="270">
          <cell r="D270">
            <v>1143090531.604764</v>
          </cell>
          <cell r="E270">
            <v>2007</v>
          </cell>
        </row>
        <row r="271">
          <cell r="D271">
            <v>364880737.00996</v>
          </cell>
          <cell r="E271">
            <v>2007</v>
          </cell>
        </row>
        <row r="272">
          <cell r="D272">
            <v>2746245475.7522197</v>
          </cell>
          <cell r="E272">
            <v>2007</v>
          </cell>
        </row>
        <row r="273">
          <cell r="D273">
            <v>789287288.45564878</v>
          </cell>
          <cell r="E273">
            <v>2007</v>
          </cell>
        </row>
        <row r="274">
          <cell r="D274">
            <v>677119699.41373801</v>
          </cell>
          <cell r="E274">
            <v>2007</v>
          </cell>
        </row>
        <row r="275">
          <cell r="D275">
            <v>789287288.44000006</v>
          </cell>
          <cell r="E275">
            <v>2007</v>
          </cell>
        </row>
        <row r="276">
          <cell r="D276">
            <v>786808471.61551905</v>
          </cell>
          <cell r="E276">
            <v>2007</v>
          </cell>
        </row>
        <row r="277">
          <cell r="D277">
            <v>732909624.99453104</v>
          </cell>
          <cell r="E277">
            <v>2007</v>
          </cell>
        </row>
        <row r="278">
          <cell r="D278">
            <v>646450700.572227</v>
          </cell>
          <cell r="E278">
            <v>2007</v>
          </cell>
        </row>
        <row r="279">
          <cell r="D279">
            <v>680558937.49492168</v>
          </cell>
          <cell r="E279">
            <v>2007</v>
          </cell>
        </row>
        <row r="280">
          <cell r="D280">
            <v>631947584.81671309</v>
          </cell>
          <cell r="E280">
            <v>2007</v>
          </cell>
        </row>
        <row r="281">
          <cell r="D281">
            <v>659658905.78583896</v>
          </cell>
          <cell r="E281">
            <v>2007</v>
          </cell>
        </row>
        <row r="282">
          <cell r="D282">
            <v>667654574.73438203</v>
          </cell>
          <cell r="E282">
            <v>2007</v>
          </cell>
        </row>
        <row r="283">
          <cell r="D283">
            <v>705972610.72970796</v>
          </cell>
          <cell r="E283">
            <v>2007</v>
          </cell>
        </row>
        <row r="284">
          <cell r="D284">
            <v>779831709.96329999</v>
          </cell>
          <cell r="E284">
            <v>2007</v>
          </cell>
        </row>
        <row r="285">
          <cell r="D285">
            <v>890878662.61464095</v>
          </cell>
          <cell r="E285">
            <v>2007</v>
          </cell>
        </row>
        <row r="286">
          <cell r="D286">
            <v>786272302.10877895</v>
          </cell>
          <cell r="E286">
            <v>2007</v>
          </cell>
        </row>
        <row r="287">
          <cell r="D287">
            <v>695109994.81529498</v>
          </cell>
          <cell r="E287">
            <v>2007</v>
          </cell>
        </row>
        <row r="288">
          <cell r="D288">
            <v>929480817.58420205</v>
          </cell>
          <cell r="E288">
            <v>2007</v>
          </cell>
        </row>
        <row r="289">
          <cell r="D289">
            <v>738816590.76175904</v>
          </cell>
          <cell r="E289">
            <v>2007</v>
          </cell>
        </row>
        <row r="290">
          <cell r="D290">
            <v>1400963703.44068</v>
          </cell>
          <cell r="E290">
            <v>2015</v>
          </cell>
        </row>
        <row r="291">
          <cell r="D291">
            <v>1606819122.6242001</v>
          </cell>
          <cell r="E291">
            <v>2007</v>
          </cell>
        </row>
        <row r="292">
          <cell r="D292">
            <v>966122240.69814003</v>
          </cell>
          <cell r="E292">
            <v>2007</v>
          </cell>
        </row>
        <row r="293">
          <cell r="D293">
            <v>1327353361.6165369</v>
          </cell>
          <cell r="E293">
            <v>2007</v>
          </cell>
        </row>
        <row r="294">
          <cell r="D294">
            <v>6847118208.5808697</v>
          </cell>
          <cell r="E294">
            <v>2007</v>
          </cell>
        </row>
        <row r="295">
          <cell r="D295">
            <v>2864585047.9665399</v>
          </cell>
          <cell r="E295">
            <v>2007</v>
          </cell>
        </row>
        <row r="296">
          <cell r="D296">
            <v>1327353361.6165369</v>
          </cell>
          <cell r="E296">
            <v>2007</v>
          </cell>
        </row>
        <row r="297">
          <cell r="D297">
            <v>1327353361.6165369</v>
          </cell>
          <cell r="E297">
            <v>2007</v>
          </cell>
        </row>
        <row r="298">
          <cell r="D298">
            <v>1327353361.6165369</v>
          </cell>
          <cell r="E298">
            <v>2007</v>
          </cell>
        </row>
        <row r="299">
          <cell r="D299">
            <v>1327353361.6165369</v>
          </cell>
          <cell r="E299">
            <v>2007</v>
          </cell>
        </row>
        <row r="300">
          <cell r="D300">
            <v>1110059695.6493311</v>
          </cell>
          <cell r="E300">
            <v>2007</v>
          </cell>
        </row>
        <row r="301">
          <cell r="D301">
            <v>1327353361.6165369</v>
          </cell>
          <cell r="E301">
            <v>2007</v>
          </cell>
        </row>
        <row r="302">
          <cell r="D302">
            <v>636337766.08424675</v>
          </cell>
          <cell r="E302">
            <v>2007</v>
          </cell>
        </row>
        <row r="303">
          <cell r="D303">
            <v>837379143.13253343</v>
          </cell>
          <cell r="E303">
            <v>2007</v>
          </cell>
        </row>
        <row r="304">
          <cell r="D304">
            <v>4984557066.1999998</v>
          </cell>
          <cell r="E304">
            <v>2007</v>
          </cell>
        </row>
        <row r="305">
          <cell r="D305">
            <v>3783819547.1500001</v>
          </cell>
          <cell r="E305">
            <v>2007</v>
          </cell>
        </row>
        <row r="306">
          <cell r="D306">
            <v>749497417.32000005</v>
          </cell>
          <cell r="E306">
            <v>2007</v>
          </cell>
        </row>
        <row r="307">
          <cell r="D307">
            <v>1012401500</v>
          </cell>
          <cell r="E307">
            <v>2007</v>
          </cell>
        </row>
        <row r="308">
          <cell r="D308">
            <v>14991856876.784245</v>
          </cell>
          <cell r="E308">
            <v>2007</v>
          </cell>
        </row>
        <row r="309">
          <cell r="D309">
            <v>1004635245.0665743</v>
          </cell>
          <cell r="E309">
            <v>2007</v>
          </cell>
        </row>
        <row r="310">
          <cell r="D310">
            <v>3087425688.1593609</v>
          </cell>
          <cell r="E310">
            <v>2007</v>
          </cell>
        </row>
        <row r="311">
          <cell r="D311">
            <v>2113731899.5999999</v>
          </cell>
          <cell r="E311">
            <v>2007</v>
          </cell>
        </row>
        <row r="312">
          <cell r="D312">
            <v>29986611460</v>
          </cell>
          <cell r="E312">
            <v>2008</v>
          </cell>
        </row>
        <row r="313">
          <cell r="D313">
            <v>8726284111.1459866</v>
          </cell>
          <cell r="E313">
            <v>2008</v>
          </cell>
        </row>
        <row r="314">
          <cell r="D314">
            <v>5674612893</v>
          </cell>
          <cell r="E314">
            <v>2008</v>
          </cell>
        </row>
        <row r="315">
          <cell r="D315">
            <v>1685204437</v>
          </cell>
          <cell r="E315">
            <v>2008</v>
          </cell>
        </row>
        <row r="316">
          <cell r="D316">
            <v>1969256837</v>
          </cell>
          <cell r="E316">
            <v>2008</v>
          </cell>
        </row>
        <row r="317">
          <cell r="D317">
            <v>10544570566</v>
          </cell>
          <cell r="E317">
            <v>2008</v>
          </cell>
        </row>
        <row r="318">
          <cell r="D318">
            <v>5288983329</v>
          </cell>
          <cell r="E318">
            <v>2008</v>
          </cell>
        </row>
        <row r="319">
          <cell r="D319">
            <v>711641781</v>
          </cell>
          <cell r="E319">
            <v>2008</v>
          </cell>
        </row>
        <row r="320">
          <cell r="D320">
            <v>4998589477</v>
          </cell>
          <cell r="E320">
            <v>2008</v>
          </cell>
        </row>
        <row r="321">
          <cell r="D321">
            <v>829088158</v>
          </cell>
          <cell r="E321">
            <v>2008</v>
          </cell>
        </row>
        <row r="322">
          <cell r="D322">
            <v>250000000</v>
          </cell>
          <cell r="E322">
            <v>2008</v>
          </cell>
        </row>
        <row r="323">
          <cell r="D323">
            <v>5108967559.5763826</v>
          </cell>
          <cell r="E323">
            <v>2008</v>
          </cell>
        </row>
        <row r="324">
          <cell r="D324">
            <v>2130596812.9205101</v>
          </cell>
          <cell r="E324">
            <v>2008</v>
          </cell>
        </row>
        <row r="325">
          <cell r="D325">
            <v>837796595</v>
          </cell>
          <cell r="E325">
            <v>2008</v>
          </cell>
        </row>
        <row r="326">
          <cell r="D326">
            <v>523294499</v>
          </cell>
          <cell r="E326">
            <v>2008</v>
          </cell>
        </row>
        <row r="327">
          <cell r="D327">
            <v>498235979.05180186</v>
          </cell>
          <cell r="E327">
            <v>2008</v>
          </cell>
        </row>
        <row r="328">
          <cell r="D328">
            <v>400080843</v>
          </cell>
          <cell r="E328">
            <v>2008</v>
          </cell>
        </row>
        <row r="329">
          <cell r="D329">
            <v>326364200</v>
          </cell>
          <cell r="E329">
            <v>2008</v>
          </cell>
        </row>
        <row r="330">
          <cell r="D330">
            <v>22133964474</v>
          </cell>
          <cell r="E330">
            <v>2009</v>
          </cell>
        </row>
        <row r="331">
          <cell r="D331">
            <v>22007615819</v>
          </cell>
          <cell r="E331">
            <v>2009</v>
          </cell>
        </row>
        <row r="332">
          <cell r="D332">
            <v>530573293</v>
          </cell>
          <cell r="E332">
            <v>2009</v>
          </cell>
        </row>
        <row r="333">
          <cell r="D333">
            <v>3574205433</v>
          </cell>
          <cell r="E333">
            <v>2009</v>
          </cell>
        </row>
        <row r="334">
          <cell r="D334">
            <v>1200224056</v>
          </cell>
          <cell r="E334">
            <v>2009</v>
          </cell>
        </row>
        <row r="335">
          <cell r="D335">
            <v>20917123303</v>
          </cell>
          <cell r="E335">
            <v>2010</v>
          </cell>
        </row>
        <row r="336">
          <cell r="D336">
            <v>1977632629</v>
          </cell>
          <cell r="E336">
            <v>2010</v>
          </cell>
        </row>
        <row r="337">
          <cell r="D337">
            <v>1192070199</v>
          </cell>
          <cell r="E337">
            <v>2010</v>
          </cell>
        </row>
        <row r="338">
          <cell r="D338">
            <v>2978274268.4109097</v>
          </cell>
          <cell r="E338">
            <v>2011</v>
          </cell>
        </row>
        <row r="339">
          <cell r="D339">
            <v>1759387701.9008303</v>
          </cell>
          <cell r="E339">
            <v>2011</v>
          </cell>
        </row>
        <row r="340">
          <cell r="D340">
            <v>1487022334.5887914</v>
          </cell>
          <cell r="E340">
            <v>2011</v>
          </cell>
        </row>
        <row r="341">
          <cell r="D341">
            <v>3557254334.12431</v>
          </cell>
          <cell r="E341">
            <v>2011</v>
          </cell>
        </row>
        <row r="342">
          <cell r="D342">
            <v>3257404911.7153997</v>
          </cell>
          <cell r="E342">
            <v>2011</v>
          </cell>
        </row>
        <row r="343">
          <cell r="D343">
            <v>3841002466.5544596</v>
          </cell>
          <cell r="E343">
            <v>2011</v>
          </cell>
        </row>
        <row r="344">
          <cell r="D344">
            <v>672970829.95844185</v>
          </cell>
          <cell r="E344">
            <v>2011</v>
          </cell>
        </row>
        <row r="345">
          <cell r="D345">
            <v>720415026.35516441</v>
          </cell>
          <cell r="E345">
            <v>2011</v>
          </cell>
        </row>
        <row r="346">
          <cell r="D346">
            <v>4609392818.7695818</v>
          </cell>
          <cell r="E346">
            <v>2011</v>
          </cell>
        </row>
        <row r="347">
          <cell r="D347">
            <v>666142171.96289265</v>
          </cell>
          <cell r="E347">
            <v>2011</v>
          </cell>
        </row>
        <row r="348">
          <cell r="D348">
            <v>1650335467.45</v>
          </cell>
          <cell r="E348">
            <v>2011</v>
          </cell>
        </row>
        <row r="349">
          <cell r="D349">
            <v>562181911.29999995</v>
          </cell>
          <cell r="E349">
            <v>2011</v>
          </cell>
        </row>
        <row r="350">
          <cell r="D350">
            <v>16031900</v>
          </cell>
          <cell r="E350">
            <v>2011</v>
          </cell>
        </row>
        <row r="351">
          <cell r="D351">
            <v>56100500</v>
          </cell>
          <cell r="E351">
            <v>2011</v>
          </cell>
        </row>
        <row r="352">
          <cell r="D352">
            <v>56964700</v>
          </cell>
          <cell r="E352">
            <v>2011</v>
          </cell>
        </row>
        <row r="353">
          <cell r="D353">
            <v>1798246935</v>
          </cell>
          <cell r="E353">
            <v>2011</v>
          </cell>
        </row>
        <row r="354">
          <cell r="D354">
            <v>84556900</v>
          </cell>
          <cell r="E354">
            <v>2011</v>
          </cell>
        </row>
        <row r="355">
          <cell r="D355">
            <v>3830922576</v>
          </cell>
          <cell r="E355">
            <v>2011</v>
          </cell>
        </row>
        <row r="356">
          <cell r="D356">
            <v>1722640846.3199999</v>
          </cell>
          <cell r="E356">
            <v>2011</v>
          </cell>
        </row>
        <row r="357">
          <cell r="D357">
            <v>6948665692.3699999</v>
          </cell>
          <cell r="E357">
            <v>2011</v>
          </cell>
        </row>
        <row r="358">
          <cell r="D358">
            <v>7667608917.5499992</v>
          </cell>
          <cell r="E358">
            <v>2011</v>
          </cell>
        </row>
        <row r="359">
          <cell r="D359">
            <v>8087400</v>
          </cell>
          <cell r="E359">
            <v>2012</v>
          </cell>
        </row>
        <row r="360">
          <cell r="D360">
            <v>1131370695.543797</v>
          </cell>
          <cell r="E360">
            <v>2012</v>
          </cell>
        </row>
        <row r="361">
          <cell r="D361">
            <v>1636229063.0043535</v>
          </cell>
          <cell r="E361">
            <v>2012</v>
          </cell>
        </row>
        <row r="362">
          <cell r="D362">
            <v>1136545521.504935</v>
          </cell>
          <cell r="E362">
            <v>2012</v>
          </cell>
        </row>
        <row r="363">
          <cell r="D363">
            <v>1244781279.9893248</v>
          </cell>
          <cell r="E363">
            <v>2012</v>
          </cell>
        </row>
        <row r="364">
          <cell r="D364">
            <v>2776676476.1366801</v>
          </cell>
          <cell r="E364">
            <v>2012</v>
          </cell>
        </row>
        <row r="365">
          <cell r="D365">
            <v>1560463250.3707366</v>
          </cell>
          <cell r="E365">
            <v>2012</v>
          </cell>
        </row>
        <row r="366">
          <cell r="D366">
            <v>410267652.64856702</v>
          </cell>
          <cell r="E366">
            <v>2012</v>
          </cell>
        </row>
        <row r="367">
          <cell r="D367">
            <v>3314762916.41675</v>
          </cell>
          <cell r="E367">
            <v>2012</v>
          </cell>
        </row>
        <row r="368">
          <cell r="D368">
            <v>3138518318.2668023</v>
          </cell>
          <cell r="E368">
            <v>2012</v>
          </cell>
        </row>
        <row r="369">
          <cell r="D369">
            <v>3248767238.5415602</v>
          </cell>
          <cell r="E369">
            <v>2012</v>
          </cell>
        </row>
        <row r="370">
          <cell r="D370">
            <v>1467969946.0446103</v>
          </cell>
          <cell r="E370">
            <v>2012</v>
          </cell>
        </row>
        <row r="371">
          <cell r="D371">
            <v>3429496091.4810162</v>
          </cell>
          <cell r="E371">
            <v>2012</v>
          </cell>
        </row>
        <row r="372">
          <cell r="D372">
            <v>2671864502.9721117</v>
          </cell>
          <cell r="E372">
            <v>2012</v>
          </cell>
        </row>
        <row r="373">
          <cell r="D373">
            <v>4766925638.6591597</v>
          </cell>
          <cell r="E373">
            <v>2012</v>
          </cell>
        </row>
        <row r="374">
          <cell r="D374">
            <v>1598810500.7151661</v>
          </cell>
          <cell r="E374">
            <v>2012</v>
          </cell>
        </row>
        <row r="375">
          <cell r="D375">
            <v>1899132200.4191258</v>
          </cell>
          <cell r="E375">
            <v>2012</v>
          </cell>
        </row>
        <row r="376">
          <cell r="D376">
            <v>1571078911.2345409</v>
          </cell>
          <cell r="E376">
            <v>2012</v>
          </cell>
        </row>
        <row r="377">
          <cell r="D377">
            <v>8033301761.4229603</v>
          </cell>
          <cell r="E377">
            <v>2012</v>
          </cell>
        </row>
        <row r="378">
          <cell r="D378">
            <v>1597174170.3423619</v>
          </cell>
          <cell r="E378">
            <v>2012</v>
          </cell>
        </row>
        <row r="379">
          <cell r="D379">
            <v>1462268233.7791154</v>
          </cell>
          <cell r="E379">
            <v>2012</v>
          </cell>
        </row>
        <row r="380">
          <cell r="D380">
            <v>1593664584.2917645</v>
          </cell>
          <cell r="E380">
            <v>2012</v>
          </cell>
        </row>
        <row r="381">
          <cell r="D381">
            <v>1600078073.018373</v>
          </cell>
          <cell r="E381">
            <v>2012</v>
          </cell>
        </row>
        <row r="382">
          <cell r="D382">
            <v>1536783053.2370956</v>
          </cell>
          <cell r="E382">
            <v>2012</v>
          </cell>
        </row>
        <row r="383">
          <cell r="D383">
            <v>3289380516.7796202</v>
          </cell>
          <cell r="E383">
            <v>2012</v>
          </cell>
        </row>
        <row r="384">
          <cell r="D384">
            <v>11987663158.4603</v>
          </cell>
          <cell r="E384">
            <v>2012</v>
          </cell>
        </row>
        <row r="385">
          <cell r="D385">
            <v>3331381781.9313898</v>
          </cell>
          <cell r="E385">
            <v>2012</v>
          </cell>
        </row>
        <row r="386">
          <cell r="D386">
            <v>7204662185.0902042</v>
          </cell>
          <cell r="E386">
            <v>2012</v>
          </cell>
        </row>
        <row r="387">
          <cell r="D387">
            <v>1032348746.5314332</v>
          </cell>
          <cell r="E387">
            <v>2012</v>
          </cell>
        </row>
        <row r="388">
          <cell r="D388">
            <v>1145248023.880646</v>
          </cell>
          <cell r="E388">
            <v>2012</v>
          </cell>
        </row>
        <row r="389">
          <cell r="D389">
            <v>76019206.029997841</v>
          </cell>
          <cell r="E389">
            <v>2012</v>
          </cell>
        </row>
        <row r="390">
          <cell r="D390">
            <v>76115535.321222559</v>
          </cell>
          <cell r="E390">
            <v>2012</v>
          </cell>
        </row>
        <row r="391">
          <cell r="D391">
            <v>102755972.83967289</v>
          </cell>
          <cell r="E391">
            <v>2012</v>
          </cell>
        </row>
        <row r="392">
          <cell r="D392">
            <v>83626402.271583661</v>
          </cell>
          <cell r="E392">
            <v>2012</v>
          </cell>
        </row>
        <row r="393">
          <cell r="D393">
            <v>61843579.711400554</v>
          </cell>
          <cell r="E393">
            <v>2012</v>
          </cell>
        </row>
        <row r="394">
          <cell r="D394">
            <v>3375384144</v>
          </cell>
          <cell r="E394">
            <v>2012</v>
          </cell>
        </row>
        <row r="395">
          <cell r="D395">
            <v>3935487059</v>
          </cell>
          <cell r="E395">
            <v>2012</v>
          </cell>
        </row>
        <row r="396">
          <cell r="D396">
            <v>2219297579</v>
          </cell>
          <cell r="E396">
            <v>2013</v>
          </cell>
        </row>
        <row r="397">
          <cell r="D397">
            <v>1284742209</v>
          </cell>
          <cell r="E397">
            <v>2013</v>
          </cell>
        </row>
        <row r="398">
          <cell r="D398">
            <v>1749736768</v>
          </cell>
          <cell r="E398">
            <v>2013</v>
          </cell>
        </row>
        <row r="399">
          <cell r="D399">
            <v>1663779645</v>
          </cell>
          <cell r="E399">
            <v>2013</v>
          </cell>
        </row>
        <row r="400">
          <cell r="D400">
            <v>5337508027</v>
          </cell>
          <cell r="E400">
            <v>2013</v>
          </cell>
        </row>
        <row r="401">
          <cell r="D401">
            <v>3623464863</v>
          </cell>
          <cell r="E401">
            <v>2013</v>
          </cell>
        </row>
        <row r="402">
          <cell r="D402">
            <v>1768063472</v>
          </cell>
          <cell r="E402">
            <v>2013</v>
          </cell>
        </row>
        <row r="403">
          <cell r="D403">
            <v>1780990624</v>
          </cell>
          <cell r="E403">
            <v>2013</v>
          </cell>
        </row>
        <row r="404">
          <cell r="D404">
            <v>1721445175</v>
          </cell>
          <cell r="E404">
            <v>2013</v>
          </cell>
        </row>
        <row r="405">
          <cell r="D405">
            <v>3025459495</v>
          </cell>
          <cell r="E405">
            <v>2013</v>
          </cell>
        </row>
        <row r="406">
          <cell r="D406">
            <v>5749727762</v>
          </cell>
          <cell r="E406">
            <v>2013</v>
          </cell>
        </row>
        <row r="407">
          <cell r="D407">
            <v>716925612</v>
          </cell>
          <cell r="E407">
            <v>2013</v>
          </cell>
        </row>
        <row r="408">
          <cell r="D408">
            <v>1027221016</v>
          </cell>
          <cell r="E408">
            <v>2013</v>
          </cell>
        </row>
        <row r="409">
          <cell r="D409">
            <v>8623468047</v>
          </cell>
          <cell r="E409">
            <v>2013</v>
          </cell>
        </row>
        <row r="410">
          <cell r="D410">
            <v>2280941691</v>
          </cell>
          <cell r="E410">
            <v>2013</v>
          </cell>
        </row>
        <row r="411">
          <cell r="D411">
            <v>2104052688</v>
          </cell>
          <cell r="E411">
            <v>2013</v>
          </cell>
        </row>
        <row r="412">
          <cell r="D412">
            <v>1827236217</v>
          </cell>
          <cell r="E412">
            <v>2013</v>
          </cell>
        </row>
        <row r="413">
          <cell r="D413">
            <v>1701051417</v>
          </cell>
          <cell r="E413">
            <v>2013</v>
          </cell>
        </row>
        <row r="414">
          <cell r="D414">
            <v>1684357399</v>
          </cell>
          <cell r="E414">
            <v>2013</v>
          </cell>
        </row>
        <row r="415">
          <cell r="D415">
            <v>783907728</v>
          </cell>
          <cell r="E415">
            <v>2013</v>
          </cell>
        </row>
        <row r="416">
          <cell r="D416">
            <v>198785526</v>
          </cell>
          <cell r="E416">
            <v>2013</v>
          </cell>
        </row>
        <row r="417">
          <cell r="D417">
            <v>2229465896</v>
          </cell>
          <cell r="E417">
            <v>2013</v>
          </cell>
        </row>
        <row r="418">
          <cell r="D418">
            <v>195230504</v>
          </cell>
          <cell r="E418">
            <v>2013</v>
          </cell>
        </row>
        <row r="419">
          <cell r="D419">
            <v>272429048</v>
          </cell>
          <cell r="E419">
            <v>2014</v>
          </cell>
        </row>
        <row r="420">
          <cell r="D420">
            <v>2236254252</v>
          </cell>
          <cell r="E420">
            <v>2014</v>
          </cell>
        </row>
        <row r="421">
          <cell r="D421">
            <v>1858553044</v>
          </cell>
          <cell r="E421">
            <v>2014</v>
          </cell>
        </row>
        <row r="422">
          <cell r="D422">
            <v>1872278823</v>
          </cell>
          <cell r="E422">
            <v>2014</v>
          </cell>
        </row>
        <row r="423">
          <cell r="D423">
            <v>1212803223</v>
          </cell>
          <cell r="E423">
            <v>2014</v>
          </cell>
        </row>
        <row r="424">
          <cell r="D424">
            <v>197719954</v>
          </cell>
          <cell r="E424">
            <v>2014</v>
          </cell>
        </row>
        <row r="425">
          <cell r="D425">
            <v>197994103</v>
          </cell>
          <cell r="E425">
            <v>2014</v>
          </cell>
        </row>
        <row r="426">
          <cell r="D426">
            <v>187443170</v>
          </cell>
          <cell r="E426">
            <v>2014</v>
          </cell>
        </row>
        <row r="427">
          <cell r="D427">
            <v>1834435855</v>
          </cell>
          <cell r="E427">
            <v>2014</v>
          </cell>
        </row>
        <row r="428">
          <cell r="D428">
            <v>692444812</v>
          </cell>
          <cell r="E428">
            <v>2014</v>
          </cell>
        </row>
        <row r="429">
          <cell r="D429">
            <v>1894172066</v>
          </cell>
          <cell r="E429">
            <v>2014</v>
          </cell>
        </row>
        <row r="430">
          <cell r="D430">
            <v>5255870053</v>
          </cell>
          <cell r="E430">
            <v>2014</v>
          </cell>
        </row>
        <row r="431">
          <cell r="D431">
            <v>3769961879</v>
          </cell>
          <cell r="E431">
            <v>2014</v>
          </cell>
        </row>
        <row r="432">
          <cell r="D432">
            <v>1172323688</v>
          </cell>
          <cell r="E432">
            <v>2014</v>
          </cell>
        </row>
        <row r="433">
          <cell r="D433">
            <v>254080364</v>
          </cell>
          <cell r="E433">
            <v>2014</v>
          </cell>
        </row>
        <row r="434">
          <cell r="D434">
            <v>2410554234</v>
          </cell>
          <cell r="E434">
            <v>2014</v>
          </cell>
        </row>
        <row r="435">
          <cell r="D435">
            <v>1930134008</v>
          </cell>
          <cell r="E435">
            <v>2014</v>
          </cell>
        </row>
        <row r="436">
          <cell r="D436">
            <v>197942320</v>
          </cell>
          <cell r="E436">
            <v>2014</v>
          </cell>
        </row>
        <row r="437">
          <cell r="D437">
            <v>1927376842</v>
          </cell>
          <cell r="E437">
            <v>2014</v>
          </cell>
        </row>
        <row r="438">
          <cell r="D438">
            <v>321413975</v>
          </cell>
          <cell r="E438">
            <v>2014</v>
          </cell>
        </row>
        <row r="439">
          <cell r="D439">
            <v>1913817758</v>
          </cell>
          <cell r="E439">
            <v>2014</v>
          </cell>
        </row>
        <row r="440">
          <cell r="D440">
            <v>9827462391.6313477</v>
          </cell>
          <cell r="E440">
            <v>2014</v>
          </cell>
        </row>
        <row r="441">
          <cell r="D441">
            <v>1947872840</v>
          </cell>
          <cell r="E441">
            <v>2014</v>
          </cell>
        </row>
        <row r="442">
          <cell r="D442">
            <v>197462951</v>
          </cell>
          <cell r="E442">
            <v>2014</v>
          </cell>
        </row>
        <row r="443">
          <cell r="D443">
            <v>198146512</v>
          </cell>
          <cell r="E443">
            <v>2014</v>
          </cell>
        </row>
        <row r="444">
          <cell r="D444">
            <v>197600820</v>
          </cell>
          <cell r="E444">
            <v>2014</v>
          </cell>
        </row>
        <row r="445">
          <cell r="D445">
            <v>198334296</v>
          </cell>
          <cell r="E445">
            <v>2014</v>
          </cell>
        </row>
        <row r="446">
          <cell r="D446">
            <v>197935199</v>
          </cell>
          <cell r="E446">
            <v>2014</v>
          </cell>
        </row>
        <row r="447">
          <cell r="D447">
            <v>197798349</v>
          </cell>
          <cell r="E447">
            <v>2014</v>
          </cell>
        </row>
        <row r="448">
          <cell r="D448">
            <v>197815874</v>
          </cell>
          <cell r="E448">
            <v>2014</v>
          </cell>
        </row>
        <row r="449">
          <cell r="D449">
            <v>1914115810</v>
          </cell>
          <cell r="E449">
            <v>2014</v>
          </cell>
        </row>
        <row r="450">
          <cell r="D450">
            <v>446302277</v>
          </cell>
          <cell r="E450">
            <v>2014</v>
          </cell>
        </row>
        <row r="451">
          <cell r="D451">
            <v>371814177</v>
          </cell>
          <cell r="E451">
            <v>2014</v>
          </cell>
        </row>
        <row r="452">
          <cell r="D452">
            <v>197910872</v>
          </cell>
          <cell r="E452">
            <v>2014</v>
          </cell>
        </row>
        <row r="453">
          <cell r="D453">
            <v>197392348</v>
          </cell>
          <cell r="E453">
            <v>2014</v>
          </cell>
        </row>
        <row r="454">
          <cell r="D454">
            <v>197742059</v>
          </cell>
          <cell r="E454">
            <v>2014</v>
          </cell>
        </row>
        <row r="455">
          <cell r="D455">
            <v>197566438</v>
          </cell>
          <cell r="E455">
            <v>2014</v>
          </cell>
        </row>
        <row r="456">
          <cell r="D456">
            <v>197650648</v>
          </cell>
          <cell r="E456">
            <v>2014</v>
          </cell>
        </row>
        <row r="457">
          <cell r="D457">
            <v>197626838</v>
          </cell>
          <cell r="E457">
            <v>2014</v>
          </cell>
        </row>
        <row r="458">
          <cell r="D458">
            <v>196879677</v>
          </cell>
          <cell r="E458">
            <v>2014</v>
          </cell>
        </row>
        <row r="459">
          <cell r="D459">
            <v>197078483</v>
          </cell>
          <cell r="E459">
            <v>2014</v>
          </cell>
        </row>
        <row r="460">
          <cell r="D460">
            <v>197436525</v>
          </cell>
          <cell r="E460">
            <v>2014</v>
          </cell>
        </row>
        <row r="461">
          <cell r="D461">
            <v>197544440</v>
          </cell>
          <cell r="E461">
            <v>2014</v>
          </cell>
        </row>
        <row r="462">
          <cell r="D462">
            <v>192182044</v>
          </cell>
          <cell r="E462">
            <v>2014</v>
          </cell>
        </row>
        <row r="463">
          <cell r="D463">
            <v>187069610</v>
          </cell>
          <cell r="E463">
            <v>2014</v>
          </cell>
        </row>
        <row r="464">
          <cell r="D464">
            <v>197659444</v>
          </cell>
          <cell r="E464">
            <v>2014</v>
          </cell>
        </row>
        <row r="465">
          <cell r="D465">
            <v>196939048</v>
          </cell>
          <cell r="E465">
            <v>2014</v>
          </cell>
        </row>
        <row r="466">
          <cell r="D466">
            <v>198230943</v>
          </cell>
          <cell r="E466">
            <v>2014</v>
          </cell>
        </row>
        <row r="467">
          <cell r="D467">
            <v>197782386</v>
          </cell>
          <cell r="E467">
            <v>2014</v>
          </cell>
        </row>
        <row r="468">
          <cell r="D468">
            <v>197436838</v>
          </cell>
          <cell r="E468">
            <v>2014</v>
          </cell>
        </row>
        <row r="469">
          <cell r="D469">
            <v>1892921442</v>
          </cell>
          <cell r="E469">
            <v>2014</v>
          </cell>
        </row>
        <row r="470">
          <cell r="D470">
            <v>189452159</v>
          </cell>
          <cell r="E470">
            <v>2014</v>
          </cell>
        </row>
        <row r="471">
          <cell r="D471">
            <v>197613420</v>
          </cell>
          <cell r="E471">
            <v>2014</v>
          </cell>
        </row>
        <row r="472">
          <cell r="D472">
            <v>197861466</v>
          </cell>
          <cell r="E472">
            <v>2014</v>
          </cell>
        </row>
        <row r="473">
          <cell r="D473">
            <v>49779000</v>
          </cell>
          <cell r="E473">
            <v>2014</v>
          </cell>
        </row>
        <row r="474">
          <cell r="D474">
            <v>5771596592</v>
          </cell>
          <cell r="E474">
            <v>2015</v>
          </cell>
        </row>
        <row r="475">
          <cell r="D475">
            <v>3199037978</v>
          </cell>
          <cell r="E475">
            <v>2015</v>
          </cell>
        </row>
        <row r="476">
          <cell r="D476">
            <v>2127760813</v>
          </cell>
          <cell r="E476">
            <v>2015</v>
          </cell>
        </row>
        <row r="477">
          <cell r="D477">
            <v>1931170394</v>
          </cell>
          <cell r="E477">
            <v>2015</v>
          </cell>
        </row>
        <row r="478">
          <cell r="D478">
            <v>4142581848.1999998</v>
          </cell>
          <cell r="E478">
            <v>2015</v>
          </cell>
        </row>
        <row r="479">
          <cell r="D479">
            <v>2691692465</v>
          </cell>
          <cell r="E479">
            <v>2015</v>
          </cell>
        </row>
        <row r="480">
          <cell r="D480">
            <v>8656542443.2000008</v>
          </cell>
          <cell r="E480">
            <v>2015</v>
          </cell>
        </row>
        <row r="481">
          <cell r="D481">
            <v>1038080204</v>
          </cell>
          <cell r="E481">
            <v>2015</v>
          </cell>
        </row>
        <row r="482">
          <cell r="D482">
            <v>3131158428</v>
          </cell>
          <cell r="E482">
            <v>2015</v>
          </cell>
        </row>
        <row r="483">
          <cell r="D483">
            <v>2128040770</v>
          </cell>
          <cell r="E483">
            <v>2015</v>
          </cell>
        </row>
        <row r="484">
          <cell r="D484">
            <v>1990157144</v>
          </cell>
          <cell r="E484">
            <v>2015</v>
          </cell>
        </row>
        <row r="485">
          <cell r="D485">
            <v>2091776958</v>
          </cell>
          <cell r="E485">
            <v>2015</v>
          </cell>
        </row>
        <row r="486">
          <cell r="D486">
            <v>2126653104.2</v>
          </cell>
          <cell r="E486">
            <v>2015</v>
          </cell>
        </row>
        <row r="487">
          <cell r="D487">
            <v>3147563153</v>
          </cell>
          <cell r="E487">
            <v>2015</v>
          </cell>
        </row>
        <row r="488">
          <cell r="D488">
            <v>3073451038</v>
          </cell>
          <cell r="E488">
            <v>2015</v>
          </cell>
        </row>
        <row r="489">
          <cell r="D489">
            <v>3166464963</v>
          </cell>
          <cell r="E489">
            <v>2015</v>
          </cell>
        </row>
        <row r="490">
          <cell r="D490">
            <v>2122086666</v>
          </cell>
          <cell r="E490">
            <v>2015</v>
          </cell>
        </row>
        <row r="491">
          <cell r="D491">
            <v>2025740168</v>
          </cell>
          <cell r="E491">
            <v>2015</v>
          </cell>
        </row>
        <row r="492">
          <cell r="D492">
            <v>2153193000</v>
          </cell>
          <cell r="E492">
            <v>2015</v>
          </cell>
        </row>
        <row r="493">
          <cell r="D493">
            <v>2038722656.2</v>
          </cell>
          <cell r="E493">
            <v>2015</v>
          </cell>
        </row>
        <row r="494">
          <cell r="D494">
            <v>1656251100</v>
          </cell>
          <cell r="E494">
            <v>2015</v>
          </cell>
        </row>
        <row r="495">
          <cell r="D495">
            <v>3760564386.1999998</v>
          </cell>
          <cell r="E495">
            <v>2015</v>
          </cell>
        </row>
        <row r="496">
          <cell r="D496">
            <v>2482976673</v>
          </cell>
          <cell r="E496">
            <v>2015</v>
          </cell>
        </row>
        <row r="497">
          <cell r="D497">
            <v>2128408453</v>
          </cell>
          <cell r="E497">
            <v>2015</v>
          </cell>
        </row>
        <row r="498">
          <cell r="D498">
            <v>2132575732</v>
          </cell>
          <cell r="E498">
            <v>2015</v>
          </cell>
        </row>
        <row r="499">
          <cell r="D499">
            <v>2066023866.2</v>
          </cell>
          <cell r="E499">
            <v>2015</v>
          </cell>
        </row>
        <row r="500">
          <cell r="D500">
            <v>1212664598</v>
          </cell>
          <cell r="E500">
            <v>2015</v>
          </cell>
        </row>
        <row r="501">
          <cell r="D501">
            <v>2361312163</v>
          </cell>
          <cell r="E501">
            <v>2015</v>
          </cell>
        </row>
        <row r="502">
          <cell r="D502">
            <v>1855632664.2</v>
          </cell>
          <cell r="E502">
            <v>2015</v>
          </cell>
        </row>
        <row r="503">
          <cell r="D503">
            <v>2083405986.2</v>
          </cell>
          <cell r="E503">
            <v>2015</v>
          </cell>
        </row>
        <row r="504">
          <cell r="D504">
            <v>2349817980</v>
          </cell>
          <cell r="E504">
            <v>2015</v>
          </cell>
        </row>
        <row r="505">
          <cell r="D505">
            <v>247494064</v>
          </cell>
          <cell r="E505">
            <v>2015</v>
          </cell>
        </row>
        <row r="506">
          <cell r="D506">
            <v>2801026132</v>
          </cell>
          <cell r="E506">
            <v>2015</v>
          </cell>
        </row>
        <row r="507">
          <cell r="D507">
            <v>2023879506</v>
          </cell>
          <cell r="E507">
            <v>2015</v>
          </cell>
        </row>
        <row r="508">
          <cell r="D508">
            <v>6993176545.3037949</v>
          </cell>
          <cell r="E508">
            <v>2015</v>
          </cell>
        </row>
        <row r="509">
          <cell r="D509">
            <v>5113308736.9644003</v>
          </cell>
          <cell r="E509">
            <v>2015</v>
          </cell>
        </row>
        <row r="510">
          <cell r="D510">
            <v>6147420832.6300564</v>
          </cell>
          <cell r="E510">
            <v>2015</v>
          </cell>
        </row>
        <row r="511">
          <cell r="D511">
            <v>4424469137.1017532</v>
          </cell>
          <cell r="E511">
            <v>2015</v>
          </cell>
        </row>
        <row r="512">
          <cell r="D512">
            <v>194299755</v>
          </cell>
          <cell r="E512">
            <v>2015</v>
          </cell>
        </row>
        <row r="513">
          <cell r="D513">
            <v>187607827</v>
          </cell>
          <cell r="E513">
            <v>2015</v>
          </cell>
        </row>
        <row r="514">
          <cell r="D514">
            <v>1976709313</v>
          </cell>
          <cell r="E514">
            <v>2015</v>
          </cell>
        </row>
        <row r="515">
          <cell r="D515">
            <v>1945562821</v>
          </cell>
          <cell r="E515">
            <v>2015</v>
          </cell>
        </row>
        <row r="516">
          <cell r="D516">
            <v>194273678</v>
          </cell>
          <cell r="E516">
            <v>2015</v>
          </cell>
        </row>
        <row r="517">
          <cell r="D517">
            <v>469897527</v>
          </cell>
          <cell r="E517">
            <v>2015</v>
          </cell>
        </row>
        <row r="518">
          <cell r="D518">
            <v>194582579</v>
          </cell>
          <cell r="E518">
            <v>2015</v>
          </cell>
        </row>
        <row r="519">
          <cell r="D519">
            <v>194304755</v>
          </cell>
          <cell r="E519">
            <v>2015</v>
          </cell>
        </row>
        <row r="520">
          <cell r="D520">
            <v>194194110</v>
          </cell>
          <cell r="E520">
            <v>2015</v>
          </cell>
        </row>
        <row r="521">
          <cell r="D521">
            <v>191295534</v>
          </cell>
          <cell r="E521">
            <v>2015</v>
          </cell>
        </row>
        <row r="522">
          <cell r="D522">
            <v>195476550</v>
          </cell>
          <cell r="E522">
            <v>2015</v>
          </cell>
        </row>
        <row r="523">
          <cell r="D523">
            <v>193212995</v>
          </cell>
          <cell r="E523">
            <v>2015</v>
          </cell>
        </row>
        <row r="524">
          <cell r="D524">
            <v>193532549</v>
          </cell>
          <cell r="E524">
            <v>2015</v>
          </cell>
        </row>
        <row r="525">
          <cell r="D525">
            <v>192293177</v>
          </cell>
          <cell r="E525">
            <v>2015</v>
          </cell>
        </row>
        <row r="526">
          <cell r="D526">
            <v>190538964</v>
          </cell>
          <cell r="E526">
            <v>2015</v>
          </cell>
        </row>
        <row r="527">
          <cell r="D527">
            <v>121648894</v>
          </cell>
          <cell r="E527">
            <v>2015</v>
          </cell>
        </row>
        <row r="528">
          <cell r="D528">
            <v>1945177628</v>
          </cell>
          <cell r="E528">
            <v>2015</v>
          </cell>
        </row>
        <row r="529">
          <cell r="D529">
            <v>2197200060</v>
          </cell>
          <cell r="E529">
            <v>2015</v>
          </cell>
        </row>
        <row r="530">
          <cell r="D530">
            <v>2122831297</v>
          </cell>
          <cell r="E530">
            <v>2015</v>
          </cell>
        </row>
        <row r="531">
          <cell r="D531">
            <v>8378965790.1999998</v>
          </cell>
          <cell r="E531">
            <v>2015</v>
          </cell>
        </row>
        <row r="532">
          <cell r="D532">
            <v>2059213886</v>
          </cell>
          <cell r="E532">
            <v>2015</v>
          </cell>
        </row>
        <row r="533">
          <cell r="D533">
            <v>2125785396</v>
          </cell>
          <cell r="E533">
            <v>2015</v>
          </cell>
        </row>
        <row r="534">
          <cell r="D534">
            <v>191142383</v>
          </cell>
          <cell r="E534">
            <v>2015</v>
          </cell>
        </row>
        <row r="535">
          <cell r="D535">
            <v>190265603</v>
          </cell>
          <cell r="E535">
            <v>2015</v>
          </cell>
        </row>
        <row r="536">
          <cell r="D536">
            <v>741801931</v>
          </cell>
          <cell r="E536">
            <v>2015</v>
          </cell>
        </row>
        <row r="537">
          <cell r="D537">
            <v>194535396</v>
          </cell>
          <cell r="E537">
            <v>2015</v>
          </cell>
        </row>
        <row r="538">
          <cell r="D538">
            <v>194109943</v>
          </cell>
          <cell r="E538">
            <v>2015</v>
          </cell>
        </row>
        <row r="539">
          <cell r="D539">
            <v>194305774</v>
          </cell>
          <cell r="E539">
            <v>2015</v>
          </cell>
        </row>
        <row r="540">
          <cell r="D540">
            <v>192442791</v>
          </cell>
          <cell r="E540">
            <v>2015</v>
          </cell>
        </row>
        <row r="541">
          <cell r="D541">
            <v>195564131</v>
          </cell>
          <cell r="E541">
            <v>2015</v>
          </cell>
        </row>
        <row r="542">
          <cell r="D542">
            <v>194585175</v>
          </cell>
          <cell r="E542">
            <v>2015</v>
          </cell>
        </row>
        <row r="543">
          <cell r="D543">
            <v>194014396</v>
          </cell>
          <cell r="E543">
            <v>2015</v>
          </cell>
        </row>
        <row r="544">
          <cell r="D544">
            <v>28270054450.200001</v>
          </cell>
          <cell r="E544">
            <v>2015</v>
          </cell>
        </row>
        <row r="545">
          <cell r="D545">
            <v>1777518495</v>
          </cell>
          <cell r="E545">
            <v>2015</v>
          </cell>
        </row>
        <row r="546">
          <cell r="D546">
            <v>2539770681</v>
          </cell>
          <cell r="E546">
            <v>2015</v>
          </cell>
        </row>
        <row r="547">
          <cell r="D547">
            <v>246942569</v>
          </cell>
          <cell r="E547">
            <v>2015</v>
          </cell>
        </row>
        <row r="548">
          <cell r="D548">
            <v>191714919</v>
          </cell>
          <cell r="E548">
            <v>2015</v>
          </cell>
        </row>
        <row r="549">
          <cell r="D549">
            <v>133925703</v>
          </cell>
          <cell r="E549">
            <v>2015</v>
          </cell>
        </row>
        <row r="550">
          <cell r="D550">
            <v>191639680</v>
          </cell>
          <cell r="E550">
            <v>2015</v>
          </cell>
        </row>
        <row r="551">
          <cell r="D551">
            <v>192010205</v>
          </cell>
          <cell r="E551">
            <v>2015</v>
          </cell>
        </row>
        <row r="552">
          <cell r="D552">
            <v>190930494</v>
          </cell>
          <cell r="E552">
            <v>2015</v>
          </cell>
        </row>
        <row r="553">
          <cell r="D553">
            <v>674055175</v>
          </cell>
          <cell r="E553">
            <v>2015</v>
          </cell>
        </row>
        <row r="554">
          <cell r="D554">
            <v>194413644</v>
          </cell>
          <cell r="E554">
            <v>2015</v>
          </cell>
        </row>
        <row r="555">
          <cell r="D555">
            <v>194508025</v>
          </cell>
          <cell r="E555">
            <v>2015</v>
          </cell>
        </row>
        <row r="556">
          <cell r="D556">
            <v>194125619</v>
          </cell>
          <cell r="E556">
            <v>2015</v>
          </cell>
        </row>
        <row r="557">
          <cell r="D557">
            <v>194469172</v>
          </cell>
          <cell r="E557">
            <v>2015</v>
          </cell>
        </row>
        <row r="558">
          <cell r="D558">
            <v>8141572842.6999998</v>
          </cell>
          <cell r="E558">
            <v>2016</v>
          </cell>
        </row>
        <row r="559">
          <cell r="D559">
            <v>8147247049.011054</v>
          </cell>
          <cell r="E559">
            <v>2016</v>
          </cell>
        </row>
        <row r="560">
          <cell r="D560">
            <v>2960652854.1300001</v>
          </cell>
          <cell r="E560">
            <v>2016</v>
          </cell>
        </row>
        <row r="561">
          <cell r="D561">
            <v>1997824226.8399999</v>
          </cell>
          <cell r="E561">
            <v>2016</v>
          </cell>
        </row>
        <row r="562">
          <cell r="D562">
            <v>4868290282.0367718</v>
          </cell>
          <cell r="E562">
            <v>2016</v>
          </cell>
        </row>
        <row r="563">
          <cell r="D563">
            <v>1945903540.0999999</v>
          </cell>
          <cell r="E563">
            <v>2016</v>
          </cell>
        </row>
        <row r="564">
          <cell r="D564">
            <v>2819328226.6399999</v>
          </cell>
          <cell r="E564">
            <v>2016</v>
          </cell>
        </row>
        <row r="565">
          <cell r="D565">
            <v>9785377200</v>
          </cell>
          <cell r="E565">
            <v>2016</v>
          </cell>
        </row>
        <row r="566">
          <cell r="D566">
            <v>2400192423</v>
          </cell>
          <cell r="E566">
            <v>2016</v>
          </cell>
        </row>
        <row r="567">
          <cell r="D567">
            <v>8482176848.3360138</v>
          </cell>
          <cell r="E567">
            <v>2016</v>
          </cell>
        </row>
        <row r="568">
          <cell r="D568">
            <v>5591436679.1599998</v>
          </cell>
          <cell r="E568">
            <v>2016</v>
          </cell>
        </row>
        <row r="569">
          <cell r="D569">
            <v>5487724779.8400002</v>
          </cell>
          <cell r="E569">
            <v>2016</v>
          </cell>
        </row>
        <row r="570">
          <cell r="D570">
            <v>1890595464.96</v>
          </cell>
          <cell r="E570">
            <v>2016</v>
          </cell>
        </row>
        <row r="571">
          <cell r="D571">
            <v>2933446349.48</v>
          </cell>
          <cell r="E571">
            <v>2016</v>
          </cell>
        </row>
        <row r="572">
          <cell r="D572">
            <v>4250968123.3900442</v>
          </cell>
          <cell r="E572">
            <v>2016</v>
          </cell>
        </row>
        <row r="573">
          <cell r="D573">
            <v>2398001772.73</v>
          </cell>
          <cell r="E573">
            <v>2016</v>
          </cell>
        </row>
        <row r="574">
          <cell r="D574">
            <v>4682270294.1660614</v>
          </cell>
          <cell r="E574">
            <v>2016</v>
          </cell>
        </row>
        <row r="575">
          <cell r="D575">
            <v>3797259567.7199998</v>
          </cell>
          <cell r="E575">
            <v>2016</v>
          </cell>
        </row>
        <row r="576">
          <cell r="D576">
            <v>5854757832.3698645</v>
          </cell>
          <cell r="E576">
            <v>2016</v>
          </cell>
        </row>
        <row r="577">
          <cell r="D577">
            <v>4070073728.3230543</v>
          </cell>
          <cell r="E577">
            <v>2016</v>
          </cell>
        </row>
        <row r="578">
          <cell r="D578">
            <v>5335623040.4074984</v>
          </cell>
          <cell r="E578">
            <v>2016</v>
          </cell>
        </row>
        <row r="579">
          <cell r="D579">
            <v>2201551942.5196371</v>
          </cell>
          <cell r="E579">
            <v>2016</v>
          </cell>
        </row>
        <row r="580">
          <cell r="D580">
            <v>6046396941.1700001</v>
          </cell>
          <cell r="E580">
            <v>2016</v>
          </cell>
        </row>
        <row r="581">
          <cell r="D581">
            <v>1766998059.23</v>
          </cell>
          <cell r="E581">
            <v>2016</v>
          </cell>
        </row>
        <row r="582">
          <cell r="D582">
            <v>1944916077.3699999</v>
          </cell>
          <cell r="E582">
            <v>2016</v>
          </cell>
        </row>
        <row r="583">
          <cell r="D583">
            <v>1944689998.1099999</v>
          </cell>
          <cell r="E583">
            <v>2016</v>
          </cell>
        </row>
        <row r="584">
          <cell r="D584">
            <v>2522478651.5700002</v>
          </cell>
          <cell r="E584">
            <v>2016</v>
          </cell>
        </row>
        <row r="585">
          <cell r="D585">
            <v>998055696.14999998</v>
          </cell>
          <cell r="E585">
            <v>2016</v>
          </cell>
        </row>
        <row r="586">
          <cell r="D586">
            <v>198356308</v>
          </cell>
          <cell r="E586">
            <v>2016</v>
          </cell>
        </row>
        <row r="587">
          <cell r="D587">
            <v>197669566</v>
          </cell>
          <cell r="E587">
            <v>2016</v>
          </cell>
        </row>
        <row r="588">
          <cell r="D588">
            <v>49212500</v>
          </cell>
          <cell r="E588">
            <v>2013</v>
          </cell>
        </row>
        <row r="589">
          <cell r="D589">
            <v>1578446994</v>
          </cell>
          <cell r="E589">
            <v>2014</v>
          </cell>
        </row>
        <row r="590">
          <cell r="D590">
            <v>246942569</v>
          </cell>
          <cell r="E590">
            <v>2015</v>
          </cell>
        </row>
        <row r="591">
          <cell r="D591">
            <v>14872500</v>
          </cell>
          <cell r="E591">
            <v>2011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"/>
      <sheetName val="Nov (2)"/>
    </sheetNames>
    <sheetDataSet>
      <sheetData sheetId="0" refreshError="1">
        <row r="663">
          <cell r="B663" t="str">
            <v>Pekerjaan Jalan Beton Desa Pulau Kopung</v>
          </cell>
        </row>
      </sheetData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ur ekonomis"/>
      <sheetName val="KAPITAL JALAN"/>
      <sheetName val="KAPITAL BANGUNAN"/>
    </sheetNames>
    <sheetDataSet>
      <sheetData sheetId="0">
        <row r="1">
          <cell r="A1" t="str">
            <v>Kode aset</v>
          </cell>
          <cell r="B1" t="str">
            <v>nama aset</v>
          </cell>
          <cell r="C1" t="str">
            <v>masa manfaat</v>
          </cell>
        </row>
        <row r="2">
          <cell r="A2">
            <v>20201</v>
          </cell>
          <cell r="B2" t="str">
            <v xml:space="preserve">Alat-alat Besar Darat                                                                               </v>
          </cell>
          <cell r="C2">
            <v>10</v>
          </cell>
        </row>
        <row r="3">
          <cell r="A3">
            <v>20202</v>
          </cell>
          <cell r="B3" t="str">
            <v xml:space="preserve">Alat-alat Besar Apung                                                                               </v>
          </cell>
          <cell r="C3">
            <v>8</v>
          </cell>
        </row>
        <row r="4">
          <cell r="A4">
            <v>20203</v>
          </cell>
          <cell r="B4" t="str">
            <v xml:space="preserve">Alat Bantu                                                                                          </v>
          </cell>
          <cell r="C4">
            <v>7</v>
          </cell>
        </row>
        <row r="5">
          <cell r="A5">
            <v>20301</v>
          </cell>
          <cell r="B5" t="str">
            <v xml:space="preserve">Alat Angkutan Darat Bermotor                                                                        </v>
          </cell>
          <cell r="C5">
            <v>7</v>
          </cell>
        </row>
        <row r="6">
          <cell r="A6">
            <v>20302</v>
          </cell>
          <cell r="B6" t="str">
            <v xml:space="preserve">Alat Angkutan Darat Tak Bermotor                                                                    </v>
          </cell>
          <cell r="C6">
            <v>2</v>
          </cell>
        </row>
        <row r="7">
          <cell r="A7">
            <v>20303</v>
          </cell>
          <cell r="B7" t="str">
            <v xml:space="preserve">Alat Angkut Apung Bermotor                                                                          </v>
          </cell>
          <cell r="C7">
            <v>10</v>
          </cell>
        </row>
        <row r="8">
          <cell r="A8">
            <v>20304</v>
          </cell>
          <cell r="B8" t="str">
            <v xml:space="preserve">Alat Angkut Apung Tak Bermotor                                                                      </v>
          </cell>
          <cell r="C8">
            <v>3</v>
          </cell>
        </row>
        <row r="9">
          <cell r="A9">
            <v>20305</v>
          </cell>
          <cell r="B9" t="str">
            <v xml:space="preserve">Alat Angkut Bermotor Udara                                                                          </v>
          </cell>
          <cell r="C9">
            <v>20</v>
          </cell>
        </row>
        <row r="10">
          <cell r="A10">
            <v>20401</v>
          </cell>
          <cell r="B10" t="str">
            <v xml:space="preserve">Alat Bengkel Bermesin                                                                               </v>
          </cell>
          <cell r="C10">
            <v>10</v>
          </cell>
        </row>
        <row r="11">
          <cell r="A11">
            <v>20402</v>
          </cell>
          <cell r="B11" t="str">
            <v xml:space="preserve">Alat Bengkel Tak Bermesin                                                                           </v>
          </cell>
          <cell r="C11">
            <v>5</v>
          </cell>
        </row>
        <row r="12">
          <cell r="A12">
            <v>20403</v>
          </cell>
          <cell r="B12" t="str">
            <v xml:space="preserve">Alat Ukur                                                                                           </v>
          </cell>
          <cell r="C12">
            <v>5</v>
          </cell>
        </row>
        <row r="13">
          <cell r="A13">
            <v>20501</v>
          </cell>
          <cell r="B13" t="str">
            <v xml:space="preserve">Alat Pengolahan                                                                                     </v>
          </cell>
          <cell r="C13">
            <v>4</v>
          </cell>
        </row>
        <row r="14">
          <cell r="A14">
            <v>20502</v>
          </cell>
          <cell r="B14" t="str">
            <v xml:space="preserve">Alat Pemeliharaan Tanaman/Alat Penyimpanan                                                          </v>
          </cell>
          <cell r="C14">
            <v>4</v>
          </cell>
        </row>
        <row r="15">
          <cell r="A15">
            <v>20503</v>
          </cell>
          <cell r="B15" t="str">
            <v xml:space="preserve">Pengembangan Perbenihan / Pembibitan                                                                </v>
          </cell>
        </row>
        <row r="16">
          <cell r="A16">
            <v>20601</v>
          </cell>
          <cell r="B16" t="str">
            <v xml:space="preserve">Alat-alat Kantor                                                                                    </v>
          </cell>
          <cell r="C16">
            <v>5</v>
          </cell>
        </row>
        <row r="17">
          <cell r="A17">
            <v>20602</v>
          </cell>
          <cell r="B17" t="str">
            <v xml:space="preserve">Alat Rumah Tangga                                                                                   </v>
          </cell>
          <cell r="C17">
            <v>5</v>
          </cell>
        </row>
        <row r="18">
          <cell r="A18">
            <v>20603</v>
          </cell>
          <cell r="B18" t="str">
            <v xml:space="preserve">Komputer                                                                                            </v>
          </cell>
          <cell r="C18">
            <v>4</v>
          </cell>
        </row>
        <row r="19">
          <cell r="A19">
            <v>20604</v>
          </cell>
          <cell r="B19" t="str">
            <v xml:space="preserve">Meja dan Kursi Kerja  / Rapat Pejabat                                                               </v>
          </cell>
          <cell r="C19">
            <v>5</v>
          </cell>
        </row>
        <row r="20">
          <cell r="A20">
            <v>20701</v>
          </cell>
          <cell r="B20" t="str">
            <v xml:space="preserve">Alat Studio                                                                                         </v>
          </cell>
          <cell r="C20">
            <v>5</v>
          </cell>
        </row>
        <row r="21">
          <cell r="A21">
            <v>20702</v>
          </cell>
          <cell r="B21" t="str">
            <v xml:space="preserve">Alat Komunikasi                                                                                     </v>
          </cell>
          <cell r="C21">
            <v>5</v>
          </cell>
        </row>
        <row r="22">
          <cell r="A22">
            <v>20703</v>
          </cell>
          <cell r="B22" t="str">
            <v xml:space="preserve">PERALATAN PEMANCAR                                                                                  </v>
          </cell>
          <cell r="C22">
            <v>10</v>
          </cell>
        </row>
        <row r="23">
          <cell r="A23">
            <v>20801</v>
          </cell>
          <cell r="B23" t="str">
            <v xml:space="preserve">ALAT KEDOKTERAN                                                                                     </v>
          </cell>
          <cell r="C23">
            <v>5</v>
          </cell>
        </row>
        <row r="24">
          <cell r="A24">
            <v>20802</v>
          </cell>
          <cell r="B24" t="str">
            <v xml:space="preserve">ALAT KESEHATAN                                                                                      </v>
          </cell>
          <cell r="C24">
            <v>5</v>
          </cell>
        </row>
        <row r="25">
          <cell r="A25">
            <v>20901</v>
          </cell>
          <cell r="B25" t="str">
            <v xml:space="preserve">UNIT-UNIT LABORATOTIUM                                                                              </v>
          </cell>
          <cell r="C25">
            <v>8</v>
          </cell>
        </row>
        <row r="26">
          <cell r="A26">
            <v>20902</v>
          </cell>
          <cell r="B26" t="str">
            <v xml:space="preserve">ALAT PERAGA / PRAKTEK SEKOLAH                                                                       </v>
          </cell>
          <cell r="C26">
            <v>10</v>
          </cell>
        </row>
        <row r="27">
          <cell r="A27">
            <v>20903</v>
          </cell>
          <cell r="B27" t="str">
            <v xml:space="preserve">UNIT ALAT LABORATORIUM KIMIA NUKLIR                                                                 </v>
          </cell>
          <cell r="C27">
            <v>15</v>
          </cell>
        </row>
        <row r="28">
          <cell r="A28">
            <v>20904</v>
          </cell>
          <cell r="B28" t="str">
            <v xml:space="preserve">ALAT LABORATORY FISIKA NUKLIR / ELEKTRONIKA                                                         </v>
          </cell>
          <cell r="C28">
            <v>15</v>
          </cell>
        </row>
        <row r="29">
          <cell r="A29">
            <v>20905</v>
          </cell>
          <cell r="B29" t="str">
            <v xml:space="preserve">ALAT PROTEKSI RADIASI / PROTEKSI LINGKUNGAN                                                         </v>
          </cell>
          <cell r="C29">
            <v>10</v>
          </cell>
        </row>
        <row r="30">
          <cell r="A30">
            <v>20907</v>
          </cell>
          <cell r="B30" t="str">
            <v xml:space="preserve">ALAT LABORATORIUM LINGKUNGAN HIDUP                                                                  </v>
          </cell>
          <cell r="C30">
            <v>7</v>
          </cell>
        </row>
        <row r="31">
          <cell r="A31">
            <v>20908</v>
          </cell>
          <cell r="B31" t="str">
            <v xml:space="preserve">PERALATAN LABORATORIUM HYDRODINAMICA                                                                </v>
          </cell>
          <cell r="C31">
            <v>15</v>
          </cell>
        </row>
        <row r="32">
          <cell r="A32">
            <v>21001</v>
          </cell>
          <cell r="B32" t="str">
            <v xml:space="preserve">Senjata Api                                                                                         </v>
          </cell>
          <cell r="C32">
            <v>10</v>
          </cell>
        </row>
        <row r="33">
          <cell r="A33">
            <v>21002</v>
          </cell>
          <cell r="B33" t="str">
            <v xml:space="preserve">Persenjataan Non Senjata Api                                                                        </v>
          </cell>
          <cell r="C33">
            <v>3</v>
          </cell>
        </row>
        <row r="34">
          <cell r="A34">
            <v>21003</v>
          </cell>
          <cell r="B34" t="str">
            <v xml:space="preserve">Amunisi                                                                                             </v>
          </cell>
        </row>
        <row r="35">
          <cell r="A35">
            <v>21004</v>
          </cell>
          <cell r="B35" t="str">
            <v xml:space="preserve">SENJATA SINAR                                                                                       </v>
          </cell>
          <cell r="C35">
            <v>3</v>
          </cell>
        </row>
        <row r="36">
          <cell r="A36">
            <v>31101</v>
          </cell>
          <cell r="B36" t="str">
            <v xml:space="preserve">BANGUNAN GEDUNG TEMPAT KERJA  PERMANEN                                                              </v>
          </cell>
          <cell r="C36">
            <v>50</v>
          </cell>
        </row>
        <row r="37">
          <cell r="A37">
            <v>31102</v>
          </cell>
          <cell r="B37" t="str">
            <v xml:space="preserve">BANGUNAN GEDUNG TEMPAT TINGGAL  PERMANEN                                                            </v>
          </cell>
          <cell r="C37">
            <v>50</v>
          </cell>
        </row>
        <row r="38">
          <cell r="A38">
            <v>31103</v>
          </cell>
          <cell r="B38" t="str">
            <v xml:space="preserve">BANGUNAN MENARA  PERMANEN                                                                           </v>
          </cell>
          <cell r="C38">
            <v>40</v>
          </cell>
        </row>
        <row r="39">
          <cell r="A39">
            <v>31104</v>
          </cell>
          <cell r="B39" t="str">
            <v xml:space="preserve">BANGUNAN BUKAN GEDUNG  PERMANEN                                                                     </v>
          </cell>
          <cell r="C39">
            <v>40</v>
          </cell>
        </row>
        <row r="40">
          <cell r="A40">
            <v>31105</v>
          </cell>
          <cell r="B40" t="str">
            <v xml:space="preserve">BANGUNAN GEDUNG TEMPAT KERJA SEMI PERMANEN                                                          </v>
          </cell>
          <cell r="C40">
            <v>25</v>
          </cell>
        </row>
        <row r="41">
          <cell r="A41">
            <v>31106</v>
          </cell>
          <cell r="B41" t="str">
            <v xml:space="preserve">BANGUNAN GEDUNG TEMPAT TINGGAL  SEMI PERMANEN                                                       </v>
          </cell>
          <cell r="C41">
            <v>25</v>
          </cell>
        </row>
        <row r="42">
          <cell r="A42">
            <v>31107</v>
          </cell>
          <cell r="B42" t="str">
            <v xml:space="preserve">BANGUNAN MENARA SEMI PERMANEN                                                                       </v>
          </cell>
          <cell r="C42">
            <v>20</v>
          </cell>
        </row>
        <row r="43">
          <cell r="A43">
            <v>31108</v>
          </cell>
          <cell r="B43" t="str">
            <v xml:space="preserve">BANGUNAN BUKAN GEDUNG  SEMI PERMANEN                                                                </v>
          </cell>
          <cell r="C43">
            <v>20</v>
          </cell>
        </row>
        <row r="44">
          <cell r="A44">
            <v>31109</v>
          </cell>
          <cell r="B44" t="str">
            <v xml:space="preserve">BANGUNAN GEDUNG TEMPAT KERJA NON PERMANEN                                                           </v>
          </cell>
          <cell r="C44">
            <v>10</v>
          </cell>
        </row>
        <row r="45">
          <cell r="A45">
            <v>31110</v>
          </cell>
          <cell r="B45" t="str">
            <v xml:space="preserve">BANGUNAN GEDUNG TEMPAT TINGGAL  NON PERMANEN                                                        </v>
          </cell>
          <cell r="C45">
            <v>10</v>
          </cell>
        </row>
        <row r="46">
          <cell r="A46">
            <v>31111</v>
          </cell>
          <cell r="B46" t="str">
            <v xml:space="preserve">BANGUNAN MENARA NON PERMANEN                                                                        </v>
          </cell>
          <cell r="C46">
            <v>10</v>
          </cell>
        </row>
        <row r="47">
          <cell r="A47">
            <v>31112</v>
          </cell>
          <cell r="B47" t="str">
            <v xml:space="preserve">BANGUNAN BUKAN GEDUNG  NON PERMANEN                                                                 </v>
          </cell>
          <cell r="C47">
            <v>10</v>
          </cell>
        </row>
        <row r="48">
          <cell r="A48">
            <v>31201</v>
          </cell>
          <cell r="B48" t="str">
            <v xml:space="preserve">Bangunan Bersejarah                                                                                 </v>
          </cell>
          <cell r="C48">
            <v>50</v>
          </cell>
        </row>
        <row r="49">
          <cell r="A49">
            <v>31202</v>
          </cell>
          <cell r="B49" t="str">
            <v xml:space="preserve">TUGU PERINGATAN                                                                                     </v>
          </cell>
          <cell r="C49">
            <v>50</v>
          </cell>
        </row>
        <row r="50">
          <cell r="A50">
            <v>31203</v>
          </cell>
          <cell r="B50" t="str">
            <v xml:space="preserve">CANDI                                                                                               </v>
          </cell>
          <cell r="C50">
            <v>50</v>
          </cell>
        </row>
        <row r="51">
          <cell r="A51">
            <v>31204</v>
          </cell>
          <cell r="B51" t="str">
            <v xml:space="preserve">MONUMEN/BANGUNAN BERSEJARAH                                                                         </v>
          </cell>
          <cell r="C51">
            <v>50</v>
          </cell>
        </row>
        <row r="52">
          <cell r="A52">
            <v>31205</v>
          </cell>
          <cell r="B52" t="str">
            <v xml:space="preserve">TUGU PERINGATAN                                                                                     </v>
          </cell>
          <cell r="C52">
            <v>50</v>
          </cell>
        </row>
        <row r="53">
          <cell r="A53">
            <v>31206</v>
          </cell>
          <cell r="B53" t="str">
            <v xml:space="preserve">TUGU TITIK KONTROL / PASTI                                                                          </v>
          </cell>
          <cell r="C53">
            <v>50</v>
          </cell>
        </row>
        <row r="54">
          <cell r="A54">
            <v>31207</v>
          </cell>
          <cell r="B54" t="str">
            <v xml:space="preserve">RAMBU-RAMBU                                                                                         </v>
          </cell>
          <cell r="C54">
            <v>50</v>
          </cell>
        </row>
        <row r="55">
          <cell r="A55">
            <v>31208</v>
          </cell>
          <cell r="B55" t="str">
            <v xml:space="preserve">RAMBU-RAMBU LALU LINTAS UDARA                                                                       </v>
          </cell>
          <cell r="C55">
            <v>50</v>
          </cell>
        </row>
        <row r="56">
          <cell r="A56">
            <v>41301</v>
          </cell>
          <cell r="B56" t="str">
            <v xml:space="preserve">JALAN                                                                                               </v>
          </cell>
          <cell r="C56">
            <v>10</v>
          </cell>
        </row>
        <row r="57">
          <cell r="A57">
            <v>41302</v>
          </cell>
          <cell r="B57" t="str">
            <v xml:space="preserve">JEMBATAN                                                                                            </v>
          </cell>
          <cell r="C57">
            <v>50</v>
          </cell>
        </row>
        <row r="58">
          <cell r="A58">
            <v>41401</v>
          </cell>
          <cell r="B58" t="str">
            <v xml:space="preserve">Bangunan Air Irigasi                                                                                </v>
          </cell>
          <cell r="C58">
            <v>50</v>
          </cell>
        </row>
        <row r="59">
          <cell r="A59">
            <v>41402</v>
          </cell>
          <cell r="B59" t="str">
            <v xml:space="preserve">BANGUNAN AIR PASANG SURUT                                                                           </v>
          </cell>
          <cell r="C59">
            <v>50</v>
          </cell>
        </row>
        <row r="60">
          <cell r="A60">
            <v>41403</v>
          </cell>
          <cell r="B60" t="str">
            <v xml:space="preserve">BANGUNAN AIR PENGEMBANGAN RAWA DAN POLDER                                                           </v>
          </cell>
          <cell r="C60">
            <v>25</v>
          </cell>
        </row>
        <row r="61">
          <cell r="A61">
            <v>41404</v>
          </cell>
          <cell r="B61" t="str">
            <v xml:space="preserve">BANGUNAN PENGAMAN SUNGAI DAN PENANGGULANGAN BENCANA ALAM                                            </v>
          </cell>
          <cell r="C61">
            <v>10</v>
          </cell>
        </row>
        <row r="62">
          <cell r="A62">
            <v>41405</v>
          </cell>
          <cell r="B62" t="str">
            <v xml:space="preserve">BANGUNAN PENGEMBANGAN SUMBER AIR DAN AIR TANAH                                                      </v>
          </cell>
          <cell r="C62">
            <v>30</v>
          </cell>
        </row>
        <row r="63">
          <cell r="A63">
            <v>41406</v>
          </cell>
          <cell r="B63" t="str">
            <v xml:space="preserve">BANGUNAN AIR BERSIH / BAKU                                                                          </v>
          </cell>
          <cell r="C63">
            <v>40</v>
          </cell>
        </row>
        <row r="64">
          <cell r="A64">
            <v>41407</v>
          </cell>
          <cell r="B64" t="str">
            <v xml:space="preserve">BANGUNAN AIR KOTOR                                                                                  </v>
          </cell>
          <cell r="C64">
            <v>40</v>
          </cell>
        </row>
        <row r="65">
          <cell r="A65">
            <v>41408</v>
          </cell>
          <cell r="B65" t="str">
            <v xml:space="preserve">BANGUNAN AIR                                                                                        </v>
          </cell>
          <cell r="C65">
            <v>40</v>
          </cell>
        </row>
        <row r="66">
          <cell r="A66">
            <v>41501</v>
          </cell>
          <cell r="B66" t="str">
            <v xml:space="preserve">INSTALASI AIR MINUM/BERSIH                                                                          </v>
          </cell>
          <cell r="C66">
            <v>30</v>
          </cell>
        </row>
        <row r="67">
          <cell r="A67">
            <v>41502</v>
          </cell>
          <cell r="B67" t="str">
            <v xml:space="preserve">INSTALASI AIR KOTOR                                                                                 </v>
          </cell>
          <cell r="C67">
            <v>30</v>
          </cell>
        </row>
        <row r="68">
          <cell r="A68">
            <v>41503</v>
          </cell>
          <cell r="B68" t="str">
            <v xml:space="preserve">INSTALASI PENGOLAHAN SAMPAH                                                                         </v>
          </cell>
          <cell r="C68">
            <v>10</v>
          </cell>
        </row>
        <row r="69">
          <cell r="A69">
            <v>41504</v>
          </cell>
          <cell r="B69" t="str">
            <v xml:space="preserve">INSTALASI PENGOLAHAN BAHAN BANGUNAN                                                                 </v>
          </cell>
          <cell r="C69">
            <v>10</v>
          </cell>
        </row>
        <row r="70">
          <cell r="A70">
            <v>41505</v>
          </cell>
          <cell r="B70" t="str">
            <v xml:space="preserve">INSTALASI PEMBANGKIT LISTRIK                                                                        </v>
          </cell>
          <cell r="C70">
            <v>10</v>
          </cell>
        </row>
        <row r="71">
          <cell r="A71">
            <v>41506</v>
          </cell>
          <cell r="B71" t="str">
            <v xml:space="preserve">Instalasi Gardu Distribusi Kapasitas Kecil                                                          </v>
          </cell>
          <cell r="C71">
            <v>40</v>
          </cell>
        </row>
        <row r="72">
          <cell r="A72">
            <v>41507</v>
          </cell>
          <cell r="B72" t="str">
            <v xml:space="preserve">INSTALASI PERTAHANAN                                                                                </v>
          </cell>
          <cell r="C72">
            <v>30</v>
          </cell>
        </row>
        <row r="73">
          <cell r="A73">
            <v>41508</v>
          </cell>
          <cell r="B73" t="str">
            <v xml:space="preserve">Instalasi Penangkal Petir  Manual                                                                   </v>
          </cell>
        </row>
        <row r="74">
          <cell r="A74">
            <v>41509</v>
          </cell>
          <cell r="B74" t="str">
            <v xml:space="preserve">INSTALASI PENGAMAN                                                                                  </v>
          </cell>
          <cell r="C74">
            <v>30</v>
          </cell>
        </row>
        <row r="75">
          <cell r="A75">
            <v>41510</v>
          </cell>
          <cell r="B75" t="str">
            <v xml:space="preserve">INSTALASI TELEPON                                                                                   </v>
          </cell>
          <cell r="C75">
            <v>20</v>
          </cell>
        </row>
        <row r="76">
          <cell r="A76">
            <v>41601</v>
          </cell>
          <cell r="B76" t="str">
            <v xml:space="preserve">JARINGAN AIR MINUM                                                                                  </v>
          </cell>
          <cell r="C76">
            <v>30</v>
          </cell>
        </row>
        <row r="77">
          <cell r="A77">
            <v>41602</v>
          </cell>
          <cell r="B77" t="str">
            <v xml:space="preserve">JARINGAN LISTRIK                                                                                    </v>
          </cell>
          <cell r="C77">
            <v>40</v>
          </cell>
        </row>
        <row r="78">
          <cell r="A78">
            <v>41603</v>
          </cell>
          <cell r="B78" t="str">
            <v xml:space="preserve">JARINGAN TELEPON                                                                                    </v>
          </cell>
          <cell r="C78">
            <v>20</v>
          </cell>
        </row>
        <row r="79">
          <cell r="A79">
            <v>41604</v>
          </cell>
          <cell r="B79" t="str">
            <v xml:space="preserve">JARINGAN GAS                                                                                        </v>
          </cell>
          <cell r="C79">
            <v>30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300"/>
  <sheetViews>
    <sheetView showGridLines="0" view="pageBreakPreview" zoomScale="77" zoomScaleSheetLayoutView="77" workbookViewId="0">
      <selection activeCell="C12" sqref="C12"/>
    </sheetView>
  </sheetViews>
  <sheetFormatPr baseColWidth="10" defaultColWidth="9.1640625" defaultRowHeight="13"/>
  <cols>
    <col min="1" max="1" width="4.33203125" style="1" bestFit="1" customWidth="1"/>
    <col min="2" max="2" width="22.83203125" style="2" customWidth="1"/>
    <col min="3" max="3" width="31" style="2" customWidth="1"/>
    <col min="4" max="4" width="23" style="2" customWidth="1"/>
    <col min="5" max="5" width="19.6640625" style="2" customWidth="1"/>
    <col min="6" max="6" width="19.5" style="3" customWidth="1"/>
    <col min="7" max="7" width="12.33203125" style="1" customWidth="1"/>
    <col min="8" max="8" width="13.33203125" style="4" customWidth="1"/>
    <col min="9" max="9" width="13.83203125" style="5" customWidth="1"/>
    <col min="10" max="10" width="8.33203125" style="1" customWidth="1"/>
    <col min="11" max="11" width="6.6640625" style="1" customWidth="1"/>
    <col min="12" max="12" width="8" style="1" customWidth="1"/>
    <col min="13" max="13" width="14" style="1" customWidth="1"/>
    <col min="14" max="14" width="11.5" style="1" customWidth="1"/>
    <col min="15" max="15" width="12.5" style="1" customWidth="1"/>
    <col min="16" max="16" width="11.83203125" style="1" customWidth="1"/>
    <col min="17" max="17" width="7" style="1" customWidth="1"/>
    <col min="18" max="18" width="9.5" style="1" customWidth="1"/>
    <col min="19" max="19" width="5.6640625" style="1" customWidth="1"/>
    <col min="20" max="88" width="9.1640625" style="1"/>
    <col min="89" max="89" width="9.33203125" style="1" bestFit="1" customWidth="1"/>
    <col min="90" max="91" width="9.1640625" style="1"/>
    <col min="92" max="92" width="15.1640625" style="1" bestFit="1" customWidth="1"/>
    <col min="93" max="16384" width="9.1640625" style="1"/>
  </cols>
  <sheetData>
    <row r="1" spans="1:18">
      <c r="R1" s="6" t="s">
        <v>839</v>
      </c>
    </row>
    <row r="2" spans="1:18">
      <c r="A2" s="1668" t="s">
        <v>224</v>
      </c>
      <c r="B2" s="1668"/>
      <c r="C2" s="1668"/>
      <c r="D2" s="1668"/>
      <c r="E2" s="1668"/>
      <c r="F2" s="1668"/>
      <c r="G2" s="1668"/>
      <c r="H2" s="1668"/>
      <c r="I2" s="1668"/>
      <c r="J2" s="1668"/>
      <c r="K2" s="1668"/>
      <c r="L2" s="1668"/>
      <c r="M2" s="1668"/>
      <c r="N2" s="1668"/>
      <c r="O2" s="1668"/>
      <c r="P2" s="1668"/>
      <c r="Q2" s="1668"/>
      <c r="R2" s="1668"/>
    </row>
    <row r="3" spans="1:18">
      <c r="A3" s="7"/>
      <c r="B3" s="8"/>
      <c r="C3" s="8"/>
      <c r="D3" s="8"/>
      <c r="E3" s="8"/>
      <c r="F3" s="7"/>
      <c r="G3" s="7"/>
      <c r="H3" s="7"/>
      <c r="I3" s="9"/>
      <c r="K3" s="7"/>
      <c r="L3" s="7"/>
      <c r="M3" s="7"/>
      <c r="N3" s="7"/>
      <c r="O3" s="7"/>
      <c r="P3" s="7"/>
      <c r="Q3" s="7"/>
      <c r="R3" s="7"/>
    </row>
    <row r="4" spans="1:18" s="10" customFormat="1">
      <c r="A4" s="1669" t="s">
        <v>225</v>
      </c>
      <c r="B4" s="1669" t="s">
        <v>3</v>
      </c>
      <c r="C4" s="1669" t="s">
        <v>226</v>
      </c>
      <c r="D4" s="1669" t="s">
        <v>227</v>
      </c>
      <c r="E4" s="1669" t="s">
        <v>228</v>
      </c>
      <c r="F4" s="1670" t="s">
        <v>229</v>
      </c>
      <c r="G4" s="1669" t="s">
        <v>230</v>
      </c>
      <c r="H4" s="1669"/>
      <c r="I4" s="1669"/>
      <c r="J4" s="1669"/>
      <c r="K4" s="1669"/>
      <c r="L4" s="1669"/>
      <c r="M4" s="1669"/>
      <c r="N4" s="1669"/>
      <c r="O4" s="1669"/>
      <c r="P4" s="1669"/>
      <c r="Q4" s="1669"/>
      <c r="R4" s="1669"/>
    </row>
    <row r="5" spans="1:18" s="10" customFormat="1" ht="42">
      <c r="A5" s="1669"/>
      <c r="B5" s="1669"/>
      <c r="C5" s="1669"/>
      <c r="D5" s="1669"/>
      <c r="E5" s="1669"/>
      <c r="F5" s="1670"/>
      <c r="G5" s="11" t="s">
        <v>231</v>
      </c>
      <c r="H5" s="11" t="s">
        <v>232</v>
      </c>
      <c r="I5" s="11" t="s">
        <v>233</v>
      </c>
      <c r="J5" s="11" t="s">
        <v>234</v>
      </c>
      <c r="K5" s="11" t="s">
        <v>235</v>
      </c>
      <c r="L5" s="11" t="s">
        <v>236</v>
      </c>
      <c r="M5" s="11" t="s">
        <v>237</v>
      </c>
      <c r="N5" s="11" t="s">
        <v>238</v>
      </c>
      <c r="O5" s="11" t="s">
        <v>239</v>
      </c>
      <c r="P5" s="11" t="s">
        <v>240</v>
      </c>
      <c r="Q5" s="11" t="s">
        <v>241</v>
      </c>
      <c r="R5" s="11" t="s">
        <v>242</v>
      </c>
    </row>
    <row r="6" spans="1:18" s="14" customFormat="1">
      <c r="A6" s="12">
        <v>1</v>
      </c>
      <c r="B6" s="13">
        <v>2</v>
      </c>
      <c r="C6" s="12">
        <v>3</v>
      </c>
      <c r="D6" s="13">
        <v>4</v>
      </c>
      <c r="E6" s="12">
        <v>5</v>
      </c>
      <c r="F6" s="13">
        <v>6</v>
      </c>
      <c r="G6" s="12">
        <v>7</v>
      </c>
      <c r="H6" s="13">
        <v>8</v>
      </c>
      <c r="I6" s="12">
        <v>9</v>
      </c>
      <c r="J6" s="13">
        <v>10</v>
      </c>
      <c r="K6" s="12">
        <v>11</v>
      </c>
      <c r="L6" s="13">
        <v>12</v>
      </c>
      <c r="M6" s="12">
        <v>13</v>
      </c>
      <c r="N6" s="13">
        <v>14</v>
      </c>
      <c r="O6" s="12">
        <v>15</v>
      </c>
      <c r="P6" s="13">
        <v>16</v>
      </c>
      <c r="Q6" s="12">
        <v>17</v>
      </c>
      <c r="R6" s="13">
        <v>18</v>
      </c>
    </row>
    <row r="7" spans="1:18" s="21" customFormat="1" ht="42">
      <c r="A7" s="15">
        <v>1</v>
      </c>
      <c r="B7" s="16" t="s">
        <v>9</v>
      </c>
      <c r="C7" s="16" t="s">
        <v>10</v>
      </c>
      <c r="D7" s="16" t="s">
        <v>11</v>
      </c>
      <c r="E7" s="17" t="s">
        <v>12</v>
      </c>
      <c r="F7" s="18">
        <v>215745000</v>
      </c>
      <c r="G7" s="19" t="s">
        <v>1</v>
      </c>
      <c r="H7" s="19" t="s">
        <v>1</v>
      </c>
      <c r="I7" s="19" t="s">
        <v>1</v>
      </c>
      <c r="J7" s="19" t="s">
        <v>243</v>
      </c>
      <c r="K7" s="19" t="s">
        <v>243</v>
      </c>
      <c r="L7" s="19" t="s">
        <v>243</v>
      </c>
      <c r="M7" s="19" t="s">
        <v>1</v>
      </c>
      <c r="N7" s="19" t="s">
        <v>1</v>
      </c>
      <c r="O7" s="19" t="s">
        <v>1</v>
      </c>
      <c r="P7" s="19" t="s">
        <v>1</v>
      </c>
      <c r="Q7" s="20" t="s">
        <v>1</v>
      </c>
      <c r="R7" s="20" t="s">
        <v>1</v>
      </c>
    </row>
    <row r="8" spans="1:18" s="21" customFormat="1" ht="42">
      <c r="A8" s="22">
        <v>2</v>
      </c>
      <c r="B8" s="23" t="s">
        <v>9</v>
      </c>
      <c r="C8" s="23" t="s">
        <v>13</v>
      </c>
      <c r="D8" s="23" t="s">
        <v>14</v>
      </c>
      <c r="E8" s="24" t="s">
        <v>15</v>
      </c>
      <c r="F8" s="25">
        <v>416728000</v>
      </c>
      <c r="G8" s="26" t="s">
        <v>1</v>
      </c>
      <c r="H8" s="26" t="s">
        <v>243</v>
      </c>
      <c r="I8" s="26" t="s">
        <v>1</v>
      </c>
      <c r="J8" s="26" t="s">
        <v>243</v>
      </c>
      <c r="K8" s="26" t="s">
        <v>243</v>
      </c>
      <c r="L8" s="26" t="s">
        <v>243</v>
      </c>
      <c r="M8" s="26" t="s">
        <v>1</v>
      </c>
      <c r="N8" s="26" t="s">
        <v>1</v>
      </c>
      <c r="O8" s="26" t="s">
        <v>243</v>
      </c>
      <c r="P8" s="26" t="s">
        <v>243</v>
      </c>
      <c r="Q8" s="27" t="s">
        <v>1</v>
      </c>
      <c r="R8" s="27" t="s">
        <v>1</v>
      </c>
    </row>
    <row r="9" spans="1:18" ht="42">
      <c r="A9" s="22">
        <v>3</v>
      </c>
      <c r="B9" s="23" t="s">
        <v>9</v>
      </c>
      <c r="C9" s="23" t="s">
        <v>16</v>
      </c>
      <c r="D9" s="23" t="s">
        <v>17</v>
      </c>
      <c r="E9" s="24" t="s">
        <v>15</v>
      </c>
      <c r="F9" s="25">
        <v>1091052000</v>
      </c>
      <c r="G9" s="26" t="s">
        <v>243</v>
      </c>
      <c r="H9" s="26" t="s">
        <v>243</v>
      </c>
      <c r="I9" s="26" t="s">
        <v>1</v>
      </c>
      <c r="J9" s="26" t="s">
        <v>243</v>
      </c>
      <c r="K9" s="26" t="s">
        <v>243</v>
      </c>
      <c r="L9" s="26" t="s">
        <v>243</v>
      </c>
      <c r="M9" s="26" t="s">
        <v>1</v>
      </c>
      <c r="N9" s="26" t="s">
        <v>1</v>
      </c>
      <c r="O9" s="26" t="s">
        <v>243</v>
      </c>
      <c r="P9" s="26" t="s">
        <v>243</v>
      </c>
      <c r="Q9" s="27" t="s">
        <v>1</v>
      </c>
      <c r="R9" s="27" t="s">
        <v>1</v>
      </c>
    </row>
    <row r="10" spans="1:18" ht="28">
      <c r="A10" s="22">
        <v>4</v>
      </c>
      <c r="B10" s="23" t="s">
        <v>7</v>
      </c>
      <c r="C10" s="23" t="s">
        <v>244</v>
      </c>
      <c r="D10" s="23" t="s">
        <v>245</v>
      </c>
      <c r="E10" s="24" t="s">
        <v>246</v>
      </c>
      <c r="F10" s="25">
        <v>232251000</v>
      </c>
      <c r="G10" s="26" t="s">
        <v>1</v>
      </c>
      <c r="H10" s="26" t="s">
        <v>1</v>
      </c>
      <c r="I10" s="26" t="s">
        <v>1</v>
      </c>
      <c r="J10" s="26" t="s">
        <v>243</v>
      </c>
      <c r="K10" s="26" t="s">
        <v>243</v>
      </c>
      <c r="L10" s="26" t="s">
        <v>243</v>
      </c>
      <c r="M10" s="26" t="s">
        <v>1</v>
      </c>
      <c r="N10" s="26" t="s">
        <v>1</v>
      </c>
      <c r="O10" s="26" t="s">
        <v>1</v>
      </c>
      <c r="P10" s="26" t="s">
        <v>1</v>
      </c>
      <c r="Q10" s="27" t="s">
        <v>1</v>
      </c>
      <c r="R10" s="27" t="s">
        <v>1</v>
      </c>
    </row>
    <row r="11" spans="1:18" ht="28">
      <c r="A11" s="22">
        <v>5</v>
      </c>
      <c r="B11" s="23" t="s">
        <v>7</v>
      </c>
      <c r="C11" s="23" t="s">
        <v>247</v>
      </c>
      <c r="D11" s="23" t="s">
        <v>248</v>
      </c>
      <c r="E11" s="24" t="s">
        <v>249</v>
      </c>
      <c r="F11" s="25">
        <v>10465000</v>
      </c>
      <c r="G11" s="26" t="s">
        <v>1</v>
      </c>
      <c r="H11" s="26" t="s">
        <v>1</v>
      </c>
      <c r="I11" s="26" t="s">
        <v>1</v>
      </c>
      <c r="J11" s="26" t="s">
        <v>243</v>
      </c>
      <c r="K11" s="26" t="s">
        <v>243</v>
      </c>
      <c r="L11" s="26" t="s">
        <v>1</v>
      </c>
      <c r="M11" s="26" t="s">
        <v>1</v>
      </c>
      <c r="N11" s="26" t="s">
        <v>1</v>
      </c>
      <c r="O11" s="26" t="s">
        <v>1</v>
      </c>
      <c r="P11" s="26" t="s">
        <v>1</v>
      </c>
      <c r="Q11" s="27" t="s">
        <v>1</v>
      </c>
      <c r="R11" s="27" t="s">
        <v>1</v>
      </c>
    </row>
    <row r="12" spans="1:18" ht="28">
      <c r="A12" s="22">
        <v>6</v>
      </c>
      <c r="B12" s="23" t="s">
        <v>7</v>
      </c>
      <c r="C12" s="23" t="s">
        <v>250</v>
      </c>
      <c r="D12" s="23" t="s">
        <v>251</v>
      </c>
      <c r="E12" s="24" t="s">
        <v>252</v>
      </c>
      <c r="F12" s="25">
        <v>1550000000</v>
      </c>
      <c r="G12" s="26" t="s">
        <v>1</v>
      </c>
      <c r="H12" s="26" t="s">
        <v>1</v>
      </c>
      <c r="I12" s="26" t="s">
        <v>1</v>
      </c>
      <c r="J12" s="26" t="s">
        <v>243</v>
      </c>
      <c r="K12" s="26" t="s">
        <v>1</v>
      </c>
      <c r="L12" s="26" t="s">
        <v>243</v>
      </c>
      <c r="M12" s="26" t="s">
        <v>1</v>
      </c>
      <c r="N12" s="26" t="s">
        <v>1</v>
      </c>
      <c r="O12" s="26" t="s">
        <v>1</v>
      </c>
      <c r="P12" s="26" t="s">
        <v>1</v>
      </c>
      <c r="Q12" s="27" t="s">
        <v>1</v>
      </c>
      <c r="R12" s="27" t="s">
        <v>1</v>
      </c>
    </row>
    <row r="13" spans="1:18" ht="28">
      <c r="A13" s="22">
        <v>7</v>
      </c>
      <c r="B13" s="23" t="s">
        <v>7</v>
      </c>
      <c r="C13" s="23" t="s">
        <v>253</v>
      </c>
      <c r="D13" s="23" t="s">
        <v>254</v>
      </c>
      <c r="E13" s="24" t="s">
        <v>255</v>
      </c>
      <c r="F13" s="25">
        <v>4922680000</v>
      </c>
      <c r="G13" s="26" t="s">
        <v>1</v>
      </c>
      <c r="H13" s="26" t="s">
        <v>243</v>
      </c>
      <c r="I13" s="26" t="s">
        <v>1</v>
      </c>
      <c r="J13" s="26" t="s">
        <v>243</v>
      </c>
      <c r="K13" s="26" t="s">
        <v>243</v>
      </c>
      <c r="L13" s="26" t="s">
        <v>243</v>
      </c>
      <c r="M13" s="26" t="s">
        <v>1</v>
      </c>
      <c r="N13" s="26" t="s">
        <v>1</v>
      </c>
      <c r="O13" s="26" t="s">
        <v>1</v>
      </c>
      <c r="P13" s="26" t="s">
        <v>1</v>
      </c>
      <c r="Q13" s="27" t="s">
        <v>1</v>
      </c>
      <c r="R13" s="27" t="s">
        <v>1</v>
      </c>
    </row>
    <row r="14" spans="1:18" ht="28">
      <c r="A14" s="22">
        <v>8</v>
      </c>
      <c r="B14" s="23" t="s">
        <v>7</v>
      </c>
      <c r="C14" s="23" t="s">
        <v>256</v>
      </c>
      <c r="D14" s="23" t="s">
        <v>257</v>
      </c>
      <c r="E14" s="24" t="s">
        <v>258</v>
      </c>
      <c r="F14" s="25">
        <v>3939430000</v>
      </c>
      <c r="G14" s="26" t="s">
        <v>1</v>
      </c>
      <c r="H14" s="26" t="s">
        <v>1</v>
      </c>
      <c r="I14" s="26" t="s">
        <v>1</v>
      </c>
      <c r="J14" s="26" t="s">
        <v>243</v>
      </c>
      <c r="K14" s="26" t="s">
        <v>243</v>
      </c>
      <c r="L14" s="26" t="s">
        <v>243</v>
      </c>
      <c r="M14" s="26" t="s">
        <v>1</v>
      </c>
      <c r="N14" s="26" t="s">
        <v>243</v>
      </c>
      <c r="O14" s="26" t="s">
        <v>243</v>
      </c>
      <c r="P14" s="26" t="s">
        <v>243</v>
      </c>
      <c r="Q14" s="27" t="s">
        <v>1</v>
      </c>
      <c r="R14" s="27" t="s">
        <v>1</v>
      </c>
    </row>
    <row r="15" spans="1:18" ht="28">
      <c r="A15" s="22">
        <v>9</v>
      </c>
      <c r="B15" s="23" t="s">
        <v>7</v>
      </c>
      <c r="C15" s="23" t="s">
        <v>259</v>
      </c>
      <c r="D15" s="23" t="s">
        <v>260</v>
      </c>
      <c r="E15" s="24" t="s">
        <v>261</v>
      </c>
      <c r="F15" s="25">
        <v>98176000</v>
      </c>
      <c r="G15" s="26" t="s">
        <v>1</v>
      </c>
      <c r="H15" s="26" t="s">
        <v>243</v>
      </c>
      <c r="I15" s="26" t="s">
        <v>243</v>
      </c>
      <c r="J15" s="26" t="s">
        <v>243</v>
      </c>
      <c r="K15" s="26" t="s">
        <v>243</v>
      </c>
      <c r="L15" s="26" t="s">
        <v>243</v>
      </c>
      <c r="M15" s="26" t="s">
        <v>1</v>
      </c>
      <c r="N15" s="26" t="s">
        <v>243</v>
      </c>
      <c r="O15" s="26" t="s">
        <v>243</v>
      </c>
      <c r="P15" s="26" t="s">
        <v>243</v>
      </c>
      <c r="Q15" s="27" t="s">
        <v>1</v>
      </c>
      <c r="R15" s="27" t="s">
        <v>1</v>
      </c>
    </row>
    <row r="16" spans="1:18" ht="28">
      <c r="A16" s="22">
        <v>10</v>
      </c>
      <c r="B16" s="23" t="s">
        <v>7</v>
      </c>
      <c r="C16" s="23" t="s">
        <v>262</v>
      </c>
      <c r="D16" s="23" t="s">
        <v>263</v>
      </c>
      <c r="E16" s="24" t="s">
        <v>264</v>
      </c>
      <c r="F16" s="25">
        <v>29231000</v>
      </c>
      <c r="G16" s="26" t="s">
        <v>1</v>
      </c>
      <c r="H16" s="26" t="s">
        <v>1</v>
      </c>
      <c r="I16" s="26" t="s">
        <v>1</v>
      </c>
      <c r="J16" s="26" t="s">
        <v>243</v>
      </c>
      <c r="K16" s="26" t="s">
        <v>243</v>
      </c>
      <c r="L16" s="26" t="s">
        <v>1</v>
      </c>
      <c r="M16" s="26" t="s">
        <v>1</v>
      </c>
      <c r="N16" s="26" t="s">
        <v>1</v>
      </c>
      <c r="O16" s="26" t="s">
        <v>1</v>
      </c>
      <c r="P16" s="26" t="s">
        <v>1</v>
      </c>
      <c r="Q16" s="27" t="s">
        <v>1</v>
      </c>
      <c r="R16" s="27" t="s">
        <v>1</v>
      </c>
    </row>
    <row r="17" spans="1:18" ht="42">
      <c r="A17" s="22">
        <v>11</v>
      </c>
      <c r="B17" s="23" t="s">
        <v>7</v>
      </c>
      <c r="C17" s="23" t="s">
        <v>265</v>
      </c>
      <c r="D17" s="23" t="s">
        <v>266</v>
      </c>
      <c r="E17" s="24" t="s">
        <v>267</v>
      </c>
      <c r="F17" s="25">
        <v>4811000</v>
      </c>
      <c r="G17" s="26" t="s">
        <v>1</v>
      </c>
      <c r="H17" s="26" t="s">
        <v>1</v>
      </c>
      <c r="I17" s="26" t="s">
        <v>1</v>
      </c>
      <c r="J17" s="26" t="s">
        <v>243</v>
      </c>
      <c r="K17" s="26" t="s">
        <v>243</v>
      </c>
      <c r="L17" s="26" t="s">
        <v>1</v>
      </c>
      <c r="M17" s="26" t="s">
        <v>1</v>
      </c>
      <c r="N17" s="26" t="s">
        <v>1</v>
      </c>
      <c r="O17" s="26" t="s">
        <v>1</v>
      </c>
      <c r="P17" s="26" t="s">
        <v>1</v>
      </c>
      <c r="Q17" s="27" t="s">
        <v>1</v>
      </c>
      <c r="R17" s="27" t="s">
        <v>1</v>
      </c>
    </row>
    <row r="18" spans="1:18" ht="28">
      <c r="A18" s="22">
        <v>12</v>
      </c>
      <c r="B18" s="23" t="s">
        <v>7</v>
      </c>
      <c r="C18" s="28" t="s">
        <v>268</v>
      </c>
      <c r="D18" s="28" t="s">
        <v>251</v>
      </c>
      <c r="E18" s="29" t="s">
        <v>269</v>
      </c>
      <c r="F18" s="30">
        <v>1808849000</v>
      </c>
      <c r="G18" s="26" t="s">
        <v>1</v>
      </c>
      <c r="H18" s="26" t="s">
        <v>1</v>
      </c>
      <c r="I18" s="26" t="s">
        <v>1</v>
      </c>
      <c r="J18" s="26" t="s">
        <v>1</v>
      </c>
      <c r="K18" s="26" t="s">
        <v>1</v>
      </c>
      <c r="L18" s="26" t="s">
        <v>1</v>
      </c>
      <c r="M18" s="26" t="s">
        <v>1</v>
      </c>
      <c r="N18" s="26" t="s">
        <v>1</v>
      </c>
      <c r="O18" s="26" t="s">
        <v>1</v>
      </c>
      <c r="P18" s="26" t="s">
        <v>1</v>
      </c>
      <c r="Q18" s="27" t="s">
        <v>1</v>
      </c>
      <c r="R18" s="27" t="s">
        <v>1</v>
      </c>
    </row>
    <row r="19" spans="1:18" ht="28">
      <c r="A19" s="22">
        <v>13</v>
      </c>
      <c r="B19" s="23" t="s">
        <v>7</v>
      </c>
      <c r="C19" s="23" t="s">
        <v>270</v>
      </c>
      <c r="D19" s="23" t="s">
        <v>260</v>
      </c>
      <c r="E19" s="24" t="s">
        <v>271</v>
      </c>
      <c r="F19" s="25">
        <v>668450000</v>
      </c>
      <c r="G19" s="26" t="s">
        <v>1</v>
      </c>
      <c r="H19" s="26" t="s">
        <v>1</v>
      </c>
      <c r="I19" s="26" t="s">
        <v>1</v>
      </c>
      <c r="J19" s="26" t="s">
        <v>243</v>
      </c>
      <c r="K19" s="26" t="s">
        <v>243</v>
      </c>
      <c r="L19" s="26" t="s">
        <v>243</v>
      </c>
      <c r="M19" s="26" t="s">
        <v>1</v>
      </c>
      <c r="N19" s="26" t="s">
        <v>243</v>
      </c>
      <c r="O19" s="26" t="s">
        <v>243</v>
      </c>
      <c r="P19" s="26" t="s">
        <v>243</v>
      </c>
      <c r="Q19" s="27" t="s">
        <v>1</v>
      </c>
      <c r="R19" s="26" t="s">
        <v>243</v>
      </c>
    </row>
    <row r="20" spans="1:18" ht="28">
      <c r="A20" s="22">
        <v>14</v>
      </c>
      <c r="B20" s="23" t="s">
        <v>7</v>
      </c>
      <c r="C20" s="23" t="s">
        <v>272</v>
      </c>
      <c r="D20" s="23" t="s">
        <v>273</v>
      </c>
      <c r="E20" s="24" t="s">
        <v>274</v>
      </c>
      <c r="F20" s="25">
        <v>49900000</v>
      </c>
      <c r="G20" s="26" t="s">
        <v>1</v>
      </c>
      <c r="H20" s="26" t="s">
        <v>1</v>
      </c>
      <c r="I20" s="26" t="s">
        <v>1</v>
      </c>
      <c r="J20" s="26" t="s">
        <v>243</v>
      </c>
      <c r="K20" s="26" t="s">
        <v>243</v>
      </c>
      <c r="L20" s="26" t="s">
        <v>243</v>
      </c>
      <c r="M20" s="26" t="s">
        <v>1</v>
      </c>
      <c r="N20" s="26" t="s">
        <v>243</v>
      </c>
      <c r="O20" s="26" t="s">
        <v>243</v>
      </c>
      <c r="P20" s="26" t="s">
        <v>243</v>
      </c>
      <c r="Q20" s="27" t="s">
        <v>1</v>
      </c>
      <c r="R20" s="27" t="s">
        <v>1</v>
      </c>
    </row>
    <row r="21" spans="1:18" ht="28">
      <c r="A21" s="22">
        <v>15</v>
      </c>
      <c r="B21" s="23" t="s">
        <v>7</v>
      </c>
      <c r="C21" s="23" t="s">
        <v>18</v>
      </c>
      <c r="D21" s="23" t="s">
        <v>19</v>
      </c>
      <c r="E21" s="24" t="s">
        <v>20</v>
      </c>
      <c r="F21" s="25">
        <v>416501000</v>
      </c>
      <c r="G21" s="26" t="s">
        <v>1</v>
      </c>
      <c r="H21" s="26" t="s">
        <v>243</v>
      </c>
      <c r="I21" s="26" t="s">
        <v>1</v>
      </c>
      <c r="J21" s="26" t="s">
        <v>243</v>
      </c>
      <c r="K21" s="26" t="s">
        <v>243</v>
      </c>
      <c r="L21" s="26" t="s">
        <v>243</v>
      </c>
      <c r="M21" s="26" t="s">
        <v>1</v>
      </c>
      <c r="N21" s="26" t="s">
        <v>1</v>
      </c>
      <c r="O21" s="26" t="s">
        <v>1</v>
      </c>
      <c r="P21" s="26" t="s">
        <v>1</v>
      </c>
      <c r="Q21" s="27" t="s">
        <v>1</v>
      </c>
      <c r="R21" s="27" t="s">
        <v>1</v>
      </c>
    </row>
    <row r="22" spans="1:18" ht="28">
      <c r="A22" s="22">
        <v>16</v>
      </c>
      <c r="B22" s="23" t="s">
        <v>7</v>
      </c>
      <c r="C22" s="23" t="s">
        <v>21</v>
      </c>
      <c r="D22" s="23" t="s">
        <v>22</v>
      </c>
      <c r="E22" s="24" t="s">
        <v>23</v>
      </c>
      <c r="F22" s="25">
        <v>35000000</v>
      </c>
      <c r="G22" s="26" t="s">
        <v>1</v>
      </c>
      <c r="H22" s="26" t="s">
        <v>1</v>
      </c>
      <c r="I22" s="26" t="s">
        <v>1</v>
      </c>
      <c r="J22" s="26" t="s">
        <v>243</v>
      </c>
      <c r="K22" s="26" t="s">
        <v>243</v>
      </c>
      <c r="L22" s="26" t="s">
        <v>243</v>
      </c>
      <c r="M22" s="26" t="s">
        <v>1</v>
      </c>
      <c r="N22" s="26" t="s">
        <v>243</v>
      </c>
      <c r="O22" s="26" t="s">
        <v>1</v>
      </c>
      <c r="P22" s="26" t="s">
        <v>1</v>
      </c>
      <c r="Q22" s="27" t="s">
        <v>1</v>
      </c>
      <c r="R22" s="27" t="s">
        <v>1</v>
      </c>
    </row>
    <row r="23" spans="1:18" ht="28">
      <c r="A23" s="22">
        <v>17</v>
      </c>
      <c r="B23" s="23" t="s">
        <v>7</v>
      </c>
      <c r="C23" s="23" t="s">
        <v>24</v>
      </c>
      <c r="D23" s="23" t="s">
        <v>25</v>
      </c>
      <c r="E23" s="24" t="s">
        <v>26</v>
      </c>
      <c r="F23" s="25">
        <v>45000000</v>
      </c>
      <c r="G23" s="26" t="s">
        <v>1</v>
      </c>
      <c r="H23" s="26" t="s">
        <v>1</v>
      </c>
      <c r="I23" s="26" t="s">
        <v>1</v>
      </c>
      <c r="J23" s="26" t="s">
        <v>243</v>
      </c>
      <c r="K23" s="26" t="s">
        <v>243</v>
      </c>
      <c r="L23" s="26" t="s">
        <v>243</v>
      </c>
      <c r="M23" s="26" t="s">
        <v>1</v>
      </c>
      <c r="N23" s="26" t="s">
        <v>243</v>
      </c>
      <c r="O23" s="26" t="s">
        <v>243</v>
      </c>
      <c r="P23" s="26" t="s">
        <v>243</v>
      </c>
      <c r="Q23" s="27" t="s">
        <v>1</v>
      </c>
      <c r="R23" s="26" t="s">
        <v>243</v>
      </c>
    </row>
    <row r="24" spans="1:18" ht="28">
      <c r="A24" s="22">
        <v>18</v>
      </c>
      <c r="B24" s="23" t="s">
        <v>7</v>
      </c>
      <c r="C24" s="23" t="s">
        <v>275</v>
      </c>
      <c r="D24" s="23" t="s">
        <v>276</v>
      </c>
      <c r="E24" s="24" t="s">
        <v>277</v>
      </c>
      <c r="F24" s="25">
        <v>969900000</v>
      </c>
      <c r="G24" s="26" t="s">
        <v>243</v>
      </c>
      <c r="H24" s="26" t="s">
        <v>1</v>
      </c>
      <c r="I24" s="26" t="s">
        <v>1</v>
      </c>
      <c r="J24" s="26" t="s">
        <v>243</v>
      </c>
      <c r="K24" s="26" t="s">
        <v>243</v>
      </c>
      <c r="L24" s="26" t="s">
        <v>243</v>
      </c>
      <c r="M24" s="26" t="s">
        <v>1</v>
      </c>
      <c r="N24" s="26" t="s">
        <v>243</v>
      </c>
      <c r="O24" s="26" t="s">
        <v>243</v>
      </c>
      <c r="P24" s="26" t="s">
        <v>243</v>
      </c>
      <c r="Q24" s="27" t="s">
        <v>1</v>
      </c>
      <c r="R24" s="26" t="s">
        <v>243</v>
      </c>
    </row>
    <row r="25" spans="1:18" ht="28">
      <c r="A25" s="22">
        <v>19</v>
      </c>
      <c r="B25" s="23" t="s">
        <v>7</v>
      </c>
      <c r="C25" s="23" t="s">
        <v>278</v>
      </c>
      <c r="D25" s="23" t="s">
        <v>279</v>
      </c>
      <c r="E25" s="23" t="s">
        <v>280</v>
      </c>
      <c r="F25" s="25">
        <v>227128000</v>
      </c>
      <c r="G25" s="26" t="s">
        <v>1</v>
      </c>
      <c r="H25" s="26" t="s">
        <v>1</v>
      </c>
      <c r="I25" s="26" t="s">
        <v>243</v>
      </c>
      <c r="J25" s="26" t="s">
        <v>243</v>
      </c>
      <c r="K25" s="26" t="s">
        <v>1</v>
      </c>
      <c r="L25" s="26" t="s">
        <v>1</v>
      </c>
      <c r="M25" s="26" t="s">
        <v>1</v>
      </c>
      <c r="N25" s="26" t="s">
        <v>1</v>
      </c>
      <c r="O25" s="26" t="s">
        <v>1</v>
      </c>
      <c r="P25" s="26" t="s">
        <v>1</v>
      </c>
      <c r="Q25" s="27" t="s">
        <v>1</v>
      </c>
      <c r="R25" s="27" t="s">
        <v>1</v>
      </c>
    </row>
    <row r="26" spans="1:18" ht="28">
      <c r="A26" s="22">
        <v>20</v>
      </c>
      <c r="B26" s="23" t="s">
        <v>7</v>
      </c>
      <c r="C26" s="23" t="s">
        <v>27</v>
      </c>
      <c r="D26" s="23" t="s">
        <v>28</v>
      </c>
      <c r="E26" s="24" t="s">
        <v>29</v>
      </c>
      <c r="F26" s="25">
        <v>285000000</v>
      </c>
      <c r="G26" s="26" t="s">
        <v>1</v>
      </c>
      <c r="H26" s="26" t="s">
        <v>1</v>
      </c>
      <c r="I26" s="26" t="s">
        <v>1</v>
      </c>
      <c r="J26" s="26" t="s">
        <v>243</v>
      </c>
      <c r="K26" s="26" t="s">
        <v>243</v>
      </c>
      <c r="L26" s="26" t="s">
        <v>243</v>
      </c>
      <c r="M26" s="26" t="s">
        <v>1</v>
      </c>
      <c r="N26" s="26" t="s">
        <v>1</v>
      </c>
      <c r="O26" s="26" t="s">
        <v>1</v>
      </c>
      <c r="P26" s="26" t="s">
        <v>1</v>
      </c>
      <c r="Q26" s="27" t="s">
        <v>1</v>
      </c>
      <c r="R26" s="27" t="s">
        <v>1</v>
      </c>
    </row>
    <row r="27" spans="1:18" ht="42">
      <c r="A27" s="22">
        <v>21</v>
      </c>
      <c r="B27" s="23" t="s">
        <v>7</v>
      </c>
      <c r="C27" s="23" t="s">
        <v>30</v>
      </c>
      <c r="D27" s="23" t="s">
        <v>31</v>
      </c>
      <c r="E27" s="24" t="s">
        <v>32</v>
      </c>
      <c r="F27" s="25">
        <v>144500000</v>
      </c>
      <c r="G27" s="26" t="s">
        <v>1</v>
      </c>
      <c r="H27" s="26" t="s">
        <v>1</v>
      </c>
      <c r="I27" s="26" t="s">
        <v>1</v>
      </c>
      <c r="J27" s="26" t="s">
        <v>243</v>
      </c>
      <c r="K27" s="26" t="s">
        <v>243</v>
      </c>
      <c r="L27" s="26" t="s">
        <v>243</v>
      </c>
      <c r="M27" s="26" t="s">
        <v>1</v>
      </c>
      <c r="N27" s="26" t="s">
        <v>1</v>
      </c>
      <c r="O27" s="26" t="s">
        <v>1</v>
      </c>
      <c r="P27" s="26" t="s">
        <v>1</v>
      </c>
      <c r="Q27" s="27" t="s">
        <v>1</v>
      </c>
      <c r="R27" s="27" t="s">
        <v>1</v>
      </c>
    </row>
    <row r="28" spans="1:18" ht="42">
      <c r="A28" s="22">
        <v>22</v>
      </c>
      <c r="B28" s="23" t="s">
        <v>7</v>
      </c>
      <c r="C28" s="23" t="s">
        <v>33</v>
      </c>
      <c r="D28" s="23" t="s">
        <v>34</v>
      </c>
      <c r="E28" s="24" t="s">
        <v>35</v>
      </c>
      <c r="F28" s="25">
        <v>144000000</v>
      </c>
      <c r="G28" s="26" t="s">
        <v>1</v>
      </c>
      <c r="H28" s="26" t="s">
        <v>1</v>
      </c>
      <c r="I28" s="26" t="s">
        <v>1</v>
      </c>
      <c r="J28" s="26" t="s">
        <v>243</v>
      </c>
      <c r="K28" s="26" t="s">
        <v>243</v>
      </c>
      <c r="L28" s="26" t="s">
        <v>243</v>
      </c>
      <c r="M28" s="26" t="s">
        <v>1</v>
      </c>
      <c r="N28" s="26" t="s">
        <v>1</v>
      </c>
      <c r="O28" s="26" t="s">
        <v>1</v>
      </c>
      <c r="P28" s="26" t="s">
        <v>1</v>
      </c>
      <c r="Q28" s="27" t="s">
        <v>1</v>
      </c>
      <c r="R28" s="27" t="s">
        <v>1</v>
      </c>
    </row>
    <row r="29" spans="1:18" ht="42">
      <c r="A29" s="22">
        <v>23</v>
      </c>
      <c r="B29" s="23" t="s">
        <v>7</v>
      </c>
      <c r="C29" s="23" t="s">
        <v>36</v>
      </c>
      <c r="D29" s="23" t="s">
        <v>37</v>
      </c>
      <c r="E29" s="24" t="s">
        <v>38</v>
      </c>
      <c r="F29" s="25">
        <v>159000000</v>
      </c>
      <c r="G29" s="26" t="s">
        <v>1</v>
      </c>
      <c r="H29" s="26" t="s">
        <v>1</v>
      </c>
      <c r="I29" s="26" t="s">
        <v>1</v>
      </c>
      <c r="J29" s="26" t="s">
        <v>243</v>
      </c>
      <c r="K29" s="26" t="s">
        <v>243</v>
      </c>
      <c r="L29" s="26" t="s">
        <v>243</v>
      </c>
      <c r="M29" s="26" t="s">
        <v>1</v>
      </c>
      <c r="N29" s="26" t="s">
        <v>1</v>
      </c>
      <c r="O29" s="26" t="s">
        <v>1</v>
      </c>
      <c r="P29" s="26" t="s">
        <v>1</v>
      </c>
      <c r="Q29" s="27" t="s">
        <v>1</v>
      </c>
      <c r="R29" s="27" t="s">
        <v>1</v>
      </c>
    </row>
    <row r="30" spans="1:18" ht="42">
      <c r="A30" s="22">
        <v>24</v>
      </c>
      <c r="B30" s="23" t="s">
        <v>7</v>
      </c>
      <c r="C30" s="23" t="s">
        <v>39</v>
      </c>
      <c r="D30" s="23" t="s">
        <v>40</v>
      </c>
      <c r="E30" s="24" t="s">
        <v>41</v>
      </c>
      <c r="F30" s="25">
        <v>158500000</v>
      </c>
      <c r="G30" s="26" t="s">
        <v>1</v>
      </c>
      <c r="H30" s="26" t="s">
        <v>1</v>
      </c>
      <c r="I30" s="26" t="s">
        <v>1</v>
      </c>
      <c r="J30" s="26" t="s">
        <v>243</v>
      </c>
      <c r="K30" s="26" t="s">
        <v>243</v>
      </c>
      <c r="L30" s="26" t="s">
        <v>243</v>
      </c>
      <c r="M30" s="26" t="s">
        <v>1</v>
      </c>
      <c r="N30" s="26" t="s">
        <v>1</v>
      </c>
      <c r="O30" s="26" t="s">
        <v>1</v>
      </c>
      <c r="P30" s="26" t="s">
        <v>1</v>
      </c>
      <c r="Q30" s="27" t="s">
        <v>1</v>
      </c>
      <c r="R30" s="27" t="s">
        <v>1</v>
      </c>
    </row>
    <row r="31" spans="1:18" ht="42">
      <c r="A31" s="31">
        <v>25</v>
      </c>
      <c r="B31" s="32" t="s">
        <v>7</v>
      </c>
      <c r="C31" s="32" t="s">
        <v>281</v>
      </c>
      <c r="D31" s="32" t="s">
        <v>282</v>
      </c>
      <c r="E31" s="33" t="s">
        <v>283</v>
      </c>
      <c r="F31" s="34">
        <v>25000000</v>
      </c>
      <c r="G31" s="35" t="s">
        <v>1</v>
      </c>
      <c r="H31" s="35" t="s">
        <v>1</v>
      </c>
      <c r="I31" s="35" t="s">
        <v>1</v>
      </c>
      <c r="J31" s="35" t="s">
        <v>243</v>
      </c>
      <c r="K31" s="35" t="s">
        <v>243</v>
      </c>
      <c r="L31" s="35" t="s">
        <v>1</v>
      </c>
      <c r="M31" s="35" t="s">
        <v>1</v>
      </c>
      <c r="N31" s="35" t="s">
        <v>1</v>
      </c>
      <c r="O31" s="35" t="s">
        <v>1</v>
      </c>
      <c r="P31" s="35" t="s">
        <v>1</v>
      </c>
      <c r="Q31" s="36" t="s">
        <v>1</v>
      </c>
      <c r="R31" s="36" t="s">
        <v>1</v>
      </c>
    </row>
    <row r="32" spans="1:18" ht="28">
      <c r="A32" s="37">
        <v>26</v>
      </c>
      <c r="B32" s="38" t="s">
        <v>8</v>
      </c>
      <c r="C32" s="38" t="s">
        <v>42</v>
      </c>
      <c r="D32" s="38" t="s">
        <v>43</v>
      </c>
      <c r="E32" s="39" t="s">
        <v>44</v>
      </c>
      <c r="F32" s="40">
        <v>641440000</v>
      </c>
      <c r="G32" s="41" t="s">
        <v>243</v>
      </c>
      <c r="H32" s="41" t="s">
        <v>1</v>
      </c>
      <c r="I32" s="41" t="s">
        <v>1</v>
      </c>
      <c r="J32" s="41" t="s">
        <v>243</v>
      </c>
      <c r="K32" s="41" t="s">
        <v>243</v>
      </c>
      <c r="L32" s="41" t="s">
        <v>243</v>
      </c>
      <c r="M32" s="41" t="s">
        <v>1</v>
      </c>
      <c r="N32" s="41" t="s">
        <v>1</v>
      </c>
      <c r="O32" s="41" t="s">
        <v>243</v>
      </c>
      <c r="P32" s="41" t="s">
        <v>243</v>
      </c>
      <c r="Q32" s="42" t="s">
        <v>1</v>
      </c>
      <c r="R32" s="42" t="s">
        <v>1</v>
      </c>
    </row>
    <row r="33" spans="1:18" ht="28">
      <c r="A33" s="22">
        <v>27</v>
      </c>
      <c r="B33" s="23" t="s">
        <v>8</v>
      </c>
      <c r="C33" s="23" t="s">
        <v>284</v>
      </c>
      <c r="D33" s="23" t="s">
        <v>285</v>
      </c>
      <c r="E33" s="24" t="s">
        <v>286</v>
      </c>
      <c r="F33" s="25">
        <v>304672000</v>
      </c>
      <c r="G33" s="26" t="s">
        <v>1</v>
      </c>
      <c r="H33" s="26" t="s">
        <v>243</v>
      </c>
      <c r="I33" s="26" t="s">
        <v>1</v>
      </c>
      <c r="J33" s="26" t="s">
        <v>243</v>
      </c>
      <c r="K33" s="26" t="s">
        <v>243</v>
      </c>
      <c r="L33" s="26" t="s">
        <v>243</v>
      </c>
      <c r="M33" s="26" t="s">
        <v>1</v>
      </c>
      <c r="N33" s="26" t="s">
        <v>1</v>
      </c>
      <c r="O33" s="26" t="s">
        <v>1</v>
      </c>
      <c r="P33" s="26" t="s">
        <v>1</v>
      </c>
      <c r="Q33" s="27" t="s">
        <v>1</v>
      </c>
      <c r="R33" s="27" t="s">
        <v>1</v>
      </c>
    </row>
    <row r="34" spans="1:18" ht="28">
      <c r="A34" s="22">
        <v>28</v>
      </c>
      <c r="B34" s="23" t="s">
        <v>8</v>
      </c>
      <c r="C34" s="23" t="s">
        <v>45</v>
      </c>
      <c r="D34" s="23" t="s">
        <v>46</v>
      </c>
      <c r="E34" s="24" t="s">
        <v>47</v>
      </c>
      <c r="F34" s="25">
        <v>130484762</v>
      </c>
      <c r="G34" s="26" t="s">
        <v>1</v>
      </c>
      <c r="H34" s="26" t="s">
        <v>1</v>
      </c>
      <c r="I34" s="26" t="s">
        <v>1</v>
      </c>
      <c r="J34" s="26" t="s">
        <v>243</v>
      </c>
      <c r="K34" s="26" t="s">
        <v>243</v>
      </c>
      <c r="L34" s="26" t="s">
        <v>243</v>
      </c>
      <c r="M34" s="26" t="s">
        <v>1</v>
      </c>
      <c r="N34" s="26" t="s">
        <v>1</v>
      </c>
      <c r="O34" s="26" t="s">
        <v>243</v>
      </c>
      <c r="P34" s="26" t="s">
        <v>243</v>
      </c>
      <c r="Q34" s="27" t="s">
        <v>1</v>
      </c>
      <c r="R34" s="27" t="s">
        <v>1</v>
      </c>
    </row>
    <row r="35" spans="1:18" ht="28">
      <c r="A35" s="22">
        <v>29</v>
      </c>
      <c r="B35" s="23" t="s">
        <v>8</v>
      </c>
      <c r="C35" s="23" t="s">
        <v>287</v>
      </c>
      <c r="D35" s="23" t="s">
        <v>288</v>
      </c>
      <c r="E35" s="24" t="s">
        <v>289</v>
      </c>
      <c r="F35" s="25">
        <v>99925000</v>
      </c>
      <c r="G35" s="26" t="s">
        <v>1</v>
      </c>
      <c r="H35" s="26" t="s">
        <v>1</v>
      </c>
      <c r="I35" s="26" t="s">
        <v>1</v>
      </c>
      <c r="J35" s="26" t="s">
        <v>243</v>
      </c>
      <c r="K35" s="26" t="s">
        <v>1</v>
      </c>
      <c r="L35" s="26" t="s">
        <v>243</v>
      </c>
      <c r="M35" s="26" t="s">
        <v>1</v>
      </c>
      <c r="N35" s="26" t="s">
        <v>1</v>
      </c>
      <c r="O35" s="26" t="s">
        <v>1</v>
      </c>
      <c r="P35" s="26" t="s">
        <v>1</v>
      </c>
      <c r="Q35" s="27" t="s">
        <v>1</v>
      </c>
      <c r="R35" s="27" t="s">
        <v>1</v>
      </c>
    </row>
    <row r="36" spans="1:18" ht="28">
      <c r="A36" s="22">
        <v>30</v>
      </c>
      <c r="B36" s="23" t="s">
        <v>8</v>
      </c>
      <c r="C36" s="23" t="s">
        <v>48</v>
      </c>
      <c r="D36" s="23" t="s">
        <v>49</v>
      </c>
      <c r="E36" s="24" t="s">
        <v>50</v>
      </c>
      <c r="F36" s="25">
        <v>116500000</v>
      </c>
      <c r="G36" s="26" t="s">
        <v>1</v>
      </c>
      <c r="H36" s="26" t="s">
        <v>1</v>
      </c>
      <c r="I36" s="26" t="s">
        <v>1</v>
      </c>
      <c r="J36" s="26" t="s">
        <v>243</v>
      </c>
      <c r="K36" s="26" t="s">
        <v>1</v>
      </c>
      <c r="L36" s="26" t="s">
        <v>243</v>
      </c>
      <c r="M36" s="26" t="s">
        <v>1</v>
      </c>
      <c r="N36" s="26" t="s">
        <v>1</v>
      </c>
      <c r="O36" s="26" t="s">
        <v>1</v>
      </c>
      <c r="P36" s="26" t="s">
        <v>1</v>
      </c>
      <c r="Q36" s="27" t="s">
        <v>1</v>
      </c>
      <c r="R36" s="27" t="s">
        <v>1</v>
      </c>
    </row>
    <row r="37" spans="1:18" ht="28">
      <c r="A37" s="22">
        <v>31</v>
      </c>
      <c r="B37" s="23" t="s">
        <v>8</v>
      </c>
      <c r="C37" s="23" t="s">
        <v>51</v>
      </c>
      <c r="D37" s="23" t="s">
        <v>52</v>
      </c>
      <c r="E37" s="24" t="s">
        <v>53</v>
      </c>
      <c r="F37" s="25">
        <v>99418000</v>
      </c>
      <c r="G37" s="26" t="s">
        <v>1</v>
      </c>
      <c r="H37" s="26" t="s">
        <v>1</v>
      </c>
      <c r="I37" s="26" t="s">
        <v>1</v>
      </c>
      <c r="J37" s="26" t="s">
        <v>243</v>
      </c>
      <c r="K37" s="26" t="s">
        <v>1</v>
      </c>
      <c r="L37" s="26" t="s">
        <v>243</v>
      </c>
      <c r="M37" s="26" t="s">
        <v>1</v>
      </c>
      <c r="N37" s="26" t="s">
        <v>1</v>
      </c>
      <c r="O37" s="26" t="s">
        <v>1</v>
      </c>
      <c r="P37" s="26" t="s">
        <v>1</v>
      </c>
      <c r="Q37" s="27" t="s">
        <v>1</v>
      </c>
      <c r="R37" s="27" t="s">
        <v>1</v>
      </c>
    </row>
    <row r="38" spans="1:18" ht="28">
      <c r="A38" s="22">
        <v>32</v>
      </c>
      <c r="B38" s="23" t="s">
        <v>8</v>
      </c>
      <c r="C38" s="23" t="s">
        <v>290</v>
      </c>
      <c r="D38" s="23" t="s">
        <v>291</v>
      </c>
      <c r="E38" s="24" t="s">
        <v>289</v>
      </c>
      <c r="F38" s="25">
        <v>85000000</v>
      </c>
      <c r="G38" s="26" t="s">
        <v>1</v>
      </c>
      <c r="H38" s="26" t="s">
        <v>1</v>
      </c>
      <c r="I38" s="26" t="s">
        <v>1</v>
      </c>
      <c r="J38" s="26" t="s">
        <v>243</v>
      </c>
      <c r="K38" s="26" t="s">
        <v>1</v>
      </c>
      <c r="L38" s="26" t="s">
        <v>243</v>
      </c>
      <c r="M38" s="26" t="s">
        <v>1</v>
      </c>
      <c r="N38" s="26" t="s">
        <v>1</v>
      </c>
      <c r="O38" s="26" t="s">
        <v>1</v>
      </c>
      <c r="P38" s="26" t="s">
        <v>1</v>
      </c>
      <c r="Q38" s="27" t="s">
        <v>1</v>
      </c>
      <c r="R38" s="27" t="s">
        <v>1</v>
      </c>
    </row>
    <row r="39" spans="1:18" ht="28">
      <c r="A39" s="22">
        <v>33</v>
      </c>
      <c r="B39" s="23" t="s">
        <v>8</v>
      </c>
      <c r="C39" s="23" t="s">
        <v>54</v>
      </c>
      <c r="D39" s="23" t="s">
        <v>55</v>
      </c>
      <c r="E39" s="24" t="s">
        <v>56</v>
      </c>
      <c r="F39" s="25">
        <v>60000000</v>
      </c>
      <c r="G39" s="26" t="s">
        <v>1</v>
      </c>
      <c r="H39" s="26" t="s">
        <v>1</v>
      </c>
      <c r="I39" s="26" t="s">
        <v>1</v>
      </c>
      <c r="J39" s="26" t="s">
        <v>243</v>
      </c>
      <c r="K39" s="26" t="s">
        <v>1</v>
      </c>
      <c r="L39" s="26" t="s">
        <v>243</v>
      </c>
      <c r="M39" s="26" t="s">
        <v>1</v>
      </c>
      <c r="N39" s="26" t="s">
        <v>1</v>
      </c>
      <c r="O39" s="26" t="s">
        <v>1</v>
      </c>
      <c r="P39" s="26" t="s">
        <v>1</v>
      </c>
      <c r="Q39" s="27" t="s">
        <v>1</v>
      </c>
      <c r="R39" s="27" t="s">
        <v>1</v>
      </c>
    </row>
    <row r="40" spans="1:18" ht="28">
      <c r="A40" s="22">
        <v>34</v>
      </c>
      <c r="B40" s="23" t="s">
        <v>8</v>
      </c>
      <c r="C40" s="23" t="s">
        <v>292</v>
      </c>
      <c r="D40" s="23" t="s">
        <v>293</v>
      </c>
      <c r="E40" s="24" t="s">
        <v>294</v>
      </c>
      <c r="F40" s="25">
        <v>60000000</v>
      </c>
      <c r="G40" s="26" t="s">
        <v>1</v>
      </c>
      <c r="H40" s="26" t="s">
        <v>1</v>
      </c>
      <c r="I40" s="26" t="s">
        <v>1</v>
      </c>
      <c r="J40" s="26" t="s">
        <v>243</v>
      </c>
      <c r="K40" s="26" t="s">
        <v>1</v>
      </c>
      <c r="L40" s="26" t="s">
        <v>243</v>
      </c>
      <c r="M40" s="26" t="s">
        <v>1</v>
      </c>
      <c r="N40" s="26" t="s">
        <v>1</v>
      </c>
      <c r="O40" s="26" t="s">
        <v>1</v>
      </c>
      <c r="P40" s="26" t="s">
        <v>1</v>
      </c>
      <c r="Q40" s="27" t="s">
        <v>1</v>
      </c>
      <c r="R40" s="27" t="s">
        <v>1</v>
      </c>
    </row>
    <row r="41" spans="1:18" ht="28">
      <c r="A41" s="22">
        <v>35</v>
      </c>
      <c r="B41" s="23" t="s">
        <v>8</v>
      </c>
      <c r="C41" s="23" t="s">
        <v>295</v>
      </c>
      <c r="D41" s="23" t="s">
        <v>296</v>
      </c>
      <c r="E41" s="24" t="s">
        <v>297</v>
      </c>
      <c r="F41" s="25">
        <v>99990000</v>
      </c>
      <c r="G41" s="26" t="s">
        <v>1</v>
      </c>
      <c r="H41" s="26" t="s">
        <v>1</v>
      </c>
      <c r="I41" s="26" t="s">
        <v>1</v>
      </c>
      <c r="J41" s="26" t="s">
        <v>243</v>
      </c>
      <c r="K41" s="26" t="s">
        <v>243</v>
      </c>
      <c r="L41" s="26" t="s">
        <v>243</v>
      </c>
      <c r="M41" s="26" t="s">
        <v>1</v>
      </c>
      <c r="N41" s="26" t="s">
        <v>1</v>
      </c>
      <c r="O41" s="26" t="s">
        <v>1</v>
      </c>
      <c r="P41" s="26" t="s">
        <v>1</v>
      </c>
      <c r="Q41" s="27" t="s">
        <v>1</v>
      </c>
      <c r="R41" s="27" t="s">
        <v>1</v>
      </c>
    </row>
    <row r="42" spans="1:18" ht="28">
      <c r="A42" s="22">
        <v>36</v>
      </c>
      <c r="B42" s="23" t="s">
        <v>8</v>
      </c>
      <c r="C42" s="23" t="s">
        <v>298</v>
      </c>
      <c r="D42" s="23" t="s">
        <v>293</v>
      </c>
      <c r="E42" s="24" t="s">
        <v>299</v>
      </c>
      <c r="F42" s="25">
        <v>75000000</v>
      </c>
      <c r="G42" s="26" t="s">
        <v>1</v>
      </c>
      <c r="H42" s="26" t="s">
        <v>1</v>
      </c>
      <c r="I42" s="26" t="s">
        <v>1</v>
      </c>
      <c r="J42" s="26" t="s">
        <v>243</v>
      </c>
      <c r="K42" s="26" t="s">
        <v>1</v>
      </c>
      <c r="L42" s="26" t="s">
        <v>243</v>
      </c>
      <c r="M42" s="26" t="s">
        <v>1</v>
      </c>
      <c r="N42" s="26" t="s">
        <v>1</v>
      </c>
      <c r="O42" s="26" t="s">
        <v>1</v>
      </c>
      <c r="P42" s="26" t="s">
        <v>1</v>
      </c>
      <c r="Q42" s="27" t="s">
        <v>1</v>
      </c>
      <c r="R42" s="27" t="s">
        <v>1</v>
      </c>
    </row>
    <row r="43" spans="1:18" ht="28">
      <c r="A43" s="22">
        <v>37</v>
      </c>
      <c r="B43" s="23" t="s">
        <v>8</v>
      </c>
      <c r="C43" s="23" t="s">
        <v>300</v>
      </c>
      <c r="D43" s="23" t="s">
        <v>19</v>
      </c>
      <c r="E43" s="24" t="s">
        <v>301</v>
      </c>
      <c r="F43" s="25">
        <v>175000000</v>
      </c>
      <c r="G43" s="26" t="s">
        <v>1</v>
      </c>
      <c r="H43" s="26" t="s">
        <v>1</v>
      </c>
      <c r="I43" s="26" t="s">
        <v>1</v>
      </c>
      <c r="J43" s="26" t="s">
        <v>243</v>
      </c>
      <c r="K43" s="26" t="s">
        <v>243</v>
      </c>
      <c r="L43" s="26" t="s">
        <v>243</v>
      </c>
      <c r="M43" s="26" t="s">
        <v>1</v>
      </c>
      <c r="N43" s="26" t="s">
        <v>1</v>
      </c>
      <c r="O43" s="26" t="s">
        <v>1</v>
      </c>
      <c r="P43" s="26" t="s">
        <v>1</v>
      </c>
      <c r="Q43" s="27" t="s">
        <v>1</v>
      </c>
      <c r="R43" s="27" t="s">
        <v>1</v>
      </c>
    </row>
    <row r="44" spans="1:18" ht="28">
      <c r="A44" s="22">
        <v>38</v>
      </c>
      <c r="B44" s="23" t="s">
        <v>8</v>
      </c>
      <c r="C44" s="23" t="s">
        <v>302</v>
      </c>
      <c r="D44" s="23" t="s">
        <v>273</v>
      </c>
      <c r="E44" s="24" t="s">
        <v>303</v>
      </c>
      <c r="F44" s="25">
        <v>100000000</v>
      </c>
      <c r="G44" s="26" t="s">
        <v>1</v>
      </c>
      <c r="H44" s="26" t="s">
        <v>1</v>
      </c>
      <c r="I44" s="26" t="s">
        <v>1</v>
      </c>
      <c r="J44" s="26" t="s">
        <v>243</v>
      </c>
      <c r="K44" s="26" t="s">
        <v>1</v>
      </c>
      <c r="L44" s="26" t="s">
        <v>243</v>
      </c>
      <c r="M44" s="26" t="s">
        <v>1</v>
      </c>
      <c r="N44" s="26" t="s">
        <v>1</v>
      </c>
      <c r="O44" s="26" t="s">
        <v>1</v>
      </c>
      <c r="P44" s="26" t="s">
        <v>1</v>
      </c>
      <c r="Q44" s="27" t="s">
        <v>1</v>
      </c>
      <c r="R44" s="27" t="s">
        <v>1</v>
      </c>
    </row>
    <row r="45" spans="1:18" ht="28">
      <c r="A45" s="22">
        <v>39</v>
      </c>
      <c r="B45" s="23" t="s">
        <v>8</v>
      </c>
      <c r="C45" s="23" t="s">
        <v>304</v>
      </c>
      <c r="D45" s="23" t="s">
        <v>305</v>
      </c>
      <c r="E45" s="24" t="s">
        <v>306</v>
      </c>
      <c r="F45" s="25">
        <v>100000000</v>
      </c>
      <c r="G45" s="26" t="s">
        <v>1</v>
      </c>
      <c r="H45" s="26" t="s">
        <v>1</v>
      </c>
      <c r="I45" s="26" t="s">
        <v>1</v>
      </c>
      <c r="J45" s="26" t="s">
        <v>243</v>
      </c>
      <c r="K45" s="26" t="s">
        <v>243</v>
      </c>
      <c r="L45" s="26" t="s">
        <v>243</v>
      </c>
      <c r="M45" s="26" t="s">
        <v>1</v>
      </c>
      <c r="N45" s="26" t="s">
        <v>1</v>
      </c>
      <c r="O45" s="26" t="s">
        <v>1</v>
      </c>
      <c r="P45" s="26" t="s">
        <v>1</v>
      </c>
      <c r="Q45" s="27" t="s">
        <v>1</v>
      </c>
      <c r="R45" s="26" t="s">
        <v>243</v>
      </c>
    </row>
    <row r="46" spans="1:18" ht="28">
      <c r="A46" s="22">
        <v>40</v>
      </c>
      <c r="B46" s="23" t="s">
        <v>8</v>
      </c>
      <c r="C46" s="23" t="s">
        <v>57</v>
      </c>
      <c r="D46" s="23" t="s">
        <v>58</v>
      </c>
      <c r="E46" s="24" t="s">
        <v>59</v>
      </c>
      <c r="F46" s="25">
        <v>126000000</v>
      </c>
      <c r="G46" s="26" t="s">
        <v>1</v>
      </c>
      <c r="H46" s="26" t="s">
        <v>1</v>
      </c>
      <c r="I46" s="26" t="s">
        <v>1</v>
      </c>
      <c r="J46" s="26" t="s">
        <v>243</v>
      </c>
      <c r="K46" s="26" t="s">
        <v>243</v>
      </c>
      <c r="L46" s="26" t="s">
        <v>243</v>
      </c>
      <c r="M46" s="26" t="s">
        <v>1</v>
      </c>
      <c r="N46" s="26" t="s">
        <v>1</v>
      </c>
      <c r="O46" s="26" t="s">
        <v>1</v>
      </c>
      <c r="P46" s="26" t="s">
        <v>1</v>
      </c>
      <c r="Q46" s="27" t="s">
        <v>1</v>
      </c>
      <c r="R46" s="27" t="s">
        <v>1</v>
      </c>
    </row>
    <row r="47" spans="1:18" ht="42">
      <c r="A47" s="22">
        <v>41</v>
      </c>
      <c r="B47" s="23" t="s">
        <v>60</v>
      </c>
      <c r="C47" s="23" t="s">
        <v>307</v>
      </c>
      <c r="D47" s="23" t="s">
        <v>308</v>
      </c>
      <c r="E47" s="24" t="s">
        <v>309</v>
      </c>
      <c r="F47" s="25">
        <v>300000000</v>
      </c>
      <c r="G47" s="26" t="s">
        <v>243</v>
      </c>
      <c r="H47" s="26" t="s">
        <v>1</v>
      </c>
      <c r="I47" s="26" t="s">
        <v>1</v>
      </c>
      <c r="J47" s="26" t="s">
        <v>243</v>
      </c>
      <c r="K47" s="26" t="s">
        <v>243</v>
      </c>
      <c r="L47" s="26" t="s">
        <v>243</v>
      </c>
      <c r="M47" s="26" t="s">
        <v>1</v>
      </c>
      <c r="N47" s="26" t="s">
        <v>243</v>
      </c>
      <c r="O47" s="26" t="s">
        <v>243</v>
      </c>
      <c r="P47" s="26" t="s">
        <v>243</v>
      </c>
      <c r="Q47" s="27" t="s">
        <v>1</v>
      </c>
      <c r="R47" s="26" t="s">
        <v>243</v>
      </c>
    </row>
    <row r="48" spans="1:18" ht="28">
      <c r="A48" s="22">
        <v>42</v>
      </c>
      <c r="B48" s="23" t="s">
        <v>60</v>
      </c>
      <c r="C48" s="23" t="s">
        <v>310</v>
      </c>
      <c r="D48" s="23" t="s">
        <v>311</v>
      </c>
      <c r="E48" s="24" t="s">
        <v>312</v>
      </c>
      <c r="F48" s="25">
        <v>183106000</v>
      </c>
      <c r="G48" s="26" t="s">
        <v>1</v>
      </c>
      <c r="H48" s="26" t="s">
        <v>1</v>
      </c>
      <c r="I48" s="26" t="s">
        <v>1</v>
      </c>
      <c r="J48" s="26" t="s">
        <v>243</v>
      </c>
      <c r="K48" s="26" t="s">
        <v>243</v>
      </c>
      <c r="L48" s="26" t="s">
        <v>243</v>
      </c>
      <c r="M48" s="26" t="s">
        <v>1</v>
      </c>
      <c r="N48" s="26" t="s">
        <v>1</v>
      </c>
      <c r="O48" s="26" t="s">
        <v>1</v>
      </c>
      <c r="P48" s="26" t="s">
        <v>1</v>
      </c>
      <c r="Q48" s="27" t="s">
        <v>1</v>
      </c>
      <c r="R48" s="27" t="s">
        <v>1</v>
      </c>
    </row>
    <row r="49" spans="1:21" ht="28">
      <c r="A49" s="22">
        <v>43</v>
      </c>
      <c r="B49" s="23" t="s">
        <v>60</v>
      </c>
      <c r="C49" s="23" t="s">
        <v>61</v>
      </c>
      <c r="D49" s="23" t="s">
        <v>62</v>
      </c>
      <c r="E49" s="24" t="s">
        <v>63</v>
      </c>
      <c r="F49" s="25">
        <v>183500000</v>
      </c>
      <c r="G49" s="26" t="s">
        <v>1</v>
      </c>
      <c r="H49" s="26" t="s">
        <v>1</v>
      </c>
      <c r="I49" s="26" t="s">
        <v>1</v>
      </c>
      <c r="J49" s="26" t="s">
        <v>243</v>
      </c>
      <c r="K49" s="26" t="s">
        <v>243</v>
      </c>
      <c r="L49" s="26" t="s">
        <v>243</v>
      </c>
      <c r="M49" s="26" t="s">
        <v>1</v>
      </c>
      <c r="N49" s="26" t="s">
        <v>1</v>
      </c>
      <c r="O49" s="26" t="s">
        <v>1</v>
      </c>
      <c r="P49" s="26" t="s">
        <v>1</v>
      </c>
      <c r="Q49" s="27" t="s">
        <v>1</v>
      </c>
      <c r="R49" s="27" t="s">
        <v>1</v>
      </c>
    </row>
    <row r="50" spans="1:21" ht="42">
      <c r="A50" s="22">
        <v>44</v>
      </c>
      <c r="B50" s="23" t="s">
        <v>60</v>
      </c>
      <c r="C50" s="23" t="s">
        <v>313</v>
      </c>
      <c r="D50" s="23" t="s">
        <v>314</v>
      </c>
      <c r="E50" s="24" t="s">
        <v>315</v>
      </c>
      <c r="F50" s="25">
        <v>91820000</v>
      </c>
      <c r="G50" s="26" t="s">
        <v>1</v>
      </c>
      <c r="H50" s="26" t="s">
        <v>1</v>
      </c>
      <c r="I50" s="26" t="s">
        <v>1</v>
      </c>
      <c r="J50" s="26" t="s">
        <v>243</v>
      </c>
      <c r="K50" s="26" t="s">
        <v>243</v>
      </c>
      <c r="L50" s="26" t="s">
        <v>243</v>
      </c>
      <c r="M50" s="26" t="s">
        <v>1</v>
      </c>
      <c r="N50" s="26" t="s">
        <v>1</v>
      </c>
      <c r="O50" s="26" t="s">
        <v>1</v>
      </c>
      <c r="P50" s="26" t="s">
        <v>1</v>
      </c>
      <c r="Q50" s="27" t="s">
        <v>1</v>
      </c>
      <c r="R50" s="27" t="s">
        <v>1</v>
      </c>
    </row>
    <row r="51" spans="1:21" ht="42">
      <c r="A51" s="22">
        <v>45</v>
      </c>
      <c r="B51" s="23" t="s">
        <v>60</v>
      </c>
      <c r="C51" s="23" t="s">
        <v>316</v>
      </c>
      <c r="D51" s="23" t="s">
        <v>317</v>
      </c>
      <c r="E51" s="24" t="s">
        <v>318</v>
      </c>
      <c r="F51" s="25">
        <v>91810000</v>
      </c>
      <c r="G51" s="26" t="s">
        <v>1</v>
      </c>
      <c r="H51" s="26" t="s">
        <v>1</v>
      </c>
      <c r="I51" s="26" t="s">
        <v>1</v>
      </c>
      <c r="J51" s="26" t="s">
        <v>243</v>
      </c>
      <c r="K51" s="26" t="s">
        <v>243</v>
      </c>
      <c r="L51" s="26" t="s">
        <v>243</v>
      </c>
      <c r="M51" s="26" t="s">
        <v>1</v>
      </c>
      <c r="N51" s="26" t="s">
        <v>1</v>
      </c>
      <c r="O51" s="26" t="s">
        <v>1</v>
      </c>
      <c r="P51" s="26" t="s">
        <v>1</v>
      </c>
      <c r="Q51" s="27" t="s">
        <v>1</v>
      </c>
      <c r="R51" s="27" t="s">
        <v>1</v>
      </c>
    </row>
    <row r="52" spans="1:21" ht="42">
      <c r="A52" s="22">
        <v>46</v>
      </c>
      <c r="B52" s="23" t="s">
        <v>60</v>
      </c>
      <c r="C52" s="23" t="s">
        <v>319</v>
      </c>
      <c r="D52" s="23" t="s">
        <v>320</v>
      </c>
      <c r="E52" s="23" t="s">
        <v>321</v>
      </c>
      <c r="F52" s="25">
        <v>91810000</v>
      </c>
      <c r="G52" s="26" t="s">
        <v>1</v>
      </c>
      <c r="H52" s="26" t="s">
        <v>243</v>
      </c>
      <c r="I52" s="26" t="s">
        <v>1</v>
      </c>
      <c r="J52" s="26" t="s">
        <v>243</v>
      </c>
      <c r="K52" s="26" t="s">
        <v>243</v>
      </c>
      <c r="L52" s="26" t="s">
        <v>243</v>
      </c>
      <c r="M52" s="26" t="s">
        <v>1</v>
      </c>
      <c r="N52" s="26" t="s">
        <v>1</v>
      </c>
      <c r="O52" s="26" t="s">
        <v>1</v>
      </c>
      <c r="P52" s="26" t="s">
        <v>1</v>
      </c>
      <c r="Q52" s="27" t="s">
        <v>1</v>
      </c>
      <c r="R52" s="27" t="s">
        <v>1</v>
      </c>
    </row>
    <row r="53" spans="1:21" ht="28">
      <c r="A53" s="22">
        <v>47</v>
      </c>
      <c r="B53" s="23" t="s">
        <v>60</v>
      </c>
      <c r="C53" s="23" t="s">
        <v>322</v>
      </c>
      <c r="D53" s="23" t="s">
        <v>323</v>
      </c>
      <c r="E53" s="24" t="s">
        <v>324</v>
      </c>
      <c r="F53" s="25">
        <v>91810000</v>
      </c>
      <c r="G53" s="26" t="s">
        <v>1</v>
      </c>
      <c r="H53" s="26" t="s">
        <v>1</v>
      </c>
      <c r="I53" s="26" t="s">
        <v>1</v>
      </c>
      <c r="J53" s="26" t="s">
        <v>243</v>
      </c>
      <c r="K53" s="26" t="s">
        <v>243</v>
      </c>
      <c r="L53" s="26" t="s">
        <v>243</v>
      </c>
      <c r="M53" s="26" t="s">
        <v>1</v>
      </c>
      <c r="N53" s="26" t="s">
        <v>1</v>
      </c>
      <c r="O53" s="26" t="s">
        <v>1</v>
      </c>
      <c r="P53" s="26" t="s">
        <v>1</v>
      </c>
      <c r="Q53" s="27" t="s">
        <v>1</v>
      </c>
      <c r="R53" s="27" t="s">
        <v>1</v>
      </c>
    </row>
    <row r="54" spans="1:21" ht="42">
      <c r="A54" s="22">
        <v>48</v>
      </c>
      <c r="B54" s="23" t="s">
        <v>6</v>
      </c>
      <c r="C54" s="23" t="s">
        <v>325</v>
      </c>
      <c r="D54" s="23" t="s">
        <v>326</v>
      </c>
      <c r="E54" s="24" t="s">
        <v>327</v>
      </c>
      <c r="F54" s="25">
        <v>548320000</v>
      </c>
      <c r="G54" s="26" t="s">
        <v>1</v>
      </c>
      <c r="H54" s="26" t="s">
        <v>1</v>
      </c>
      <c r="I54" s="26" t="s">
        <v>1</v>
      </c>
      <c r="J54" s="26" t="s">
        <v>243</v>
      </c>
      <c r="K54" s="26" t="s">
        <v>243</v>
      </c>
      <c r="L54" s="26" t="s">
        <v>243</v>
      </c>
      <c r="M54" s="26" t="s">
        <v>1</v>
      </c>
      <c r="N54" s="26" t="s">
        <v>1</v>
      </c>
      <c r="O54" s="26" t="s">
        <v>1</v>
      </c>
      <c r="P54" s="26" t="s">
        <v>1</v>
      </c>
      <c r="Q54" s="27" t="s">
        <v>1</v>
      </c>
      <c r="R54" s="27" t="s">
        <v>1</v>
      </c>
    </row>
    <row r="55" spans="1:21" ht="42">
      <c r="A55" s="22">
        <v>49</v>
      </c>
      <c r="B55" s="23" t="s">
        <v>6</v>
      </c>
      <c r="C55" s="23" t="s">
        <v>328</v>
      </c>
      <c r="D55" s="23" t="s">
        <v>329</v>
      </c>
      <c r="E55" s="24" t="s">
        <v>330</v>
      </c>
      <c r="F55" s="25">
        <v>198480000</v>
      </c>
      <c r="G55" s="26" t="s">
        <v>1</v>
      </c>
      <c r="H55" s="26" t="s">
        <v>243</v>
      </c>
      <c r="I55" s="26" t="s">
        <v>1</v>
      </c>
      <c r="J55" s="26" t="s">
        <v>243</v>
      </c>
      <c r="K55" s="26" t="s">
        <v>243</v>
      </c>
      <c r="L55" s="26" t="s">
        <v>243</v>
      </c>
      <c r="M55" s="26" t="s">
        <v>1</v>
      </c>
      <c r="N55" s="26" t="s">
        <v>1</v>
      </c>
      <c r="O55" s="26" t="s">
        <v>1</v>
      </c>
      <c r="P55" s="26" t="s">
        <v>1</v>
      </c>
      <c r="Q55" s="27" t="s">
        <v>1</v>
      </c>
      <c r="R55" s="27" t="s">
        <v>1</v>
      </c>
    </row>
    <row r="56" spans="1:21" ht="42">
      <c r="A56" s="22">
        <v>50</v>
      </c>
      <c r="B56" s="23" t="s">
        <v>6</v>
      </c>
      <c r="C56" s="23" t="s">
        <v>331</v>
      </c>
      <c r="D56" s="23" t="s">
        <v>101</v>
      </c>
      <c r="E56" s="24" t="s">
        <v>332</v>
      </c>
      <c r="F56" s="25">
        <v>79110000</v>
      </c>
      <c r="G56" s="26" t="s">
        <v>1</v>
      </c>
      <c r="H56" s="26" t="s">
        <v>1</v>
      </c>
      <c r="I56" s="26" t="s">
        <v>1</v>
      </c>
      <c r="J56" s="26" t="s">
        <v>243</v>
      </c>
      <c r="K56" s="26" t="s">
        <v>243</v>
      </c>
      <c r="L56" s="26" t="s">
        <v>243</v>
      </c>
      <c r="M56" s="26" t="s">
        <v>1</v>
      </c>
      <c r="N56" s="26" t="s">
        <v>1</v>
      </c>
      <c r="O56" s="26" t="s">
        <v>1</v>
      </c>
      <c r="P56" s="26" t="s">
        <v>1</v>
      </c>
      <c r="Q56" s="27" t="s">
        <v>1</v>
      </c>
      <c r="R56" s="27" t="s">
        <v>1</v>
      </c>
    </row>
    <row r="57" spans="1:21" ht="42">
      <c r="A57" s="22">
        <v>51</v>
      </c>
      <c r="B57" s="23" t="s">
        <v>6</v>
      </c>
      <c r="C57" s="23" t="s">
        <v>333</v>
      </c>
      <c r="D57" s="23" t="s">
        <v>334</v>
      </c>
      <c r="E57" s="24" t="s">
        <v>335</v>
      </c>
      <c r="F57" s="25">
        <v>74140000</v>
      </c>
      <c r="G57" s="26" t="s">
        <v>1</v>
      </c>
      <c r="H57" s="26" t="s">
        <v>1</v>
      </c>
      <c r="I57" s="26" t="s">
        <v>1</v>
      </c>
      <c r="J57" s="26" t="s">
        <v>243</v>
      </c>
      <c r="K57" s="26" t="s">
        <v>243</v>
      </c>
      <c r="L57" s="26" t="s">
        <v>243</v>
      </c>
      <c r="M57" s="26" t="s">
        <v>1</v>
      </c>
      <c r="N57" s="26" t="s">
        <v>1</v>
      </c>
      <c r="O57" s="26" t="s">
        <v>1</v>
      </c>
      <c r="P57" s="26" t="s">
        <v>1</v>
      </c>
      <c r="Q57" s="27" t="s">
        <v>1</v>
      </c>
      <c r="R57" s="27" t="s">
        <v>1</v>
      </c>
    </row>
    <row r="58" spans="1:21" ht="42">
      <c r="A58" s="22">
        <v>52</v>
      </c>
      <c r="B58" s="23" t="s">
        <v>6</v>
      </c>
      <c r="C58" s="23" t="s">
        <v>336</v>
      </c>
      <c r="D58" s="23" t="s">
        <v>337</v>
      </c>
      <c r="E58" s="24" t="s">
        <v>338</v>
      </c>
      <c r="F58" s="25">
        <v>70460000</v>
      </c>
      <c r="G58" s="26" t="s">
        <v>1</v>
      </c>
      <c r="H58" s="26" t="s">
        <v>1</v>
      </c>
      <c r="I58" s="26" t="s">
        <v>1</v>
      </c>
      <c r="J58" s="26" t="s">
        <v>243</v>
      </c>
      <c r="K58" s="26" t="s">
        <v>243</v>
      </c>
      <c r="L58" s="26" t="s">
        <v>243</v>
      </c>
      <c r="M58" s="26" t="s">
        <v>1</v>
      </c>
      <c r="N58" s="26" t="s">
        <v>1</v>
      </c>
      <c r="O58" s="26" t="s">
        <v>1</v>
      </c>
      <c r="P58" s="26" t="s">
        <v>1</v>
      </c>
      <c r="Q58" s="27" t="s">
        <v>1</v>
      </c>
      <c r="R58" s="27" t="s">
        <v>1</v>
      </c>
    </row>
    <row r="59" spans="1:21" ht="42">
      <c r="A59" s="31">
        <v>53</v>
      </c>
      <c r="B59" s="32" t="s">
        <v>6</v>
      </c>
      <c r="C59" s="32" t="s">
        <v>64</v>
      </c>
      <c r="D59" s="32" t="s">
        <v>65</v>
      </c>
      <c r="E59" s="33" t="s">
        <v>66</v>
      </c>
      <c r="F59" s="34">
        <v>129500000</v>
      </c>
      <c r="G59" s="35" t="s">
        <v>1</v>
      </c>
      <c r="H59" s="35" t="s">
        <v>1</v>
      </c>
      <c r="I59" s="35" t="s">
        <v>1</v>
      </c>
      <c r="J59" s="35" t="s">
        <v>243</v>
      </c>
      <c r="K59" s="35" t="s">
        <v>243</v>
      </c>
      <c r="L59" s="35" t="s">
        <v>243</v>
      </c>
      <c r="M59" s="35" t="s">
        <v>1</v>
      </c>
      <c r="N59" s="35" t="s">
        <v>1</v>
      </c>
      <c r="O59" s="35" t="s">
        <v>1</v>
      </c>
      <c r="P59" s="35" t="s">
        <v>1</v>
      </c>
      <c r="Q59" s="36" t="s">
        <v>1</v>
      </c>
      <c r="R59" s="36" t="s">
        <v>1</v>
      </c>
    </row>
    <row r="60" spans="1:21" ht="28">
      <c r="A60" s="37">
        <v>54</v>
      </c>
      <c r="B60" s="38" t="s">
        <v>67</v>
      </c>
      <c r="C60" s="38" t="s">
        <v>339</v>
      </c>
      <c r="D60" s="38" t="s">
        <v>87</v>
      </c>
      <c r="E60" s="39" t="s">
        <v>340</v>
      </c>
      <c r="F60" s="40">
        <v>99950000</v>
      </c>
      <c r="G60" s="41" t="s">
        <v>1</v>
      </c>
      <c r="H60" s="41" t="s">
        <v>1</v>
      </c>
      <c r="I60" s="41" t="s">
        <v>1</v>
      </c>
      <c r="J60" s="41" t="s">
        <v>243</v>
      </c>
      <c r="K60" s="41" t="s">
        <v>243</v>
      </c>
      <c r="L60" s="41" t="s">
        <v>243</v>
      </c>
      <c r="M60" s="41" t="s">
        <v>1</v>
      </c>
      <c r="N60" s="41" t="s">
        <v>243</v>
      </c>
      <c r="O60" s="41" t="s">
        <v>243</v>
      </c>
      <c r="P60" s="41" t="s">
        <v>1</v>
      </c>
      <c r="Q60" s="42" t="s">
        <v>1</v>
      </c>
      <c r="R60" s="42" t="s">
        <v>1</v>
      </c>
      <c r="S60" s="4"/>
      <c r="T60" s="4"/>
      <c r="U60" s="4"/>
    </row>
    <row r="61" spans="1:21" ht="14">
      <c r="A61" s="22">
        <v>55</v>
      </c>
      <c r="B61" s="23" t="s">
        <v>67</v>
      </c>
      <c r="C61" s="23" t="s">
        <v>341</v>
      </c>
      <c r="D61" s="23" t="s">
        <v>342</v>
      </c>
      <c r="E61" s="24" t="s">
        <v>343</v>
      </c>
      <c r="F61" s="25">
        <v>99900000</v>
      </c>
      <c r="G61" s="26" t="s">
        <v>1</v>
      </c>
      <c r="H61" s="26" t="s">
        <v>1</v>
      </c>
      <c r="I61" s="26" t="s">
        <v>1</v>
      </c>
      <c r="J61" s="26" t="s">
        <v>243</v>
      </c>
      <c r="K61" s="26" t="s">
        <v>243</v>
      </c>
      <c r="L61" s="26" t="s">
        <v>243</v>
      </c>
      <c r="M61" s="26" t="s">
        <v>1</v>
      </c>
      <c r="N61" s="26" t="s">
        <v>243</v>
      </c>
      <c r="O61" s="26" t="s">
        <v>243</v>
      </c>
      <c r="P61" s="26" t="s">
        <v>1</v>
      </c>
      <c r="Q61" s="27" t="s">
        <v>1</v>
      </c>
      <c r="R61" s="27" t="s">
        <v>1</v>
      </c>
      <c r="S61" s="4"/>
      <c r="T61" s="4"/>
      <c r="U61" s="4"/>
    </row>
    <row r="62" spans="1:21" ht="14">
      <c r="A62" s="22">
        <v>56</v>
      </c>
      <c r="B62" s="23" t="s">
        <v>67</v>
      </c>
      <c r="C62" s="23" t="s">
        <v>344</v>
      </c>
      <c r="D62" s="23" t="s">
        <v>345</v>
      </c>
      <c r="E62" s="24" t="s">
        <v>346</v>
      </c>
      <c r="F62" s="25">
        <v>109950000</v>
      </c>
      <c r="G62" s="26" t="s">
        <v>1</v>
      </c>
      <c r="H62" s="26" t="s">
        <v>243</v>
      </c>
      <c r="I62" s="26" t="s">
        <v>1</v>
      </c>
      <c r="J62" s="26" t="s">
        <v>243</v>
      </c>
      <c r="K62" s="26" t="s">
        <v>243</v>
      </c>
      <c r="L62" s="26" t="s">
        <v>243</v>
      </c>
      <c r="M62" s="26" t="s">
        <v>1</v>
      </c>
      <c r="N62" s="26" t="s">
        <v>1</v>
      </c>
      <c r="O62" s="26" t="s">
        <v>1</v>
      </c>
      <c r="P62" s="26" t="s">
        <v>1</v>
      </c>
      <c r="Q62" s="27" t="s">
        <v>1</v>
      </c>
      <c r="R62" s="27" t="s">
        <v>1</v>
      </c>
      <c r="S62" s="4"/>
      <c r="T62" s="4"/>
      <c r="U62" s="4"/>
    </row>
    <row r="63" spans="1:21" ht="14">
      <c r="A63" s="22">
        <v>57</v>
      </c>
      <c r="B63" s="23" t="s">
        <v>67</v>
      </c>
      <c r="C63" s="23" t="s">
        <v>347</v>
      </c>
      <c r="D63" s="23" t="s">
        <v>348</v>
      </c>
      <c r="E63" s="24" t="s">
        <v>349</v>
      </c>
      <c r="F63" s="25">
        <v>79975000</v>
      </c>
      <c r="G63" s="26" t="s">
        <v>1</v>
      </c>
      <c r="H63" s="26" t="s">
        <v>1</v>
      </c>
      <c r="I63" s="26" t="s">
        <v>1</v>
      </c>
      <c r="J63" s="26" t="s">
        <v>243</v>
      </c>
      <c r="K63" s="26" t="s">
        <v>243</v>
      </c>
      <c r="L63" s="26" t="s">
        <v>243</v>
      </c>
      <c r="M63" s="26" t="s">
        <v>1</v>
      </c>
      <c r="N63" s="26" t="s">
        <v>1</v>
      </c>
      <c r="O63" s="26" t="s">
        <v>1</v>
      </c>
      <c r="P63" s="26" t="s">
        <v>1</v>
      </c>
      <c r="Q63" s="27" t="s">
        <v>1</v>
      </c>
      <c r="R63" s="27" t="s">
        <v>1</v>
      </c>
      <c r="S63" s="4"/>
      <c r="T63" s="4"/>
      <c r="U63" s="4"/>
    </row>
    <row r="64" spans="1:21" ht="14">
      <c r="A64" s="22">
        <v>58</v>
      </c>
      <c r="B64" s="23" t="s">
        <v>67</v>
      </c>
      <c r="C64" s="23" t="s">
        <v>68</v>
      </c>
      <c r="D64" s="23" t="s">
        <v>69</v>
      </c>
      <c r="E64" s="24" t="s">
        <v>70</v>
      </c>
      <c r="F64" s="25">
        <v>369540000</v>
      </c>
      <c r="G64" s="26" t="s">
        <v>1</v>
      </c>
      <c r="H64" s="26" t="s">
        <v>1</v>
      </c>
      <c r="I64" s="26" t="s">
        <v>1</v>
      </c>
      <c r="J64" s="26" t="s">
        <v>243</v>
      </c>
      <c r="K64" s="26" t="s">
        <v>243</v>
      </c>
      <c r="L64" s="26" t="s">
        <v>243</v>
      </c>
      <c r="M64" s="26" t="s">
        <v>1</v>
      </c>
      <c r="N64" s="26" t="s">
        <v>243</v>
      </c>
      <c r="O64" s="26" t="s">
        <v>243</v>
      </c>
      <c r="P64" s="26" t="s">
        <v>243</v>
      </c>
      <c r="Q64" s="27" t="s">
        <v>1</v>
      </c>
      <c r="R64" s="26" t="s">
        <v>243</v>
      </c>
      <c r="S64" s="4"/>
      <c r="T64" s="4"/>
      <c r="U64" s="4"/>
    </row>
    <row r="65" spans="1:107" ht="14">
      <c r="A65" s="22">
        <v>59</v>
      </c>
      <c r="B65" s="23" t="s">
        <v>67</v>
      </c>
      <c r="C65" s="23" t="s">
        <v>350</v>
      </c>
      <c r="D65" s="23" t="s">
        <v>351</v>
      </c>
      <c r="E65" s="24" t="s">
        <v>352</v>
      </c>
      <c r="F65" s="25">
        <v>317955000</v>
      </c>
      <c r="G65" s="26" t="s">
        <v>1</v>
      </c>
      <c r="H65" s="26" t="s">
        <v>1</v>
      </c>
      <c r="I65" s="26" t="s">
        <v>1</v>
      </c>
      <c r="J65" s="26" t="s">
        <v>243</v>
      </c>
      <c r="K65" s="26" t="s">
        <v>243</v>
      </c>
      <c r="L65" s="26" t="s">
        <v>243</v>
      </c>
      <c r="M65" s="26" t="s">
        <v>1</v>
      </c>
      <c r="N65" s="26" t="s">
        <v>243</v>
      </c>
      <c r="O65" s="26" t="s">
        <v>243</v>
      </c>
      <c r="P65" s="26" t="s">
        <v>243</v>
      </c>
      <c r="Q65" s="27" t="s">
        <v>1</v>
      </c>
      <c r="R65" s="26" t="s">
        <v>243</v>
      </c>
      <c r="S65" s="4"/>
      <c r="T65" s="4"/>
      <c r="U65" s="4"/>
    </row>
    <row r="66" spans="1:107" ht="14">
      <c r="A66" s="22">
        <v>60</v>
      </c>
      <c r="B66" s="23" t="s">
        <v>67</v>
      </c>
      <c r="C66" s="23" t="s">
        <v>353</v>
      </c>
      <c r="D66" s="23" t="s">
        <v>354</v>
      </c>
      <c r="E66" s="24" t="s">
        <v>355</v>
      </c>
      <c r="F66" s="25">
        <v>1597444000</v>
      </c>
      <c r="G66" s="26" t="s">
        <v>243</v>
      </c>
      <c r="H66" s="26" t="s">
        <v>243</v>
      </c>
      <c r="I66" s="26" t="s">
        <v>1</v>
      </c>
      <c r="J66" s="26" t="s">
        <v>243</v>
      </c>
      <c r="K66" s="26" t="s">
        <v>243</v>
      </c>
      <c r="L66" s="26" t="s">
        <v>243</v>
      </c>
      <c r="M66" s="26" t="s">
        <v>1</v>
      </c>
      <c r="N66" s="26" t="s">
        <v>243</v>
      </c>
      <c r="O66" s="26" t="s">
        <v>243</v>
      </c>
      <c r="P66" s="26" t="s">
        <v>243</v>
      </c>
      <c r="Q66" s="27" t="s">
        <v>1</v>
      </c>
      <c r="R66" s="26" t="s">
        <v>243</v>
      </c>
      <c r="S66" s="4"/>
      <c r="T66" s="4"/>
      <c r="U66" s="4"/>
    </row>
    <row r="67" spans="1:107" ht="14">
      <c r="A67" s="22">
        <v>61</v>
      </c>
      <c r="B67" s="23" t="s">
        <v>67</v>
      </c>
      <c r="C67" s="23" t="s">
        <v>356</v>
      </c>
      <c r="D67" s="23" t="s">
        <v>62</v>
      </c>
      <c r="E67" s="24" t="s">
        <v>357</v>
      </c>
      <c r="F67" s="25">
        <v>49850000</v>
      </c>
      <c r="G67" s="26" t="s">
        <v>1</v>
      </c>
      <c r="H67" s="26" t="s">
        <v>1</v>
      </c>
      <c r="I67" s="26" t="s">
        <v>1</v>
      </c>
      <c r="J67" s="26" t="s">
        <v>243</v>
      </c>
      <c r="K67" s="26" t="s">
        <v>243</v>
      </c>
      <c r="L67" s="26" t="s">
        <v>243</v>
      </c>
      <c r="M67" s="26" t="s">
        <v>1</v>
      </c>
      <c r="N67" s="26" t="s">
        <v>243</v>
      </c>
      <c r="O67" s="26" t="s">
        <v>243</v>
      </c>
      <c r="P67" s="26" t="s">
        <v>1</v>
      </c>
      <c r="Q67" s="27" t="s">
        <v>1</v>
      </c>
      <c r="R67" s="27" t="s">
        <v>1</v>
      </c>
      <c r="S67" s="4"/>
      <c r="T67" s="4"/>
      <c r="U67" s="4"/>
    </row>
    <row r="68" spans="1:107" ht="14">
      <c r="A68" s="22">
        <v>62</v>
      </c>
      <c r="B68" s="23" t="s">
        <v>67</v>
      </c>
      <c r="C68" s="23" t="s">
        <v>358</v>
      </c>
      <c r="D68" s="23" t="s">
        <v>75</v>
      </c>
      <c r="E68" s="24" t="s">
        <v>359</v>
      </c>
      <c r="F68" s="25">
        <v>32950000</v>
      </c>
      <c r="G68" s="26" t="s">
        <v>1</v>
      </c>
      <c r="H68" s="26" t="s">
        <v>1</v>
      </c>
      <c r="I68" s="26" t="s">
        <v>1</v>
      </c>
      <c r="J68" s="26" t="s">
        <v>243</v>
      </c>
      <c r="K68" s="26" t="s">
        <v>243</v>
      </c>
      <c r="L68" s="26" t="s">
        <v>243</v>
      </c>
      <c r="M68" s="26" t="s">
        <v>1</v>
      </c>
      <c r="N68" s="26" t="s">
        <v>1</v>
      </c>
      <c r="O68" s="26" t="s">
        <v>243</v>
      </c>
      <c r="P68" s="26" t="s">
        <v>243</v>
      </c>
      <c r="Q68" s="27" t="s">
        <v>1</v>
      </c>
      <c r="R68" s="27" t="s">
        <v>1</v>
      </c>
      <c r="S68" s="4"/>
      <c r="T68" s="4"/>
      <c r="U68" s="4"/>
    </row>
    <row r="69" spans="1:107" ht="14">
      <c r="A69" s="22">
        <v>63</v>
      </c>
      <c r="B69" s="23" t="s">
        <v>67</v>
      </c>
      <c r="C69" s="23" t="s">
        <v>360</v>
      </c>
      <c r="D69" s="23" t="s">
        <v>361</v>
      </c>
      <c r="E69" s="24" t="s">
        <v>362</v>
      </c>
      <c r="F69" s="25">
        <v>349500000</v>
      </c>
      <c r="G69" s="26" t="s">
        <v>1</v>
      </c>
      <c r="H69" s="26" t="s">
        <v>243</v>
      </c>
      <c r="I69" s="26" t="s">
        <v>1</v>
      </c>
      <c r="J69" s="26" t="s">
        <v>243</v>
      </c>
      <c r="K69" s="26" t="s">
        <v>243</v>
      </c>
      <c r="L69" s="26" t="s">
        <v>1</v>
      </c>
      <c r="M69" s="26" t="s">
        <v>1</v>
      </c>
      <c r="N69" s="26" t="s">
        <v>1</v>
      </c>
      <c r="O69" s="26" t="s">
        <v>243</v>
      </c>
      <c r="P69" s="26" t="s">
        <v>243</v>
      </c>
      <c r="Q69" s="27" t="s">
        <v>1</v>
      </c>
      <c r="R69" s="27" t="s">
        <v>1</v>
      </c>
      <c r="S69" s="4"/>
      <c r="T69" s="4"/>
      <c r="U69" s="4"/>
    </row>
    <row r="70" spans="1:107" ht="14">
      <c r="A70" s="22">
        <v>64</v>
      </c>
      <c r="B70" s="23" t="s">
        <v>67</v>
      </c>
      <c r="C70" s="23" t="s">
        <v>71</v>
      </c>
      <c r="D70" s="23" t="s">
        <v>72</v>
      </c>
      <c r="E70" s="24" t="s">
        <v>73</v>
      </c>
      <c r="F70" s="25">
        <v>184000000</v>
      </c>
      <c r="G70" s="26" t="s">
        <v>1</v>
      </c>
      <c r="H70" s="26" t="s">
        <v>1</v>
      </c>
      <c r="I70" s="26" t="s">
        <v>1</v>
      </c>
      <c r="J70" s="26" t="s">
        <v>243</v>
      </c>
      <c r="K70" s="26" t="s">
        <v>243</v>
      </c>
      <c r="L70" s="26" t="s">
        <v>243</v>
      </c>
      <c r="M70" s="26" t="s">
        <v>1</v>
      </c>
      <c r="N70" s="26" t="s">
        <v>1</v>
      </c>
      <c r="O70" s="26" t="s">
        <v>1</v>
      </c>
      <c r="P70" s="26" t="s">
        <v>1</v>
      </c>
      <c r="Q70" s="27" t="s">
        <v>1</v>
      </c>
      <c r="R70" s="27" t="s">
        <v>1</v>
      </c>
      <c r="S70" s="4"/>
      <c r="T70" s="4"/>
      <c r="U70" s="4"/>
    </row>
    <row r="71" spans="1:107" ht="14">
      <c r="A71" s="22">
        <v>65</v>
      </c>
      <c r="B71" s="23" t="s">
        <v>67</v>
      </c>
      <c r="C71" s="23" t="s">
        <v>74</v>
      </c>
      <c r="D71" s="23" t="s">
        <v>75</v>
      </c>
      <c r="E71" s="24" t="s">
        <v>76</v>
      </c>
      <c r="F71" s="25">
        <v>99975000</v>
      </c>
      <c r="G71" s="26" t="s">
        <v>1</v>
      </c>
      <c r="H71" s="26" t="s">
        <v>1</v>
      </c>
      <c r="I71" s="26" t="s">
        <v>1</v>
      </c>
      <c r="J71" s="26" t="s">
        <v>243</v>
      </c>
      <c r="K71" s="26" t="s">
        <v>243</v>
      </c>
      <c r="L71" s="26" t="s">
        <v>243</v>
      </c>
      <c r="M71" s="26" t="s">
        <v>1</v>
      </c>
      <c r="N71" s="26" t="s">
        <v>1</v>
      </c>
      <c r="O71" s="26" t="s">
        <v>243</v>
      </c>
      <c r="P71" s="26" t="s">
        <v>243</v>
      </c>
      <c r="Q71" s="27" t="s">
        <v>1</v>
      </c>
      <c r="R71" s="27" t="s">
        <v>1</v>
      </c>
      <c r="S71" s="4"/>
      <c r="T71" s="4"/>
      <c r="U71" s="4"/>
    </row>
    <row r="72" spans="1:107" ht="14">
      <c r="A72" s="22">
        <v>66</v>
      </c>
      <c r="B72" s="23" t="s">
        <v>67</v>
      </c>
      <c r="C72" s="23" t="s">
        <v>77</v>
      </c>
      <c r="D72" s="23" t="s">
        <v>78</v>
      </c>
      <c r="E72" s="24" t="s">
        <v>79</v>
      </c>
      <c r="F72" s="25">
        <v>99900000</v>
      </c>
      <c r="G72" s="26" t="s">
        <v>1</v>
      </c>
      <c r="H72" s="26" t="s">
        <v>1</v>
      </c>
      <c r="I72" s="26" t="s">
        <v>1</v>
      </c>
      <c r="J72" s="26" t="s">
        <v>243</v>
      </c>
      <c r="K72" s="26" t="s">
        <v>243</v>
      </c>
      <c r="L72" s="26" t="s">
        <v>243</v>
      </c>
      <c r="M72" s="26" t="s">
        <v>1</v>
      </c>
      <c r="N72" s="26" t="s">
        <v>1</v>
      </c>
      <c r="O72" s="26" t="s">
        <v>243</v>
      </c>
      <c r="P72" s="26" t="s">
        <v>1</v>
      </c>
      <c r="Q72" s="27" t="s">
        <v>1</v>
      </c>
      <c r="R72" s="27" t="s">
        <v>1</v>
      </c>
      <c r="S72" s="4"/>
      <c r="T72" s="4"/>
      <c r="U72" s="4"/>
    </row>
    <row r="73" spans="1:107" s="2" customFormat="1" ht="34.5" customHeight="1">
      <c r="A73" s="22">
        <v>67</v>
      </c>
      <c r="B73" s="43" t="s">
        <v>5</v>
      </c>
      <c r="C73" s="43" t="s">
        <v>363</v>
      </c>
      <c r="D73" s="43" t="s">
        <v>364</v>
      </c>
      <c r="E73" s="43" t="s">
        <v>365</v>
      </c>
      <c r="F73" s="44">
        <v>1062549000</v>
      </c>
      <c r="G73" s="26" t="s">
        <v>1</v>
      </c>
      <c r="H73" s="26" t="s">
        <v>1</v>
      </c>
      <c r="I73" s="26" t="s">
        <v>1</v>
      </c>
      <c r="J73" s="26" t="s">
        <v>243</v>
      </c>
      <c r="K73" s="26" t="s">
        <v>243</v>
      </c>
      <c r="L73" s="26" t="s">
        <v>1</v>
      </c>
      <c r="M73" s="26" t="s">
        <v>1</v>
      </c>
      <c r="N73" s="26" t="s">
        <v>243</v>
      </c>
      <c r="O73" s="26" t="s">
        <v>243</v>
      </c>
      <c r="P73" s="26" t="s">
        <v>243</v>
      </c>
      <c r="Q73" s="27" t="s">
        <v>1</v>
      </c>
      <c r="R73" s="27" t="s">
        <v>1</v>
      </c>
      <c r="CK73" s="38">
        <v>28</v>
      </c>
      <c r="CL73" s="38" t="s">
        <v>366</v>
      </c>
      <c r="CM73" s="38" t="s">
        <v>367</v>
      </c>
      <c r="CN73" s="39">
        <v>6000000</v>
      </c>
      <c r="CS73" s="45"/>
      <c r="CV73" s="45"/>
      <c r="DC73" s="45"/>
    </row>
    <row r="74" spans="1:107" s="2" customFormat="1" ht="39.75" customHeight="1">
      <c r="A74" s="22">
        <v>68</v>
      </c>
      <c r="B74" s="43" t="s">
        <v>5</v>
      </c>
      <c r="C74" s="43" t="s">
        <v>368</v>
      </c>
      <c r="D74" s="43" t="s">
        <v>369</v>
      </c>
      <c r="E74" s="43" t="s">
        <v>370</v>
      </c>
      <c r="F74" s="44">
        <f>742612200+302365800</f>
        <v>1044978000</v>
      </c>
      <c r="G74" s="26" t="s">
        <v>1</v>
      </c>
      <c r="H74" s="26" t="s">
        <v>1</v>
      </c>
      <c r="I74" s="26" t="s">
        <v>1</v>
      </c>
      <c r="J74" s="26" t="s">
        <v>243</v>
      </c>
      <c r="K74" s="26" t="s">
        <v>243</v>
      </c>
      <c r="L74" s="26" t="s">
        <v>243</v>
      </c>
      <c r="M74" s="26" t="s">
        <v>243</v>
      </c>
      <c r="N74" s="26" t="s">
        <v>243</v>
      </c>
      <c r="O74" s="26" t="s">
        <v>243</v>
      </c>
      <c r="P74" s="26" t="s">
        <v>243</v>
      </c>
      <c r="Q74" s="27" t="s">
        <v>1</v>
      </c>
      <c r="R74" s="27" t="s">
        <v>1</v>
      </c>
      <c r="CK74" s="38">
        <v>29</v>
      </c>
      <c r="CL74" s="38" t="s">
        <v>371</v>
      </c>
      <c r="CM74" s="38" t="s">
        <v>367</v>
      </c>
      <c r="CN74" s="39">
        <v>300000</v>
      </c>
      <c r="CS74" s="45"/>
      <c r="CV74" s="45"/>
      <c r="DC74" s="45"/>
    </row>
    <row r="75" spans="1:107" s="2" customFormat="1" ht="52.5" customHeight="1">
      <c r="A75" s="22">
        <v>69</v>
      </c>
      <c r="B75" s="43" t="s">
        <v>5</v>
      </c>
      <c r="C75" s="43" t="s">
        <v>372</v>
      </c>
      <c r="D75" s="43" t="s">
        <v>373</v>
      </c>
      <c r="E75" s="43" t="s">
        <v>374</v>
      </c>
      <c r="F75" s="44">
        <v>992129600</v>
      </c>
      <c r="G75" s="26" t="s">
        <v>1</v>
      </c>
      <c r="H75" s="26" t="s">
        <v>1</v>
      </c>
      <c r="I75" s="26" t="s">
        <v>1</v>
      </c>
      <c r="J75" s="26" t="s">
        <v>243</v>
      </c>
      <c r="K75" s="26" t="s">
        <v>243</v>
      </c>
      <c r="L75" s="26" t="s">
        <v>243</v>
      </c>
      <c r="M75" s="26" t="s">
        <v>243</v>
      </c>
      <c r="N75" s="26" t="s">
        <v>243</v>
      </c>
      <c r="O75" s="26" t="s">
        <v>1</v>
      </c>
      <c r="P75" s="26" t="s">
        <v>1</v>
      </c>
      <c r="Q75" s="27" t="s">
        <v>1</v>
      </c>
      <c r="R75" s="27" t="s">
        <v>1</v>
      </c>
      <c r="CK75" s="38">
        <v>30</v>
      </c>
      <c r="CL75" s="38" t="s">
        <v>375</v>
      </c>
      <c r="CM75" s="38" t="s">
        <v>367</v>
      </c>
      <c r="CN75" s="39">
        <v>5000000</v>
      </c>
      <c r="CS75" s="45"/>
      <c r="CV75" s="45"/>
      <c r="DC75" s="45"/>
    </row>
    <row r="76" spans="1:107" s="2" customFormat="1" ht="37.5" customHeight="1">
      <c r="A76" s="22">
        <v>70</v>
      </c>
      <c r="B76" s="43" t="s">
        <v>5</v>
      </c>
      <c r="C76" s="43" t="s">
        <v>376</v>
      </c>
      <c r="D76" s="43" t="s">
        <v>364</v>
      </c>
      <c r="E76" s="43" t="s">
        <v>377</v>
      </c>
      <c r="F76" s="44">
        <v>632740000</v>
      </c>
      <c r="G76" s="26" t="s">
        <v>1</v>
      </c>
      <c r="H76" s="26" t="s">
        <v>1</v>
      </c>
      <c r="I76" s="26" t="s">
        <v>1</v>
      </c>
      <c r="J76" s="26" t="s">
        <v>243</v>
      </c>
      <c r="K76" s="26" t="s">
        <v>243</v>
      </c>
      <c r="L76" s="26" t="s">
        <v>1</v>
      </c>
      <c r="M76" s="26" t="s">
        <v>1</v>
      </c>
      <c r="N76" s="26" t="s">
        <v>243</v>
      </c>
      <c r="O76" s="26" t="s">
        <v>243</v>
      </c>
      <c r="P76" s="26" t="s">
        <v>243</v>
      </c>
      <c r="Q76" s="27" t="s">
        <v>1</v>
      </c>
      <c r="R76" s="27" t="s">
        <v>1</v>
      </c>
      <c r="CK76" s="38">
        <v>32</v>
      </c>
      <c r="CL76" s="38" t="s">
        <v>378</v>
      </c>
      <c r="CM76" s="38" t="s">
        <v>379</v>
      </c>
      <c r="CN76" s="39">
        <v>12000000</v>
      </c>
      <c r="CS76" s="45"/>
      <c r="CV76" s="45"/>
      <c r="DC76" s="45"/>
    </row>
    <row r="77" spans="1:107" s="2" customFormat="1" ht="39.75" customHeight="1">
      <c r="A77" s="22">
        <v>71</v>
      </c>
      <c r="B77" s="43" t="s">
        <v>5</v>
      </c>
      <c r="C77" s="43" t="s">
        <v>380</v>
      </c>
      <c r="D77" s="43" t="s">
        <v>381</v>
      </c>
      <c r="E77" s="43" t="s">
        <v>382</v>
      </c>
      <c r="F77" s="44">
        <v>46000000</v>
      </c>
      <c r="G77" s="26" t="s">
        <v>1</v>
      </c>
      <c r="H77" s="26" t="s">
        <v>1</v>
      </c>
      <c r="I77" s="26" t="s">
        <v>1</v>
      </c>
      <c r="J77" s="26" t="s">
        <v>243</v>
      </c>
      <c r="K77" s="26" t="s">
        <v>243</v>
      </c>
      <c r="L77" s="26" t="s">
        <v>1</v>
      </c>
      <c r="M77" s="26" t="s">
        <v>1</v>
      </c>
      <c r="N77" s="26" t="s">
        <v>1</v>
      </c>
      <c r="O77" s="26" t="s">
        <v>1</v>
      </c>
      <c r="P77" s="26" t="s">
        <v>1</v>
      </c>
      <c r="Q77" s="27" t="s">
        <v>1</v>
      </c>
      <c r="R77" s="26" t="s">
        <v>243</v>
      </c>
      <c r="CK77" s="38">
        <v>33</v>
      </c>
      <c r="CL77" s="38" t="s">
        <v>383</v>
      </c>
      <c r="CM77" s="38" t="s">
        <v>379</v>
      </c>
      <c r="CN77" s="39">
        <v>3000000</v>
      </c>
      <c r="CS77" s="45"/>
      <c r="CV77" s="45"/>
      <c r="DC77" s="45"/>
    </row>
    <row r="78" spans="1:107" s="2" customFormat="1" ht="42">
      <c r="A78" s="22">
        <v>72</v>
      </c>
      <c r="B78" s="43" t="s">
        <v>5</v>
      </c>
      <c r="C78" s="43" t="s">
        <v>384</v>
      </c>
      <c r="D78" s="43" t="s">
        <v>171</v>
      </c>
      <c r="E78" s="43" t="s">
        <v>385</v>
      </c>
      <c r="F78" s="44">
        <v>35000000</v>
      </c>
      <c r="G78" s="26" t="s">
        <v>1</v>
      </c>
      <c r="H78" s="26" t="s">
        <v>1</v>
      </c>
      <c r="I78" s="26" t="s">
        <v>1</v>
      </c>
      <c r="J78" s="26" t="s">
        <v>243</v>
      </c>
      <c r="K78" s="26" t="s">
        <v>243</v>
      </c>
      <c r="L78" s="26" t="s">
        <v>1</v>
      </c>
      <c r="M78" s="26" t="s">
        <v>1</v>
      </c>
      <c r="N78" s="26" t="s">
        <v>1</v>
      </c>
      <c r="O78" s="26" t="s">
        <v>1</v>
      </c>
      <c r="P78" s="26" t="s">
        <v>1</v>
      </c>
      <c r="Q78" s="27" t="s">
        <v>1</v>
      </c>
      <c r="R78" s="26" t="s">
        <v>243</v>
      </c>
      <c r="CK78" s="38">
        <v>34</v>
      </c>
      <c r="CL78" s="38" t="s">
        <v>386</v>
      </c>
      <c r="CM78" s="38" t="s">
        <v>387</v>
      </c>
      <c r="CN78" s="39">
        <v>2150000</v>
      </c>
      <c r="CS78" s="45"/>
      <c r="CV78" s="45"/>
      <c r="DC78" s="45"/>
    </row>
    <row r="79" spans="1:107" s="2" customFormat="1" ht="42">
      <c r="A79" s="22">
        <v>73</v>
      </c>
      <c r="B79" s="43" t="s">
        <v>5</v>
      </c>
      <c r="C79" s="43" t="s">
        <v>388</v>
      </c>
      <c r="D79" s="43" t="s">
        <v>389</v>
      </c>
      <c r="E79" s="43" t="s">
        <v>390</v>
      </c>
      <c r="F79" s="44">
        <v>50000000</v>
      </c>
      <c r="G79" s="26" t="s">
        <v>1</v>
      </c>
      <c r="H79" s="26" t="s">
        <v>1</v>
      </c>
      <c r="I79" s="26" t="s">
        <v>1</v>
      </c>
      <c r="J79" s="26" t="s">
        <v>243</v>
      </c>
      <c r="K79" s="26" t="s">
        <v>243</v>
      </c>
      <c r="L79" s="26" t="s">
        <v>1</v>
      </c>
      <c r="M79" s="26" t="s">
        <v>1</v>
      </c>
      <c r="N79" s="26" t="s">
        <v>1</v>
      </c>
      <c r="O79" s="26" t="s">
        <v>1</v>
      </c>
      <c r="P79" s="26" t="s">
        <v>1</v>
      </c>
      <c r="Q79" s="27" t="s">
        <v>1</v>
      </c>
      <c r="R79" s="27" t="s">
        <v>1</v>
      </c>
      <c r="CK79" s="38">
        <v>35</v>
      </c>
      <c r="CL79" s="38" t="s">
        <v>391</v>
      </c>
      <c r="CM79" s="38" t="s">
        <v>387</v>
      </c>
      <c r="CN79" s="39">
        <v>36000000</v>
      </c>
      <c r="CS79" s="45"/>
      <c r="CV79" s="45"/>
      <c r="DC79" s="45"/>
    </row>
    <row r="80" spans="1:107" s="2" customFormat="1" ht="56.25" customHeight="1">
      <c r="A80" s="22">
        <v>74</v>
      </c>
      <c r="B80" s="43" t="s">
        <v>5</v>
      </c>
      <c r="C80" s="43" t="s">
        <v>392</v>
      </c>
      <c r="D80" s="43" t="s">
        <v>311</v>
      </c>
      <c r="E80" s="43" t="s">
        <v>393</v>
      </c>
      <c r="F80" s="44">
        <v>32500000</v>
      </c>
      <c r="G80" s="26" t="s">
        <v>1</v>
      </c>
      <c r="H80" s="26" t="s">
        <v>1</v>
      </c>
      <c r="I80" s="26" t="s">
        <v>1</v>
      </c>
      <c r="J80" s="26" t="s">
        <v>243</v>
      </c>
      <c r="K80" s="26" t="s">
        <v>243</v>
      </c>
      <c r="L80" s="26" t="s">
        <v>1</v>
      </c>
      <c r="M80" s="26" t="s">
        <v>1</v>
      </c>
      <c r="N80" s="26" t="s">
        <v>1</v>
      </c>
      <c r="O80" s="26" t="s">
        <v>1</v>
      </c>
      <c r="P80" s="26" t="s">
        <v>1</v>
      </c>
      <c r="Q80" s="27" t="s">
        <v>1</v>
      </c>
      <c r="R80" s="26" t="s">
        <v>243</v>
      </c>
      <c r="CK80" s="38">
        <v>36</v>
      </c>
      <c r="CL80" s="38" t="s">
        <v>394</v>
      </c>
      <c r="CM80" s="38" t="s">
        <v>395</v>
      </c>
      <c r="CN80" s="39">
        <v>14000000</v>
      </c>
      <c r="CS80" s="45"/>
      <c r="CV80" s="45"/>
      <c r="DC80" s="45"/>
    </row>
    <row r="81" spans="1:107" s="2" customFormat="1" ht="41.25" customHeight="1">
      <c r="A81" s="22">
        <v>75</v>
      </c>
      <c r="B81" s="43" t="s">
        <v>5</v>
      </c>
      <c r="C81" s="43" t="s">
        <v>396</v>
      </c>
      <c r="D81" s="43" t="s">
        <v>397</v>
      </c>
      <c r="E81" s="43" t="s">
        <v>398</v>
      </c>
      <c r="F81" s="44">
        <v>12000000</v>
      </c>
      <c r="G81" s="26" t="s">
        <v>1</v>
      </c>
      <c r="H81" s="26" t="s">
        <v>1</v>
      </c>
      <c r="I81" s="26" t="s">
        <v>1</v>
      </c>
      <c r="J81" s="26" t="s">
        <v>243</v>
      </c>
      <c r="K81" s="26" t="s">
        <v>243</v>
      </c>
      <c r="L81" s="26" t="s">
        <v>1</v>
      </c>
      <c r="M81" s="26" t="s">
        <v>1</v>
      </c>
      <c r="N81" s="26" t="s">
        <v>1</v>
      </c>
      <c r="O81" s="26" t="s">
        <v>1</v>
      </c>
      <c r="P81" s="26" t="s">
        <v>1</v>
      </c>
      <c r="Q81" s="27" t="s">
        <v>1</v>
      </c>
      <c r="R81" s="26" t="s">
        <v>243</v>
      </c>
      <c r="CK81" s="38">
        <v>37</v>
      </c>
      <c r="CL81" s="38" t="s">
        <v>399</v>
      </c>
      <c r="CM81" s="38" t="s">
        <v>400</v>
      </c>
      <c r="CN81" s="39">
        <v>70000000</v>
      </c>
      <c r="CS81" s="45"/>
      <c r="CV81" s="45"/>
      <c r="DC81" s="45"/>
    </row>
    <row r="82" spans="1:107" s="2" customFormat="1" ht="44.25" customHeight="1">
      <c r="A82" s="22">
        <v>76</v>
      </c>
      <c r="B82" s="43" t="s">
        <v>5</v>
      </c>
      <c r="C82" s="43" t="s">
        <v>401</v>
      </c>
      <c r="D82" s="43" t="s">
        <v>402</v>
      </c>
      <c r="E82" s="43" t="s">
        <v>403</v>
      </c>
      <c r="F82" s="44">
        <v>32000000</v>
      </c>
      <c r="G82" s="26" t="s">
        <v>1</v>
      </c>
      <c r="H82" s="26" t="s">
        <v>1</v>
      </c>
      <c r="I82" s="26" t="s">
        <v>1</v>
      </c>
      <c r="J82" s="26" t="s">
        <v>243</v>
      </c>
      <c r="K82" s="26" t="s">
        <v>243</v>
      </c>
      <c r="L82" s="26" t="s">
        <v>1</v>
      </c>
      <c r="M82" s="26" t="s">
        <v>1</v>
      </c>
      <c r="N82" s="26" t="s">
        <v>1</v>
      </c>
      <c r="O82" s="26" t="s">
        <v>1</v>
      </c>
      <c r="P82" s="26" t="s">
        <v>1</v>
      </c>
      <c r="Q82" s="27" t="s">
        <v>1</v>
      </c>
      <c r="R82" s="26" t="s">
        <v>243</v>
      </c>
      <c r="CK82" s="38">
        <v>38</v>
      </c>
      <c r="CL82" s="38" t="s">
        <v>404</v>
      </c>
      <c r="CM82" s="38" t="s">
        <v>400</v>
      </c>
      <c r="CN82" s="39">
        <v>30000000</v>
      </c>
      <c r="CS82" s="45"/>
      <c r="CV82" s="45"/>
      <c r="DC82" s="45"/>
    </row>
    <row r="83" spans="1:107" s="2" customFormat="1" ht="39.75" customHeight="1">
      <c r="A83" s="22">
        <v>77</v>
      </c>
      <c r="B83" s="43" t="s">
        <v>5</v>
      </c>
      <c r="C83" s="43" t="s">
        <v>80</v>
      </c>
      <c r="D83" s="43" t="s">
        <v>81</v>
      </c>
      <c r="E83" s="43" t="s">
        <v>82</v>
      </c>
      <c r="F83" s="44">
        <v>182115000</v>
      </c>
      <c r="G83" s="26" t="s">
        <v>243</v>
      </c>
      <c r="H83" s="26" t="s">
        <v>1</v>
      </c>
      <c r="I83" s="26" t="s">
        <v>1</v>
      </c>
      <c r="J83" s="26" t="s">
        <v>243</v>
      </c>
      <c r="K83" s="26" t="s">
        <v>243</v>
      </c>
      <c r="L83" s="26" t="s">
        <v>1</v>
      </c>
      <c r="M83" s="26" t="s">
        <v>1</v>
      </c>
      <c r="N83" s="26" t="s">
        <v>1</v>
      </c>
      <c r="O83" s="26" t="s">
        <v>1</v>
      </c>
      <c r="P83" s="26" t="s">
        <v>1</v>
      </c>
      <c r="Q83" s="27" t="s">
        <v>1</v>
      </c>
      <c r="R83" s="26" t="s">
        <v>243</v>
      </c>
      <c r="CK83" s="38">
        <v>39</v>
      </c>
      <c r="CL83" s="38" t="s">
        <v>405</v>
      </c>
      <c r="CM83" s="38"/>
      <c r="CN83" s="39">
        <v>30000000</v>
      </c>
      <c r="CS83" s="45"/>
      <c r="CV83" s="45"/>
      <c r="DC83" s="45"/>
    </row>
    <row r="84" spans="1:107" s="2" customFormat="1" ht="28">
      <c r="A84" s="22">
        <v>78</v>
      </c>
      <c r="B84" s="43" t="s">
        <v>5</v>
      </c>
      <c r="C84" s="43" t="s">
        <v>83</v>
      </c>
      <c r="D84" s="43" t="s">
        <v>84</v>
      </c>
      <c r="E84" s="43" t="s">
        <v>85</v>
      </c>
      <c r="F84" s="44">
        <v>395200000</v>
      </c>
      <c r="G84" s="26" t="s">
        <v>1</v>
      </c>
      <c r="H84" s="26" t="s">
        <v>1</v>
      </c>
      <c r="I84" s="26" t="s">
        <v>1</v>
      </c>
      <c r="J84" s="26" t="s">
        <v>243</v>
      </c>
      <c r="K84" s="26" t="s">
        <v>243</v>
      </c>
      <c r="L84" s="26" t="s">
        <v>1</v>
      </c>
      <c r="M84" s="26" t="s">
        <v>1</v>
      </c>
      <c r="N84" s="26" t="s">
        <v>1</v>
      </c>
      <c r="O84" s="26" t="s">
        <v>1</v>
      </c>
      <c r="P84" s="26" t="s">
        <v>1</v>
      </c>
      <c r="Q84" s="27" t="s">
        <v>1</v>
      </c>
      <c r="R84" s="27" t="s">
        <v>1</v>
      </c>
    </row>
    <row r="85" spans="1:107" s="2" customFormat="1" ht="28">
      <c r="A85" s="22">
        <v>79</v>
      </c>
      <c r="B85" s="43" t="s">
        <v>5</v>
      </c>
      <c r="C85" s="43" t="s">
        <v>86</v>
      </c>
      <c r="D85" s="43" t="s">
        <v>87</v>
      </c>
      <c r="E85" s="43" t="s">
        <v>88</v>
      </c>
      <c r="F85" s="44">
        <v>354876000</v>
      </c>
      <c r="G85" s="26" t="s">
        <v>1</v>
      </c>
      <c r="H85" s="26" t="s">
        <v>1</v>
      </c>
      <c r="I85" s="26" t="s">
        <v>1</v>
      </c>
      <c r="J85" s="26" t="s">
        <v>243</v>
      </c>
      <c r="K85" s="26" t="s">
        <v>243</v>
      </c>
      <c r="L85" s="26" t="s">
        <v>1</v>
      </c>
      <c r="M85" s="26" t="s">
        <v>1</v>
      </c>
      <c r="N85" s="26" t="s">
        <v>1</v>
      </c>
      <c r="O85" s="26" t="s">
        <v>1</v>
      </c>
      <c r="P85" s="26" t="s">
        <v>1</v>
      </c>
      <c r="Q85" s="27" t="s">
        <v>1</v>
      </c>
      <c r="R85" s="27" t="s">
        <v>1</v>
      </c>
    </row>
    <row r="86" spans="1:107" s="2" customFormat="1" ht="28">
      <c r="A86" s="22">
        <v>80</v>
      </c>
      <c r="B86" s="43" t="s">
        <v>5</v>
      </c>
      <c r="C86" s="43" t="s">
        <v>89</v>
      </c>
      <c r="D86" s="43" t="s">
        <v>40</v>
      </c>
      <c r="E86" s="43" t="s">
        <v>90</v>
      </c>
      <c r="F86" s="44">
        <v>94500000</v>
      </c>
      <c r="G86" s="26" t="s">
        <v>1</v>
      </c>
      <c r="H86" s="26" t="s">
        <v>1</v>
      </c>
      <c r="I86" s="26" t="s">
        <v>1</v>
      </c>
      <c r="J86" s="26" t="s">
        <v>243</v>
      </c>
      <c r="K86" s="26" t="s">
        <v>243</v>
      </c>
      <c r="L86" s="26" t="s">
        <v>1</v>
      </c>
      <c r="M86" s="26" t="s">
        <v>1</v>
      </c>
      <c r="N86" s="26" t="s">
        <v>1</v>
      </c>
      <c r="O86" s="26" t="s">
        <v>1</v>
      </c>
      <c r="P86" s="26" t="s">
        <v>1</v>
      </c>
      <c r="Q86" s="27" t="s">
        <v>1</v>
      </c>
      <c r="R86" s="27" t="s">
        <v>1</v>
      </c>
    </row>
    <row r="87" spans="1:107" s="2" customFormat="1" ht="42">
      <c r="A87" s="22">
        <v>81</v>
      </c>
      <c r="B87" s="43" t="s">
        <v>5</v>
      </c>
      <c r="C87" s="43" t="s">
        <v>91</v>
      </c>
      <c r="D87" s="43" t="s">
        <v>92</v>
      </c>
      <c r="E87" s="43" t="s">
        <v>93</v>
      </c>
      <c r="F87" s="44">
        <v>94500000</v>
      </c>
      <c r="G87" s="26" t="s">
        <v>1</v>
      </c>
      <c r="H87" s="26" t="s">
        <v>1</v>
      </c>
      <c r="I87" s="26" t="s">
        <v>1</v>
      </c>
      <c r="J87" s="26" t="s">
        <v>243</v>
      </c>
      <c r="K87" s="26" t="s">
        <v>243</v>
      </c>
      <c r="L87" s="26" t="s">
        <v>1</v>
      </c>
      <c r="M87" s="26" t="s">
        <v>1</v>
      </c>
      <c r="N87" s="26" t="s">
        <v>1</v>
      </c>
      <c r="O87" s="26" t="s">
        <v>1</v>
      </c>
      <c r="P87" s="26" t="s">
        <v>1</v>
      </c>
      <c r="Q87" s="27" t="s">
        <v>1</v>
      </c>
      <c r="R87" s="27" t="s">
        <v>1</v>
      </c>
    </row>
    <row r="88" spans="1:107" s="2" customFormat="1" ht="28">
      <c r="A88" s="22">
        <v>82</v>
      </c>
      <c r="B88" s="43" t="s">
        <v>5</v>
      </c>
      <c r="C88" s="43" t="s">
        <v>94</v>
      </c>
      <c r="D88" s="43" t="s">
        <v>95</v>
      </c>
      <c r="E88" s="43" t="s">
        <v>96</v>
      </c>
      <c r="F88" s="44">
        <v>89775000</v>
      </c>
      <c r="G88" s="26" t="s">
        <v>1</v>
      </c>
      <c r="H88" s="26" t="s">
        <v>1</v>
      </c>
      <c r="I88" s="26" t="s">
        <v>1</v>
      </c>
      <c r="J88" s="26" t="s">
        <v>243</v>
      </c>
      <c r="K88" s="26" t="s">
        <v>243</v>
      </c>
      <c r="L88" s="26" t="s">
        <v>1</v>
      </c>
      <c r="M88" s="26" t="s">
        <v>1</v>
      </c>
      <c r="N88" s="26" t="s">
        <v>1</v>
      </c>
      <c r="O88" s="26" t="s">
        <v>1</v>
      </c>
      <c r="P88" s="26" t="s">
        <v>1</v>
      </c>
      <c r="Q88" s="27" t="s">
        <v>1</v>
      </c>
      <c r="R88" s="26" t="s">
        <v>243</v>
      </c>
    </row>
    <row r="89" spans="1:107" s="2" customFormat="1" ht="28">
      <c r="A89" s="22">
        <v>83</v>
      </c>
      <c r="B89" s="43" t="s">
        <v>5</v>
      </c>
      <c r="C89" s="43" t="s">
        <v>97</v>
      </c>
      <c r="D89" s="43" t="s">
        <v>98</v>
      </c>
      <c r="E89" s="43" t="s">
        <v>99</v>
      </c>
      <c r="F89" s="44">
        <v>66050000</v>
      </c>
      <c r="G89" s="26" t="s">
        <v>1</v>
      </c>
      <c r="H89" s="26" t="s">
        <v>1</v>
      </c>
      <c r="I89" s="26" t="s">
        <v>1</v>
      </c>
      <c r="J89" s="26" t="s">
        <v>243</v>
      </c>
      <c r="K89" s="26" t="s">
        <v>243</v>
      </c>
      <c r="L89" s="26" t="s">
        <v>1</v>
      </c>
      <c r="M89" s="26" t="s">
        <v>1</v>
      </c>
      <c r="N89" s="26" t="s">
        <v>1</v>
      </c>
      <c r="O89" s="26" t="s">
        <v>1</v>
      </c>
      <c r="P89" s="26" t="s">
        <v>1</v>
      </c>
      <c r="Q89" s="27" t="s">
        <v>1</v>
      </c>
      <c r="R89" s="26" t="s">
        <v>243</v>
      </c>
    </row>
    <row r="90" spans="1:107" s="2" customFormat="1" ht="28">
      <c r="A90" s="22">
        <v>84</v>
      </c>
      <c r="B90" s="43" t="s">
        <v>5</v>
      </c>
      <c r="C90" s="43" t="s">
        <v>100</v>
      </c>
      <c r="D90" s="43" t="s">
        <v>101</v>
      </c>
      <c r="E90" s="43" t="s">
        <v>102</v>
      </c>
      <c r="F90" s="44">
        <v>35000000</v>
      </c>
      <c r="G90" s="26" t="s">
        <v>1</v>
      </c>
      <c r="H90" s="26" t="s">
        <v>1</v>
      </c>
      <c r="I90" s="26" t="s">
        <v>1</v>
      </c>
      <c r="J90" s="26" t="s">
        <v>243</v>
      </c>
      <c r="K90" s="26" t="s">
        <v>243</v>
      </c>
      <c r="L90" s="26" t="s">
        <v>1</v>
      </c>
      <c r="M90" s="26" t="s">
        <v>1</v>
      </c>
      <c r="N90" s="26" t="s">
        <v>1</v>
      </c>
      <c r="O90" s="26" t="s">
        <v>1</v>
      </c>
      <c r="P90" s="26" t="s">
        <v>1</v>
      </c>
      <c r="Q90" s="27" t="s">
        <v>1</v>
      </c>
      <c r="R90" s="27" t="s">
        <v>1</v>
      </c>
    </row>
    <row r="91" spans="1:107" s="2" customFormat="1" ht="28">
      <c r="A91" s="31">
        <v>85</v>
      </c>
      <c r="B91" s="46" t="s">
        <v>5</v>
      </c>
      <c r="C91" s="46" t="s">
        <v>103</v>
      </c>
      <c r="D91" s="46" t="s">
        <v>104</v>
      </c>
      <c r="E91" s="46" t="s">
        <v>105</v>
      </c>
      <c r="F91" s="47">
        <v>35000000</v>
      </c>
      <c r="G91" s="35" t="s">
        <v>1</v>
      </c>
      <c r="H91" s="35" t="s">
        <v>1</v>
      </c>
      <c r="I91" s="35" t="s">
        <v>1</v>
      </c>
      <c r="J91" s="35" t="s">
        <v>243</v>
      </c>
      <c r="K91" s="35" t="s">
        <v>243</v>
      </c>
      <c r="L91" s="35" t="s">
        <v>1</v>
      </c>
      <c r="M91" s="35" t="s">
        <v>1</v>
      </c>
      <c r="N91" s="35" t="s">
        <v>1</v>
      </c>
      <c r="O91" s="35" t="s">
        <v>1</v>
      </c>
      <c r="P91" s="35" t="s">
        <v>1</v>
      </c>
      <c r="Q91" s="36" t="s">
        <v>1</v>
      </c>
      <c r="R91" s="36" t="s">
        <v>1</v>
      </c>
    </row>
    <row r="92" spans="1:107" s="2" customFormat="1" ht="42">
      <c r="A92" s="37">
        <v>86</v>
      </c>
      <c r="B92" s="48" t="s">
        <v>5</v>
      </c>
      <c r="C92" s="48" t="s">
        <v>106</v>
      </c>
      <c r="D92" s="48" t="s">
        <v>107</v>
      </c>
      <c r="E92" s="48" t="s">
        <v>108</v>
      </c>
      <c r="F92" s="49">
        <v>188200000</v>
      </c>
      <c r="G92" s="41" t="s">
        <v>1</v>
      </c>
      <c r="H92" s="41" t="s">
        <v>1</v>
      </c>
      <c r="I92" s="41" t="s">
        <v>1</v>
      </c>
      <c r="J92" s="41" t="s">
        <v>243</v>
      </c>
      <c r="K92" s="41" t="s">
        <v>243</v>
      </c>
      <c r="L92" s="41" t="s">
        <v>1</v>
      </c>
      <c r="M92" s="41" t="s">
        <v>1</v>
      </c>
      <c r="N92" s="41" t="s">
        <v>1</v>
      </c>
      <c r="O92" s="41" t="s">
        <v>1</v>
      </c>
      <c r="P92" s="41" t="s">
        <v>1</v>
      </c>
      <c r="Q92" s="42" t="s">
        <v>1</v>
      </c>
      <c r="R92" s="42" t="s">
        <v>1</v>
      </c>
    </row>
    <row r="93" spans="1:107" s="2" customFormat="1" ht="42">
      <c r="A93" s="22">
        <v>87</v>
      </c>
      <c r="B93" s="43" t="s">
        <v>5</v>
      </c>
      <c r="C93" s="43" t="s">
        <v>109</v>
      </c>
      <c r="D93" s="43" t="s">
        <v>58</v>
      </c>
      <c r="E93" s="43" t="s">
        <v>110</v>
      </c>
      <c r="F93" s="44">
        <v>188100000</v>
      </c>
      <c r="G93" s="26" t="s">
        <v>1</v>
      </c>
      <c r="H93" s="26" t="s">
        <v>1</v>
      </c>
      <c r="I93" s="26" t="s">
        <v>1</v>
      </c>
      <c r="J93" s="26" t="s">
        <v>243</v>
      </c>
      <c r="K93" s="26" t="s">
        <v>243</v>
      </c>
      <c r="L93" s="26" t="s">
        <v>1</v>
      </c>
      <c r="M93" s="26" t="s">
        <v>243</v>
      </c>
      <c r="N93" s="26" t="s">
        <v>1</v>
      </c>
      <c r="O93" s="26" t="s">
        <v>1</v>
      </c>
      <c r="P93" s="26" t="s">
        <v>1</v>
      </c>
      <c r="Q93" s="27" t="s">
        <v>1</v>
      </c>
      <c r="R93" s="27" t="s">
        <v>1</v>
      </c>
    </row>
    <row r="94" spans="1:107" s="2" customFormat="1" ht="42">
      <c r="A94" s="22">
        <v>88</v>
      </c>
      <c r="B94" s="43" t="s">
        <v>5</v>
      </c>
      <c r="C94" s="43" t="s">
        <v>111</v>
      </c>
      <c r="D94" s="43" t="s">
        <v>112</v>
      </c>
      <c r="E94" s="43" t="s">
        <v>113</v>
      </c>
      <c r="F94" s="44">
        <v>188100000</v>
      </c>
      <c r="G94" s="26" t="s">
        <v>1</v>
      </c>
      <c r="H94" s="26" t="s">
        <v>1</v>
      </c>
      <c r="I94" s="26" t="s">
        <v>1</v>
      </c>
      <c r="J94" s="26" t="s">
        <v>243</v>
      </c>
      <c r="K94" s="26" t="s">
        <v>243</v>
      </c>
      <c r="L94" s="26" t="s">
        <v>1</v>
      </c>
      <c r="M94" s="26" t="s">
        <v>1</v>
      </c>
      <c r="N94" s="26" t="s">
        <v>1</v>
      </c>
      <c r="O94" s="26" t="s">
        <v>1</v>
      </c>
      <c r="P94" s="26" t="s">
        <v>1</v>
      </c>
      <c r="Q94" s="27" t="s">
        <v>1</v>
      </c>
      <c r="R94" s="27" t="s">
        <v>1</v>
      </c>
    </row>
    <row r="95" spans="1:107" s="2" customFormat="1" ht="42">
      <c r="A95" s="22">
        <v>89</v>
      </c>
      <c r="B95" s="43" t="s">
        <v>5</v>
      </c>
      <c r="C95" s="43" t="s">
        <v>114</v>
      </c>
      <c r="D95" s="43" t="s">
        <v>115</v>
      </c>
      <c r="E95" s="43" t="s">
        <v>116</v>
      </c>
      <c r="F95" s="44">
        <v>188000000</v>
      </c>
      <c r="G95" s="26" t="s">
        <v>1</v>
      </c>
      <c r="H95" s="26" t="s">
        <v>1</v>
      </c>
      <c r="I95" s="26" t="s">
        <v>1</v>
      </c>
      <c r="J95" s="26" t="s">
        <v>243</v>
      </c>
      <c r="K95" s="26" t="s">
        <v>243</v>
      </c>
      <c r="L95" s="26" t="s">
        <v>1</v>
      </c>
      <c r="M95" s="26" t="s">
        <v>1</v>
      </c>
      <c r="N95" s="26" t="s">
        <v>1</v>
      </c>
      <c r="O95" s="26" t="s">
        <v>1</v>
      </c>
      <c r="P95" s="26" t="s">
        <v>1</v>
      </c>
      <c r="Q95" s="27" t="s">
        <v>1</v>
      </c>
      <c r="R95" s="27" t="s">
        <v>1</v>
      </c>
    </row>
    <row r="96" spans="1:107" s="2" customFormat="1" ht="42">
      <c r="A96" s="22">
        <v>90</v>
      </c>
      <c r="B96" s="43" t="s">
        <v>5</v>
      </c>
      <c r="C96" s="23" t="s">
        <v>117</v>
      </c>
      <c r="D96" s="24" t="s">
        <v>118</v>
      </c>
      <c r="E96" s="43" t="s">
        <v>119</v>
      </c>
      <c r="F96" s="50">
        <v>113500000</v>
      </c>
      <c r="G96" s="26" t="s">
        <v>1</v>
      </c>
      <c r="H96" s="26" t="s">
        <v>1</v>
      </c>
      <c r="I96" s="26" t="s">
        <v>1</v>
      </c>
      <c r="J96" s="26" t="s">
        <v>243</v>
      </c>
      <c r="K96" s="26" t="s">
        <v>243</v>
      </c>
      <c r="L96" s="26" t="s">
        <v>1</v>
      </c>
      <c r="M96" s="26" t="s">
        <v>1</v>
      </c>
      <c r="N96" s="26" t="s">
        <v>1</v>
      </c>
      <c r="O96" s="26" t="s">
        <v>1</v>
      </c>
      <c r="P96" s="26" t="s">
        <v>1</v>
      </c>
      <c r="Q96" s="27" t="s">
        <v>1</v>
      </c>
      <c r="R96" s="27" t="s">
        <v>1</v>
      </c>
    </row>
    <row r="97" spans="1:18" s="2" customFormat="1" ht="42">
      <c r="A97" s="22">
        <v>91</v>
      </c>
      <c r="B97" s="43" t="s">
        <v>5</v>
      </c>
      <c r="C97" s="23" t="s">
        <v>120</v>
      </c>
      <c r="D97" s="24" t="s">
        <v>121</v>
      </c>
      <c r="E97" s="43" t="s">
        <v>122</v>
      </c>
      <c r="F97" s="50">
        <v>100000000</v>
      </c>
      <c r="G97" s="26" t="s">
        <v>1</v>
      </c>
      <c r="H97" s="26" t="s">
        <v>1</v>
      </c>
      <c r="I97" s="26" t="s">
        <v>1</v>
      </c>
      <c r="J97" s="26" t="s">
        <v>243</v>
      </c>
      <c r="K97" s="26" t="s">
        <v>243</v>
      </c>
      <c r="L97" s="26" t="s">
        <v>1</v>
      </c>
      <c r="M97" s="26" t="s">
        <v>1</v>
      </c>
      <c r="N97" s="26" t="s">
        <v>1</v>
      </c>
      <c r="O97" s="26" t="s">
        <v>1</v>
      </c>
      <c r="P97" s="26" t="s">
        <v>1</v>
      </c>
      <c r="Q97" s="27" t="s">
        <v>1</v>
      </c>
      <c r="R97" s="27" t="s">
        <v>1</v>
      </c>
    </row>
    <row r="98" spans="1:18" s="2" customFormat="1" ht="42">
      <c r="A98" s="22">
        <v>92</v>
      </c>
      <c r="B98" s="43" t="s">
        <v>5</v>
      </c>
      <c r="C98" s="23" t="s">
        <v>123</v>
      </c>
      <c r="D98" s="24" t="s">
        <v>124</v>
      </c>
      <c r="E98" s="43" t="s">
        <v>125</v>
      </c>
      <c r="F98" s="50">
        <v>143200000</v>
      </c>
      <c r="G98" s="26" t="s">
        <v>1</v>
      </c>
      <c r="H98" s="26" t="s">
        <v>1</v>
      </c>
      <c r="I98" s="26" t="s">
        <v>1</v>
      </c>
      <c r="J98" s="26" t="s">
        <v>243</v>
      </c>
      <c r="K98" s="26" t="s">
        <v>243</v>
      </c>
      <c r="L98" s="26" t="s">
        <v>1</v>
      </c>
      <c r="M98" s="26" t="s">
        <v>1</v>
      </c>
      <c r="N98" s="26" t="s">
        <v>1</v>
      </c>
      <c r="O98" s="26" t="s">
        <v>1</v>
      </c>
      <c r="P98" s="26" t="s">
        <v>1</v>
      </c>
      <c r="Q98" s="27" t="s">
        <v>1</v>
      </c>
      <c r="R98" s="27" t="s">
        <v>1</v>
      </c>
    </row>
    <row r="99" spans="1:18" s="2" customFormat="1" ht="42">
      <c r="A99" s="22">
        <v>93</v>
      </c>
      <c r="B99" s="43" t="s">
        <v>5</v>
      </c>
      <c r="C99" s="23" t="s">
        <v>126</v>
      </c>
      <c r="D99" s="24" t="s">
        <v>52</v>
      </c>
      <c r="E99" s="43" t="s">
        <v>127</v>
      </c>
      <c r="F99" s="50">
        <v>143400000</v>
      </c>
      <c r="G99" s="26" t="s">
        <v>1</v>
      </c>
      <c r="H99" s="26" t="s">
        <v>1</v>
      </c>
      <c r="I99" s="26" t="s">
        <v>1</v>
      </c>
      <c r="J99" s="26" t="s">
        <v>243</v>
      </c>
      <c r="K99" s="26" t="s">
        <v>243</v>
      </c>
      <c r="L99" s="26" t="s">
        <v>1</v>
      </c>
      <c r="M99" s="26" t="s">
        <v>1</v>
      </c>
      <c r="N99" s="26" t="s">
        <v>1</v>
      </c>
      <c r="O99" s="26" t="s">
        <v>1</v>
      </c>
      <c r="P99" s="26" t="s">
        <v>1</v>
      </c>
      <c r="Q99" s="27" t="s">
        <v>1</v>
      </c>
      <c r="R99" s="27" t="s">
        <v>1</v>
      </c>
    </row>
    <row r="100" spans="1:18" s="2" customFormat="1" ht="42">
      <c r="A100" s="22">
        <v>94</v>
      </c>
      <c r="B100" s="43" t="s">
        <v>5</v>
      </c>
      <c r="C100" s="23" t="s">
        <v>128</v>
      </c>
      <c r="D100" s="24" t="s">
        <v>129</v>
      </c>
      <c r="E100" s="43" t="s">
        <v>130</v>
      </c>
      <c r="F100" s="50">
        <v>143300000</v>
      </c>
      <c r="G100" s="26" t="s">
        <v>1</v>
      </c>
      <c r="H100" s="26" t="s">
        <v>1</v>
      </c>
      <c r="I100" s="26" t="s">
        <v>1</v>
      </c>
      <c r="J100" s="26" t="s">
        <v>243</v>
      </c>
      <c r="K100" s="26" t="s">
        <v>243</v>
      </c>
      <c r="L100" s="26" t="s">
        <v>1</v>
      </c>
      <c r="M100" s="26" t="s">
        <v>1</v>
      </c>
      <c r="N100" s="26" t="s">
        <v>1</v>
      </c>
      <c r="O100" s="26" t="s">
        <v>1</v>
      </c>
      <c r="P100" s="26" t="s">
        <v>1</v>
      </c>
      <c r="Q100" s="27" t="s">
        <v>1</v>
      </c>
      <c r="R100" s="27" t="s">
        <v>1</v>
      </c>
    </row>
    <row r="101" spans="1:18" s="2" customFormat="1" ht="42">
      <c r="A101" s="22">
        <v>95</v>
      </c>
      <c r="B101" s="43" t="s">
        <v>5</v>
      </c>
      <c r="C101" s="23" t="s">
        <v>131</v>
      </c>
      <c r="D101" s="24" t="s">
        <v>132</v>
      </c>
      <c r="E101" s="43" t="s">
        <v>133</v>
      </c>
      <c r="F101" s="50">
        <v>143300000</v>
      </c>
      <c r="G101" s="26" t="s">
        <v>1</v>
      </c>
      <c r="H101" s="26" t="s">
        <v>1</v>
      </c>
      <c r="I101" s="26" t="s">
        <v>1</v>
      </c>
      <c r="J101" s="26" t="s">
        <v>243</v>
      </c>
      <c r="K101" s="26" t="s">
        <v>243</v>
      </c>
      <c r="L101" s="26" t="s">
        <v>1</v>
      </c>
      <c r="M101" s="26" t="s">
        <v>1</v>
      </c>
      <c r="N101" s="26" t="s">
        <v>1</v>
      </c>
      <c r="O101" s="26" t="s">
        <v>1</v>
      </c>
      <c r="P101" s="26" t="s">
        <v>1</v>
      </c>
      <c r="Q101" s="27" t="s">
        <v>1</v>
      </c>
      <c r="R101" s="27" t="s">
        <v>1</v>
      </c>
    </row>
    <row r="102" spans="1:18" s="2" customFormat="1" ht="42">
      <c r="A102" s="22">
        <v>96</v>
      </c>
      <c r="B102" s="43" t="s">
        <v>5</v>
      </c>
      <c r="C102" s="23" t="s">
        <v>134</v>
      </c>
      <c r="D102" s="24" t="s">
        <v>135</v>
      </c>
      <c r="E102" s="51" t="s">
        <v>136</v>
      </c>
      <c r="F102" s="50">
        <v>143400000</v>
      </c>
      <c r="G102" s="26" t="s">
        <v>1</v>
      </c>
      <c r="H102" s="26" t="s">
        <v>1</v>
      </c>
      <c r="I102" s="26" t="s">
        <v>1</v>
      </c>
      <c r="J102" s="26" t="s">
        <v>243</v>
      </c>
      <c r="K102" s="26" t="s">
        <v>243</v>
      </c>
      <c r="L102" s="26" t="s">
        <v>1</v>
      </c>
      <c r="M102" s="26" t="s">
        <v>1</v>
      </c>
      <c r="N102" s="26" t="s">
        <v>1</v>
      </c>
      <c r="O102" s="26" t="s">
        <v>243</v>
      </c>
      <c r="P102" s="26" t="s">
        <v>1</v>
      </c>
      <c r="Q102" s="27" t="s">
        <v>1</v>
      </c>
      <c r="R102" s="26" t="s">
        <v>243</v>
      </c>
    </row>
    <row r="103" spans="1:18" s="2" customFormat="1" ht="42">
      <c r="A103" s="22">
        <v>97</v>
      </c>
      <c r="B103" s="43" t="s">
        <v>5</v>
      </c>
      <c r="C103" s="23" t="s">
        <v>137</v>
      </c>
      <c r="D103" s="24" t="s">
        <v>138</v>
      </c>
      <c r="E103" s="51" t="s">
        <v>139</v>
      </c>
      <c r="F103" s="50">
        <v>143300000</v>
      </c>
      <c r="G103" s="26" t="s">
        <v>1</v>
      </c>
      <c r="H103" s="26" t="s">
        <v>1</v>
      </c>
      <c r="I103" s="26" t="s">
        <v>1</v>
      </c>
      <c r="J103" s="26" t="s">
        <v>243</v>
      </c>
      <c r="K103" s="26" t="s">
        <v>243</v>
      </c>
      <c r="L103" s="26" t="s">
        <v>1</v>
      </c>
      <c r="M103" s="26" t="s">
        <v>1</v>
      </c>
      <c r="N103" s="26" t="s">
        <v>1</v>
      </c>
      <c r="O103" s="26" t="s">
        <v>1</v>
      </c>
      <c r="P103" s="26" t="s">
        <v>1</v>
      </c>
      <c r="Q103" s="27" t="s">
        <v>1</v>
      </c>
      <c r="R103" s="27" t="s">
        <v>1</v>
      </c>
    </row>
    <row r="104" spans="1:18" s="2" customFormat="1" ht="42">
      <c r="A104" s="22">
        <v>98</v>
      </c>
      <c r="B104" s="43" t="s">
        <v>5</v>
      </c>
      <c r="C104" s="23" t="s">
        <v>140</v>
      </c>
      <c r="D104" s="24" t="s">
        <v>141</v>
      </c>
      <c r="E104" s="51" t="s">
        <v>142</v>
      </c>
      <c r="F104" s="44">
        <v>167200000</v>
      </c>
      <c r="G104" s="26" t="s">
        <v>1</v>
      </c>
      <c r="H104" s="26" t="s">
        <v>1</v>
      </c>
      <c r="I104" s="26" t="s">
        <v>1</v>
      </c>
      <c r="J104" s="26" t="s">
        <v>243</v>
      </c>
      <c r="K104" s="26" t="s">
        <v>243</v>
      </c>
      <c r="L104" s="26" t="s">
        <v>1</v>
      </c>
      <c r="M104" s="26" t="s">
        <v>1</v>
      </c>
      <c r="N104" s="26" t="s">
        <v>1</v>
      </c>
      <c r="O104" s="26" t="s">
        <v>1</v>
      </c>
      <c r="P104" s="26" t="s">
        <v>1</v>
      </c>
      <c r="Q104" s="27" t="s">
        <v>1</v>
      </c>
      <c r="R104" s="27" t="s">
        <v>1</v>
      </c>
    </row>
    <row r="105" spans="1:18" s="2" customFormat="1" ht="42">
      <c r="A105" s="22">
        <v>99</v>
      </c>
      <c r="B105" s="43" t="s">
        <v>5</v>
      </c>
      <c r="C105" s="23" t="s">
        <v>143</v>
      </c>
      <c r="D105" s="24" t="s">
        <v>144</v>
      </c>
      <c r="E105" s="43" t="s">
        <v>145</v>
      </c>
      <c r="F105" s="50">
        <v>80000000</v>
      </c>
      <c r="G105" s="26" t="s">
        <v>1</v>
      </c>
      <c r="H105" s="26" t="s">
        <v>1</v>
      </c>
      <c r="I105" s="26" t="s">
        <v>1</v>
      </c>
      <c r="J105" s="26" t="s">
        <v>243</v>
      </c>
      <c r="K105" s="26" t="s">
        <v>243</v>
      </c>
      <c r="L105" s="26" t="s">
        <v>243</v>
      </c>
      <c r="M105" s="26" t="s">
        <v>1</v>
      </c>
      <c r="N105" s="26" t="s">
        <v>1</v>
      </c>
      <c r="O105" s="26" t="s">
        <v>1</v>
      </c>
      <c r="P105" s="26" t="s">
        <v>1</v>
      </c>
      <c r="Q105" s="27" t="s">
        <v>1</v>
      </c>
      <c r="R105" s="27" t="s">
        <v>1</v>
      </c>
    </row>
    <row r="106" spans="1:18" s="2" customFormat="1" ht="42">
      <c r="A106" s="22">
        <v>100</v>
      </c>
      <c r="B106" s="43" t="s">
        <v>5</v>
      </c>
      <c r="C106" s="23" t="s">
        <v>146</v>
      </c>
      <c r="D106" s="24" t="s">
        <v>147</v>
      </c>
      <c r="E106" s="43" t="s">
        <v>148</v>
      </c>
      <c r="F106" s="44">
        <v>50000000</v>
      </c>
      <c r="G106" s="26" t="s">
        <v>1</v>
      </c>
      <c r="H106" s="26" t="s">
        <v>1</v>
      </c>
      <c r="I106" s="26" t="s">
        <v>1</v>
      </c>
      <c r="J106" s="26" t="s">
        <v>243</v>
      </c>
      <c r="K106" s="26" t="s">
        <v>243</v>
      </c>
      <c r="L106" s="26" t="s">
        <v>1</v>
      </c>
      <c r="M106" s="26" t="s">
        <v>1</v>
      </c>
      <c r="N106" s="26" t="s">
        <v>1</v>
      </c>
      <c r="O106" s="26" t="s">
        <v>1</v>
      </c>
      <c r="P106" s="26" t="s">
        <v>1</v>
      </c>
      <c r="Q106" s="27" t="s">
        <v>1</v>
      </c>
      <c r="R106" s="27" t="s">
        <v>1</v>
      </c>
    </row>
    <row r="107" spans="1:18" s="2" customFormat="1" ht="42">
      <c r="A107" s="22">
        <v>101</v>
      </c>
      <c r="B107" s="43" t="s">
        <v>5</v>
      </c>
      <c r="C107" s="23" t="s">
        <v>149</v>
      </c>
      <c r="D107" s="24" t="s">
        <v>150</v>
      </c>
      <c r="E107" s="43" t="s">
        <v>151</v>
      </c>
      <c r="F107" s="50">
        <v>60000000</v>
      </c>
      <c r="G107" s="26" t="s">
        <v>1</v>
      </c>
      <c r="H107" s="26" t="s">
        <v>1</v>
      </c>
      <c r="I107" s="26" t="s">
        <v>1</v>
      </c>
      <c r="J107" s="26" t="s">
        <v>243</v>
      </c>
      <c r="K107" s="26" t="s">
        <v>243</v>
      </c>
      <c r="L107" s="26" t="s">
        <v>1</v>
      </c>
      <c r="M107" s="26" t="s">
        <v>1</v>
      </c>
      <c r="N107" s="26" t="s">
        <v>1</v>
      </c>
      <c r="O107" s="26" t="s">
        <v>1</v>
      </c>
      <c r="P107" s="26" t="s">
        <v>1</v>
      </c>
      <c r="Q107" s="27" t="s">
        <v>1</v>
      </c>
      <c r="R107" s="27" t="s">
        <v>1</v>
      </c>
    </row>
    <row r="108" spans="1:18" s="2" customFormat="1" ht="42">
      <c r="A108" s="22">
        <v>102</v>
      </c>
      <c r="B108" s="43" t="s">
        <v>5</v>
      </c>
      <c r="C108" s="23" t="s">
        <v>152</v>
      </c>
      <c r="D108" s="24" t="s">
        <v>153</v>
      </c>
      <c r="E108" s="43" t="s">
        <v>154</v>
      </c>
      <c r="F108" s="50">
        <v>60000000</v>
      </c>
      <c r="G108" s="26" t="s">
        <v>1</v>
      </c>
      <c r="H108" s="26" t="s">
        <v>1</v>
      </c>
      <c r="I108" s="26" t="s">
        <v>1</v>
      </c>
      <c r="J108" s="26" t="s">
        <v>243</v>
      </c>
      <c r="K108" s="26" t="s">
        <v>243</v>
      </c>
      <c r="L108" s="26" t="s">
        <v>243</v>
      </c>
      <c r="M108" s="26" t="s">
        <v>1</v>
      </c>
      <c r="N108" s="26" t="s">
        <v>1</v>
      </c>
      <c r="O108" s="26" t="s">
        <v>1</v>
      </c>
      <c r="P108" s="26" t="s">
        <v>1</v>
      </c>
      <c r="Q108" s="27" t="s">
        <v>1</v>
      </c>
      <c r="R108" s="27" t="s">
        <v>1</v>
      </c>
    </row>
    <row r="109" spans="1:18" s="2" customFormat="1" ht="42">
      <c r="A109" s="22">
        <v>103</v>
      </c>
      <c r="B109" s="43" t="s">
        <v>5</v>
      </c>
      <c r="C109" s="23" t="s">
        <v>155</v>
      </c>
      <c r="D109" s="24" t="s">
        <v>156</v>
      </c>
      <c r="E109" s="43" t="s">
        <v>157</v>
      </c>
      <c r="F109" s="50">
        <v>60000000</v>
      </c>
      <c r="G109" s="26" t="s">
        <v>1</v>
      </c>
      <c r="H109" s="26" t="s">
        <v>1</v>
      </c>
      <c r="I109" s="26" t="s">
        <v>1</v>
      </c>
      <c r="J109" s="26" t="s">
        <v>243</v>
      </c>
      <c r="K109" s="26" t="s">
        <v>243</v>
      </c>
      <c r="L109" s="26" t="s">
        <v>1</v>
      </c>
      <c r="M109" s="26" t="s">
        <v>1</v>
      </c>
      <c r="N109" s="26" t="s">
        <v>1</v>
      </c>
      <c r="O109" s="26" t="s">
        <v>243</v>
      </c>
      <c r="P109" s="26" t="s">
        <v>1</v>
      </c>
      <c r="Q109" s="27" t="s">
        <v>1</v>
      </c>
      <c r="R109" s="26" t="s">
        <v>243</v>
      </c>
    </row>
    <row r="110" spans="1:18" s="2" customFormat="1" ht="42">
      <c r="A110" s="22">
        <v>104</v>
      </c>
      <c r="B110" s="43" t="s">
        <v>5</v>
      </c>
      <c r="C110" s="23" t="s">
        <v>158</v>
      </c>
      <c r="D110" s="24" t="s">
        <v>159</v>
      </c>
      <c r="E110" s="43" t="s">
        <v>160</v>
      </c>
      <c r="F110" s="50">
        <v>60000000</v>
      </c>
      <c r="G110" s="26" t="s">
        <v>1</v>
      </c>
      <c r="H110" s="26" t="s">
        <v>1</v>
      </c>
      <c r="I110" s="26" t="s">
        <v>1</v>
      </c>
      <c r="J110" s="26" t="s">
        <v>243</v>
      </c>
      <c r="K110" s="26" t="s">
        <v>243</v>
      </c>
      <c r="L110" s="26" t="s">
        <v>243</v>
      </c>
      <c r="M110" s="26" t="s">
        <v>1</v>
      </c>
      <c r="N110" s="26" t="s">
        <v>1</v>
      </c>
      <c r="O110" s="26" t="s">
        <v>1</v>
      </c>
      <c r="P110" s="26" t="s">
        <v>1</v>
      </c>
      <c r="Q110" s="27" t="s">
        <v>1</v>
      </c>
      <c r="R110" s="27" t="s">
        <v>1</v>
      </c>
    </row>
    <row r="111" spans="1:18" s="2" customFormat="1" ht="42">
      <c r="A111" s="22">
        <v>105</v>
      </c>
      <c r="B111" s="43" t="s">
        <v>5</v>
      </c>
      <c r="C111" s="23" t="s">
        <v>161</v>
      </c>
      <c r="D111" s="24" t="s">
        <v>162</v>
      </c>
      <c r="E111" s="43" t="s">
        <v>163</v>
      </c>
      <c r="F111" s="50">
        <v>60000000</v>
      </c>
      <c r="G111" s="26" t="s">
        <v>1</v>
      </c>
      <c r="H111" s="26" t="s">
        <v>1</v>
      </c>
      <c r="I111" s="26" t="s">
        <v>1</v>
      </c>
      <c r="J111" s="26" t="s">
        <v>243</v>
      </c>
      <c r="K111" s="26" t="s">
        <v>243</v>
      </c>
      <c r="L111" s="26" t="s">
        <v>243</v>
      </c>
      <c r="M111" s="26" t="s">
        <v>1</v>
      </c>
      <c r="N111" s="26" t="s">
        <v>1</v>
      </c>
      <c r="O111" s="26" t="s">
        <v>1</v>
      </c>
      <c r="P111" s="26" t="s">
        <v>1</v>
      </c>
      <c r="Q111" s="27" t="s">
        <v>1</v>
      </c>
      <c r="R111" s="26" t="s">
        <v>243</v>
      </c>
    </row>
    <row r="112" spans="1:18" s="2" customFormat="1" ht="42">
      <c r="A112" s="22">
        <v>106</v>
      </c>
      <c r="B112" s="43" t="s">
        <v>5</v>
      </c>
      <c r="C112" s="23" t="s">
        <v>164</v>
      </c>
      <c r="D112" s="24" t="s">
        <v>165</v>
      </c>
      <c r="E112" s="43" t="s">
        <v>166</v>
      </c>
      <c r="F112" s="50">
        <v>60000000</v>
      </c>
      <c r="G112" s="26" t="s">
        <v>1</v>
      </c>
      <c r="H112" s="26" t="s">
        <v>1</v>
      </c>
      <c r="I112" s="26" t="s">
        <v>1</v>
      </c>
      <c r="J112" s="26" t="s">
        <v>243</v>
      </c>
      <c r="K112" s="26" t="s">
        <v>1</v>
      </c>
      <c r="L112" s="26" t="s">
        <v>1</v>
      </c>
      <c r="M112" s="26" t="s">
        <v>1</v>
      </c>
      <c r="N112" s="26" t="s">
        <v>1</v>
      </c>
      <c r="O112" s="26" t="s">
        <v>1</v>
      </c>
      <c r="P112" s="26" t="s">
        <v>1</v>
      </c>
      <c r="Q112" s="27" t="s">
        <v>1</v>
      </c>
      <c r="R112" s="27" t="s">
        <v>1</v>
      </c>
    </row>
    <row r="113" spans="1:18" s="2" customFormat="1" ht="42">
      <c r="A113" s="31">
        <v>107</v>
      </c>
      <c r="B113" s="46" t="s">
        <v>5</v>
      </c>
      <c r="C113" s="32" t="s">
        <v>167</v>
      </c>
      <c r="D113" s="33" t="s">
        <v>168</v>
      </c>
      <c r="E113" s="46" t="s">
        <v>169</v>
      </c>
      <c r="F113" s="52">
        <v>60000000</v>
      </c>
      <c r="G113" s="35" t="s">
        <v>1</v>
      </c>
      <c r="H113" s="35" t="s">
        <v>1</v>
      </c>
      <c r="I113" s="35" t="s">
        <v>1</v>
      </c>
      <c r="J113" s="35" t="s">
        <v>243</v>
      </c>
      <c r="K113" s="35" t="s">
        <v>243</v>
      </c>
      <c r="L113" s="35" t="s">
        <v>1</v>
      </c>
      <c r="M113" s="35" t="s">
        <v>1</v>
      </c>
      <c r="N113" s="35" t="s">
        <v>1</v>
      </c>
      <c r="O113" s="35" t="s">
        <v>1</v>
      </c>
      <c r="P113" s="35" t="s">
        <v>1</v>
      </c>
      <c r="Q113" s="36" t="s">
        <v>1</v>
      </c>
      <c r="R113" s="36" t="s">
        <v>1</v>
      </c>
    </row>
    <row r="114" spans="1:18" s="2" customFormat="1" ht="42">
      <c r="A114" s="37">
        <v>108</v>
      </c>
      <c r="B114" s="48" t="s">
        <v>5</v>
      </c>
      <c r="C114" s="38" t="s">
        <v>170</v>
      </c>
      <c r="D114" s="39" t="s">
        <v>171</v>
      </c>
      <c r="E114" s="48" t="s">
        <v>172</v>
      </c>
      <c r="F114" s="53">
        <v>60000000</v>
      </c>
      <c r="G114" s="41" t="s">
        <v>1</v>
      </c>
      <c r="H114" s="41" t="s">
        <v>1</v>
      </c>
      <c r="I114" s="41" t="s">
        <v>1</v>
      </c>
      <c r="J114" s="41" t="s">
        <v>243</v>
      </c>
      <c r="K114" s="41" t="s">
        <v>243</v>
      </c>
      <c r="L114" s="41" t="s">
        <v>1</v>
      </c>
      <c r="M114" s="41" t="s">
        <v>1</v>
      </c>
      <c r="N114" s="41" t="s">
        <v>1</v>
      </c>
      <c r="O114" s="41" t="s">
        <v>1</v>
      </c>
      <c r="P114" s="41" t="s">
        <v>1</v>
      </c>
      <c r="Q114" s="42" t="s">
        <v>1</v>
      </c>
      <c r="R114" s="42" t="s">
        <v>1</v>
      </c>
    </row>
    <row r="115" spans="1:18" s="2" customFormat="1" ht="42">
      <c r="A115" s="22">
        <v>109</v>
      </c>
      <c r="B115" s="43" t="s">
        <v>5</v>
      </c>
      <c r="C115" s="23" t="s">
        <v>173</v>
      </c>
      <c r="D115" s="24" t="s">
        <v>174</v>
      </c>
      <c r="E115" s="43" t="s">
        <v>175</v>
      </c>
      <c r="F115" s="50">
        <v>60000000</v>
      </c>
      <c r="G115" s="26" t="s">
        <v>1</v>
      </c>
      <c r="H115" s="26" t="s">
        <v>1</v>
      </c>
      <c r="I115" s="26" t="s">
        <v>1</v>
      </c>
      <c r="J115" s="26" t="s">
        <v>243</v>
      </c>
      <c r="K115" s="26" t="s">
        <v>243</v>
      </c>
      <c r="L115" s="26" t="s">
        <v>1</v>
      </c>
      <c r="M115" s="26" t="s">
        <v>1</v>
      </c>
      <c r="N115" s="26" t="s">
        <v>1</v>
      </c>
      <c r="O115" s="26" t="s">
        <v>1</v>
      </c>
      <c r="P115" s="26" t="s">
        <v>1</v>
      </c>
      <c r="Q115" s="27" t="s">
        <v>1</v>
      </c>
      <c r="R115" s="27" t="s">
        <v>1</v>
      </c>
    </row>
    <row r="116" spans="1:18" s="2" customFormat="1" ht="42">
      <c r="A116" s="22">
        <v>110</v>
      </c>
      <c r="B116" s="43" t="s">
        <v>5</v>
      </c>
      <c r="C116" s="23" t="s">
        <v>176</v>
      </c>
      <c r="D116" s="24" t="s">
        <v>177</v>
      </c>
      <c r="E116" s="43" t="s">
        <v>178</v>
      </c>
      <c r="F116" s="50">
        <v>60000000</v>
      </c>
      <c r="G116" s="26" t="s">
        <v>1</v>
      </c>
      <c r="H116" s="26" t="s">
        <v>1</v>
      </c>
      <c r="I116" s="26" t="s">
        <v>1</v>
      </c>
      <c r="J116" s="26" t="s">
        <v>243</v>
      </c>
      <c r="K116" s="26" t="s">
        <v>243</v>
      </c>
      <c r="L116" s="26" t="s">
        <v>243</v>
      </c>
      <c r="M116" s="26" t="s">
        <v>1</v>
      </c>
      <c r="N116" s="26" t="s">
        <v>1</v>
      </c>
      <c r="O116" s="26" t="s">
        <v>1</v>
      </c>
      <c r="P116" s="26" t="s">
        <v>1</v>
      </c>
      <c r="Q116" s="27" t="s">
        <v>1</v>
      </c>
      <c r="R116" s="27" t="s">
        <v>1</v>
      </c>
    </row>
    <row r="117" spans="1:18" s="2" customFormat="1" ht="42">
      <c r="A117" s="22">
        <v>111</v>
      </c>
      <c r="B117" s="43" t="s">
        <v>5</v>
      </c>
      <c r="C117" s="23" t="s">
        <v>179</v>
      </c>
      <c r="D117" s="24" t="s">
        <v>101</v>
      </c>
      <c r="E117" s="43" t="s">
        <v>180</v>
      </c>
      <c r="F117" s="50">
        <v>60000000</v>
      </c>
      <c r="G117" s="26" t="s">
        <v>1</v>
      </c>
      <c r="H117" s="26" t="s">
        <v>1</v>
      </c>
      <c r="I117" s="26" t="s">
        <v>1</v>
      </c>
      <c r="J117" s="26" t="s">
        <v>243</v>
      </c>
      <c r="K117" s="26" t="s">
        <v>243</v>
      </c>
      <c r="L117" s="26" t="s">
        <v>1</v>
      </c>
      <c r="M117" s="26" t="s">
        <v>1</v>
      </c>
      <c r="N117" s="26" t="s">
        <v>1</v>
      </c>
      <c r="O117" s="26" t="s">
        <v>1</v>
      </c>
      <c r="P117" s="26" t="s">
        <v>1</v>
      </c>
      <c r="Q117" s="27" t="s">
        <v>1</v>
      </c>
      <c r="R117" s="27" t="s">
        <v>1</v>
      </c>
    </row>
    <row r="118" spans="1:18" s="2" customFormat="1" ht="42">
      <c r="A118" s="22">
        <v>112</v>
      </c>
      <c r="B118" s="43" t="s">
        <v>5</v>
      </c>
      <c r="C118" s="23" t="s">
        <v>181</v>
      </c>
      <c r="D118" s="24" t="s">
        <v>182</v>
      </c>
      <c r="E118" s="43" t="s">
        <v>183</v>
      </c>
      <c r="F118" s="50">
        <v>60000000</v>
      </c>
      <c r="G118" s="26" t="s">
        <v>1</v>
      </c>
      <c r="H118" s="26" t="s">
        <v>1</v>
      </c>
      <c r="I118" s="26" t="s">
        <v>1</v>
      </c>
      <c r="J118" s="26" t="s">
        <v>243</v>
      </c>
      <c r="K118" s="26" t="s">
        <v>243</v>
      </c>
      <c r="L118" s="26" t="s">
        <v>1</v>
      </c>
      <c r="M118" s="26" t="s">
        <v>1</v>
      </c>
      <c r="N118" s="26" t="s">
        <v>1</v>
      </c>
      <c r="O118" s="26" t="s">
        <v>1</v>
      </c>
      <c r="P118" s="26" t="s">
        <v>1</v>
      </c>
      <c r="Q118" s="27" t="s">
        <v>1</v>
      </c>
      <c r="R118" s="27" t="s">
        <v>1</v>
      </c>
    </row>
    <row r="119" spans="1:18" s="2" customFormat="1" ht="42">
      <c r="A119" s="22">
        <v>113</v>
      </c>
      <c r="B119" s="43" t="s">
        <v>5</v>
      </c>
      <c r="C119" s="23" t="s">
        <v>184</v>
      </c>
      <c r="D119" s="24" t="s">
        <v>185</v>
      </c>
      <c r="E119" s="43" t="s">
        <v>186</v>
      </c>
      <c r="F119" s="50">
        <v>60000000</v>
      </c>
      <c r="G119" s="26" t="s">
        <v>1</v>
      </c>
      <c r="H119" s="26" t="s">
        <v>1</v>
      </c>
      <c r="I119" s="26" t="s">
        <v>1</v>
      </c>
      <c r="J119" s="26" t="s">
        <v>243</v>
      </c>
      <c r="K119" s="26" t="s">
        <v>243</v>
      </c>
      <c r="L119" s="26" t="s">
        <v>1</v>
      </c>
      <c r="M119" s="26" t="s">
        <v>1</v>
      </c>
      <c r="N119" s="26" t="s">
        <v>1</v>
      </c>
      <c r="O119" s="26" t="s">
        <v>1</v>
      </c>
      <c r="P119" s="26" t="s">
        <v>1</v>
      </c>
      <c r="Q119" s="27" t="s">
        <v>1</v>
      </c>
      <c r="R119" s="27" t="s">
        <v>1</v>
      </c>
    </row>
    <row r="120" spans="1:18" s="2" customFormat="1" ht="42">
      <c r="A120" s="22">
        <v>114</v>
      </c>
      <c r="B120" s="43" t="s">
        <v>5</v>
      </c>
      <c r="C120" s="23" t="s">
        <v>187</v>
      </c>
      <c r="D120" s="24" t="s">
        <v>188</v>
      </c>
      <c r="E120" s="43" t="s">
        <v>189</v>
      </c>
      <c r="F120" s="50">
        <v>60000000</v>
      </c>
      <c r="G120" s="26" t="s">
        <v>1</v>
      </c>
      <c r="H120" s="26" t="s">
        <v>1</v>
      </c>
      <c r="I120" s="26" t="s">
        <v>1</v>
      </c>
      <c r="J120" s="26" t="s">
        <v>243</v>
      </c>
      <c r="K120" s="26" t="s">
        <v>243</v>
      </c>
      <c r="L120" s="26" t="s">
        <v>1</v>
      </c>
      <c r="M120" s="26" t="s">
        <v>1</v>
      </c>
      <c r="N120" s="26" t="s">
        <v>1</v>
      </c>
      <c r="O120" s="26" t="s">
        <v>1</v>
      </c>
      <c r="P120" s="26" t="s">
        <v>1</v>
      </c>
      <c r="Q120" s="27" t="s">
        <v>1</v>
      </c>
      <c r="R120" s="27" t="s">
        <v>1</v>
      </c>
    </row>
    <row r="121" spans="1:18" s="2" customFormat="1" ht="28">
      <c r="A121" s="22">
        <v>115</v>
      </c>
      <c r="B121" s="43" t="s">
        <v>5</v>
      </c>
      <c r="C121" s="23" t="s">
        <v>190</v>
      </c>
      <c r="D121" s="24" t="s">
        <v>191</v>
      </c>
      <c r="E121" s="43" t="s">
        <v>192</v>
      </c>
      <c r="F121" s="50">
        <v>37000000</v>
      </c>
      <c r="G121" s="26" t="s">
        <v>1</v>
      </c>
      <c r="H121" s="26" t="s">
        <v>1</v>
      </c>
      <c r="I121" s="26" t="s">
        <v>1</v>
      </c>
      <c r="J121" s="26" t="s">
        <v>243</v>
      </c>
      <c r="K121" s="26" t="s">
        <v>243</v>
      </c>
      <c r="L121" s="26" t="s">
        <v>1</v>
      </c>
      <c r="M121" s="26" t="s">
        <v>1</v>
      </c>
      <c r="N121" s="26" t="s">
        <v>1</v>
      </c>
      <c r="O121" s="26" t="s">
        <v>1</v>
      </c>
      <c r="P121" s="26" t="s">
        <v>1</v>
      </c>
      <c r="Q121" s="27" t="s">
        <v>1</v>
      </c>
      <c r="R121" s="26" t="s">
        <v>243</v>
      </c>
    </row>
    <row r="122" spans="1:18" s="2" customFormat="1" ht="28">
      <c r="A122" s="22">
        <v>116</v>
      </c>
      <c r="B122" s="43" t="s">
        <v>5</v>
      </c>
      <c r="C122" s="23" t="s">
        <v>193</v>
      </c>
      <c r="D122" s="24" t="s">
        <v>194</v>
      </c>
      <c r="E122" s="43" t="s">
        <v>195</v>
      </c>
      <c r="F122" s="50">
        <v>35000000</v>
      </c>
      <c r="G122" s="26" t="s">
        <v>1</v>
      </c>
      <c r="H122" s="26" t="s">
        <v>1</v>
      </c>
      <c r="I122" s="26" t="s">
        <v>1</v>
      </c>
      <c r="J122" s="26" t="s">
        <v>243</v>
      </c>
      <c r="K122" s="26" t="s">
        <v>243</v>
      </c>
      <c r="L122" s="26" t="s">
        <v>1</v>
      </c>
      <c r="M122" s="26" t="s">
        <v>1</v>
      </c>
      <c r="N122" s="26" t="s">
        <v>1</v>
      </c>
      <c r="O122" s="26" t="s">
        <v>1</v>
      </c>
      <c r="P122" s="26" t="s">
        <v>1</v>
      </c>
      <c r="Q122" s="27" t="s">
        <v>1</v>
      </c>
      <c r="R122" s="27" t="s">
        <v>1</v>
      </c>
    </row>
    <row r="123" spans="1:18" s="2" customFormat="1" ht="28">
      <c r="A123" s="22">
        <v>117</v>
      </c>
      <c r="B123" s="43" t="s">
        <v>5</v>
      </c>
      <c r="C123" s="23" t="s">
        <v>196</v>
      </c>
      <c r="D123" s="24" t="s">
        <v>112</v>
      </c>
      <c r="E123" s="43" t="s">
        <v>105</v>
      </c>
      <c r="F123" s="50">
        <v>120000000</v>
      </c>
      <c r="G123" s="26" t="s">
        <v>1</v>
      </c>
      <c r="H123" s="26" t="s">
        <v>1</v>
      </c>
      <c r="I123" s="26" t="s">
        <v>1</v>
      </c>
      <c r="J123" s="26" t="s">
        <v>243</v>
      </c>
      <c r="K123" s="26" t="s">
        <v>243</v>
      </c>
      <c r="L123" s="26" t="s">
        <v>1</v>
      </c>
      <c r="M123" s="26" t="s">
        <v>1</v>
      </c>
      <c r="N123" s="26" t="s">
        <v>1</v>
      </c>
      <c r="O123" s="26" t="s">
        <v>1</v>
      </c>
      <c r="P123" s="26" t="s">
        <v>1</v>
      </c>
      <c r="Q123" s="27" t="s">
        <v>1</v>
      </c>
      <c r="R123" s="27" t="s">
        <v>1</v>
      </c>
    </row>
    <row r="124" spans="1:18" ht="42">
      <c r="A124" s="22">
        <v>118</v>
      </c>
      <c r="B124" s="51" t="s">
        <v>197</v>
      </c>
      <c r="C124" s="23" t="s">
        <v>198</v>
      </c>
      <c r="D124" s="23" t="s">
        <v>199</v>
      </c>
      <c r="E124" s="43" t="s">
        <v>200</v>
      </c>
      <c r="F124" s="54">
        <v>98000000</v>
      </c>
      <c r="G124" s="26" t="s">
        <v>1</v>
      </c>
      <c r="H124" s="26" t="s">
        <v>1</v>
      </c>
      <c r="I124" s="26" t="s">
        <v>1</v>
      </c>
      <c r="J124" s="26" t="s">
        <v>243</v>
      </c>
      <c r="K124" s="26" t="s">
        <v>243</v>
      </c>
      <c r="L124" s="26" t="s">
        <v>243</v>
      </c>
      <c r="M124" s="26" t="s">
        <v>1</v>
      </c>
      <c r="N124" s="26" t="s">
        <v>1</v>
      </c>
      <c r="O124" s="26" t="s">
        <v>1</v>
      </c>
      <c r="P124" s="26" t="s">
        <v>1</v>
      </c>
      <c r="Q124" s="27" t="s">
        <v>1</v>
      </c>
      <c r="R124" s="27" t="s">
        <v>1</v>
      </c>
    </row>
    <row r="125" spans="1:18" ht="42">
      <c r="A125" s="22">
        <v>119</v>
      </c>
      <c r="B125" s="51" t="s">
        <v>197</v>
      </c>
      <c r="C125" s="23" t="s">
        <v>406</v>
      </c>
      <c r="D125" s="23" t="s">
        <v>407</v>
      </c>
      <c r="E125" s="43" t="s">
        <v>408</v>
      </c>
      <c r="F125" s="54">
        <v>1586860000</v>
      </c>
      <c r="G125" s="26" t="s">
        <v>1</v>
      </c>
      <c r="H125" s="26" t="s">
        <v>1</v>
      </c>
      <c r="I125" s="26" t="s">
        <v>1</v>
      </c>
      <c r="J125" s="26" t="s">
        <v>243</v>
      </c>
      <c r="K125" s="26" t="s">
        <v>243</v>
      </c>
      <c r="L125" s="26" t="s">
        <v>243</v>
      </c>
      <c r="M125" s="26" t="s">
        <v>1</v>
      </c>
      <c r="N125" s="26" t="s">
        <v>243</v>
      </c>
      <c r="O125" s="26" t="s">
        <v>243</v>
      </c>
      <c r="P125" s="26" t="s">
        <v>243</v>
      </c>
      <c r="Q125" s="27" t="s">
        <v>1</v>
      </c>
      <c r="R125" s="27" t="s">
        <v>1</v>
      </c>
    </row>
    <row r="126" spans="1:18" ht="42">
      <c r="A126" s="22">
        <v>120</v>
      </c>
      <c r="B126" s="51" t="s">
        <v>197</v>
      </c>
      <c r="C126" s="23" t="s">
        <v>201</v>
      </c>
      <c r="D126" s="23" t="s">
        <v>202</v>
      </c>
      <c r="E126" s="43" t="s">
        <v>203</v>
      </c>
      <c r="F126" s="55">
        <v>92800000</v>
      </c>
      <c r="G126" s="26" t="s">
        <v>1</v>
      </c>
      <c r="H126" s="26" t="s">
        <v>1</v>
      </c>
      <c r="I126" s="26" t="s">
        <v>1</v>
      </c>
      <c r="J126" s="26" t="s">
        <v>243</v>
      </c>
      <c r="K126" s="26" t="s">
        <v>243</v>
      </c>
      <c r="L126" s="26" t="s">
        <v>243</v>
      </c>
      <c r="M126" s="26" t="s">
        <v>1</v>
      </c>
      <c r="N126" s="26" t="s">
        <v>1</v>
      </c>
      <c r="O126" s="26" t="s">
        <v>1</v>
      </c>
      <c r="P126" s="26" t="s">
        <v>1</v>
      </c>
      <c r="Q126" s="27" t="s">
        <v>1</v>
      </c>
      <c r="R126" s="27" t="s">
        <v>1</v>
      </c>
    </row>
    <row r="127" spans="1:18" ht="42">
      <c r="A127" s="22">
        <v>121</v>
      </c>
      <c r="B127" s="51" t="s">
        <v>197</v>
      </c>
      <c r="C127" s="23" t="s">
        <v>204</v>
      </c>
      <c r="D127" s="23" t="s">
        <v>202</v>
      </c>
      <c r="E127" s="43" t="s">
        <v>205</v>
      </c>
      <c r="F127" s="55">
        <v>80644000</v>
      </c>
      <c r="G127" s="26" t="s">
        <v>1</v>
      </c>
      <c r="H127" s="26" t="s">
        <v>1</v>
      </c>
      <c r="I127" s="26" t="s">
        <v>1</v>
      </c>
      <c r="J127" s="26" t="s">
        <v>243</v>
      </c>
      <c r="K127" s="26" t="s">
        <v>243</v>
      </c>
      <c r="L127" s="26" t="s">
        <v>243</v>
      </c>
      <c r="M127" s="26" t="s">
        <v>1</v>
      </c>
      <c r="N127" s="26" t="s">
        <v>1</v>
      </c>
      <c r="O127" s="26" t="s">
        <v>1</v>
      </c>
      <c r="P127" s="26" t="s">
        <v>1</v>
      </c>
      <c r="Q127" s="27" t="s">
        <v>1</v>
      </c>
      <c r="R127" s="27" t="s">
        <v>1</v>
      </c>
    </row>
    <row r="128" spans="1:18" ht="42">
      <c r="A128" s="22">
        <v>122</v>
      </c>
      <c r="B128" s="51" t="s">
        <v>197</v>
      </c>
      <c r="C128" s="23" t="s">
        <v>206</v>
      </c>
      <c r="D128" s="23" t="s">
        <v>207</v>
      </c>
      <c r="E128" s="43" t="s">
        <v>208</v>
      </c>
      <c r="F128" s="54">
        <v>156500000</v>
      </c>
      <c r="G128" s="26" t="s">
        <v>1</v>
      </c>
      <c r="H128" s="26" t="s">
        <v>1</v>
      </c>
      <c r="I128" s="26" t="s">
        <v>1</v>
      </c>
      <c r="J128" s="26" t="s">
        <v>243</v>
      </c>
      <c r="K128" s="26" t="s">
        <v>243</v>
      </c>
      <c r="L128" s="26" t="s">
        <v>243</v>
      </c>
      <c r="M128" s="26" t="s">
        <v>1</v>
      </c>
      <c r="N128" s="26" t="s">
        <v>1</v>
      </c>
      <c r="O128" s="26" t="s">
        <v>1</v>
      </c>
      <c r="P128" s="26" t="s">
        <v>1</v>
      </c>
      <c r="Q128" s="27" t="s">
        <v>1</v>
      </c>
      <c r="R128" s="27" t="s">
        <v>1</v>
      </c>
    </row>
    <row r="129" spans="1:18" ht="42">
      <c r="A129" s="22">
        <v>123</v>
      </c>
      <c r="B129" s="51" t="s">
        <v>197</v>
      </c>
      <c r="C129" s="23" t="s">
        <v>209</v>
      </c>
      <c r="D129" s="23" t="s">
        <v>202</v>
      </c>
      <c r="E129" s="43" t="s">
        <v>210</v>
      </c>
      <c r="F129" s="56">
        <v>56380000</v>
      </c>
      <c r="G129" s="26" t="s">
        <v>1</v>
      </c>
      <c r="H129" s="26" t="s">
        <v>1</v>
      </c>
      <c r="I129" s="26" t="s">
        <v>1</v>
      </c>
      <c r="J129" s="26" t="s">
        <v>243</v>
      </c>
      <c r="K129" s="26" t="s">
        <v>243</v>
      </c>
      <c r="L129" s="26" t="s">
        <v>243</v>
      </c>
      <c r="M129" s="26" t="s">
        <v>1</v>
      </c>
      <c r="N129" s="26" t="s">
        <v>1</v>
      </c>
      <c r="O129" s="26" t="s">
        <v>243</v>
      </c>
      <c r="P129" s="26" t="s">
        <v>1</v>
      </c>
      <c r="Q129" s="27" t="s">
        <v>1</v>
      </c>
      <c r="R129" s="26" t="s">
        <v>243</v>
      </c>
    </row>
    <row r="130" spans="1:18" ht="28">
      <c r="A130" s="22">
        <v>124</v>
      </c>
      <c r="B130" s="51" t="s">
        <v>211</v>
      </c>
      <c r="C130" s="23" t="s">
        <v>212</v>
      </c>
      <c r="D130" s="23" t="s">
        <v>213</v>
      </c>
      <c r="E130" s="43" t="s">
        <v>214</v>
      </c>
      <c r="F130" s="56">
        <v>280637000</v>
      </c>
      <c r="G130" s="26" t="s">
        <v>1</v>
      </c>
      <c r="H130" s="26" t="s">
        <v>1</v>
      </c>
      <c r="I130" s="26" t="s">
        <v>1</v>
      </c>
      <c r="J130" s="26" t="s">
        <v>243</v>
      </c>
      <c r="K130" s="26" t="s">
        <v>243</v>
      </c>
      <c r="L130" s="26" t="s">
        <v>1</v>
      </c>
      <c r="M130" s="26" t="s">
        <v>1</v>
      </c>
      <c r="N130" s="26" t="s">
        <v>243</v>
      </c>
      <c r="O130" s="26" t="s">
        <v>243</v>
      </c>
      <c r="P130" s="26" t="s">
        <v>1</v>
      </c>
      <c r="Q130" s="27" t="s">
        <v>1</v>
      </c>
      <c r="R130" s="26" t="s">
        <v>243</v>
      </c>
    </row>
    <row r="131" spans="1:18" ht="28">
      <c r="A131" s="22">
        <v>125</v>
      </c>
      <c r="B131" s="51" t="s">
        <v>211</v>
      </c>
      <c r="C131" s="23" t="s">
        <v>215</v>
      </c>
      <c r="D131" s="23" t="s">
        <v>216</v>
      </c>
      <c r="E131" s="43" t="s">
        <v>217</v>
      </c>
      <c r="F131" s="55">
        <v>327000000</v>
      </c>
      <c r="G131" s="26" t="s">
        <v>1</v>
      </c>
      <c r="H131" s="26" t="s">
        <v>1</v>
      </c>
      <c r="I131" s="26" t="s">
        <v>1</v>
      </c>
      <c r="J131" s="26" t="s">
        <v>243</v>
      </c>
      <c r="K131" s="26" t="s">
        <v>243</v>
      </c>
      <c r="L131" s="26" t="s">
        <v>1</v>
      </c>
      <c r="M131" s="26" t="s">
        <v>1</v>
      </c>
      <c r="N131" s="26" t="s">
        <v>243</v>
      </c>
      <c r="O131" s="26" t="s">
        <v>243</v>
      </c>
      <c r="P131" s="26" t="s">
        <v>1</v>
      </c>
      <c r="Q131" s="27" t="s">
        <v>1</v>
      </c>
      <c r="R131" s="26" t="s">
        <v>243</v>
      </c>
    </row>
    <row r="132" spans="1:18" ht="28">
      <c r="A132" s="22">
        <v>126</v>
      </c>
      <c r="B132" s="51" t="s">
        <v>211</v>
      </c>
      <c r="C132" s="23" t="s">
        <v>218</v>
      </c>
      <c r="D132" s="23" t="s">
        <v>219</v>
      </c>
      <c r="E132" s="43" t="s">
        <v>220</v>
      </c>
      <c r="F132" s="55">
        <v>981391000</v>
      </c>
      <c r="G132" s="26" t="s">
        <v>1</v>
      </c>
      <c r="H132" s="26" t="s">
        <v>1</v>
      </c>
      <c r="I132" s="26" t="s">
        <v>1</v>
      </c>
      <c r="J132" s="26" t="s">
        <v>243</v>
      </c>
      <c r="K132" s="26" t="s">
        <v>243</v>
      </c>
      <c r="L132" s="26" t="s">
        <v>1</v>
      </c>
      <c r="M132" s="26" t="s">
        <v>1</v>
      </c>
      <c r="N132" s="26" t="s">
        <v>243</v>
      </c>
      <c r="O132" s="26" t="s">
        <v>243</v>
      </c>
      <c r="P132" s="26" t="s">
        <v>1</v>
      </c>
      <c r="Q132" s="27" t="s">
        <v>1</v>
      </c>
      <c r="R132" s="26" t="s">
        <v>243</v>
      </c>
    </row>
    <row r="133" spans="1:18" ht="28">
      <c r="A133" s="22">
        <v>127</v>
      </c>
      <c r="B133" s="51" t="s">
        <v>211</v>
      </c>
      <c r="C133" s="23" t="s">
        <v>221</v>
      </c>
      <c r="D133" s="23" t="s">
        <v>222</v>
      </c>
      <c r="E133" s="43" t="s">
        <v>223</v>
      </c>
      <c r="F133" s="57">
        <v>193401000</v>
      </c>
      <c r="G133" s="26" t="s">
        <v>1</v>
      </c>
      <c r="H133" s="26" t="s">
        <v>1</v>
      </c>
      <c r="I133" s="26" t="s">
        <v>1</v>
      </c>
      <c r="J133" s="26" t="s">
        <v>243</v>
      </c>
      <c r="K133" s="26" t="s">
        <v>243</v>
      </c>
      <c r="L133" s="26" t="s">
        <v>1</v>
      </c>
      <c r="M133" s="26" t="s">
        <v>1</v>
      </c>
      <c r="N133" s="26" t="s">
        <v>243</v>
      </c>
      <c r="O133" s="26" t="s">
        <v>243</v>
      </c>
      <c r="P133" s="26" t="s">
        <v>1</v>
      </c>
      <c r="Q133" s="27" t="s">
        <v>1</v>
      </c>
      <c r="R133" s="26" t="s">
        <v>243</v>
      </c>
    </row>
    <row r="134" spans="1:18" ht="42">
      <c r="A134" s="22">
        <v>128</v>
      </c>
      <c r="B134" s="51" t="s">
        <v>211</v>
      </c>
      <c r="C134" s="23" t="s">
        <v>409</v>
      </c>
      <c r="D134" s="23" t="s">
        <v>410</v>
      </c>
      <c r="E134" s="43" t="s">
        <v>411</v>
      </c>
      <c r="F134" s="55">
        <v>89775000</v>
      </c>
      <c r="G134" s="26" t="s">
        <v>1</v>
      </c>
      <c r="H134" s="26" t="s">
        <v>1</v>
      </c>
      <c r="I134" s="26" t="s">
        <v>1</v>
      </c>
      <c r="J134" s="26" t="s">
        <v>243</v>
      </c>
      <c r="K134" s="26" t="s">
        <v>243</v>
      </c>
      <c r="L134" s="26" t="s">
        <v>1</v>
      </c>
      <c r="M134" s="26" t="s">
        <v>1</v>
      </c>
      <c r="N134" s="26" t="s">
        <v>243</v>
      </c>
      <c r="O134" s="26" t="s">
        <v>1</v>
      </c>
      <c r="P134" s="26" t="s">
        <v>1</v>
      </c>
      <c r="Q134" s="27" t="s">
        <v>1</v>
      </c>
      <c r="R134" s="26" t="s">
        <v>243</v>
      </c>
    </row>
    <row r="135" spans="1:18" ht="42">
      <c r="A135" s="22">
        <v>129</v>
      </c>
      <c r="B135" s="51" t="s">
        <v>211</v>
      </c>
      <c r="C135" s="23" t="s">
        <v>412</v>
      </c>
      <c r="D135" s="23" t="s">
        <v>413</v>
      </c>
      <c r="E135" s="43" t="s">
        <v>414</v>
      </c>
      <c r="F135" s="55">
        <v>74792000</v>
      </c>
      <c r="G135" s="26" t="s">
        <v>1</v>
      </c>
      <c r="H135" s="26" t="s">
        <v>1</v>
      </c>
      <c r="I135" s="26" t="s">
        <v>1</v>
      </c>
      <c r="J135" s="26" t="s">
        <v>1</v>
      </c>
      <c r="K135" s="26" t="s">
        <v>1</v>
      </c>
      <c r="L135" s="26" t="s">
        <v>1</v>
      </c>
      <c r="M135" s="26" t="s">
        <v>1</v>
      </c>
      <c r="N135" s="26" t="s">
        <v>243</v>
      </c>
      <c r="O135" s="26" t="s">
        <v>243</v>
      </c>
      <c r="P135" s="26" t="s">
        <v>1</v>
      </c>
      <c r="Q135" s="27" t="s">
        <v>1</v>
      </c>
      <c r="R135" s="26" t="s">
        <v>243</v>
      </c>
    </row>
    <row r="136" spans="1:18" ht="70">
      <c r="A136" s="31">
        <v>130</v>
      </c>
      <c r="B136" s="58" t="s">
        <v>4</v>
      </c>
      <c r="C136" s="46" t="s">
        <v>415</v>
      </c>
      <c r="D136" s="46" t="s">
        <v>416</v>
      </c>
      <c r="E136" s="46" t="s">
        <v>417</v>
      </c>
      <c r="F136" s="59">
        <v>969907000</v>
      </c>
      <c r="G136" s="35" t="s">
        <v>243</v>
      </c>
      <c r="H136" s="35" t="s">
        <v>1</v>
      </c>
      <c r="I136" s="35" t="s">
        <v>1</v>
      </c>
      <c r="J136" s="35" t="s">
        <v>243</v>
      </c>
      <c r="K136" s="35" t="s">
        <v>243</v>
      </c>
      <c r="L136" s="35" t="s">
        <v>243</v>
      </c>
      <c r="M136" s="35" t="s">
        <v>1</v>
      </c>
      <c r="N136" s="35" t="s">
        <v>1</v>
      </c>
      <c r="O136" s="35" t="s">
        <v>1</v>
      </c>
      <c r="P136" s="35" t="s">
        <v>1</v>
      </c>
      <c r="Q136" s="36" t="s">
        <v>1</v>
      </c>
      <c r="R136" s="36" t="s">
        <v>1</v>
      </c>
    </row>
    <row r="137" spans="1:18" ht="70">
      <c r="A137" s="37">
        <v>131</v>
      </c>
      <c r="B137" s="60" t="s">
        <v>4</v>
      </c>
      <c r="C137" s="48" t="s">
        <v>418</v>
      </c>
      <c r="D137" s="48" t="s">
        <v>419</v>
      </c>
      <c r="E137" s="48" t="s">
        <v>420</v>
      </c>
      <c r="F137" s="61">
        <v>807345000</v>
      </c>
      <c r="G137" s="41" t="s">
        <v>243</v>
      </c>
      <c r="H137" s="41" t="s">
        <v>1</v>
      </c>
      <c r="I137" s="41" t="s">
        <v>1</v>
      </c>
      <c r="J137" s="41" t="s">
        <v>243</v>
      </c>
      <c r="K137" s="41" t="s">
        <v>243</v>
      </c>
      <c r="L137" s="41" t="s">
        <v>243</v>
      </c>
      <c r="M137" s="41" t="s">
        <v>1</v>
      </c>
      <c r="N137" s="41" t="s">
        <v>1</v>
      </c>
      <c r="O137" s="41" t="s">
        <v>1</v>
      </c>
      <c r="P137" s="41" t="s">
        <v>1</v>
      </c>
      <c r="Q137" s="42" t="s">
        <v>1</v>
      </c>
      <c r="R137" s="41" t="s">
        <v>243</v>
      </c>
    </row>
    <row r="138" spans="1:18" ht="70">
      <c r="A138" s="22">
        <v>132</v>
      </c>
      <c r="B138" s="51" t="s">
        <v>4</v>
      </c>
      <c r="C138" s="43" t="s">
        <v>415</v>
      </c>
      <c r="D138" s="43" t="s">
        <v>421</v>
      </c>
      <c r="E138" s="43" t="s">
        <v>422</v>
      </c>
      <c r="F138" s="55">
        <v>970077000</v>
      </c>
      <c r="G138" s="26" t="s">
        <v>243</v>
      </c>
      <c r="H138" s="26" t="s">
        <v>1</v>
      </c>
      <c r="I138" s="26" t="s">
        <v>1</v>
      </c>
      <c r="J138" s="26" t="s">
        <v>243</v>
      </c>
      <c r="K138" s="26" t="s">
        <v>243</v>
      </c>
      <c r="L138" s="26" t="s">
        <v>243</v>
      </c>
      <c r="M138" s="26" t="s">
        <v>1</v>
      </c>
      <c r="N138" s="26" t="s">
        <v>1</v>
      </c>
      <c r="O138" s="26" t="s">
        <v>1</v>
      </c>
      <c r="P138" s="26" t="s">
        <v>1</v>
      </c>
      <c r="Q138" s="27" t="s">
        <v>1</v>
      </c>
      <c r="R138" s="27" t="s">
        <v>1</v>
      </c>
    </row>
    <row r="139" spans="1:18" ht="70">
      <c r="A139" s="22">
        <v>133</v>
      </c>
      <c r="B139" s="51" t="s">
        <v>4</v>
      </c>
      <c r="C139" s="43" t="s">
        <v>418</v>
      </c>
      <c r="D139" s="43" t="s">
        <v>423</v>
      </c>
      <c r="E139" s="43" t="s">
        <v>424</v>
      </c>
      <c r="F139" s="55">
        <v>839983000</v>
      </c>
      <c r="G139" s="26" t="s">
        <v>243</v>
      </c>
      <c r="H139" s="26" t="s">
        <v>1</v>
      </c>
      <c r="I139" s="26" t="s">
        <v>1</v>
      </c>
      <c r="J139" s="26" t="s">
        <v>1</v>
      </c>
      <c r="K139" s="26" t="s">
        <v>1</v>
      </c>
      <c r="L139" s="26" t="s">
        <v>1</v>
      </c>
      <c r="M139" s="26" t="s">
        <v>243</v>
      </c>
      <c r="N139" s="26" t="s">
        <v>243</v>
      </c>
      <c r="O139" s="26" t="s">
        <v>243</v>
      </c>
      <c r="P139" s="26" t="s">
        <v>243</v>
      </c>
      <c r="Q139" s="27" t="s">
        <v>1</v>
      </c>
      <c r="R139" s="27" t="s">
        <v>1</v>
      </c>
    </row>
    <row r="140" spans="1:18" ht="56">
      <c r="A140" s="22">
        <v>134</v>
      </c>
      <c r="B140" s="51" t="s">
        <v>4</v>
      </c>
      <c r="C140" s="43" t="s">
        <v>425</v>
      </c>
      <c r="D140" s="43" t="s">
        <v>426</v>
      </c>
      <c r="E140" s="43" t="s">
        <v>427</v>
      </c>
      <c r="F140" s="55">
        <v>3969787000</v>
      </c>
      <c r="G140" s="26" t="s">
        <v>1</v>
      </c>
      <c r="H140" s="26" t="s">
        <v>1</v>
      </c>
      <c r="I140" s="26" t="s">
        <v>1</v>
      </c>
      <c r="J140" s="26" t="s">
        <v>243</v>
      </c>
      <c r="K140" s="26" t="s">
        <v>243</v>
      </c>
      <c r="L140" s="26" t="s">
        <v>243</v>
      </c>
      <c r="M140" s="26" t="s">
        <v>1</v>
      </c>
      <c r="N140" s="26" t="s">
        <v>1</v>
      </c>
      <c r="O140" s="26" t="s">
        <v>1</v>
      </c>
      <c r="P140" s="26" t="s">
        <v>1</v>
      </c>
      <c r="Q140" s="27" t="s">
        <v>1</v>
      </c>
      <c r="R140" s="27" t="s">
        <v>1</v>
      </c>
    </row>
    <row r="141" spans="1:18" ht="56">
      <c r="A141" s="22">
        <v>135</v>
      </c>
      <c r="B141" s="51" t="s">
        <v>4</v>
      </c>
      <c r="C141" s="43" t="s">
        <v>425</v>
      </c>
      <c r="D141" s="43" t="s">
        <v>428</v>
      </c>
      <c r="E141" s="43" t="s">
        <v>429</v>
      </c>
      <c r="F141" s="55">
        <v>2028614000</v>
      </c>
      <c r="G141" s="26" t="s">
        <v>1</v>
      </c>
      <c r="H141" s="26" t="s">
        <v>1</v>
      </c>
      <c r="I141" s="26" t="s">
        <v>1</v>
      </c>
      <c r="J141" s="26" t="s">
        <v>243</v>
      </c>
      <c r="K141" s="26" t="s">
        <v>243</v>
      </c>
      <c r="L141" s="26" t="s">
        <v>243</v>
      </c>
      <c r="M141" s="26" t="s">
        <v>1</v>
      </c>
      <c r="N141" s="26" t="s">
        <v>1</v>
      </c>
      <c r="O141" s="26" t="s">
        <v>1</v>
      </c>
      <c r="P141" s="26" t="s">
        <v>1</v>
      </c>
      <c r="Q141" s="27" t="s">
        <v>1</v>
      </c>
      <c r="R141" s="27" t="s">
        <v>1</v>
      </c>
    </row>
    <row r="142" spans="1:18" ht="42">
      <c r="A142" s="22">
        <v>136</v>
      </c>
      <c r="B142" s="51" t="s">
        <v>4</v>
      </c>
      <c r="C142" s="43" t="s">
        <v>430</v>
      </c>
      <c r="D142" s="43" t="s">
        <v>431</v>
      </c>
      <c r="E142" s="43" t="s">
        <v>432</v>
      </c>
      <c r="F142" s="62">
        <v>1246947000</v>
      </c>
      <c r="G142" s="26" t="s">
        <v>1</v>
      </c>
      <c r="H142" s="26" t="s">
        <v>1</v>
      </c>
      <c r="I142" s="26" t="s">
        <v>1</v>
      </c>
      <c r="J142" s="26" t="s">
        <v>243</v>
      </c>
      <c r="K142" s="26" t="s">
        <v>243</v>
      </c>
      <c r="L142" s="26" t="s">
        <v>243</v>
      </c>
      <c r="M142" s="26" t="s">
        <v>1</v>
      </c>
      <c r="N142" s="26" t="s">
        <v>1</v>
      </c>
      <c r="O142" s="26" t="s">
        <v>1</v>
      </c>
      <c r="P142" s="26" t="s">
        <v>1</v>
      </c>
      <c r="Q142" s="27" t="s">
        <v>1</v>
      </c>
      <c r="R142" s="27" t="s">
        <v>1</v>
      </c>
    </row>
    <row r="143" spans="1:18" ht="56">
      <c r="A143" s="22">
        <v>137</v>
      </c>
      <c r="B143" s="51" t="s">
        <v>4</v>
      </c>
      <c r="C143" s="43" t="s">
        <v>433</v>
      </c>
      <c r="D143" s="43" t="s">
        <v>434</v>
      </c>
      <c r="E143" s="43" t="s">
        <v>435</v>
      </c>
      <c r="F143" s="62">
        <v>932542000</v>
      </c>
      <c r="G143" s="26" t="s">
        <v>1</v>
      </c>
      <c r="H143" s="26" t="s">
        <v>1</v>
      </c>
      <c r="I143" s="26" t="s">
        <v>1</v>
      </c>
      <c r="J143" s="26" t="s">
        <v>243</v>
      </c>
      <c r="K143" s="26" t="s">
        <v>243</v>
      </c>
      <c r="L143" s="26" t="s">
        <v>243</v>
      </c>
      <c r="M143" s="26" t="s">
        <v>1</v>
      </c>
      <c r="N143" s="26" t="s">
        <v>1</v>
      </c>
      <c r="O143" s="26" t="s">
        <v>1</v>
      </c>
      <c r="P143" s="26" t="s">
        <v>1</v>
      </c>
      <c r="Q143" s="27" t="s">
        <v>1</v>
      </c>
      <c r="R143" s="27" t="s">
        <v>1</v>
      </c>
    </row>
    <row r="144" spans="1:18" ht="56">
      <c r="A144" s="22">
        <v>138</v>
      </c>
      <c r="B144" s="51" t="s">
        <v>4</v>
      </c>
      <c r="C144" s="43" t="s">
        <v>433</v>
      </c>
      <c r="D144" s="43" t="s">
        <v>436</v>
      </c>
      <c r="E144" s="43" t="s">
        <v>437</v>
      </c>
      <c r="F144" s="55">
        <v>800100000</v>
      </c>
      <c r="G144" s="26" t="s">
        <v>1</v>
      </c>
      <c r="H144" s="26" t="s">
        <v>1</v>
      </c>
      <c r="I144" s="26" t="s">
        <v>1</v>
      </c>
      <c r="J144" s="26" t="s">
        <v>243</v>
      </c>
      <c r="K144" s="26" t="s">
        <v>243</v>
      </c>
      <c r="L144" s="26" t="s">
        <v>243</v>
      </c>
      <c r="M144" s="26" t="s">
        <v>1</v>
      </c>
      <c r="N144" s="26" t="s">
        <v>1</v>
      </c>
      <c r="O144" s="26" t="s">
        <v>1</v>
      </c>
      <c r="P144" s="26" t="s">
        <v>1</v>
      </c>
      <c r="Q144" s="27" t="s">
        <v>1</v>
      </c>
      <c r="R144" s="27" t="s">
        <v>1</v>
      </c>
    </row>
    <row r="145" spans="1:18" ht="42">
      <c r="A145" s="22">
        <v>139</v>
      </c>
      <c r="B145" s="51" t="s">
        <v>4</v>
      </c>
      <c r="C145" s="43" t="s">
        <v>438</v>
      </c>
      <c r="D145" s="43" t="s">
        <v>439</v>
      </c>
      <c r="E145" s="43" t="s">
        <v>440</v>
      </c>
      <c r="F145" s="55">
        <v>247209000</v>
      </c>
      <c r="G145" s="26" t="s">
        <v>1</v>
      </c>
      <c r="H145" s="26" t="s">
        <v>1</v>
      </c>
      <c r="I145" s="26" t="s">
        <v>1</v>
      </c>
      <c r="J145" s="26" t="s">
        <v>243</v>
      </c>
      <c r="K145" s="26" t="s">
        <v>243</v>
      </c>
      <c r="L145" s="26" t="s">
        <v>243</v>
      </c>
      <c r="M145" s="26" t="s">
        <v>1</v>
      </c>
      <c r="N145" s="26" t="s">
        <v>1</v>
      </c>
      <c r="O145" s="26" t="s">
        <v>1</v>
      </c>
      <c r="P145" s="26" t="s">
        <v>1</v>
      </c>
      <c r="Q145" s="27" t="s">
        <v>1</v>
      </c>
      <c r="R145" s="27" t="s">
        <v>1</v>
      </c>
    </row>
    <row r="146" spans="1:18" ht="42">
      <c r="A146" s="22">
        <v>140</v>
      </c>
      <c r="B146" s="51" t="s">
        <v>4</v>
      </c>
      <c r="C146" s="43" t="s">
        <v>441</v>
      </c>
      <c r="D146" s="43" t="s">
        <v>442</v>
      </c>
      <c r="E146" s="43" t="s">
        <v>443</v>
      </c>
      <c r="F146" s="62">
        <v>266633000</v>
      </c>
      <c r="G146" s="26" t="s">
        <v>1</v>
      </c>
      <c r="H146" s="26" t="s">
        <v>1</v>
      </c>
      <c r="I146" s="26" t="s">
        <v>1</v>
      </c>
      <c r="J146" s="26" t="s">
        <v>243</v>
      </c>
      <c r="K146" s="26" t="s">
        <v>243</v>
      </c>
      <c r="L146" s="26" t="s">
        <v>243</v>
      </c>
      <c r="M146" s="26" t="s">
        <v>1</v>
      </c>
      <c r="N146" s="26" t="s">
        <v>1</v>
      </c>
      <c r="O146" s="26" t="s">
        <v>1</v>
      </c>
      <c r="P146" s="26" t="s">
        <v>1</v>
      </c>
      <c r="Q146" s="27" t="s">
        <v>1</v>
      </c>
      <c r="R146" s="27" t="s">
        <v>1</v>
      </c>
    </row>
    <row r="147" spans="1:18" ht="42">
      <c r="A147" s="22">
        <v>141</v>
      </c>
      <c r="B147" s="51" t="s">
        <v>4</v>
      </c>
      <c r="C147" s="43" t="s">
        <v>444</v>
      </c>
      <c r="D147" s="43" t="s">
        <v>445</v>
      </c>
      <c r="E147" s="43" t="s">
        <v>446</v>
      </c>
      <c r="F147" s="62">
        <v>252362000</v>
      </c>
      <c r="G147" s="26" t="s">
        <v>1</v>
      </c>
      <c r="H147" s="26" t="s">
        <v>1</v>
      </c>
      <c r="I147" s="26" t="s">
        <v>1</v>
      </c>
      <c r="J147" s="26" t="s">
        <v>243</v>
      </c>
      <c r="K147" s="26" t="s">
        <v>243</v>
      </c>
      <c r="L147" s="26" t="s">
        <v>243</v>
      </c>
      <c r="M147" s="26" t="s">
        <v>1</v>
      </c>
      <c r="N147" s="26" t="s">
        <v>1</v>
      </c>
      <c r="O147" s="26" t="s">
        <v>1</v>
      </c>
      <c r="P147" s="26" t="s">
        <v>1</v>
      </c>
      <c r="Q147" s="27" t="s">
        <v>1</v>
      </c>
      <c r="R147" s="27" t="s">
        <v>1</v>
      </c>
    </row>
    <row r="148" spans="1:18" ht="42">
      <c r="A148" s="22">
        <v>142</v>
      </c>
      <c r="B148" s="51" t="s">
        <v>4</v>
      </c>
      <c r="C148" s="43" t="s">
        <v>447</v>
      </c>
      <c r="D148" s="43" t="s">
        <v>448</v>
      </c>
      <c r="E148" s="43" t="s">
        <v>449</v>
      </c>
      <c r="F148" s="62">
        <v>260000000</v>
      </c>
      <c r="G148" s="26" t="s">
        <v>1</v>
      </c>
      <c r="H148" s="26" t="s">
        <v>1</v>
      </c>
      <c r="I148" s="26" t="s">
        <v>1</v>
      </c>
      <c r="J148" s="26" t="s">
        <v>243</v>
      </c>
      <c r="K148" s="26" t="s">
        <v>243</v>
      </c>
      <c r="L148" s="26" t="s">
        <v>243</v>
      </c>
      <c r="M148" s="26" t="s">
        <v>1</v>
      </c>
      <c r="N148" s="26" t="s">
        <v>1</v>
      </c>
      <c r="O148" s="26" t="s">
        <v>1</v>
      </c>
      <c r="P148" s="26" t="s">
        <v>1</v>
      </c>
      <c r="Q148" s="27" t="s">
        <v>1</v>
      </c>
      <c r="R148" s="27" t="s">
        <v>1</v>
      </c>
    </row>
    <row r="149" spans="1:18" ht="42">
      <c r="A149" s="22">
        <v>143</v>
      </c>
      <c r="B149" s="51" t="s">
        <v>4</v>
      </c>
      <c r="C149" s="43" t="s">
        <v>450</v>
      </c>
      <c r="D149" s="43" t="s">
        <v>451</v>
      </c>
      <c r="E149" s="43" t="s">
        <v>452</v>
      </c>
      <c r="F149" s="55">
        <v>247200000</v>
      </c>
      <c r="G149" s="26" t="s">
        <v>1</v>
      </c>
      <c r="H149" s="26" t="s">
        <v>1</v>
      </c>
      <c r="I149" s="26" t="s">
        <v>1</v>
      </c>
      <c r="J149" s="26" t="s">
        <v>243</v>
      </c>
      <c r="K149" s="26" t="s">
        <v>243</v>
      </c>
      <c r="L149" s="26" t="s">
        <v>243</v>
      </c>
      <c r="M149" s="26" t="s">
        <v>1</v>
      </c>
      <c r="N149" s="26" t="s">
        <v>1</v>
      </c>
      <c r="O149" s="26" t="s">
        <v>1</v>
      </c>
      <c r="P149" s="26" t="s">
        <v>1</v>
      </c>
      <c r="Q149" s="27" t="s">
        <v>1</v>
      </c>
      <c r="R149" s="27" t="s">
        <v>1</v>
      </c>
    </row>
    <row r="150" spans="1:18" ht="42">
      <c r="A150" s="22">
        <v>144</v>
      </c>
      <c r="B150" s="51" t="s">
        <v>4</v>
      </c>
      <c r="C150" s="43" t="s">
        <v>453</v>
      </c>
      <c r="D150" s="43" t="s">
        <v>454</v>
      </c>
      <c r="E150" s="43" t="s">
        <v>455</v>
      </c>
      <c r="F150" s="55">
        <v>245570000</v>
      </c>
      <c r="G150" s="26" t="s">
        <v>1</v>
      </c>
      <c r="H150" s="26" t="s">
        <v>1</v>
      </c>
      <c r="I150" s="26" t="s">
        <v>1</v>
      </c>
      <c r="J150" s="26" t="s">
        <v>243</v>
      </c>
      <c r="K150" s="26" t="s">
        <v>243</v>
      </c>
      <c r="L150" s="26" t="s">
        <v>243</v>
      </c>
      <c r="M150" s="26" t="s">
        <v>1</v>
      </c>
      <c r="N150" s="26" t="s">
        <v>1</v>
      </c>
      <c r="O150" s="26" t="s">
        <v>1</v>
      </c>
      <c r="P150" s="26" t="s">
        <v>1</v>
      </c>
      <c r="Q150" s="27" t="s">
        <v>1</v>
      </c>
      <c r="R150" s="27" t="s">
        <v>1</v>
      </c>
    </row>
    <row r="151" spans="1:18" ht="42">
      <c r="A151" s="22">
        <v>145</v>
      </c>
      <c r="B151" s="51" t="s">
        <v>4</v>
      </c>
      <c r="C151" s="43" t="s">
        <v>456</v>
      </c>
      <c r="D151" s="43" t="s">
        <v>457</v>
      </c>
      <c r="E151" s="43" t="s">
        <v>458</v>
      </c>
      <c r="F151" s="55">
        <v>247431000</v>
      </c>
      <c r="G151" s="26" t="s">
        <v>1</v>
      </c>
      <c r="H151" s="26" t="s">
        <v>1</v>
      </c>
      <c r="I151" s="26" t="s">
        <v>1</v>
      </c>
      <c r="J151" s="26" t="s">
        <v>243</v>
      </c>
      <c r="K151" s="26" t="s">
        <v>243</v>
      </c>
      <c r="L151" s="26" t="s">
        <v>243</v>
      </c>
      <c r="M151" s="26" t="s">
        <v>1</v>
      </c>
      <c r="N151" s="26" t="s">
        <v>1</v>
      </c>
      <c r="O151" s="26" t="s">
        <v>1</v>
      </c>
      <c r="P151" s="26" t="s">
        <v>1</v>
      </c>
      <c r="Q151" s="27" t="s">
        <v>1</v>
      </c>
      <c r="R151" s="27" t="s">
        <v>1</v>
      </c>
    </row>
    <row r="152" spans="1:18" ht="42">
      <c r="A152" s="22">
        <v>146</v>
      </c>
      <c r="B152" s="51" t="s">
        <v>4</v>
      </c>
      <c r="C152" s="43" t="s">
        <v>459</v>
      </c>
      <c r="D152" s="43" t="s">
        <v>460</v>
      </c>
      <c r="E152" s="43" t="s">
        <v>461</v>
      </c>
      <c r="F152" s="55">
        <v>247222000</v>
      </c>
      <c r="G152" s="26" t="s">
        <v>1</v>
      </c>
      <c r="H152" s="26" t="s">
        <v>1</v>
      </c>
      <c r="I152" s="26" t="s">
        <v>1</v>
      </c>
      <c r="J152" s="26" t="s">
        <v>243</v>
      </c>
      <c r="K152" s="26" t="s">
        <v>243</v>
      </c>
      <c r="L152" s="26" t="s">
        <v>243</v>
      </c>
      <c r="M152" s="26" t="s">
        <v>1</v>
      </c>
      <c r="N152" s="26" t="s">
        <v>1</v>
      </c>
      <c r="O152" s="26" t="s">
        <v>1</v>
      </c>
      <c r="P152" s="26" t="s">
        <v>1</v>
      </c>
      <c r="Q152" s="27" t="s">
        <v>1</v>
      </c>
      <c r="R152" s="27" t="s">
        <v>1</v>
      </c>
    </row>
    <row r="153" spans="1:18" ht="42">
      <c r="A153" s="22">
        <v>147</v>
      </c>
      <c r="B153" s="51" t="s">
        <v>4</v>
      </c>
      <c r="C153" s="43" t="s">
        <v>462</v>
      </c>
      <c r="D153" s="43" t="s">
        <v>463</v>
      </c>
      <c r="E153" s="43" t="s">
        <v>464</v>
      </c>
      <c r="F153" s="55">
        <v>262166000</v>
      </c>
      <c r="G153" s="26" t="s">
        <v>1</v>
      </c>
      <c r="H153" s="26" t="s">
        <v>1</v>
      </c>
      <c r="I153" s="26" t="s">
        <v>1</v>
      </c>
      <c r="J153" s="26" t="s">
        <v>243</v>
      </c>
      <c r="K153" s="26" t="s">
        <v>243</v>
      </c>
      <c r="L153" s="26" t="s">
        <v>243</v>
      </c>
      <c r="M153" s="26" t="s">
        <v>1</v>
      </c>
      <c r="N153" s="26" t="s">
        <v>1</v>
      </c>
      <c r="O153" s="26" t="s">
        <v>1</v>
      </c>
      <c r="P153" s="26" t="s">
        <v>1</v>
      </c>
      <c r="Q153" s="27" t="s">
        <v>1</v>
      </c>
      <c r="R153" s="27" t="s">
        <v>1</v>
      </c>
    </row>
    <row r="154" spans="1:18" ht="42">
      <c r="A154" s="31">
        <v>148</v>
      </c>
      <c r="B154" s="58" t="s">
        <v>4</v>
      </c>
      <c r="C154" s="46" t="s">
        <v>465</v>
      </c>
      <c r="D154" s="46" t="s">
        <v>466</v>
      </c>
      <c r="E154" s="46" t="s">
        <v>467</v>
      </c>
      <c r="F154" s="63">
        <v>221567000</v>
      </c>
      <c r="G154" s="35" t="s">
        <v>1</v>
      </c>
      <c r="H154" s="35" t="s">
        <v>1</v>
      </c>
      <c r="I154" s="35" t="s">
        <v>1</v>
      </c>
      <c r="J154" s="35" t="s">
        <v>243</v>
      </c>
      <c r="K154" s="35" t="s">
        <v>243</v>
      </c>
      <c r="L154" s="35" t="s">
        <v>243</v>
      </c>
      <c r="M154" s="35" t="s">
        <v>1</v>
      </c>
      <c r="N154" s="35" t="s">
        <v>1</v>
      </c>
      <c r="O154" s="35" t="s">
        <v>1</v>
      </c>
      <c r="P154" s="35" t="s">
        <v>1</v>
      </c>
      <c r="Q154" s="36" t="s">
        <v>1</v>
      </c>
      <c r="R154" s="36" t="s">
        <v>1</v>
      </c>
    </row>
    <row r="155" spans="1:18" ht="42">
      <c r="A155" s="37">
        <v>149</v>
      </c>
      <c r="B155" s="60" t="s">
        <v>4</v>
      </c>
      <c r="C155" s="48" t="s">
        <v>468</v>
      </c>
      <c r="D155" s="48" t="s">
        <v>469</v>
      </c>
      <c r="E155" s="48" t="s">
        <v>470</v>
      </c>
      <c r="F155" s="64">
        <v>307912000</v>
      </c>
      <c r="G155" s="41" t="s">
        <v>1</v>
      </c>
      <c r="H155" s="41" t="s">
        <v>1</v>
      </c>
      <c r="I155" s="41" t="s">
        <v>1</v>
      </c>
      <c r="J155" s="41" t="s">
        <v>243</v>
      </c>
      <c r="K155" s="41" t="s">
        <v>243</v>
      </c>
      <c r="L155" s="41" t="s">
        <v>243</v>
      </c>
      <c r="M155" s="41" t="s">
        <v>1</v>
      </c>
      <c r="N155" s="41" t="s">
        <v>1</v>
      </c>
      <c r="O155" s="41" t="s">
        <v>1</v>
      </c>
      <c r="P155" s="41" t="s">
        <v>1</v>
      </c>
      <c r="Q155" s="42" t="s">
        <v>1</v>
      </c>
      <c r="R155" s="42" t="s">
        <v>1</v>
      </c>
    </row>
    <row r="156" spans="1:18" ht="42">
      <c r="A156" s="22">
        <v>150</v>
      </c>
      <c r="B156" s="51" t="s">
        <v>4</v>
      </c>
      <c r="C156" s="43" t="s">
        <v>471</v>
      </c>
      <c r="D156" s="43" t="s">
        <v>472</v>
      </c>
      <c r="E156" s="43" t="s">
        <v>473</v>
      </c>
      <c r="F156" s="55">
        <v>289987000</v>
      </c>
      <c r="G156" s="26" t="s">
        <v>1</v>
      </c>
      <c r="H156" s="26" t="s">
        <v>1</v>
      </c>
      <c r="I156" s="26" t="s">
        <v>1</v>
      </c>
      <c r="J156" s="26" t="s">
        <v>243</v>
      </c>
      <c r="K156" s="26" t="s">
        <v>243</v>
      </c>
      <c r="L156" s="26" t="s">
        <v>243</v>
      </c>
      <c r="M156" s="26" t="s">
        <v>1</v>
      </c>
      <c r="N156" s="26" t="s">
        <v>1</v>
      </c>
      <c r="O156" s="26" t="s">
        <v>1</v>
      </c>
      <c r="P156" s="26" t="s">
        <v>1</v>
      </c>
      <c r="Q156" s="27" t="s">
        <v>1</v>
      </c>
      <c r="R156" s="27" t="s">
        <v>1</v>
      </c>
    </row>
    <row r="157" spans="1:18" ht="42">
      <c r="A157" s="22">
        <v>151</v>
      </c>
      <c r="B157" s="51" t="s">
        <v>4</v>
      </c>
      <c r="C157" s="43" t="s">
        <v>474</v>
      </c>
      <c r="D157" s="43" t="s">
        <v>475</v>
      </c>
      <c r="E157" s="43" t="s">
        <v>476</v>
      </c>
      <c r="F157" s="55">
        <v>222000000</v>
      </c>
      <c r="G157" s="26" t="s">
        <v>1</v>
      </c>
      <c r="H157" s="26" t="s">
        <v>1</v>
      </c>
      <c r="I157" s="26" t="s">
        <v>1</v>
      </c>
      <c r="J157" s="26" t="s">
        <v>243</v>
      </c>
      <c r="K157" s="26" t="s">
        <v>243</v>
      </c>
      <c r="L157" s="26" t="s">
        <v>243</v>
      </c>
      <c r="M157" s="26" t="s">
        <v>1</v>
      </c>
      <c r="N157" s="26" t="s">
        <v>1</v>
      </c>
      <c r="O157" s="26" t="s">
        <v>1</v>
      </c>
      <c r="P157" s="26" t="s">
        <v>1</v>
      </c>
      <c r="Q157" s="27" t="s">
        <v>1</v>
      </c>
      <c r="R157" s="27" t="s">
        <v>1</v>
      </c>
    </row>
    <row r="158" spans="1:18" ht="42">
      <c r="A158" s="22">
        <v>152</v>
      </c>
      <c r="B158" s="51" t="s">
        <v>4</v>
      </c>
      <c r="C158" s="43" t="s">
        <v>477</v>
      </c>
      <c r="D158" s="43" t="s">
        <v>478</v>
      </c>
      <c r="E158" s="43" t="s">
        <v>479</v>
      </c>
      <c r="F158" s="62">
        <v>245000000</v>
      </c>
      <c r="G158" s="26" t="s">
        <v>1</v>
      </c>
      <c r="H158" s="26" t="s">
        <v>1</v>
      </c>
      <c r="I158" s="26" t="s">
        <v>1</v>
      </c>
      <c r="J158" s="26" t="s">
        <v>243</v>
      </c>
      <c r="K158" s="26" t="s">
        <v>243</v>
      </c>
      <c r="L158" s="26" t="s">
        <v>243</v>
      </c>
      <c r="M158" s="26" t="s">
        <v>1</v>
      </c>
      <c r="N158" s="26" t="s">
        <v>1</v>
      </c>
      <c r="O158" s="26" t="s">
        <v>1</v>
      </c>
      <c r="P158" s="26" t="s">
        <v>1</v>
      </c>
      <c r="Q158" s="27" t="s">
        <v>1</v>
      </c>
      <c r="R158" s="27" t="s">
        <v>1</v>
      </c>
    </row>
    <row r="159" spans="1:18" ht="42">
      <c r="A159" s="22">
        <v>153</v>
      </c>
      <c r="B159" s="51" t="s">
        <v>4</v>
      </c>
      <c r="C159" s="43" t="s">
        <v>480</v>
      </c>
      <c r="D159" s="43" t="s">
        <v>481</v>
      </c>
      <c r="E159" s="43" t="s">
        <v>482</v>
      </c>
      <c r="F159" s="55">
        <v>199677000</v>
      </c>
      <c r="G159" s="26" t="s">
        <v>1</v>
      </c>
      <c r="H159" s="26" t="s">
        <v>1</v>
      </c>
      <c r="I159" s="26" t="s">
        <v>1</v>
      </c>
      <c r="J159" s="26" t="s">
        <v>243</v>
      </c>
      <c r="K159" s="26" t="s">
        <v>243</v>
      </c>
      <c r="L159" s="26" t="s">
        <v>1</v>
      </c>
      <c r="M159" s="26" t="s">
        <v>1</v>
      </c>
      <c r="N159" s="26" t="s">
        <v>1</v>
      </c>
      <c r="O159" s="26" t="s">
        <v>1</v>
      </c>
      <c r="P159" s="26" t="s">
        <v>1</v>
      </c>
      <c r="Q159" s="27" t="s">
        <v>1</v>
      </c>
      <c r="R159" s="27" t="s">
        <v>1</v>
      </c>
    </row>
    <row r="160" spans="1:18" ht="42">
      <c r="A160" s="22">
        <v>154</v>
      </c>
      <c r="B160" s="51" t="s">
        <v>4</v>
      </c>
      <c r="C160" s="43" t="s">
        <v>483</v>
      </c>
      <c r="D160" s="43" t="s">
        <v>484</v>
      </c>
      <c r="E160" s="43" t="s">
        <v>485</v>
      </c>
      <c r="F160" s="55">
        <v>247430000</v>
      </c>
      <c r="G160" s="26" t="s">
        <v>1</v>
      </c>
      <c r="H160" s="26" t="s">
        <v>1</v>
      </c>
      <c r="I160" s="26" t="s">
        <v>1</v>
      </c>
      <c r="J160" s="26" t="s">
        <v>243</v>
      </c>
      <c r="K160" s="26" t="s">
        <v>243</v>
      </c>
      <c r="L160" s="26" t="s">
        <v>243</v>
      </c>
      <c r="M160" s="26" t="s">
        <v>1</v>
      </c>
      <c r="N160" s="26" t="s">
        <v>1</v>
      </c>
      <c r="O160" s="26" t="s">
        <v>1</v>
      </c>
      <c r="P160" s="26" t="s">
        <v>1</v>
      </c>
      <c r="Q160" s="27" t="s">
        <v>1</v>
      </c>
      <c r="R160" s="27" t="s">
        <v>1</v>
      </c>
    </row>
    <row r="161" spans="1:18" ht="42">
      <c r="A161" s="22">
        <v>155</v>
      </c>
      <c r="B161" s="51" t="s">
        <v>4</v>
      </c>
      <c r="C161" s="43" t="s">
        <v>486</v>
      </c>
      <c r="D161" s="43" t="s">
        <v>487</v>
      </c>
      <c r="E161" s="43" t="s">
        <v>488</v>
      </c>
      <c r="F161" s="62">
        <v>177894000</v>
      </c>
      <c r="G161" s="26" t="s">
        <v>1</v>
      </c>
      <c r="H161" s="26" t="s">
        <v>1</v>
      </c>
      <c r="I161" s="26" t="s">
        <v>1</v>
      </c>
      <c r="J161" s="26" t="s">
        <v>243</v>
      </c>
      <c r="K161" s="26" t="s">
        <v>243</v>
      </c>
      <c r="L161" s="26" t="s">
        <v>243</v>
      </c>
      <c r="M161" s="26" t="s">
        <v>1</v>
      </c>
      <c r="N161" s="26" t="s">
        <v>1</v>
      </c>
      <c r="O161" s="26" t="s">
        <v>1</v>
      </c>
      <c r="P161" s="26" t="s">
        <v>1</v>
      </c>
      <c r="Q161" s="27" t="s">
        <v>1</v>
      </c>
      <c r="R161" s="27" t="s">
        <v>1</v>
      </c>
    </row>
    <row r="162" spans="1:18" ht="42">
      <c r="A162" s="22">
        <v>156</v>
      </c>
      <c r="B162" s="51" t="s">
        <v>4</v>
      </c>
      <c r="C162" s="43" t="s">
        <v>489</v>
      </c>
      <c r="D162" s="43" t="s">
        <v>490</v>
      </c>
      <c r="E162" s="43" t="s">
        <v>491</v>
      </c>
      <c r="F162" s="55">
        <v>199629000</v>
      </c>
      <c r="G162" s="26" t="s">
        <v>1</v>
      </c>
      <c r="H162" s="26" t="s">
        <v>1</v>
      </c>
      <c r="I162" s="26" t="s">
        <v>1</v>
      </c>
      <c r="J162" s="26" t="s">
        <v>243</v>
      </c>
      <c r="K162" s="26" t="s">
        <v>243</v>
      </c>
      <c r="L162" s="26" t="s">
        <v>1</v>
      </c>
      <c r="M162" s="26" t="s">
        <v>1</v>
      </c>
      <c r="N162" s="26" t="s">
        <v>1</v>
      </c>
      <c r="O162" s="26" t="s">
        <v>1</v>
      </c>
      <c r="P162" s="26" t="s">
        <v>1</v>
      </c>
      <c r="Q162" s="27" t="s">
        <v>1</v>
      </c>
      <c r="R162" s="27" t="s">
        <v>1</v>
      </c>
    </row>
    <row r="163" spans="1:18" ht="42">
      <c r="A163" s="22">
        <v>157</v>
      </c>
      <c r="B163" s="51" t="s">
        <v>4</v>
      </c>
      <c r="C163" s="43" t="s">
        <v>492</v>
      </c>
      <c r="D163" s="43" t="s">
        <v>493</v>
      </c>
      <c r="E163" s="43" t="s">
        <v>494</v>
      </c>
      <c r="F163" s="55">
        <v>131600000</v>
      </c>
      <c r="G163" s="26" t="s">
        <v>1</v>
      </c>
      <c r="H163" s="26" t="s">
        <v>1</v>
      </c>
      <c r="I163" s="26" t="s">
        <v>1</v>
      </c>
      <c r="J163" s="26" t="s">
        <v>243</v>
      </c>
      <c r="K163" s="26" t="s">
        <v>243</v>
      </c>
      <c r="L163" s="26" t="s">
        <v>243</v>
      </c>
      <c r="M163" s="26" t="s">
        <v>1</v>
      </c>
      <c r="N163" s="26" t="s">
        <v>1</v>
      </c>
      <c r="O163" s="26" t="s">
        <v>1</v>
      </c>
      <c r="P163" s="26" t="s">
        <v>1</v>
      </c>
      <c r="Q163" s="27" t="s">
        <v>1</v>
      </c>
      <c r="R163" s="27" t="s">
        <v>1</v>
      </c>
    </row>
    <row r="164" spans="1:18" ht="28">
      <c r="A164" s="22">
        <v>158</v>
      </c>
      <c r="B164" s="51" t="s">
        <v>4</v>
      </c>
      <c r="C164" s="43" t="s">
        <v>495</v>
      </c>
      <c r="D164" s="43" t="s">
        <v>496</v>
      </c>
      <c r="E164" s="43" t="s">
        <v>497</v>
      </c>
      <c r="F164" s="55">
        <v>4944600</v>
      </c>
      <c r="G164" s="26" t="s">
        <v>1</v>
      </c>
      <c r="H164" s="26" t="s">
        <v>1</v>
      </c>
      <c r="I164" s="26" t="s">
        <v>1</v>
      </c>
      <c r="J164" s="26" t="s">
        <v>243</v>
      </c>
      <c r="K164" s="26" t="s">
        <v>243</v>
      </c>
      <c r="L164" s="26" t="s">
        <v>1</v>
      </c>
      <c r="M164" s="26" t="s">
        <v>1</v>
      </c>
      <c r="N164" s="26" t="s">
        <v>1</v>
      </c>
      <c r="O164" s="26" t="s">
        <v>1</v>
      </c>
      <c r="P164" s="26" t="s">
        <v>1</v>
      </c>
      <c r="Q164" s="27" t="s">
        <v>1</v>
      </c>
      <c r="R164" s="27" t="s">
        <v>1</v>
      </c>
    </row>
    <row r="165" spans="1:18" ht="28">
      <c r="A165" s="22">
        <v>159</v>
      </c>
      <c r="B165" s="51" t="s">
        <v>4</v>
      </c>
      <c r="C165" s="43" t="s">
        <v>498</v>
      </c>
      <c r="D165" s="43" t="s">
        <v>499</v>
      </c>
      <c r="E165" s="43" t="s">
        <v>500</v>
      </c>
      <c r="F165" s="62">
        <v>74200500</v>
      </c>
      <c r="G165" s="26" t="s">
        <v>1</v>
      </c>
      <c r="H165" s="26" t="s">
        <v>1</v>
      </c>
      <c r="I165" s="26" t="s">
        <v>1</v>
      </c>
      <c r="J165" s="26" t="s">
        <v>243</v>
      </c>
      <c r="K165" s="26" t="s">
        <v>243</v>
      </c>
      <c r="L165" s="26" t="s">
        <v>1</v>
      </c>
      <c r="M165" s="26" t="s">
        <v>1</v>
      </c>
      <c r="N165" s="26" t="s">
        <v>1</v>
      </c>
      <c r="O165" s="26" t="s">
        <v>1</v>
      </c>
      <c r="P165" s="26" t="s">
        <v>1</v>
      </c>
      <c r="Q165" s="27" t="s">
        <v>1</v>
      </c>
      <c r="R165" s="27" t="s">
        <v>1</v>
      </c>
    </row>
    <row r="166" spans="1:18" ht="56">
      <c r="A166" s="22">
        <v>160</v>
      </c>
      <c r="B166" s="51" t="s">
        <v>4</v>
      </c>
      <c r="C166" s="43" t="s">
        <v>501</v>
      </c>
      <c r="D166" s="43" t="s">
        <v>426</v>
      </c>
      <c r="E166" s="43" t="s">
        <v>502</v>
      </c>
      <c r="F166" s="62">
        <v>3969787000</v>
      </c>
      <c r="G166" s="26" t="s">
        <v>1</v>
      </c>
      <c r="H166" s="26" t="s">
        <v>1</v>
      </c>
      <c r="I166" s="26" t="s">
        <v>1</v>
      </c>
      <c r="J166" s="26" t="s">
        <v>1</v>
      </c>
      <c r="K166" s="26" t="s">
        <v>243</v>
      </c>
      <c r="L166" s="26" t="s">
        <v>243</v>
      </c>
      <c r="M166" s="26" t="s">
        <v>1</v>
      </c>
      <c r="N166" s="26" t="s">
        <v>1</v>
      </c>
      <c r="O166" s="26" t="s">
        <v>1</v>
      </c>
      <c r="P166" s="26" t="s">
        <v>1</v>
      </c>
      <c r="Q166" s="27" t="s">
        <v>1</v>
      </c>
      <c r="R166" s="27" t="s">
        <v>1</v>
      </c>
    </row>
    <row r="167" spans="1:18" ht="28">
      <c r="A167" s="22">
        <v>161</v>
      </c>
      <c r="B167" s="51" t="s">
        <v>4</v>
      </c>
      <c r="C167" s="43" t="s">
        <v>503</v>
      </c>
      <c r="D167" s="43" t="s">
        <v>504</v>
      </c>
      <c r="E167" s="43" t="s">
        <v>505</v>
      </c>
      <c r="F167" s="55">
        <v>199602000</v>
      </c>
      <c r="G167" s="26" t="s">
        <v>1</v>
      </c>
      <c r="H167" s="26" t="s">
        <v>1</v>
      </c>
      <c r="I167" s="26" t="s">
        <v>1</v>
      </c>
      <c r="J167" s="26" t="s">
        <v>243</v>
      </c>
      <c r="K167" s="26" t="s">
        <v>243</v>
      </c>
      <c r="L167" s="26" t="s">
        <v>1</v>
      </c>
      <c r="M167" s="26" t="s">
        <v>1</v>
      </c>
      <c r="N167" s="26" t="s">
        <v>1</v>
      </c>
      <c r="O167" s="26" t="s">
        <v>1</v>
      </c>
      <c r="P167" s="26" t="s">
        <v>1</v>
      </c>
      <c r="Q167" s="27" t="s">
        <v>1</v>
      </c>
      <c r="R167" s="27" t="s">
        <v>1</v>
      </c>
    </row>
    <row r="168" spans="1:18" ht="42">
      <c r="A168" s="22">
        <v>162</v>
      </c>
      <c r="B168" s="51" t="s">
        <v>4</v>
      </c>
      <c r="C168" s="43" t="s">
        <v>506</v>
      </c>
      <c r="D168" s="43" t="s">
        <v>507</v>
      </c>
      <c r="E168" s="43" t="s">
        <v>508</v>
      </c>
      <c r="F168" s="55">
        <v>131347000</v>
      </c>
      <c r="G168" s="26" t="s">
        <v>1</v>
      </c>
      <c r="H168" s="26" t="s">
        <v>1</v>
      </c>
      <c r="I168" s="26" t="s">
        <v>1</v>
      </c>
      <c r="J168" s="26" t="s">
        <v>243</v>
      </c>
      <c r="K168" s="26" t="s">
        <v>243</v>
      </c>
      <c r="L168" s="26" t="s">
        <v>243</v>
      </c>
      <c r="M168" s="26" t="s">
        <v>1</v>
      </c>
      <c r="N168" s="26" t="s">
        <v>1</v>
      </c>
      <c r="O168" s="26" t="s">
        <v>1</v>
      </c>
      <c r="P168" s="26" t="s">
        <v>1</v>
      </c>
      <c r="Q168" s="27" t="s">
        <v>1</v>
      </c>
      <c r="R168" s="27" t="s">
        <v>1</v>
      </c>
    </row>
    <row r="169" spans="1:18" ht="28">
      <c r="A169" s="22">
        <v>163</v>
      </c>
      <c r="B169" s="51" t="s">
        <v>4</v>
      </c>
      <c r="C169" s="43" t="s">
        <v>509</v>
      </c>
      <c r="D169" s="43" t="s">
        <v>510</v>
      </c>
      <c r="E169" s="43" t="s">
        <v>511</v>
      </c>
      <c r="F169" s="62">
        <v>47619000</v>
      </c>
      <c r="G169" s="26" t="s">
        <v>1</v>
      </c>
      <c r="H169" s="26" t="s">
        <v>1</v>
      </c>
      <c r="I169" s="26" t="s">
        <v>1</v>
      </c>
      <c r="J169" s="26" t="s">
        <v>243</v>
      </c>
      <c r="K169" s="26" t="s">
        <v>243</v>
      </c>
      <c r="L169" s="26" t="s">
        <v>1</v>
      </c>
      <c r="M169" s="26" t="s">
        <v>1</v>
      </c>
      <c r="N169" s="26" t="s">
        <v>1</v>
      </c>
      <c r="O169" s="26" t="s">
        <v>1</v>
      </c>
      <c r="P169" s="26" t="s">
        <v>1</v>
      </c>
      <c r="Q169" s="27" t="s">
        <v>1</v>
      </c>
      <c r="R169" s="27" t="s">
        <v>1</v>
      </c>
    </row>
    <row r="170" spans="1:18" ht="28">
      <c r="A170" s="22">
        <v>164</v>
      </c>
      <c r="B170" s="51" t="s">
        <v>4</v>
      </c>
      <c r="C170" s="43" t="s">
        <v>509</v>
      </c>
      <c r="D170" s="43" t="s">
        <v>512</v>
      </c>
      <c r="E170" s="43" t="s">
        <v>513</v>
      </c>
      <c r="F170" s="62">
        <v>47619000</v>
      </c>
      <c r="G170" s="26" t="s">
        <v>1</v>
      </c>
      <c r="H170" s="26" t="s">
        <v>1</v>
      </c>
      <c r="I170" s="26" t="s">
        <v>1</v>
      </c>
      <c r="J170" s="26" t="s">
        <v>243</v>
      </c>
      <c r="K170" s="26" t="s">
        <v>243</v>
      </c>
      <c r="L170" s="26" t="s">
        <v>1</v>
      </c>
      <c r="M170" s="26" t="s">
        <v>1</v>
      </c>
      <c r="N170" s="26" t="s">
        <v>1</v>
      </c>
      <c r="O170" s="26" t="s">
        <v>1</v>
      </c>
      <c r="P170" s="26" t="s">
        <v>1</v>
      </c>
      <c r="Q170" s="27" t="s">
        <v>1</v>
      </c>
      <c r="R170" s="27" t="s">
        <v>1</v>
      </c>
    </row>
    <row r="171" spans="1:18" ht="28">
      <c r="A171" s="22">
        <v>165</v>
      </c>
      <c r="B171" s="51" t="s">
        <v>4</v>
      </c>
      <c r="C171" s="43" t="s">
        <v>509</v>
      </c>
      <c r="D171" s="43" t="s">
        <v>14</v>
      </c>
      <c r="E171" s="43" t="s">
        <v>514</v>
      </c>
      <c r="F171" s="62">
        <v>47579400</v>
      </c>
      <c r="G171" s="26" t="s">
        <v>1</v>
      </c>
      <c r="H171" s="26" t="s">
        <v>1</v>
      </c>
      <c r="I171" s="26" t="s">
        <v>1</v>
      </c>
      <c r="J171" s="26" t="s">
        <v>243</v>
      </c>
      <c r="K171" s="26" t="s">
        <v>243</v>
      </c>
      <c r="L171" s="26" t="s">
        <v>1</v>
      </c>
      <c r="M171" s="26" t="s">
        <v>1</v>
      </c>
      <c r="N171" s="26" t="s">
        <v>1</v>
      </c>
      <c r="O171" s="26" t="s">
        <v>1</v>
      </c>
      <c r="P171" s="26" t="s">
        <v>1</v>
      </c>
      <c r="Q171" s="27" t="s">
        <v>1</v>
      </c>
      <c r="R171" s="27" t="s">
        <v>1</v>
      </c>
    </row>
    <row r="172" spans="1:18" ht="28">
      <c r="A172" s="22">
        <v>166</v>
      </c>
      <c r="B172" s="51" t="s">
        <v>4</v>
      </c>
      <c r="C172" s="43" t="s">
        <v>515</v>
      </c>
      <c r="D172" s="43" t="s">
        <v>516</v>
      </c>
      <c r="E172" s="43" t="s">
        <v>517</v>
      </c>
      <c r="F172" s="55">
        <v>49346000</v>
      </c>
      <c r="G172" s="26" t="s">
        <v>1</v>
      </c>
      <c r="H172" s="26" t="s">
        <v>1</v>
      </c>
      <c r="I172" s="26" t="s">
        <v>1</v>
      </c>
      <c r="J172" s="26" t="s">
        <v>243</v>
      </c>
      <c r="K172" s="26" t="s">
        <v>243</v>
      </c>
      <c r="L172" s="26" t="s">
        <v>1</v>
      </c>
      <c r="M172" s="26" t="s">
        <v>1</v>
      </c>
      <c r="N172" s="26" t="s">
        <v>1</v>
      </c>
      <c r="O172" s="26" t="s">
        <v>1</v>
      </c>
      <c r="P172" s="26" t="s">
        <v>1</v>
      </c>
      <c r="Q172" s="27" t="s">
        <v>1</v>
      </c>
      <c r="R172" s="27" t="s">
        <v>1</v>
      </c>
    </row>
    <row r="173" spans="1:18" ht="42">
      <c r="A173" s="22">
        <v>167</v>
      </c>
      <c r="B173" s="51" t="s">
        <v>4</v>
      </c>
      <c r="C173" s="43" t="s">
        <v>518</v>
      </c>
      <c r="D173" s="43" t="s">
        <v>222</v>
      </c>
      <c r="E173" s="43" t="s">
        <v>519</v>
      </c>
      <c r="F173" s="55">
        <v>131270000</v>
      </c>
      <c r="G173" s="26" t="s">
        <v>1</v>
      </c>
      <c r="H173" s="26" t="s">
        <v>1</v>
      </c>
      <c r="I173" s="26" t="s">
        <v>1</v>
      </c>
      <c r="J173" s="26" t="s">
        <v>243</v>
      </c>
      <c r="K173" s="26" t="s">
        <v>243</v>
      </c>
      <c r="L173" s="26" t="s">
        <v>243</v>
      </c>
      <c r="M173" s="26" t="s">
        <v>1</v>
      </c>
      <c r="N173" s="26" t="s">
        <v>1</v>
      </c>
      <c r="O173" s="26" t="s">
        <v>1</v>
      </c>
      <c r="P173" s="26" t="s">
        <v>1</v>
      </c>
      <c r="Q173" s="27" t="s">
        <v>1</v>
      </c>
      <c r="R173" s="27" t="s">
        <v>1</v>
      </c>
    </row>
    <row r="174" spans="1:18" ht="42">
      <c r="A174" s="22">
        <v>168</v>
      </c>
      <c r="B174" s="51" t="s">
        <v>4</v>
      </c>
      <c r="C174" s="43" t="s">
        <v>520</v>
      </c>
      <c r="D174" s="43" t="s">
        <v>521</v>
      </c>
      <c r="E174" s="43" t="s">
        <v>522</v>
      </c>
      <c r="F174" s="55">
        <v>136095000</v>
      </c>
      <c r="G174" s="26" t="s">
        <v>1</v>
      </c>
      <c r="H174" s="26" t="s">
        <v>243</v>
      </c>
      <c r="I174" s="26" t="s">
        <v>1</v>
      </c>
      <c r="J174" s="26" t="s">
        <v>243</v>
      </c>
      <c r="K174" s="26" t="s">
        <v>243</v>
      </c>
      <c r="L174" s="26" t="s">
        <v>243</v>
      </c>
      <c r="M174" s="26" t="s">
        <v>1</v>
      </c>
      <c r="N174" s="26" t="s">
        <v>1</v>
      </c>
      <c r="O174" s="26" t="s">
        <v>1</v>
      </c>
      <c r="P174" s="26" t="s">
        <v>1</v>
      </c>
      <c r="Q174" s="27" t="s">
        <v>1</v>
      </c>
      <c r="R174" s="27" t="s">
        <v>1</v>
      </c>
    </row>
    <row r="175" spans="1:18" ht="28">
      <c r="A175" s="22">
        <v>169</v>
      </c>
      <c r="B175" s="51" t="s">
        <v>4</v>
      </c>
      <c r="C175" s="43" t="s">
        <v>523</v>
      </c>
      <c r="D175" s="43" t="s">
        <v>512</v>
      </c>
      <c r="E175" s="43" t="s">
        <v>524</v>
      </c>
      <c r="F175" s="55">
        <v>199652000</v>
      </c>
      <c r="G175" s="26" t="s">
        <v>1</v>
      </c>
      <c r="H175" s="26" t="s">
        <v>1</v>
      </c>
      <c r="I175" s="26" t="s">
        <v>1</v>
      </c>
      <c r="J175" s="26" t="s">
        <v>243</v>
      </c>
      <c r="K175" s="26" t="s">
        <v>243</v>
      </c>
      <c r="L175" s="26" t="s">
        <v>1</v>
      </c>
      <c r="M175" s="26" t="s">
        <v>1</v>
      </c>
      <c r="N175" s="26" t="s">
        <v>1</v>
      </c>
      <c r="O175" s="26" t="s">
        <v>1</v>
      </c>
      <c r="P175" s="26" t="s">
        <v>1</v>
      </c>
      <c r="Q175" s="27" t="s">
        <v>1</v>
      </c>
      <c r="R175" s="27" t="s">
        <v>1</v>
      </c>
    </row>
    <row r="176" spans="1:18" ht="28">
      <c r="A176" s="22">
        <v>170</v>
      </c>
      <c r="B176" s="51" t="s">
        <v>4</v>
      </c>
      <c r="C176" s="43" t="s">
        <v>509</v>
      </c>
      <c r="D176" s="43" t="s">
        <v>525</v>
      </c>
      <c r="E176" s="43" t="s">
        <v>526</v>
      </c>
      <c r="F176" s="55">
        <v>47490300</v>
      </c>
      <c r="G176" s="26" t="s">
        <v>1</v>
      </c>
      <c r="H176" s="26" t="s">
        <v>243</v>
      </c>
      <c r="I176" s="26" t="s">
        <v>1</v>
      </c>
      <c r="J176" s="26" t="s">
        <v>243</v>
      </c>
      <c r="K176" s="26" t="s">
        <v>243</v>
      </c>
      <c r="L176" s="26" t="s">
        <v>1</v>
      </c>
      <c r="M176" s="26" t="s">
        <v>1</v>
      </c>
      <c r="N176" s="26" t="s">
        <v>1</v>
      </c>
      <c r="O176" s="26" t="s">
        <v>1</v>
      </c>
      <c r="P176" s="26" t="s">
        <v>1</v>
      </c>
      <c r="Q176" s="27" t="s">
        <v>1</v>
      </c>
      <c r="R176" s="27" t="s">
        <v>1</v>
      </c>
    </row>
    <row r="177" spans="1:18" ht="28">
      <c r="A177" s="22">
        <v>171</v>
      </c>
      <c r="B177" s="51" t="s">
        <v>4</v>
      </c>
      <c r="C177" s="43" t="s">
        <v>509</v>
      </c>
      <c r="D177" s="43" t="s">
        <v>527</v>
      </c>
      <c r="E177" s="43" t="s">
        <v>528</v>
      </c>
      <c r="F177" s="55">
        <v>47506800</v>
      </c>
      <c r="G177" s="26" t="s">
        <v>1</v>
      </c>
      <c r="H177" s="26" t="s">
        <v>1</v>
      </c>
      <c r="I177" s="26" t="s">
        <v>1</v>
      </c>
      <c r="J177" s="26" t="s">
        <v>243</v>
      </c>
      <c r="K177" s="26" t="s">
        <v>243</v>
      </c>
      <c r="L177" s="26" t="s">
        <v>1</v>
      </c>
      <c r="M177" s="26" t="s">
        <v>1</v>
      </c>
      <c r="N177" s="26" t="s">
        <v>1</v>
      </c>
      <c r="O177" s="26" t="s">
        <v>1</v>
      </c>
      <c r="P177" s="26" t="s">
        <v>1</v>
      </c>
      <c r="Q177" s="27" t="s">
        <v>1</v>
      </c>
      <c r="R177" s="27" t="s">
        <v>1</v>
      </c>
    </row>
    <row r="178" spans="1:18" ht="42">
      <c r="A178" s="22">
        <v>172</v>
      </c>
      <c r="B178" s="51" t="s">
        <v>4</v>
      </c>
      <c r="C178" s="43" t="s">
        <v>529</v>
      </c>
      <c r="D178" s="43" t="s">
        <v>530</v>
      </c>
      <c r="E178" s="43" t="s">
        <v>531</v>
      </c>
      <c r="F178" s="55">
        <v>171000000</v>
      </c>
      <c r="G178" s="26" t="s">
        <v>1</v>
      </c>
      <c r="H178" s="26" t="s">
        <v>243</v>
      </c>
      <c r="I178" s="26" t="s">
        <v>1</v>
      </c>
      <c r="J178" s="26" t="s">
        <v>243</v>
      </c>
      <c r="K178" s="26" t="s">
        <v>243</v>
      </c>
      <c r="L178" s="26" t="s">
        <v>243</v>
      </c>
      <c r="M178" s="26" t="s">
        <v>1</v>
      </c>
      <c r="N178" s="26" t="s">
        <v>1</v>
      </c>
      <c r="O178" s="26" t="s">
        <v>1</v>
      </c>
      <c r="P178" s="26" t="s">
        <v>1</v>
      </c>
      <c r="Q178" s="27" t="s">
        <v>1</v>
      </c>
      <c r="R178" s="27" t="s">
        <v>1</v>
      </c>
    </row>
    <row r="179" spans="1:18" ht="42">
      <c r="A179" s="31">
        <v>173</v>
      </c>
      <c r="B179" s="58" t="s">
        <v>4</v>
      </c>
      <c r="C179" s="46" t="s">
        <v>532</v>
      </c>
      <c r="D179" s="46" t="s">
        <v>533</v>
      </c>
      <c r="E179" s="46" t="s">
        <v>534</v>
      </c>
      <c r="F179" s="63">
        <v>164333000</v>
      </c>
      <c r="G179" s="35" t="s">
        <v>1</v>
      </c>
      <c r="H179" s="35" t="s">
        <v>1</v>
      </c>
      <c r="I179" s="35" t="s">
        <v>1</v>
      </c>
      <c r="J179" s="35" t="s">
        <v>243</v>
      </c>
      <c r="K179" s="35" t="s">
        <v>243</v>
      </c>
      <c r="L179" s="35" t="s">
        <v>243</v>
      </c>
      <c r="M179" s="35" t="s">
        <v>1</v>
      </c>
      <c r="N179" s="35" t="s">
        <v>1</v>
      </c>
      <c r="O179" s="35" t="s">
        <v>1</v>
      </c>
      <c r="P179" s="35" t="s">
        <v>1</v>
      </c>
      <c r="Q179" s="36" t="s">
        <v>1</v>
      </c>
      <c r="R179" s="36" t="s">
        <v>1</v>
      </c>
    </row>
    <row r="180" spans="1:18" ht="42">
      <c r="A180" s="37">
        <v>174</v>
      </c>
      <c r="B180" s="60" t="s">
        <v>4</v>
      </c>
      <c r="C180" s="48" t="s">
        <v>535</v>
      </c>
      <c r="D180" s="48" t="s">
        <v>536</v>
      </c>
      <c r="E180" s="48" t="s">
        <v>537</v>
      </c>
      <c r="F180" s="64">
        <v>184024000</v>
      </c>
      <c r="G180" s="41" t="s">
        <v>1</v>
      </c>
      <c r="H180" s="41" t="s">
        <v>1</v>
      </c>
      <c r="I180" s="41" t="s">
        <v>1</v>
      </c>
      <c r="J180" s="41" t="s">
        <v>243</v>
      </c>
      <c r="K180" s="41" t="s">
        <v>243</v>
      </c>
      <c r="L180" s="41" t="s">
        <v>243</v>
      </c>
      <c r="M180" s="41" t="s">
        <v>1</v>
      </c>
      <c r="N180" s="41" t="s">
        <v>1</v>
      </c>
      <c r="O180" s="41" t="s">
        <v>1</v>
      </c>
      <c r="P180" s="41" t="s">
        <v>1</v>
      </c>
      <c r="Q180" s="42" t="s">
        <v>1</v>
      </c>
      <c r="R180" s="42" t="s">
        <v>1</v>
      </c>
    </row>
    <row r="181" spans="1:18" ht="42">
      <c r="A181" s="22">
        <v>175</v>
      </c>
      <c r="B181" s="51" t="s">
        <v>4</v>
      </c>
      <c r="C181" s="43" t="s">
        <v>538</v>
      </c>
      <c r="D181" s="43" t="s">
        <v>539</v>
      </c>
      <c r="E181" s="43" t="s">
        <v>540</v>
      </c>
      <c r="F181" s="55">
        <v>131500000</v>
      </c>
      <c r="G181" s="26" t="s">
        <v>1</v>
      </c>
      <c r="H181" s="26" t="s">
        <v>1</v>
      </c>
      <c r="I181" s="26" t="s">
        <v>1</v>
      </c>
      <c r="J181" s="26" t="s">
        <v>243</v>
      </c>
      <c r="K181" s="26" t="s">
        <v>243</v>
      </c>
      <c r="L181" s="26" t="s">
        <v>243</v>
      </c>
      <c r="M181" s="26" t="s">
        <v>1</v>
      </c>
      <c r="N181" s="26" t="s">
        <v>1</v>
      </c>
      <c r="O181" s="26" t="s">
        <v>1</v>
      </c>
      <c r="P181" s="26" t="s">
        <v>1</v>
      </c>
      <c r="Q181" s="27" t="s">
        <v>1</v>
      </c>
      <c r="R181" s="27" t="s">
        <v>1</v>
      </c>
    </row>
    <row r="182" spans="1:18" ht="42">
      <c r="A182" s="22">
        <v>176</v>
      </c>
      <c r="B182" s="51" t="s">
        <v>4</v>
      </c>
      <c r="C182" s="43" t="s">
        <v>541</v>
      </c>
      <c r="D182" s="43" t="s">
        <v>542</v>
      </c>
      <c r="E182" s="43" t="s">
        <v>543</v>
      </c>
      <c r="F182" s="55">
        <v>131366000</v>
      </c>
      <c r="G182" s="26" t="s">
        <v>1</v>
      </c>
      <c r="H182" s="26" t="s">
        <v>1</v>
      </c>
      <c r="I182" s="26" t="s">
        <v>1</v>
      </c>
      <c r="J182" s="26" t="s">
        <v>243</v>
      </c>
      <c r="K182" s="26" t="s">
        <v>243</v>
      </c>
      <c r="L182" s="26" t="s">
        <v>243</v>
      </c>
      <c r="M182" s="26" t="s">
        <v>1</v>
      </c>
      <c r="N182" s="26" t="s">
        <v>1</v>
      </c>
      <c r="O182" s="26" t="s">
        <v>1</v>
      </c>
      <c r="P182" s="26" t="s">
        <v>1</v>
      </c>
      <c r="Q182" s="27" t="s">
        <v>1</v>
      </c>
      <c r="R182" s="27" t="s">
        <v>1</v>
      </c>
    </row>
    <row r="183" spans="1:18" ht="28">
      <c r="A183" s="22">
        <v>177</v>
      </c>
      <c r="B183" s="51" t="s">
        <v>4</v>
      </c>
      <c r="C183" s="43" t="s">
        <v>544</v>
      </c>
      <c r="D183" s="43" t="s">
        <v>545</v>
      </c>
      <c r="E183" s="43" t="s">
        <v>546</v>
      </c>
      <c r="F183" s="55">
        <v>46227500</v>
      </c>
      <c r="G183" s="26" t="s">
        <v>1</v>
      </c>
      <c r="H183" s="26" t="s">
        <v>1</v>
      </c>
      <c r="I183" s="26" t="s">
        <v>1</v>
      </c>
      <c r="J183" s="26" t="s">
        <v>243</v>
      </c>
      <c r="K183" s="26" t="s">
        <v>243</v>
      </c>
      <c r="L183" s="26" t="s">
        <v>1</v>
      </c>
      <c r="M183" s="26" t="s">
        <v>1</v>
      </c>
      <c r="N183" s="26" t="s">
        <v>1</v>
      </c>
      <c r="O183" s="26" t="s">
        <v>1</v>
      </c>
      <c r="P183" s="26" t="s">
        <v>1</v>
      </c>
      <c r="Q183" s="27" t="s">
        <v>1</v>
      </c>
      <c r="R183" s="27" t="s">
        <v>1</v>
      </c>
    </row>
    <row r="184" spans="1:18" ht="56">
      <c r="A184" s="22">
        <v>178</v>
      </c>
      <c r="B184" s="51" t="s">
        <v>4</v>
      </c>
      <c r="C184" s="43" t="s">
        <v>501</v>
      </c>
      <c r="D184" s="43" t="s">
        <v>547</v>
      </c>
      <c r="E184" s="43" t="s">
        <v>548</v>
      </c>
      <c r="F184" s="55">
        <v>705400000</v>
      </c>
      <c r="G184" s="26" t="s">
        <v>1</v>
      </c>
      <c r="H184" s="26" t="s">
        <v>1</v>
      </c>
      <c r="I184" s="26" t="s">
        <v>1</v>
      </c>
      <c r="J184" s="26" t="s">
        <v>243</v>
      </c>
      <c r="K184" s="26" t="s">
        <v>243</v>
      </c>
      <c r="L184" s="26" t="s">
        <v>1</v>
      </c>
      <c r="M184" s="26" t="s">
        <v>1</v>
      </c>
      <c r="N184" s="26" t="s">
        <v>1</v>
      </c>
      <c r="O184" s="26" t="s">
        <v>1</v>
      </c>
      <c r="P184" s="26" t="s">
        <v>1</v>
      </c>
      <c r="Q184" s="27" t="s">
        <v>1</v>
      </c>
      <c r="R184" s="27" t="s">
        <v>1</v>
      </c>
    </row>
    <row r="185" spans="1:18" ht="28">
      <c r="A185" s="22">
        <v>179</v>
      </c>
      <c r="B185" s="51" t="s">
        <v>4</v>
      </c>
      <c r="C185" s="43" t="s">
        <v>549</v>
      </c>
      <c r="D185" s="43" t="s">
        <v>550</v>
      </c>
      <c r="E185" s="43" t="s">
        <v>551</v>
      </c>
      <c r="F185" s="55">
        <v>46172500</v>
      </c>
      <c r="G185" s="26" t="s">
        <v>1</v>
      </c>
      <c r="H185" s="26" t="s">
        <v>1</v>
      </c>
      <c r="I185" s="26" t="s">
        <v>1</v>
      </c>
      <c r="J185" s="26" t="s">
        <v>243</v>
      </c>
      <c r="K185" s="26" t="s">
        <v>243</v>
      </c>
      <c r="L185" s="26" t="s">
        <v>1</v>
      </c>
      <c r="M185" s="26" t="s">
        <v>1</v>
      </c>
      <c r="N185" s="26" t="s">
        <v>1</v>
      </c>
      <c r="O185" s="26" t="s">
        <v>1</v>
      </c>
      <c r="P185" s="26" t="s">
        <v>1</v>
      </c>
      <c r="Q185" s="27" t="s">
        <v>1</v>
      </c>
      <c r="R185" s="27" t="s">
        <v>1</v>
      </c>
    </row>
    <row r="186" spans="1:18" ht="28">
      <c r="A186" s="22">
        <v>180</v>
      </c>
      <c r="B186" s="51" t="s">
        <v>4</v>
      </c>
      <c r="C186" s="43" t="s">
        <v>523</v>
      </c>
      <c r="D186" s="43" t="s">
        <v>512</v>
      </c>
      <c r="E186" s="43" t="s">
        <v>524</v>
      </c>
      <c r="F186" s="55">
        <v>199652000</v>
      </c>
      <c r="G186" s="26" t="s">
        <v>1</v>
      </c>
      <c r="H186" s="26" t="s">
        <v>1</v>
      </c>
      <c r="I186" s="26" t="s">
        <v>1</v>
      </c>
      <c r="J186" s="26" t="s">
        <v>243</v>
      </c>
      <c r="K186" s="26" t="s">
        <v>243</v>
      </c>
      <c r="L186" s="26" t="s">
        <v>1</v>
      </c>
      <c r="M186" s="26" t="s">
        <v>1</v>
      </c>
      <c r="N186" s="26" t="s">
        <v>1</v>
      </c>
      <c r="O186" s="26" t="s">
        <v>1</v>
      </c>
      <c r="P186" s="26" t="s">
        <v>1</v>
      </c>
      <c r="Q186" s="27" t="s">
        <v>1</v>
      </c>
      <c r="R186" s="27" t="s">
        <v>1</v>
      </c>
    </row>
    <row r="187" spans="1:18" ht="28">
      <c r="A187" s="22">
        <v>181</v>
      </c>
      <c r="B187" s="51" t="s">
        <v>4</v>
      </c>
      <c r="C187" s="43" t="s">
        <v>549</v>
      </c>
      <c r="D187" s="43" t="s">
        <v>552</v>
      </c>
      <c r="E187" s="43" t="s">
        <v>553</v>
      </c>
      <c r="F187" s="55">
        <v>46750000</v>
      </c>
      <c r="G187" s="26" t="s">
        <v>1</v>
      </c>
      <c r="H187" s="26" t="s">
        <v>1</v>
      </c>
      <c r="I187" s="26" t="s">
        <v>1</v>
      </c>
      <c r="J187" s="26" t="s">
        <v>243</v>
      </c>
      <c r="K187" s="26" t="s">
        <v>243</v>
      </c>
      <c r="L187" s="26" t="s">
        <v>1</v>
      </c>
      <c r="M187" s="26" t="s">
        <v>1</v>
      </c>
      <c r="N187" s="26" t="s">
        <v>1</v>
      </c>
      <c r="O187" s="26" t="s">
        <v>1</v>
      </c>
      <c r="P187" s="26" t="s">
        <v>1</v>
      </c>
      <c r="Q187" s="27" t="s">
        <v>1</v>
      </c>
      <c r="R187" s="27" t="s">
        <v>1</v>
      </c>
    </row>
    <row r="188" spans="1:18" ht="42">
      <c r="A188" s="22">
        <v>182</v>
      </c>
      <c r="B188" s="51" t="s">
        <v>4</v>
      </c>
      <c r="C188" s="43" t="s">
        <v>554</v>
      </c>
      <c r="D188" s="43" t="s">
        <v>555</v>
      </c>
      <c r="E188" s="43" t="s">
        <v>556</v>
      </c>
      <c r="F188" s="55">
        <v>131477000</v>
      </c>
      <c r="G188" s="26" t="s">
        <v>1</v>
      </c>
      <c r="H188" s="26" t="s">
        <v>1</v>
      </c>
      <c r="I188" s="26" t="s">
        <v>1</v>
      </c>
      <c r="J188" s="26" t="s">
        <v>243</v>
      </c>
      <c r="K188" s="26" t="s">
        <v>243</v>
      </c>
      <c r="L188" s="26" t="s">
        <v>1</v>
      </c>
      <c r="M188" s="26" t="s">
        <v>1</v>
      </c>
      <c r="N188" s="26" t="s">
        <v>1</v>
      </c>
      <c r="O188" s="26" t="s">
        <v>1</v>
      </c>
      <c r="P188" s="26" t="s">
        <v>1</v>
      </c>
      <c r="Q188" s="27" t="s">
        <v>1</v>
      </c>
      <c r="R188" s="27" t="s">
        <v>1</v>
      </c>
    </row>
    <row r="189" spans="1:18" ht="42">
      <c r="A189" s="22">
        <v>183</v>
      </c>
      <c r="B189" s="51" t="s">
        <v>4</v>
      </c>
      <c r="C189" s="43" t="s">
        <v>557</v>
      </c>
      <c r="D189" s="43" t="s">
        <v>558</v>
      </c>
      <c r="E189" s="43" t="s">
        <v>559</v>
      </c>
      <c r="F189" s="55">
        <v>131527000</v>
      </c>
      <c r="G189" s="26" t="s">
        <v>1</v>
      </c>
      <c r="H189" s="26" t="s">
        <v>1</v>
      </c>
      <c r="I189" s="26" t="s">
        <v>1</v>
      </c>
      <c r="J189" s="26" t="s">
        <v>243</v>
      </c>
      <c r="K189" s="26" t="s">
        <v>243</v>
      </c>
      <c r="L189" s="26" t="s">
        <v>1</v>
      </c>
      <c r="M189" s="26" t="s">
        <v>1</v>
      </c>
      <c r="N189" s="26" t="s">
        <v>1</v>
      </c>
      <c r="O189" s="26" t="s">
        <v>1</v>
      </c>
      <c r="P189" s="26" t="s">
        <v>1</v>
      </c>
      <c r="Q189" s="27" t="s">
        <v>1</v>
      </c>
      <c r="R189" s="27" t="s">
        <v>1</v>
      </c>
    </row>
    <row r="190" spans="1:18" ht="42">
      <c r="A190" s="22">
        <v>184</v>
      </c>
      <c r="B190" s="51" t="s">
        <v>4</v>
      </c>
      <c r="C190" s="43" t="s">
        <v>560</v>
      </c>
      <c r="D190" s="43" t="s">
        <v>561</v>
      </c>
      <c r="E190" s="43" t="s">
        <v>562</v>
      </c>
      <c r="F190" s="55">
        <v>131500000</v>
      </c>
      <c r="G190" s="26" t="s">
        <v>1</v>
      </c>
      <c r="H190" s="26" t="s">
        <v>1</v>
      </c>
      <c r="I190" s="26" t="s">
        <v>1</v>
      </c>
      <c r="J190" s="26" t="s">
        <v>243</v>
      </c>
      <c r="K190" s="26" t="s">
        <v>243</v>
      </c>
      <c r="L190" s="26" t="s">
        <v>243</v>
      </c>
      <c r="M190" s="26" t="s">
        <v>1</v>
      </c>
      <c r="N190" s="26" t="s">
        <v>1</v>
      </c>
      <c r="O190" s="26" t="s">
        <v>1</v>
      </c>
      <c r="P190" s="26" t="s">
        <v>1</v>
      </c>
      <c r="Q190" s="27" t="s">
        <v>1</v>
      </c>
      <c r="R190" s="27" t="s">
        <v>1</v>
      </c>
    </row>
    <row r="191" spans="1:18" ht="42">
      <c r="A191" s="22">
        <v>185</v>
      </c>
      <c r="B191" s="51" t="s">
        <v>4</v>
      </c>
      <c r="C191" s="43" t="s">
        <v>563</v>
      </c>
      <c r="D191" s="43" t="s">
        <v>564</v>
      </c>
      <c r="E191" s="43" t="s">
        <v>565</v>
      </c>
      <c r="F191" s="55">
        <v>252755000</v>
      </c>
      <c r="G191" s="26" t="s">
        <v>1</v>
      </c>
      <c r="H191" s="26" t="s">
        <v>1</v>
      </c>
      <c r="I191" s="26" t="s">
        <v>1</v>
      </c>
      <c r="J191" s="26" t="s">
        <v>243</v>
      </c>
      <c r="K191" s="26" t="s">
        <v>1</v>
      </c>
      <c r="L191" s="26" t="s">
        <v>1</v>
      </c>
      <c r="M191" s="26" t="s">
        <v>1</v>
      </c>
      <c r="N191" s="26" t="s">
        <v>1</v>
      </c>
      <c r="O191" s="26" t="s">
        <v>1</v>
      </c>
      <c r="P191" s="26" t="s">
        <v>1</v>
      </c>
      <c r="Q191" s="27" t="s">
        <v>1</v>
      </c>
      <c r="R191" s="27" t="s">
        <v>1</v>
      </c>
    </row>
    <row r="192" spans="1:18" ht="42">
      <c r="A192" s="22">
        <v>186</v>
      </c>
      <c r="B192" s="51" t="s">
        <v>4</v>
      </c>
      <c r="C192" s="43" t="s">
        <v>566</v>
      </c>
      <c r="D192" s="43" t="s">
        <v>567</v>
      </c>
      <c r="E192" s="43" t="s">
        <v>568</v>
      </c>
      <c r="F192" s="55">
        <v>131500000</v>
      </c>
      <c r="G192" s="26" t="s">
        <v>1</v>
      </c>
      <c r="H192" s="26" t="s">
        <v>1</v>
      </c>
      <c r="I192" s="26" t="s">
        <v>1</v>
      </c>
      <c r="J192" s="26" t="s">
        <v>243</v>
      </c>
      <c r="K192" s="26" t="s">
        <v>243</v>
      </c>
      <c r="L192" s="26" t="s">
        <v>1</v>
      </c>
      <c r="M192" s="26" t="s">
        <v>1</v>
      </c>
      <c r="N192" s="26" t="s">
        <v>1</v>
      </c>
      <c r="O192" s="26" t="s">
        <v>1</v>
      </c>
      <c r="P192" s="26" t="s">
        <v>1</v>
      </c>
      <c r="Q192" s="27" t="s">
        <v>1</v>
      </c>
      <c r="R192" s="27" t="s">
        <v>1</v>
      </c>
    </row>
    <row r="193" spans="1:18" ht="42">
      <c r="A193" s="22">
        <v>187</v>
      </c>
      <c r="B193" s="51" t="s">
        <v>4</v>
      </c>
      <c r="C193" s="43" t="s">
        <v>569</v>
      </c>
      <c r="D193" s="43" t="s">
        <v>570</v>
      </c>
      <c r="E193" s="43" t="s">
        <v>571</v>
      </c>
      <c r="F193" s="55">
        <v>131535000</v>
      </c>
      <c r="G193" s="26" t="s">
        <v>1</v>
      </c>
      <c r="H193" s="26" t="s">
        <v>1</v>
      </c>
      <c r="I193" s="26" t="s">
        <v>1</v>
      </c>
      <c r="J193" s="26" t="s">
        <v>243</v>
      </c>
      <c r="K193" s="26" t="s">
        <v>243</v>
      </c>
      <c r="L193" s="26" t="s">
        <v>243</v>
      </c>
      <c r="M193" s="26" t="s">
        <v>1</v>
      </c>
      <c r="N193" s="26" t="s">
        <v>1</v>
      </c>
      <c r="O193" s="26" t="s">
        <v>1</v>
      </c>
      <c r="P193" s="26" t="s">
        <v>1</v>
      </c>
      <c r="Q193" s="27" t="s">
        <v>1</v>
      </c>
      <c r="R193" s="27" t="s">
        <v>1</v>
      </c>
    </row>
    <row r="194" spans="1:18" ht="42">
      <c r="A194" s="22">
        <v>188</v>
      </c>
      <c r="B194" s="51" t="s">
        <v>4</v>
      </c>
      <c r="C194" s="43" t="s">
        <v>572</v>
      </c>
      <c r="D194" s="43" t="s">
        <v>573</v>
      </c>
      <c r="E194" s="43" t="s">
        <v>574</v>
      </c>
      <c r="F194" s="55">
        <v>136289000</v>
      </c>
      <c r="G194" s="26" t="s">
        <v>1</v>
      </c>
      <c r="H194" s="26" t="s">
        <v>1</v>
      </c>
      <c r="I194" s="26" t="s">
        <v>1</v>
      </c>
      <c r="J194" s="26" t="s">
        <v>243</v>
      </c>
      <c r="K194" s="26" t="s">
        <v>243</v>
      </c>
      <c r="L194" s="26" t="s">
        <v>243</v>
      </c>
      <c r="M194" s="26" t="s">
        <v>1</v>
      </c>
      <c r="N194" s="26" t="s">
        <v>1</v>
      </c>
      <c r="O194" s="26" t="s">
        <v>1</v>
      </c>
      <c r="P194" s="26" t="s">
        <v>1</v>
      </c>
      <c r="Q194" s="27" t="s">
        <v>1</v>
      </c>
      <c r="R194" s="27" t="s">
        <v>1</v>
      </c>
    </row>
    <row r="195" spans="1:18" ht="42">
      <c r="A195" s="22">
        <v>189</v>
      </c>
      <c r="B195" s="51" t="s">
        <v>4</v>
      </c>
      <c r="C195" s="43" t="s">
        <v>575</v>
      </c>
      <c r="D195" s="43" t="s">
        <v>576</v>
      </c>
      <c r="E195" s="43" t="s">
        <v>577</v>
      </c>
      <c r="F195" s="55">
        <v>170698000</v>
      </c>
      <c r="G195" s="26" t="s">
        <v>1</v>
      </c>
      <c r="H195" s="26" t="s">
        <v>1</v>
      </c>
      <c r="I195" s="26" t="s">
        <v>1</v>
      </c>
      <c r="J195" s="26" t="s">
        <v>243</v>
      </c>
      <c r="K195" s="26" t="s">
        <v>243</v>
      </c>
      <c r="L195" s="26" t="s">
        <v>243</v>
      </c>
      <c r="M195" s="26" t="s">
        <v>1</v>
      </c>
      <c r="N195" s="26" t="s">
        <v>1</v>
      </c>
      <c r="O195" s="26" t="s">
        <v>1</v>
      </c>
      <c r="P195" s="26" t="s">
        <v>1</v>
      </c>
      <c r="Q195" s="27" t="s">
        <v>1</v>
      </c>
      <c r="R195" s="27" t="s">
        <v>1</v>
      </c>
    </row>
    <row r="196" spans="1:18" ht="42">
      <c r="A196" s="22">
        <v>190</v>
      </c>
      <c r="B196" s="51" t="s">
        <v>4</v>
      </c>
      <c r="C196" s="43" t="s">
        <v>578</v>
      </c>
      <c r="D196" s="43" t="s">
        <v>579</v>
      </c>
      <c r="E196" s="43" t="s">
        <v>580</v>
      </c>
      <c r="F196" s="55">
        <v>184462000</v>
      </c>
      <c r="G196" s="26" t="s">
        <v>1</v>
      </c>
      <c r="H196" s="26" t="s">
        <v>1</v>
      </c>
      <c r="I196" s="26" t="s">
        <v>1</v>
      </c>
      <c r="J196" s="26" t="s">
        <v>243</v>
      </c>
      <c r="K196" s="26" t="s">
        <v>243</v>
      </c>
      <c r="L196" s="26" t="s">
        <v>243</v>
      </c>
      <c r="M196" s="26" t="s">
        <v>1</v>
      </c>
      <c r="N196" s="26" t="s">
        <v>1</v>
      </c>
      <c r="O196" s="26" t="s">
        <v>1</v>
      </c>
      <c r="P196" s="26" t="s">
        <v>1</v>
      </c>
      <c r="Q196" s="27" t="s">
        <v>1</v>
      </c>
      <c r="R196" s="27" t="s">
        <v>1</v>
      </c>
    </row>
    <row r="197" spans="1:18" ht="42">
      <c r="A197" s="22">
        <v>191</v>
      </c>
      <c r="B197" s="51" t="s">
        <v>4</v>
      </c>
      <c r="C197" s="43" t="s">
        <v>581</v>
      </c>
      <c r="D197" s="43" t="s">
        <v>582</v>
      </c>
      <c r="E197" s="43" t="s">
        <v>583</v>
      </c>
      <c r="F197" s="55">
        <v>131900000</v>
      </c>
      <c r="G197" s="26" t="s">
        <v>1</v>
      </c>
      <c r="H197" s="26" t="s">
        <v>1</v>
      </c>
      <c r="I197" s="26" t="s">
        <v>1</v>
      </c>
      <c r="J197" s="26" t="s">
        <v>243</v>
      </c>
      <c r="K197" s="26" t="s">
        <v>243</v>
      </c>
      <c r="L197" s="26" t="s">
        <v>243</v>
      </c>
      <c r="M197" s="26" t="s">
        <v>1</v>
      </c>
      <c r="N197" s="26" t="s">
        <v>1</v>
      </c>
      <c r="O197" s="26" t="s">
        <v>1</v>
      </c>
      <c r="P197" s="26" t="s">
        <v>1</v>
      </c>
      <c r="Q197" s="27" t="s">
        <v>1</v>
      </c>
      <c r="R197" s="27" t="s">
        <v>1</v>
      </c>
    </row>
    <row r="198" spans="1:18" ht="42">
      <c r="A198" s="22">
        <v>192</v>
      </c>
      <c r="B198" s="51" t="s">
        <v>4</v>
      </c>
      <c r="C198" s="43" t="s">
        <v>584</v>
      </c>
      <c r="D198" s="43" t="s">
        <v>585</v>
      </c>
      <c r="E198" s="43" t="s">
        <v>586</v>
      </c>
      <c r="F198" s="55">
        <v>131292000</v>
      </c>
      <c r="G198" s="26" t="s">
        <v>1</v>
      </c>
      <c r="H198" s="26" t="s">
        <v>1</v>
      </c>
      <c r="I198" s="26" t="s">
        <v>1</v>
      </c>
      <c r="J198" s="26" t="s">
        <v>243</v>
      </c>
      <c r="K198" s="26" t="s">
        <v>243</v>
      </c>
      <c r="L198" s="26" t="s">
        <v>243</v>
      </c>
      <c r="M198" s="26" t="s">
        <v>1</v>
      </c>
      <c r="N198" s="26" t="s">
        <v>1</v>
      </c>
      <c r="O198" s="26" t="s">
        <v>1</v>
      </c>
      <c r="P198" s="26" t="s">
        <v>1</v>
      </c>
      <c r="Q198" s="27" t="s">
        <v>1</v>
      </c>
      <c r="R198" s="27" t="s">
        <v>1</v>
      </c>
    </row>
    <row r="199" spans="1:18" ht="42">
      <c r="A199" s="22">
        <v>193</v>
      </c>
      <c r="B199" s="51" t="s">
        <v>4</v>
      </c>
      <c r="C199" s="43" t="s">
        <v>587</v>
      </c>
      <c r="D199" s="43" t="s">
        <v>588</v>
      </c>
      <c r="E199" s="43" t="s">
        <v>589</v>
      </c>
      <c r="F199" s="55">
        <v>135801000</v>
      </c>
      <c r="G199" s="26" t="s">
        <v>1</v>
      </c>
      <c r="H199" s="26" t="s">
        <v>1</v>
      </c>
      <c r="I199" s="26" t="s">
        <v>1</v>
      </c>
      <c r="J199" s="26" t="s">
        <v>243</v>
      </c>
      <c r="K199" s="26" t="s">
        <v>243</v>
      </c>
      <c r="L199" s="26" t="s">
        <v>243</v>
      </c>
      <c r="M199" s="26" t="s">
        <v>1</v>
      </c>
      <c r="N199" s="26" t="s">
        <v>1</v>
      </c>
      <c r="O199" s="26" t="s">
        <v>1</v>
      </c>
      <c r="P199" s="26" t="s">
        <v>1</v>
      </c>
      <c r="Q199" s="27" t="s">
        <v>1</v>
      </c>
      <c r="R199" s="27" t="s">
        <v>1</v>
      </c>
    </row>
    <row r="200" spans="1:18" ht="42">
      <c r="A200" s="22">
        <v>194</v>
      </c>
      <c r="B200" s="51" t="s">
        <v>4</v>
      </c>
      <c r="C200" s="43" t="s">
        <v>590</v>
      </c>
      <c r="D200" s="43" t="s">
        <v>591</v>
      </c>
      <c r="E200" s="43" t="s">
        <v>592</v>
      </c>
      <c r="F200" s="55">
        <v>135849000</v>
      </c>
      <c r="G200" s="26" t="s">
        <v>1</v>
      </c>
      <c r="H200" s="26" t="s">
        <v>1</v>
      </c>
      <c r="I200" s="26" t="s">
        <v>1</v>
      </c>
      <c r="J200" s="26" t="s">
        <v>243</v>
      </c>
      <c r="K200" s="26" t="s">
        <v>243</v>
      </c>
      <c r="L200" s="26" t="s">
        <v>243</v>
      </c>
      <c r="M200" s="26" t="s">
        <v>1</v>
      </c>
      <c r="N200" s="26" t="s">
        <v>1</v>
      </c>
      <c r="O200" s="26" t="s">
        <v>1</v>
      </c>
      <c r="P200" s="26" t="s">
        <v>1</v>
      </c>
      <c r="Q200" s="27" t="s">
        <v>1</v>
      </c>
      <c r="R200" s="27" t="s">
        <v>1</v>
      </c>
    </row>
    <row r="201" spans="1:18" ht="42">
      <c r="A201" s="22">
        <v>195</v>
      </c>
      <c r="B201" s="51" t="s">
        <v>4</v>
      </c>
      <c r="C201" s="43" t="s">
        <v>593</v>
      </c>
      <c r="D201" s="43" t="s">
        <v>594</v>
      </c>
      <c r="E201" s="43" t="s">
        <v>595</v>
      </c>
      <c r="F201" s="55">
        <v>164698900</v>
      </c>
      <c r="G201" s="26" t="s">
        <v>1</v>
      </c>
      <c r="H201" s="26" t="s">
        <v>1</v>
      </c>
      <c r="I201" s="26" t="s">
        <v>1</v>
      </c>
      <c r="J201" s="26" t="s">
        <v>243</v>
      </c>
      <c r="K201" s="26" t="s">
        <v>243</v>
      </c>
      <c r="L201" s="26" t="s">
        <v>243</v>
      </c>
      <c r="M201" s="26" t="s">
        <v>1</v>
      </c>
      <c r="N201" s="26" t="s">
        <v>1</v>
      </c>
      <c r="O201" s="26" t="s">
        <v>1</v>
      </c>
      <c r="P201" s="26" t="s">
        <v>1</v>
      </c>
      <c r="Q201" s="27" t="s">
        <v>1</v>
      </c>
      <c r="R201" s="27" t="s">
        <v>1</v>
      </c>
    </row>
    <row r="202" spans="1:18" ht="42">
      <c r="A202" s="31">
        <v>196</v>
      </c>
      <c r="B202" s="58" t="s">
        <v>4</v>
      </c>
      <c r="C202" s="46" t="s">
        <v>596</v>
      </c>
      <c r="D202" s="46" t="s">
        <v>597</v>
      </c>
      <c r="E202" s="46" t="s">
        <v>598</v>
      </c>
      <c r="F202" s="63">
        <v>128045000</v>
      </c>
      <c r="G202" s="35" t="s">
        <v>1</v>
      </c>
      <c r="H202" s="35" t="s">
        <v>1</v>
      </c>
      <c r="I202" s="35" t="s">
        <v>1</v>
      </c>
      <c r="J202" s="35" t="s">
        <v>243</v>
      </c>
      <c r="K202" s="35" t="s">
        <v>243</v>
      </c>
      <c r="L202" s="35" t="s">
        <v>243</v>
      </c>
      <c r="M202" s="35" t="s">
        <v>1</v>
      </c>
      <c r="N202" s="35" t="s">
        <v>1</v>
      </c>
      <c r="O202" s="35" t="s">
        <v>1</v>
      </c>
      <c r="P202" s="35" t="s">
        <v>1</v>
      </c>
      <c r="Q202" s="36" t="s">
        <v>1</v>
      </c>
      <c r="R202" s="36" t="s">
        <v>1</v>
      </c>
    </row>
    <row r="203" spans="1:18" ht="42">
      <c r="A203" s="37">
        <v>197</v>
      </c>
      <c r="B203" s="60" t="s">
        <v>4</v>
      </c>
      <c r="C203" s="48" t="s">
        <v>599</v>
      </c>
      <c r="D203" s="48" t="s">
        <v>600</v>
      </c>
      <c r="E203" s="48" t="s">
        <v>601</v>
      </c>
      <c r="F203" s="64">
        <v>131400000</v>
      </c>
      <c r="G203" s="41" t="s">
        <v>1</v>
      </c>
      <c r="H203" s="41" t="s">
        <v>1</v>
      </c>
      <c r="I203" s="41" t="s">
        <v>1</v>
      </c>
      <c r="J203" s="41" t="s">
        <v>243</v>
      </c>
      <c r="K203" s="41" t="s">
        <v>243</v>
      </c>
      <c r="L203" s="41" t="s">
        <v>243</v>
      </c>
      <c r="M203" s="41" t="s">
        <v>1</v>
      </c>
      <c r="N203" s="41" t="s">
        <v>1</v>
      </c>
      <c r="O203" s="41" t="s">
        <v>1</v>
      </c>
      <c r="P203" s="41" t="s">
        <v>1</v>
      </c>
      <c r="Q203" s="42" t="s">
        <v>1</v>
      </c>
      <c r="R203" s="42" t="s">
        <v>1</v>
      </c>
    </row>
    <row r="204" spans="1:18" ht="42">
      <c r="A204" s="22">
        <v>198</v>
      </c>
      <c r="B204" s="51" t="s">
        <v>4</v>
      </c>
      <c r="C204" s="43" t="s">
        <v>602</v>
      </c>
      <c r="D204" s="43" t="s">
        <v>603</v>
      </c>
      <c r="E204" s="43" t="s">
        <v>604</v>
      </c>
      <c r="F204" s="55">
        <v>251989000</v>
      </c>
      <c r="G204" s="26" t="s">
        <v>1</v>
      </c>
      <c r="H204" s="26" t="s">
        <v>1</v>
      </c>
      <c r="I204" s="26" t="s">
        <v>1</v>
      </c>
      <c r="J204" s="26" t="s">
        <v>243</v>
      </c>
      <c r="K204" s="26" t="s">
        <v>243</v>
      </c>
      <c r="L204" s="26" t="s">
        <v>243</v>
      </c>
      <c r="M204" s="26" t="s">
        <v>1</v>
      </c>
      <c r="N204" s="26" t="s">
        <v>1</v>
      </c>
      <c r="O204" s="26" t="s">
        <v>1</v>
      </c>
      <c r="P204" s="26" t="s">
        <v>1</v>
      </c>
      <c r="Q204" s="27" t="s">
        <v>1</v>
      </c>
      <c r="R204" s="27" t="s">
        <v>1</v>
      </c>
    </row>
    <row r="205" spans="1:18" ht="42">
      <c r="A205" s="22">
        <v>199</v>
      </c>
      <c r="B205" s="51" t="s">
        <v>4</v>
      </c>
      <c r="C205" s="43" t="s">
        <v>605</v>
      </c>
      <c r="D205" s="43" t="s">
        <v>606</v>
      </c>
      <c r="E205" s="43" t="s">
        <v>607</v>
      </c>
      <c r="F205" s="55">
        <v>131500000</v>
      </c>
      <c r="G205" s="26" t="s">
        <v>1</v>
      </c>
      <c r="H205" s="26" t="s">
        <v>1</v>
      </c>
      <c r="I205" s="26" t="s">
        <v>1</v>
      </c>
      <c r="J205" s="26" t="s">
        <v>243</v>
      </c>
      <c r="K205" s="26" t="s">
        <v>243</v>
      </c>
      <c r="L205" s="26" t="s">
        <v>243</v>
      </c>
      <c r="M205" s="26" t="s">
        <v>1</v>
      </c>
      <c r="N205" s="26" t="s">
        <v>1</v>
      </c>
      <c r="O205" s="26" t="s">
        <v>1</v>
      </c>
      <c r="P205" s="26" t="s">
        <v>1</v>
      </c>
      <c r="Q205" s="27" t="s">
        <v>1</v>
      </c>
      <c r="R205" s="27" t="s">
        <v>1</v>
      </c>
    </row>
    <row r="206" spans="1:18" ht="42">
      <c r="A206" s="22">
        <v>200</v>
      </c>
      <c r="B206" s="51" t="s">
        <v>4</v>
      </c>
      <c r="C206" s="43" t="s">
        <v>608</v>
      </c>
      <c r="D206" s="43" t="s">
        <v>609</v>
      </c>
      <c r="E206" s="43" t="s">
        <v>610</v>
      </c>
      <c r="F206" s="55">
        <v>254200000</v>
      </c>
      <c r="G206" s="26" t="s">
        <v>1</v>
      </c>
      <c r="H206" s="26" t="s">
        <v>1</v>
      </c>
      <c r="I206" s="26" t="s">
        <v>1</v>
      </c>
      <c r="J206" s="26" t="s">
        <v>243</v>
      </c>
      <c r="K206" s="26" t="s">
        <v>243</v>
      </c>
      <c r="L206" s="26" t="s">
        <v>243</v>
      </c>
      <c r="M206" s="26" t="s">
        <v>1</v>
      </c>
      <c r="N206" s="26" t="s">
        <v>1</v>
      </c>
      <c r="O206" s="26" t="s">
        <v>1</v>
      </c>
      <c r="P206" s="26" t="s">
        <v>1</v>
      </c>
      <c r="Q206" s="27" t="s">
        <v>1</v>
      </c>
      <c r="R206" s="27" t="s">
        <v>1</v>
      </c>
    </row>
    <row r="207" spans="1:18" ht="42">
      <c r="A207" s="22">
        <v>201</v>
      </c>
      <c r="B207" s="51" t="s">
        <v>4</v>
      </c>
      <c r="C207" s="43" t="s">
        <v>611</v>
      </c>
      <c r="D207" s="43" t="s">
        <v>612</v>
      </c>
      <c r="E207" s="43" t="s">
        <v>613</v>
      </c>
      <c r="F207" s="55">
        <v>188500000</v>
      </c>
      <c r="G207" s="26" t="s">
        <v>1</v>
      </c>
      <c r="H207" s="26" t="s">
        <v>1</v>
      </c>
      <c r="I207" s="26" t="s">
        <v>1</v>
      </c>
      <c r="J207" s="26" t="s">
        <v>243</v>
      </c>
      <c r="K207" s="26" t="s">
        <v>243</v>
      </c>
      <c r="L207" s="26" t="s">
        <v>243</v>
      </c>
      <c r="M207" s="26" t="s">
        <v>1</v>
      </c>
      <c r="N207" s="26" t="s">
        <v>1</v>
      </c>
      <c r="O207" s="26" t="s">
        <v>1</v>
      </c>
      <c r="P207" s="26" t="s">
        <v>1</v>
      </c>
      <c r="Q207" s="27" t="s">
        <v>1</v>
      </c>
      <c r="R207" s="27" t="s">
        <v>1</v>
      </c>
    </row>
    <row r="208" spans="1:18" ht="42">
      <c r="A208" s="22">
        <v>202</v>
      </c>
      <c r="B208" s="51" t="s">
        <v>4</v>
      </c>
      <c r="C208" s="43" t="s">
        <v>614</v>
      </c>
      <c r="D208" s="43" t="s">
        <v>263</v>
      </c>
      <c r="E208" s="43" t="s">
        <v>615</v>
      </c>
      <c r="F208" s="55">
        <v>170389000</v>
      </c>
      <c r="G208" s="26" t="s">
        <v>1</v>
      </c>
      <c r="H208" s="26" t="s">
        <v>1</v>
      </c>
      <c r="I208" s="26" t="s">
        <v>1</v>
      </c>
      <c r="J208" s="26" t="s">
        <v>243</v>
      </c>
      <c r="K208" s="26" t="s">
        <v>243</v>
      </c>
      <c r="L208" s="26" t="s">
        <v>243</v>
      </c>
      <c r="M208" s="26" t="s">
        <v>1</v>
      </c>
      <c r="N208" s="26" t="s">
        <v>1</v>
      </c>
      <c r="O208" s="26" t="s">
        <v>1</v>
      </c>
      <c r="P208" s="26" t="s">
        <v>1</v>
      </c>
      <c r="Q208" s="27" t="s">
        <v>1</v>
      </c>
      <c r="R208" s="27" t="s">
        <v>1</v>
      </c>
    </row>
    <row r="209" spans="1:18" ht="42">
      <c r="A209" s="22">
        <v>203</v>
      </c>
      <c r="B209" s="51" t="s">
        <v>4</v>
      </c>
      <c r="C209" s="43" t="s">
        <v>616</v>
      </c>
      <c r="D209" s="43" t="s">
        <v>617</v>
      </c>
      <c r="E209" s="43" t="s">
        <v>618</v>
      </c>
      <c r="F209" s="55">
        <v>135712000</v>
      </c>
      <c r="G209" s="26" t="s">
        <v>1</v>
      </c>
      <c r="H209" s="26" t="s">
        <v>243</v>
      </c>
      <c r="I209" s="26" t="s">
        <v>1</v>
      </c>
      <c r="J209" s="26" t="s">
        <v>243</v>
      </c>
      <c r="K209" s="26" t="s">
        <v>1</v>
      </c>
      <c r="L209" s="26" t="s">
        <v>243</v>
      </c>
      <c r="M209" s="26" t="s">
        <v>1</v>
      </c>
      <c r="N209" s="26" t="s">
        <v>1</v>
      </c>
      <c r="O209" s="26" t="s">
        <v>1</v>
      </c>
      <c r="P209" s="26" t="s">
        <v>1</v>
      </c>
      <c r="Q209" s="27" t="s">
        <v>1</v>
      </c>
      <c r="R209" s="27" t="s">
        <v>1</v>
      </c>
    </row>
    <row r="210" spans="1:18" ht="42">
      <c r="A210" s="22">
        <v>204</v>
      </c>
      <c r="B210" s="51" t="s">
        <v>4</v>
      </c>
      <c r="C210" s="43" t="s">
        <v>619</v>
      </c>
      <c r="D210" s="43" t="s">
        <v>620</v>
      </c>
      <c r="E210" s="43" t="s">
        <v>621</v>
      </c>
      <c r="F210" s="55">
        <v>188941000</v>
      </c>
      <c r="G210" s="26" t="s">
        <v>1</v>
      </c>
      <c r="H210" s="26" t="s">
        <v>1</v>
      </c>
      <c r="I210" s="26" t="s">
        <v>1</v>
      </c>
      <c r="J210" s="26" t="s">
        <v>243</v>
      </c>
      <c r="K210" s="26" t="s">
        <v>243</v>
      </c>
      <c r="L210" s="26" t="s">
        <v>243</v>
      </c>
      <c r="M210" s="26" t="s">
        <v>1</v>
      </c>
      <c r="N210" s="26" t="s">
        <v>1</v>
      </c>
      <c r="O210" s="26" t="s">
        <v>1</v>
      </c>
      <c r="P210" s="26" t="s">
        <v>1</v>
      </c>
      <c r="Q210" s="27" t="s">
        <v>1</v>
      </c>
      <c r="R210" s="27" t="s">
        <v>1</v>
      </c>
    </row>
    <row r="211" spans="1:18" ht="42">
      <c r="A211" s="22">
        <v>205</v>
      </c>
      <c r="B211" s="51" t="s">
        <v>4</v>
      </c>
      <c r="C211" s="43" t="s">
        <v>622</v>
      </c>
      <c r="D211" s="43" t="s">
        <v>623</v>
      </c>
      <c r="E211" s="43" t="s">
        <v>624</v>
      </c>
      <c r="F211" s="55">
        <v>131369000</v>
      </c>
      <c r="G211" s="26" t="s">
        <v>1</v>
      </c>
      <c r="H211" s="26" t="s">
        <v>1</v>
      </c>
      <c r="I211" s="26" t="s">
        <v>1</v>
      </c>
      <c r="J211" s="26" t="s">
        <v>243</v>
      </c>
      <c r="K211" s="26" t="s">
        <v>243</v>
      </c>
      <c r="L211" s="26" t="s">
        <v>243</v>
      </c>
      <c r="M211" s="26" t="s">
        <v>1</v>
      </c>
      <c r="N211" s="26" t="s">
        <v>1</v>
      </c>
      <c r="O211" s="26" t="s">
        <v>1</v>
      </c>
      <c r="P211" s="26" t="s">
        <v>1</v>
      </c>
      <c r="Q211" s="27" t="s">
        <v>1</v>
      </c>
      <c r="R211" s="27" t="s">
        <v>1</v>
      </c>
    </row>
    <row r="212" spans="1:18" ht="42">
      <c r="A212" s="22">
        <v>206</v>
      </c>
      <c r="B212" s="51" t="s">
        <v>4</v>
      </c>
      <c r="C212" s="43" t="s">
        <v>625</v>
      </c>
      <c r="D212" s="43" t="s">
        <v>626</v>
      </c>
      <c r="E212" s="43" t="s">
        <v>627</v>
      </c>
      <c r="F212" s="55">
        <v>131533000</v>
      </c>
      <c r="G212" s="26" t="s">
        <v>1</v>
      </c>
      <c r="H212" s="26" t="s">
        <v>1</v>
      </c>
      <c r="I212" s="26" t="s">
        <v>1</v>
      </c>
      <c r="J212" s="26" t="s">
        <v>243</v>
      </c>
      <c r="K212" s="26" t="s">
        <v>243</v>
      </c>
      <c r="L212" s="26" t="s">
        <v>243</v>
      </c>
      <c r="M212" s="26" t="s">
        <v>1</v>
      </c>
      <c r="N212" s="26" t="s">
        <v>1</v>
      </c>
      <c r="O212" s="26" t="s">
        <v>1</v>
      </c>
      <c r="P212" s="26" t="s">
        <v>1</v>
      </c>
      <c r="Q212" s="27" t="s">
        <v>1</v>
      </c>
      <c r="R212" s="27" t="s">
        <v>1</v>
      </c>
    </row>
    <row r="213" spans="1:18" ht="42">
      <c r="A213" s="22">
        <v>207</v>
      </c>
      <c r="B213" s="51" t="s">
        <v>4</v>
      </c>
      <c r="C213" s="43" t="s">
        <v>628</v>
      </c>
      <c r="D213" s="43" t="s">
        <v>629</v>
      </c>
      <c r="E213" s="43" t="s">
        <v>630</v>
      </c>
      <c r="F213" s="55">
        <v>136083000</v>
      </c>
      <c r="G213" s="26" t="s">
        <v>1</v>
      </c>
      <c r="H213" s="26" t="s">
        <v>243</v>
      </c>
      <c r="I213" s="26" t="s">
        <v>1</v>
      </c>
      <c r="J213" s="26" t="s">
        <v>243</v>
      </c>
      <c r="K213" s="26" t="s">
        <v>243</v>
      </c>
      <c r="L213" s="26" t="s">
        <v>243</v>
      </c>
      <c r="M213" s="26" t="s">
        <v>1</v>
      </c>
      <c r="N213" s="26" t="s">
        <v>1</v>
      </c>
      <c r="O213" s="26" t="s">
        <v>1</v>
      </c>
      <c r="P213" s="26" t="s">
        <v>1</v>
      </c>
      <c r="Q213" s="27" t="s">
        <v>1</v>
      </c>
      <c r="R213" s="27" t="s">
        <v>1</v>
      </c>
    </row>
    <row r="214" spans="1:18" ht="42">
      <c r="A214" s="22">
        <v>208</v>
      </c>
      <c r="B214" s="51" t="s">
        <v>4</v>
      </c>
      <c r="C214" s="43" t="s">
        <v>631</v>
      </c>
      <c r="D214" s="43" t="s">
        <v>632</v>
      </c>
      <c r="E214" s="43" t="s">
        <v>633</v>
      </c>
      <c r="F214" s="55">
        <v>190897000</v>
      </c>
      <c r="G214" s="26" t="s">
        <v>1</v>
      </c>
      <c r="H214" s="26" t="s">
        <v>243</v>
      </c>
      <c r="I214" s="26" t="s">
        <v>1</v>
      </c>
      <c r="J214" s="26" t="s">
        <v>243</v>
      </c>
      <c r="K214" s="26" t="s">
        <v>243</v>
      </c>
      <c r="L214" s="26" t="s">
        <v>243</v>
      </c>
      <c r="M214" s="26" t="s">
        <v>1</v>
      </c>
      <c r="N214" s="26" t="s">
        <v>1</v>
      </c>
      <c r="O214" s="26" t="s">
        <v>1</v>
      </c>
      <c r="P214" s="26" t="s">
        <v>1</v>
      </c>
      <c r="Q214" s="27" t="s">
        <v>1</v>
      </c>
      <c r="R214" s="27" t="s">
        <v>1</v>
      </c>
    </row>
    <row r="215" spans="1:18" ht="42">
      <c r="A215" s="22">
        <v>209</v>
      </c>
      <c r="B215" s="51" t="s">
        <v>4</v>
      </c>
      <c r="C215" s="43" t="s">
        <v>634</v>
      </c>
      <c r="D215" s="43" t="s">
        <v>635</v>
      </c>
      <c r="E215" s="43" t="s">
        <v>636</v>
      </c>
      <c r="F215" s="55">
        <v>170000000</v>
      </c>
      <c r="G215" s="26" t="s">
        <v>1</v>
      </c>
      <c r="H215" s="26" t="s">
        <v>1</v>
      </c>
      <c r="I215" s="26" t="s">
        <v>1</v>
      </c>
      <c r="J215" s="26" t="s">
        <v>243</v>
      </c>
      <c r="K215" s="26" t="s">
        <v>243</v>
      </c>
      <c r="L215" s="26" t="s">
        <v>243</v>
      </c>
      <c r="M215" s="26" t="s">
        <v>1</v>
      </c>
      <c r="N215" s="26" t="s">
        <v>1</v>
      </c>
      <c r="O215" s="26" t="s">
        <v>1</v>
      </c>
      <c r="P215" s="26" t="s">
        <v>1</v>
      </c>
      <c r="Q215" s="27" t="s">
        <v>1</v>
      </c>
      <c r="R215" s="27" t="s">
        <v>1</v>
      </c>
    </row>
    <row r="216" spans="1:18" ht="28">
      <c r="A216" s="22">
        <v>210</v>
      </c>
      <c r="B216" s="51" t="s">
        <v>4</v>
      </c>
      <c r="C216" s="43" t="s">
        <v>637</v>
      </c>
      <c r="D216" s="43" t="s">
        <v>475</v>
      </c>
      <c r="E216" s="43" t="s">
        <v>638</v>
      </c>
      <c r="F216" s="55">
        <v>199627000</v>
      </c>
      <c r="G216" s="26" t="s">
        <v>1</v>
      </c>
      <c r="H216" s="26" t="s">
        <v>1</v>
      </c>
      <c r="I216" s="26" t="s">
        <v>1</v>
      </c>
      <c r="J216" s="26" t="s">
        <v>243</v>
      </c>
      <c r="K216" s="26" t="s">
        <v>243</v>
      </c>
      <c r="L216" s="26" t="s">
        <v>1</v>
      </c>
      <c r="M216" s="26" t="s">
        <v>1</v>
      </c>
      <c r="N216" s="26" t="s">
        <v>1</v>
      </c>
      <c r="O216" s="26" t="s">
        <v>1</v>
      </c>
      <c r="P216" s="26" t="s">
        <v>1</v>
      </c>
      <c r="Q216" s="27" t="s">
        <v>1</v>
      </c>
      <c r="R216" s="27" t="s">
        <v>1</v>
      </c>
    </row>
    <row r="217" spans="1:18" ht="42">
      <c r="A217" s="22">
        <v>211</v>
      </c>
      <c r="B217" s="51" t="s">
        <v>4</v>
      </c>
      <c r="C217" s="43" t="s">
        <v>639</v>
      </c>
      <c r="D217" s="43" t="s">
        <v>640</v>
      </c>
      <c r="E217" s="43" t="s">
        <v>641</v>
      </c>
      <c r="F217" s="55">
        <v>131500000</v>
      </c>
      <c r="G217" s="26" t="s">
        <v>1</v>
      </c>
      <c r="H217" s="26" t="s">
        <v>1</v>
      </c>
      <c r="I217" s="26" t="s">
        <v>1</v>
      </c>
      <c r="J217" s="26" t="s">
        <v>243</v>
      </c>
      <c r="K217" s="26" t="s">
        <v>243</v>
      </c>
      <c r="L217" s="26" t="s">
        <v>243</v>
      </c>
      <c r="M217" s="26" t="s">
        <v>1</v>
      </c>
      <c r="N217" s="26" t="s">
        <v>1</v>
      </c>
      <c r="O217" s="26" t="s">
        <v>1</v>
      </c>
      <c r="P217" s="26" t="s">
        <v>1</v>
      </c>
      <c r="Q217" s="27" t="s">
        <v>1</v>
      </c>
      <c r="R217" s="27" t="s">
        <v>1</v>
      </c>
    </row>
    <row r="218" spans="1:18" ht="42">
      <c r="A218" s="22">
        <v>212</v>
      </c>
      <c r="B218" s="51" t="s">
        <v>4</v>
      </c>
      <c r="C218" s="43" t="s">
        <v>642</v>
      </c>
      <c r="D218" s="43" t="s">
        <v>643</v>
      </c>
      <c r="E218" s="43" t="s">
        <v>644</v>
      </c>
      <c r="F218" s="55">
        <v>131023000</v>
      </c>
      <c r="G218" s="26" t="s">
        <v>1</v>
      </c>
      <c r="H218" s="26" t="s">
        <v>1</v>
      </c>
      <c r="I218" s="26" t="s">
        <v>1</v>
      </c>
      <c r="J218" s="26" t="s">
        <v>243</v>
      </c>
      <c r="K218" s="26" t="s">
        <v>243</v>
      </c>
      <c r="L218" s="26" t="s">
        <v>243</v>
      </c>
      <c r="M218" s="26" t="s">
        <v>1</v>
      </c>
      <c r="N218" s="26" t="s">
        <v>1</v>
      </c>
      <c r="O218" s="26" t="s">
        <v>1</v>
      </c>
      <c r="P218" s="26" t="s">
        <v>1</v>
      </c>
      <c r="Q218" s="27" t="s">
        <v>1</v>
      </c>
      <c r="R218" s="27" t="s">
        <v>1</v>
      </c>
    </row>
    <row r="219" spans="1:18" ht="42">
      <c r="A219" s="22">
        <v>213</v>
      </c>
      <c r="B219" s="51" t="s">
        <v>4</v>
      </c>
      <c r="C219" s="43" t="s">
        <v>645</v>
      </c>
      <c r="D219" s="43" t="s">
        <v>213</v>
      </c>
      <c r="E219" s="43" t="s">
        <v>646</v>
      </c>
      <c r="F219" s="55">
        <v>131538000</v>
      </c>
      <c r="G219" s="26" t="s">
        <v>1</v>
      </c>
      <c r="H219" s="26" t="s">
        <v>1</v>
      </c>
      <c r="I219" s="26" t="s">
        <v>1</v>
      </c>
      <c r="J219" s="26" t="s">
        <v>243</v>
      </c>
      <c r="K219" s="26" t="s">
        <v>243</v>
      </c>
      <c r="L219" s="26" t="s">
        <v>243</v>
      </c>
      <c r="M219" s="26" t="s">
        <v>1</v>
      </c>
      <c r="N219" s="26" t="s">
        <v>1</v>
      </c>
      <c r="O219" s="26" t="s">
        <v>1</v>
      </c>
      <c r="P219" s="26" t="s">
        <v>1</v>
      </c>
      <c r="Q219" s="27" t="s">
        <v>1</v>
      </c>
      <c r="R219" s="27" t="s">
        <v>1</v>
      </c>
    </row>
    <row r="220" spans="1:18" ht="42">
      <c r="A220" s="22">
        <v>214</v>
      </c>
      <c r="B220" s="51" t="s">
        <v>4</v>
      </c>
      <c r="C220" s="43" t="s">
        <v>647</v>
      </c>
      <c r="D220" s="43" t="s">
        <v>337</v>
      </c>
      <c r="E220" s="43" t="s">
        <v>648</v>
      </c>
      <c r="F220" s="55">
        <v>131500000</v>
      </c>
      <c r="G220" s="26" t="s">
        <v>1</v>
      </c>
      <c r="H220" s="26" t="s">
        <v>1</v>
      </c>
      <c r="I220" s="26" t="s">
        <v>1</v>
      </c>
      <c r="J220" s="26" t="s">
        <v>243</v>
      </c>
      <c r="K220" s="26" t="s">
        <v>243</v>
      </c>
      <c r="L220" s="26" t="s">
        <v>243</v>
      </c>
      <c r="M220" s="26" t="s">
        <v>1</v>
      </c>
      <c r="N220" s="26" t="s">
        <v>1</v>
      </c>
      <c r="O220" s="26" t="s">
        <v>1</v>
      </c>
      <c r="P220" s="26" t="s">
        <v>1</v>
      </c>
      <c r="Q220" s="27" t="s">
        <v>1</v>
      </c>
      <c r="R220" s="27" t="s">
        <v>1</v>
      </c>
    </row>
    <row r="221" spans="1:18" ht="42">
      <c r="A221" s="22">
        <v>215</v>
      </c>
      <c r="B221" s="51" t="s">
        <v>4</v>
      </c>
      <c r="C221" s="43" t="s">
        <v>649</v>
      </c>
      <c r="D221" s="43" t="s">
        <v>65</v>
      </c>
      <c r="E221" s="43" t="s">
        <v>650</v>
      </c>
      <c r="F221" s="62">
        <v>222000000</v>
      </c>
      <c r="G221" s="26" t="s">
        <v>1</v>
      </c>
      <c r="H221" s="26" t="s">
        <v>1</v>
      </c>
      <c r="I221" s="26" t="s">
        <v>1</v>
      </c>
      <c r="J221" s="26" t="s">
        <v>243</v>
      </c>
      <c r="K221" s="26" t="s">
        <v>243</v>
      </c>
      <c r="L221" s="26" t="s">
        <v>243</v>
      </c>
      <c r="M221" s="26" t="s">
        <v>1</v>
      </c>
      <c r="N221" s="26" t="s">
        <v>1</v>
      </c>
      <c r="O221" s="26" t="s">
        <v>1</v>
      </c>
      <c r="P221" s="26" t="s">
        <v>1</v>
      </c>
      <c r="Q221" s="27" t="s">
        <v>1</v>
      </c>
      <c r="R221" s="27" t="s">
        <v>1</v>
      </c>
    </row>
    <row r="222" spans="1:18" ht="42">
      <c r="A222" s="22">
        <v>216</v>
      </c>
      <c r="B222" s="51" t="s">
        <v>4</v>
      </c>
      <c r="C222" s="43" t="s">
        <v>651</v>
      </c>
      <c r="D222" s="43" t="s">
        <v>652</v>
      </c>
      <c r="E222" s="43" t="s">
        <v>653</v>
      </c>
      <c r="F222" s="55">
        <v>131400000</v>
      </c>
      <c r="G222" s="26" t="s">
        <v>1</v>
      </c>
      <c r="H222" s="26" t="s">
        <v>1</v>
      </c>
      <c r="I222" s="26" t="s">
        <v>1</v>
      </c>
      <c r="J222" s="26" t="s">
        <v>243</v>
      </c>
      <c r="K222" s="26" t="s">
        <v>243</v>
      </c>
      <c r="L222" s="26" t="s">
        <v>243</v>
      </c>
      <c r="M222" s="26" t="s">
        <v>1</v>
      </c>
      <c r="N222" s="26" t="s">
        <v>1</v>
      </c>
      <c r="O222" s="26" t="s">
        <v>1</v>
      </c>
      <c r="P222" s="26" t="s">
        <v>1</v>
      </c>
      <c r="Q222" s="27" t="s">
        <v>1</v>
      </c>
      <c r="R222" s="27" t="s">
        <v>1</v>
      </c>
    </row>
    <row r="223" spans="1:18" ht="42">
      <c r="A223" s="22">
        <v>217</v>
      </c>
      <c r="B223" s="51" t="s">
        <v>4</v>
      </c>
      <c r="C223" s="43" t="s">
        <v>654</v>
      </c>
      <c r="D223" s="43" t="s">
        <v>655</v>
      </c>
      <c r="E223" s="43" t="s">
        <v>656</v>
      </c>
      <c r="F223" s="62">
        <v>184605000</v>
      </c>
      <c r="G223" s="26" t="s">
        <v>1</v>
      </c>
      <c r="H223" s="26" t="s">
        <v>1</v>
      </c>
      <c r="I223" s="26" t="s">
        <v>1</v>
      </c>
      <c r="J223" s="26" t="s">
        <v>243</v>
      </c>
      <c r="K223" s="26" t="s">
        <v>1</v>
      </c>
      <c r="L223" s="26" t="s">
        <v>1</v>
      </c>
      <c r="M223" s="26" t="s">
        <v>1</v>
      </c>
      <c r="N223" s="26" t="s">
        <v>1</v>
      </c>
      <c r="O223" s="26" t="s">
        <v>1</v>
      </c>
      <c r="P223" s="26" t="s">
        <v>1</v>
      </c>
      <c r="Q223" s="27" t="s">
        <v>1</v>
      </c>
      <c r="R223" s="27" t="s">
        <v>1</v>
      </c>
    </row>
    <row r="224" spans="1:18" ht="28">
      <c r="A224" s="22">
        <v>218</v>
      </c>
      <c r="B224" s="51" t="s">
        <v>4</v>
      </c>
      <c r="C224" s="43" t="s">
        <v>657</v>
      </c>
      <c r="D224" s="43" t="s">
        <v>658</v>
      </c>
      <c r="E224" s="43" t="s">
        <v>659</v>
      </c>
      <c r="F224" s="62">
        <v>199566000</v>
      </c>
      <c r="G224" s="26" t="s">
        <v>1</v>
      </c>
      <c r="H224" s="26" t="s">
        <v>1</v>
      </c>
      <c r="I224" s="26" t="s">
        <v>1</v>
      </c>
      <c r="J224" s="26" t="s">
        <v>243</v>
      </c>
      <c r="K224" s="26" t="s">
        <v>243</v>
      </c>
      <c r="L224" s="26" t="s">
        <v>1</v>
      </c>
      <c r="M224" s="26" t="s">
        <v>1</v>
      </c>
      <c r="N224" s="26" t="s">
        <v>1</v>
      </c>
      <c r="O224" s="26" t="s">
        <v>1</v>
      </c>
      <c r="P224" s="26" t="s">
        <v>1</v>
      </c>
      <c r="Q224" s="27" t="s">
        <v>1</v>
      </c>
      <c r="R224" s="27" t="s">
        <v>1</v>
      </c>
    </row>
    <row r="225" spans="1:18" ht="28">
      <c r="A225" s="31">
        <v>219</v>
      </c>
      <c r="B225" s="58" t="s">
        <v>4</v>
      </c>
      <c r="C225" s="46" t="s">
        <v>660</v>
      </c>
      <c r="D225" s="46" t="s">
        <v>558</v>
      </c>
      <c r="E225" s="46" t="s">
        <v>661</v>
      </c>
      <c r="F225" s="63">
        <v>49344900</v>
      </c>
      <c r="G225" s="35" t="s">
        <v>1</v>
      </c>
      <c r="H225" s="35" t="s">
        <v>1</v>
      </c>
      <c r="I225" s="35" t="s">
        <v>1</v>
      </c>
      <c r="J225" s="35" t="s">
        <v>243</v>
      </c>
      <c r="K225" s="35" t="s">
        <v>243</v>
      </c>
      <c r="L225" s="35" t="s">
        <v>1</v>
      </c>
      <c r="M225" s="35" t="s">
        <v>1</v>
      </c>
      <c r="N225" s="35" t="s">
        <v>1</v>
      </c>
      <c r="O225" s="35" t="s">
        <v>1</v>
      </c>
      <c r="P225" s="35" t="s">
        <v>1</v>
      </c>
      <c r="Q225" s="36" t="s">
        <v>1</v>
      </c>
      <c r="R225" s="36" t="s">
        <v>1</v>
      </c>
    </row>
    <row r="226" spans="1:18" ht="28">
      <c r="A226" s="37">
        <v>220</v>
      </c>
      <c r="B226" s="60" t="s">
        <v>4</v>
      </c>
      <c r="C226" s="48" t="s">
        <v>662</v>
      </c>
      <c r="D226" s="48" t="s">
        <v>213</v>
      </c>
      <c r="E226" s="48" t="s">
        <v>663</v>
      </c>
      <c r="F226" s="64">
        <v>49344900</v>
      </c>
      <c r="G226" s="41" t="s">
        <v>1</v>
      </c>
      <c r="H226" s="41" t="s">
        <v>1</v>
      </c>
      <c r="I226" s="41" t="s">
        <v>1</v>
      </c>
      <c r="J226" s="41" t="s">
        <v>243</v>
      </c>
      <c r="K226" s="41" t="s">
        <v>243</v>
      </c>
      <c r="L226" s="41" t="s">
        <v>1</v>
      </c>
      <c r="M226" s="41" t="s">
        <v>1</v>
      </c>
      <c r="N226" s="41" t="s">
        <v>1</v>
      </c>
      <c r="O226" s="41" t="s">
        <v>1</v>
      </c>
      <c r="P226" s="41" t="s">
        <v>1</v>
      </c>
      <c r="Q226" s="42" t="s">
        <v>1</v>
      </c>
      <c r="R226" s="42" t="s">
        <v>1</v>
      </c>
    </row>
    <row r="227" spans="1:18" ht="42">
      <c r="A227" s="22">
        <v>221</v>
      </c>
      <c r="B227" s="51" t="s">
        <v>4</v>
      </c>
      <c r="C227" s="43" t="s">
        <v>664</v>
      </c>
      <c r="D227" s="43" t="s">
        <v>665</v>
      </c>
      <c r="E227" s="43" t="s">
        <v>666</v>
      </c>
      <c r="F227" s="55">
        <v>281000000</v>
      </c>
      <c r="G227" s="26" t="s">
        <v>1</v>
      </c>
      <c r="H227" s="26" t="s">
        <v>1</v>
      </c>
      <c r="I227" s="26" t="s">
        <v>1</v>
      </c>
      <c r="J227" s="26" t="s">
        <v>243</v>
      </c>
      <c r="K227" s="26" t="s">
        <v>243</v>
      </c>
      <c r="L227" s="26" t="s">
        <v>243</v>
      </c>
      <c r="M227" s="26" t="s">
        <v>1</v>
      </c>
      <c r="N227" s="26" t="s">
        <v>1</v>
      </c>
      <c r="O227" s="26" t="s">
        <v>1</v>
      </c>
      <c r="P227" s="26" t="s">
        <v>1</v>
      </c>
      <c r="Q227" s="27" t="s">
        <v>1</v>
      </c>
      <c r="R227" s="27" t="s">
        <v>1</v>
      </c>
    </row>
    <row r="228" spans="1:18" ht="42">
      <c r="A228" s="22">
        <v>222</v>
      </c>
      <c r="B228" s="51" t="s">
        <v>4</v>
      </c>
      <c r="C228" s="43" t="s">
        <v>667</v>
      </c>
      <c r="D228" s="43" t="s">
        <v>668</v>
      </c>
      <c r="E228" s="43" t="s">
        <v>669</v>
      </c>
      <c r="F228" s="55">
        <v>452671000</v>
      </c>
      <c r="G228" s="26" t="s">
        <v>1</v>
      </c>
      <c r="H228" s="26" t="s">
        <v>1</v>
      </c>
      <c r="I228" s="26" t="s">
        <v>1</v>
      </c>
      <c r="J228" s="26" t="s">
        <v>1</v>
      </c>
      <c r="K228" s="26" t="s">
        <v>243</v>
      </c>
      <c r="L228" s="26" t="s">
        <v>243</v>
      </c>
      <c r="M228" s="26" t="s">
        <v>1</v>
      </c>
      <c r="N228" s="26" t="s">
        <v>1</v>
      </c>
      <c r="O228" s="26" t="s">
        <v>1</v>
      </c>
      <c r="P228" s="26" t="s">
        <v>1</v>
      </c>
      <c r="Q228" s="27" t="s">
        <v>1</v>
      </c>
      <c r="R228" s="27" t="s">
        <v>1</v>
      </c>
    </row>
    <row r="229" spans="1:18" ht="42">
      <c r="A229" s="22">
        <v>223</v>
      </c>
      <c r="B229" s="51" t="s">
        <v>4</v>
      </c>
      <c r="C229" s="43" t="s">
        <v>670</v>
      </c>
      <c r="D229" s="43" t="s">
        <v>671</v>
      </c>
      <c r="E229" s="43" t="s">
        <v>672</v>
      </c>
      <c r="F229" s="55">
        <v>135854000</v>
      </c>
      <c r="G229" s="26" t="s">
        <v>1</v>
      </c>
      <c r="H229" s="26" t="s">
        <v>1</v>
      </c>
      <c r="I229" s="26" t="s">
        <v>1</v>
      </c>
      <c r="J229" s="26" t="s">
        <v>243</v>
      </c>
      <c r="K229" s="26" t="s">
        <v>243</v>
      </c>
      <c r="L229" s="26" t="s">
        <v>243</v>
      </c>
      <c r="M229" s="26" t="s">
        <v>1</v>
      </c>
      <c r="N229" s="26" t="s">
        <v>1</v>
      </c>
      <c r="O229" s="26" t="s">
        <v>1</v>
      </c>
      <c r="P229" s="26" t="s">
        <v>1</v>
      </c>
      <c r="Q229" s="27" t="s">
        <v>1</v>
      </c>
      <c r="R229" s="27" t="s">
        <v>1</v>
      </c>
    </row>
    <row r="230" spans="1:18" ht="28">
      <c r="A230" s="22">
        <v>224</v>
      </c>
      <c r="B230" s="51" t="s">
        <v>4</v>
      </c>
      <c r="C230" s="43" t="s">
        <v>673</v>
      </c>
      <c r="D230" s="43" t="s">
        <v>674</v>
      </c>
      <c r="E230" s="43" t="s">
        <v>675</v>
      </c>
      <c r="F230" s="55">
        <v>47503500</v>
      </c>
      <c r="G230" s="26" t="s">
        <v>1</v>
      </c>
      <c r="H230" s="26" t="s">
        <v>1</v>
      </c>
      <c r="I230" s="26" t="s">
        <v>1</v>
      </c>
      <c r="J230" s="26" t="s">
        <v>243</v>
      </c>
      <c r="K230" s="26" t="s">
        <v>243</v>
      </c>
      <c r="L230" s="26" t="s">
        <v>1</v>
      </c>
      <c r="M230" s="26" t="s">
        <v>1</v>
      </c>
      <c r="N230" s="26" t="s">
        <v>1</v>
      </c>
      <c r="O230" s="26" t="s">
        <v>1</v>
      </c>
      <c r="P230" s="26" t="s">
        <v>1</v>
      </c>
      <c r="Q230" s="27" t="s">
        <v>1</v>
      </c>
      <c r="R230" s="27" t="s">
        <v>1</v>
      </c>
    </row>
    <row r="231" spans="1:18" ht="28">
      <c r="A231" s="22">
        <v>225</v>
      </c>
      <c r="B231" s="51" t="s">
        <v>4</v>
      </c>
      <c r="C231" s="43" t="s">
        <v>673</v>
      </c>
      <c r="D231" s="43" t="s">
        <v>676</v>
      </c>
      <c r="E231" s="43" t="s">
        <v>677</v>
      </c>
      <c r="F231" s="55">
        <v>47543100</v>
      </c>
      <c r="G231" s="26" t="s">
        <v>1</v>
      </c>
      <c r="H231" s="26" t="s">
        <v>1</v>
      </c>
      <c r="I231" s="26" t="s">
        <v>1</v>
      </c>
      <c r="J231" s="26" t="s">
        <v>243</v>
      </c>
      <c r="K231" s="26" t="s">
        <v>243</v>
      </c>
      <c r="L231" s="26" t="s">
        <v>1</v>
      </c>
      <c r="M231" s="26" t="s">
        <v>1</v>
      </c>
      <c r="N231" s="26" t="s">
        <v>1</v>
      </c>
      <c r="O231" s="26" t="s">
        <v>1</v>
      </c>
      <c r="P231" s="26" t="s">
        <v>1</v>
      </c>
      <c r="Q231" s="27" t="s">
        <v>1</v>
      </c>
      <c r="R231" s="27" t="s">
        <v>1</v>
      </c>
    </row>
    <row r="232" spans="1:18" ht="42">
      <c r="A232" s="22">
        <v>226</v>
      </c>
      <c r="B232" s="51" t="s">
        <v>4</v>
      </c>
      <c r="C232" s="43" t="s">
        <v>678</v>
      </c>
      <c r="D232" s="43" t="s">
        <v>679</v>
      </c>
      <c r="E232" s="43" t="s">
        <v>680</v>
      </c>
      <c r="F232" s="55">
        <v>131500000</v>
      </c>
      <c r="G232" s="26" t="s">
        <v>1</v>
      </c>
      <c r="H232" s="26" t="s">
        <v>1</v>
      </c>
      <c r="I232" s="26" t="s">
        <v>1</v>
      </c>
      <c r="J232" s="26" t="s">
        <v>243</v>
      </c>
      <c r="K232" s="26" t="s">
        <v>243</v>
      </c>
      <c r="L232" s="26" t="s">
        <v>243</v>
      </c>
      <c r="M232" s="26" t="s">
        <v>1</v>
      </c>
      <c r="N232" s="26" t="s">
        <v>1</v>
      </c>
      <c r="O232" s="26" t="s">
        <v>1</v>
      </c>
      <c r="P232" s="26" t="s">
        <v>1</v>
      </c>
      <c r="Q232" s="27" t="s">
        <v>1</v>
      </c>
      <c r="R232" s="27" t="s">
        <v>1</v>
      </c>
    </row>
    <row r="233" spans="1:18" ht="42">
      <c r="A233" s="22">
        <v>227</v>
      </c>
      <c r="B233" s="51" t="s">
        <v>4</v>
      </c>
      <c r="C233" s="43" t="s">
        <v>681</v>
      </c>
      <c r="D233" s="43" t="s">
        <v>516</v>
      </c>
      <c r="E233" s="43" t="s">
        <v>682</v>
      </c>
      <c r="F233" s="55">
        <v>129306000</v>
      </c>
      <c r="G233" s="26" t="s">
        <v>1</v>
      </c>
      <c r="H233" s="26" t="s">
        <v>1</v>
      </c>
      <c r="I233" s="26" t="s">
        <v>1</v>
      </c>
      <c r="J233" s="26" t="s">
        <v>243</v>
      </c>
      <c r="K233" s="26" t="s">
        <v>243</v>
      </c>
      <c r="L233" s="26" t="s">
        <v>243</v>
      </c>
      <c r="M233" s="26" t="s">
        <v>1</v>
      </c>
      <c r="N233" s="26" t="s">
        <v>1</v>
      </c>
      <c r="O233" s="26" t="s">
        <v>1</v>
      </c>
      <c r="P233" s="26" t="s">
        <v>1</v>
      </c>
      <c r="Q233" s="27" t="s">
        <v>1</v>
      </c>
      <c r="R233" s="27" t="s">
        <v>1</v>
      </c>
    </row>
    <row r="234" spans="1:18" ht="28">
      <c r="A234" s="22">
        <v>228</v>
      </c>
      <c r="B234" s="51" t="s">
        <v>4</v>
      </c>
      <c r="C234" s="43" t="s">
        <v>662</v>
      </c>
      <c r="D234" s="43" t="s">
        <v>683</v>
      </c>
      <c r="E234" s="43" t="s">
        <v>684</v>
      </c>
      <c r="F234" s="55">
        <v>49190900</v>
      </c>
      <c r="G234" s="26" t="s">
        <v>1</v>
      </c>
      <c r="H234" s="26" t="s">
        <v>1</v>
      </c>
      <c r="I234" s="26" t="s">
        <v>1</v>
      </c>
      <c r="J234" s="26" t="s">
        <v>243</v>
      </c>
      <c r="K234" s="26" t="s">
        <v>243</v>
      </c>
      <c r="L234" s="26" t="s">
        <v>1</v>
      </c>
      <c r="M234" s="26" t="s">
        <v>1</v>
      </c>
      <c r="N234" s="26" t="s">
        <v>1</v>
      </c>
      <c r="O234" s="26" t="s">
        <v>1</v>
      </c>
      <c r="P234" s="26" t="s">
        <v>1</v>
      </c>
      <c r="Q234" s="27" t="s">
        <v>1</v>
      </c>
      <c r="R234" s="27" t="s">
        <v>1</v>
      </c>
    </row>
    <row r="235" spans="1:18" ht="42">
      <c r="A235" s="22">
        <v>229</v>
      </c>
      <c r="B235" s="51" t="s">
        <v>4</v>
      </c>
      <c r="C235" s="43" t="s">
        <v>685</v>
      </c>
      <c r="D235" s="43" t="s">
        <v>686</v>
      </c>
      <c r="E235" s="43" t="s">
        <v>687</v>
      </c>
      <c r="F235" s="62">
        <v>131637000</v>
      </c>
      <c r="G235" s="26" t="s">
        <v>1</v>
      </c>
      <c r="H235" s="26" t="s">
        <v>1</v>
      </c>
      <c r="I235" s="26" t="s">
        <v>1</v>
      </c>
      <c r="J235" s="26" t="s">
        <v>243</v>
      </c>
      <c r="K235" s="26" t="s">
        <v>243</v>
      </c>
      <c r="L235" s="26" t="s">
        <v>243</v>
      </c>
      <c r="M235" s="26" t="s">
        <v>1</v>
      </c>
      <c r="N235" s="26" t="s">
        <v>1</v>
      </c>
      <c r="O235" s="26" t="s">
        <v>1</v>
      </c>
      <c r="P235" s="26" t="s">
        <v>1</v>
      </c>
      <c r="Q235" s="27" t="s">
        <v>1</v>
      </c>
      <c r="R235" s="27" t="s">
        <v>1</v>
      </c>
    </row>
    <row r="236" spans="1:18" ht="42">
      <c r="A236" s="22">
        <v>230</v>
      </c>
      <c r="B236" s="51" t="s">
        <v>4</v>
      </c>
      <c r="C236" s="43" t="s">
        <v>688</v>
      </c>
      <c r="D236" s="43" t="s">
        <v>496</v>
      </c>
      <c r="E236" s="43" t="s">
        <v>687</v>
      </c>
      <c r="F236" s="55">
        <v>131500000</v>
      </c>
      <c r="G236" s="26" t="s">
        <v>1</v>
      </c>
      <c r="H236" s="26" t="s">
        <v>1</v>
      </c>
      <c r="I236" s="26" t="s">
        <v>1</v>
      </c>
      <c r="J236" s="26" t="s">
        <v>243</v>
      </c>
      <c r="K236" s="26" t="s">
        <v>243</v>
      </c>
      <c r="L236" s="26" t="s">
        <v>243</v>
      </c>
      <c r="M236" s="26" t="s">
        <v>1</v>
      </c>
      <c r="N236" s="26" t="s">
        <v>1</v>
      </c>
      <c r="O236" s="26" t="s">
        <v>1</v>
      </c>
      <c r="P236" s="26" t="s">
        <v>1</v>
      </c>
      <c r="Q236" s="27" t="s">
        <v>1</v>
      </c>
      <c r="R236" s="27" t="s">
        <v>1</v>
      </c>
    </row>
    <row r="237" spans="1:18" ht="28">
      <c r="A237" s="22">
        <v>231</v>
      </c>
      <c r="B237" s="51" t="s">
        <v>4</v>
      </c>
      <c r="C237" s="43" t="s">
        <v>689</v>
      </c>
      <c r="D237" s="43" t="s">
        <v>690</v>
      </c>
      <c r="E237" s="43" t="s">
        <v>691</v>
      </c>
      <c r="F237" s="55">
        <v>49346000</v>
      </c>
      <c r="G237" s="26" t="s">
        <v>1</v>
      </c>
      <c r="H237" s="26" t="s">
        <v>1</v>
      </c>
      <c r="I237" s="26" t="s">
        <v>1</v>
      </c>
      <c r="J237" s="26" t="s">
        <v>243</v>
      </c>
      <c r="K237" s="26" t="s">
        <v>243</v>
      </c>
      <c r="L237" s="26" t="s">
        <v>1</v>
      </c>
      <c r="M237" s="26" t="s">
        <v>1</v>
      </c>
      <c r="N237" s="26" t="s">
        <v>1</v>
      </c>
      <c r="O237" s="26" t="s">
        <v>1</v>
      </c>
      <c r="P237" s="26" t="s">
        <v>1</v>
      </c>
      <c r="Q237" s="27" t="s">
        <v>1</v>
      </c>
      <c r="R237" s="27" t="s">
        <v>1</v>
      </c>
    </row>
    <row r="238" spans="1:18" ht="42">
      <c r="A238" s="22">
        <v>232</v>
      </c>
      <c r="B238" s="51" t="s">
        <v>4</v>
      </c>
      <c r="C238" s="43" t="s">
        <v>692</v>
      </c>
      <c r="D238" s="43" t="s">
        <v>693</v>
      </c>
      <c r="E238" s="43" t="s">
        <v>694</v>
      </c>
      <c r="F238" s="55">
        <v>222136000</v>
      </c>
      <c r="G238" s="26" t="s">
        <v>1</v>
      </c>
      <c r="H238" s="26" t="s">
        <v>1</v>
      </c>
      <c r="I238" s="26" t="s">
        <v>1</v>
      </c>
      <c r="J238" s="26" t="s">
        <v>243</v>
      </c>
      <c r="K238" s="26" t="s">
        <v>243</v>
      </c>
      <c r="L238" s="26" t="s">
        <v>243</v>
      </c>
      <c r="M238" s="26" t="s">
        <v>1</v>
      </c>
      <c r="N238" s="26" t="s">
        <v>1</v>
      </c>
      <c r="O238" s="26" t="s">
        <v>1</v>
      </c>
      <c r="P238" s="26" t="s">
        <v>1</v>
      </c>
      <c r="Q238" s="27" t="s">
        <v>1</v>
      </c>
      <c r="R238" s="27" t="s">
        <v>1</v>
      </c>
    </row>
    <row r="239" spans="1:18" ht="28">
      <c r="A239" s="22">
        <v>233</v>
      </c>
      <c r="B239" s="51" t="s">
        <v>4</v>
      </c>
      <c r="C239" s="43" t="s">
        <v>662</v>
      </c>
      <c r="D239" s="43" t="s">
        <v>695</v>
      </c>
      <c r="E239" s="43" t="s">
        <v>684</v>
      </c>
      <c r="F239" s="55">
        <v>49190900</v>
      </c>
      <c r="G239" s="26" t="s">
        <v>1</v>
      </c>
      <c r="H239" s="26" t="s">
        <v>1</v>
      </c>
      <c r="I239" s="26" t="s">
        <v>1</v>
      </c>
      <c r="J239" s="26" t="s">
        <v>243</v>
      </c>
      <c r="K239" s="26" t="s">
        <v>243</v>
      </c>
      <c r="L239" s="26" t="s">
        <v>1</v>
      </c>
      <c r="M239" s="26" t="s">
        <v>1</v>
      </c>
      <c r="N239" s="26" t="s">
        <v>1</v>
      </c>
      <c r="O239" s="26" t="s">
        <v>1</v>
      </c>
      <c r="P239" s="26" t="s">
        <v>1</v>
      </c>
      <c r="Q239" s="27" t="s">
        <v>1</v>
      </c>
      <c r="R239" s="27" t="s">
        <v>1</v>
      </c>
    </row>
    <row r="240" spans="1:18" ht="28">
      <c r="A240" s="22">
        <v>234</v>
      </c>
      <c r="B240" s="51" t="s">
        <v>4</v>
      </c>
      <c r="C240" s="43" t="s">
        <v>495</v>
      </c>
      <c r="D240" s="43" t="s">
        <v>612</v>
      </c>
      <c r="E240" s="43" t="s">
        <v>696</v>
      </c>
      <c r="F240" s="62">
        <v>49522000</v>
      </c>
      <c r="G240" s="26" t="s">
        <v>1</v>
      </c>
      <c r="H240" s="26" t="s">
        <v>1</v>
      </c>
      <c r="I240" s="26" t="s">
        <v>1</v>
      </c>
      <c r="J240" s="26" t="s">
        <v>243</v>
      </c>
      <c r="K240" s="26" t="s">
        <v>243</v>
      </c>
      <c r="L240" s="26" t="s">
        <v>1</v>
      </c>
      <c r="M240" s="26" t="s">
        <v>1</v>
      </c>
      <c r="N240" s="26" t="s">
        <v>1</v>
      </c>
      <c r="O240" s="26" t="s">
        <v>1</v>
      </c>
      <c r="P240" s="26" t="s">
        <v>1</v>
      </c>
      <c r="Q240" s="27" t="s">
        <v>1</v>
      </c>
      <c r="R240" s="27" t="s">
        <v>1</v>
      </c>
    </row>
    <row r="241" spans="1:18" ht="42">
      <c r="A241" s="22">
        <v>235</v>
      </c>
      <c r="B241" s="51" t="s">
        <v>4</v>
      </c>
      <c r="C241" s="43" t="s">
        <v>697</v>
      </c>
      <c r="D241" s="43" t="s">
        <v>570</v>
      </c>
      <c r="E241" s="43" t="s">
        <v>698</v>
      </c>
      <c r="F241" s="55">
        <v>184300000</v>
      </c>
      <c r="G241" s="26" t="s">
        <v>1</v>
      </c>
      <c r="H241" s="26" t="s">
        <v>1</v>
      </c>
      <c r="I241" s="26" t="s">
        <v>1</v>
      </c>
      <c r="J241" s="26" t="s">
        <v>243</v>
      </c>
      <c r="K241" s="26" t="s">
        <v>243</v>
      </c>
      <c r="L241" s="26" t="s">
        <v>1</v>
      </c>
      <c r="M241" s="26" t="s">
        <v>1</v>
      </c>
      <c r="N241" s="26" t="s">
        <v>1</v>
      </c>
      <c r="O241" s="26" t="s">
        <v>1</v>
      </c>
      <c r="P241" s="26" t="s">
        <v>1</v>
      </c>
      <c r="Q241" s="27" t="s">
        <v>1</v>
      </c>
      <c r="R241" s="27" t="s">
        <v>1</v>
      </c>
    </row>
    <row r="242" spans="1:18" ht="42">
      <c r="A242" s="22">
        <v>236</v>
      </c>
      <c r="B242" s="51" t="s">
        <v>4</v>
      </c>
      <c r="C242" s="43" t="s">
        <v>699</v>
      </c>
      <c r="D242" s="43" t="s">
        <v>334</v>
      </c>
      <c r="E242" s="43" t="s">
        <v>700</v>
      </c>
      <c r="F242" s="62">
        <v>130108000</v>
      </c>
      <c r="G242" s="26" t="s">
        <v>1</v>
      </c>
      <c r="H242" s="26" t="s">
        <v>1</v>
      </c>
      <c r="I242" s="26" t="s">
        <v>1</v>
      </c>
      <c r="J242" s="26" t="s">
        <v>243</v>
      </c>
      <c r="K242" s="26" t="s">
        <v>243</v>
      </c>
      <c r="L242" s="26" t="s">
        <v>243</v>
      </c>
      <c r="M242" s="26" t="s">
        <v>1</v>
      </c>
      <c r="N242" s="26" t="s">
        <v>1</v>
      </c>
      <c r="O242" s="26" t="s">
        <v>1</v>
      </c>
      <c r="P242" s="26" t="s">
        <v>1</v>
      </c>
      <c r="Q242" s="27" t="s">
        <v>1</v>
      </c>
      <c r="R242" s="27" t="s">
        <v>1</v>
      </c>
    </row>
    <row r="243" spans="1:18" ht="42">
      <c r="A243" s="22">
        <v>237</v>
      </c>
      <c r="B243" s="51" t="s">
        <v>4</v>
      </c>
      <c r="C243" s="43" t="s">
        <v>701</v>
      </c>
      <c r="D243" s="43" t="s">
        <v>19</v>
      </c>
      <c r="E243" s="43" t="s">
        <v>702</v>
      </c>
      <c r="F243" s="55">
        <v>131906000</v>
      </c>
      <c r="G243" s="26" t="s">
        <v>1</v>
      </c>
      <c r="H243" s="26" t="s">
        <v>243</v>
      </c>
      <c r="I243" s="26" t="s">
        <v>1</v>
      </c>
      <c r="J243" s="26" t="s">
        <v>243</v>
      </c>
      <c r="K243" s="26" t="s">
        <v>243</v>
      </c>
      <c r="L243" s="26" t="s">
        <v>243</v>
      </c>
      <c r="M243" s="26" t="s">
        <v>1</v>
      </c>
      <c r="N243" s="26" t="s">
        <v>1</v>
      </c>
      <c r="O243" s="26" t="s">
        <v>1</v>
      </c>
      <c r="P243" s="26" t="s">
        <v>1</v>
      </c>
      <c r="Q243" s="27" t="s">
        <v>1</v>
      </c>
      <c r="R243" s="27" t="s">
        <v>1</v>
      </c>
    </row>
    <row r="244" spans="1:18" ht="42">
      <c r="A244" s="22">
        <v>238</v>
      </c>
      <c r="B244" s="51" t="s">
        <v>4</v>
      </c>
      <c r="C244" s="43" t="s">
        <v>703</v>
      </c>
      <c r="D244" s="43" t="s">
        <v>704</v>
      </c>
      <c r="E244" s="43" t="s">
        <v>705</v>
      </c>
      <c r="F244" s="55">
        <v>131396000</v>
      </c>
      <c r="G244" s="26" t="s">
        <v>1</v>
      </c>
      <c r="H244" s="26" t="s">
        <v>1</v>
      </c>
      <c r="I244" s="26" t="s">
        <v>1</v>
      </c>
      <c r="J244" s="26" t="s">
        <v>243</v>
      </c>
      <c r="K244" s="26" t="s">
        <v>243</v>
      </c>
      <c r="L244" s="26" t="s">
        <v>243</v>
      </c>
      <c r="M244" s="26" t="s">
        <v>1</v>
      </c>
      <c r="N244" s="26" t="s">
        <v>1</v>
      </c>
      <c r="O244" s="26" t="s">
        <v>1</v>
      </c>
      <c r="P244" s="26" t="s">
        <v>1</v>
      </c>
      <c r="Q244" s="27" t="s">
        <v>1</v>
      </c>
      <c r="R244" s="27" t="s">
        <v>1</v>
      </c>
    </row>
    <row r="245" spans="1:18" ht="42">
      <c r="A245" s="22">
        <v>239</v>
      </c>
      <c r="B245" s="51" t="s">
        <v>4</v>
      </c>
      <c r="C245" s="43" t="s">
        <v>706</v>
      </c>
      <c r="D245" s="43" t="s">
        <v>707</v>
      </c>
      <c r="E245" s="43" t="s">
        <v>708</v>
      </c>
      <c r="F245" s="62">
        <v>247374000</v>
      </c>
      <c r="G245" s="26" t="s">
        <v>1</v>
      </c>
      <c r="H245" s="26" t="s">
        <v>1</v>
      </c>
      <c r="I245" s="26" t="s">
        <v>1</v>
      </c>
      <c r="J245" s="26" t="s">
        <v>243</v>
      </c>
      <c r="K245" s="26" t="s">
        <v>243</v>
      </c>
      <c r="L245" s="26" t="s">
        <v>243</v>
      </c>
      <c r="M245" s="26" t="s">
        <v>1</v>
      </c>
      <c r="N245" s="26" t="s">
        <v>1</v>
      </c>
      <c r="O245" s="26" t="s">
        <v>1</v>
      </c>
      <c r="P245" s="26" t="s">
        <v>1</v>
      </c>
      <c r="Q245" s="27" t="s">
        <v>1</v>
      </c>
      <c r="R245" s="27" t="s">
        <v>1</v>
      </c>
    </row>
    <row r="246" spans="1:18" ht="42">
      <c r="A246" s="22">
        <v>240</v>
      </c>
      <c r="B246" s="51" t="s">
        <v>4</v>
      </c>
      <c r="C246" s="43" t="s">
        <v>709</v>
      </c>
      <c r="D246" s="43" t="s">
        <v>710</v>
      </c>
      <c r="E246" s="43" t="s">
        <v>711</v>
      </c>
      <c r="F246" s="62">
        <v>247000000</v>
      </c>
      <c r="G246" s="26" t="s">
        <v>1</v>
      </c>
      <c r="H246" s="26" t="s">
        <v>1</v>
      </c>
      <c r="I246" s="26" t="s">
        <v>1</v>
      </c>
      <c r="J246" s="26" t="s">
        <v>243</v>
      </c>
      <c r="K246" s="26" t="s">
        <v>1</v>
      </c>
      <c r="L246" s="26" t="s">
        <v>243</v>
      </c>
      <c r="M246" s="26" t="s">
        <v>1</v>
      </c>
      <c r="N246" s="26" t="s">
        <v>1</v>
      </c>
      <c r="O246" s="26" t="s">
        <v>1</v>
      </c>
      <c r="P246" s="26" t="s">
        <v>1</v>
      </c>
      <c r="Q246" s="27" t="s">
        <v>1</v>
      </c>
      <c r="R246" s="27" t="s">
        <v>1</v>
      </c>
    </row>
    <row r="247" spans="1:18" ht="42">
      <c r="A247" s="22">
        <v>241</v>
      </c>
      <c r="B247" s="51" t="s">
        <v>4</v>
      </c>
      <c r="C247" s="43" t="s">
        <v>712</v>
      </c>
      <c r="D247" s="43" t="s">
        <v>713</v>
      </c>
      <c r="E247" s="43" t="s">
        <v>714</v>
      </c>
      <c r="F247" s="62">
        <v>131531000</v>
      </c>
      <c r="G247" s="26" t="s">
        <v>1</v>
      </c>
      <c r="H247" s="26" t="s">
        <v>1</v>
      </c>
      <c r="I247" s="26" t="s">
        <v>1</v>
      </c>
      <c r="J247" s="26" t="s">
        <v>243</v>
      </c>
      <c r="K247" s="26" t="s">
        <v>243</v>
      </c>
      <c r="L247" s="26" t="s">
        <v>243</v>
      </c>
      <c r="M247" s="26" t="s">
        <v>1</v>
      </c>
      <c r="N247" s="26" t="s">
        <v>1</v>
      </c>
      <c r="O247" s="26" t="s">
        <v>1</v>
      </c>
      <c r="P247" s="26" t="s">
        <v>1</v>
      </c>
      <c r="Q247" s="27" t="s">
        <v>1</v>
      </c>
      <c r="R247" s="27" t="s">
        <v>1</v>
      </c>
    </row>
    <row r="248" spans="1:18" ht="28">
      <c r="A248" s="22">
        <v>242</v>
      </c>
      <c r="B248" s="51" t="s">
        <v>4</v>
      </c>
      <c r="C248" s="43" t="s">
        <v>715</v>
      </c>
      <c r="D248" s="43" t="s">
        <v>716</v>
      </c>
      <c r="E248" s="43" t="s">
        <v>717</v>
      </c>
      <c r="F248" s="62">
        <v>183540000</v>
      </c>
      <c r="G248" s="26" t="s">
        <v>1</v>
      </c>
      <c r="H248" s="26" t="s">
        <v>1</v>
      </c>
      <c r="I248" s="26" t="s">
        <v>1</v>
      </c>
      <c r="J248" s="26" t="s">
        <v>243</v>
      </c>
      <c r="K248" s="26" t="s">
        <v>243</v>
      </c>
      <c r="L248" s="26" t="s">
        <v>1</v>
      </c>
      <c r="M248" s="26" t="s">
        <v>1</v>
      </c>
      <c r="N248" s="26" t="s">
        <v>1</v>
      </c>
      <c r="O248" s="26" t="s">
        <v>1</v>
      </c>
      <c r="P248" s="26" t="s">
        <v>1</v>
      </c>
      <c r="Q248" s="27" t="s">
        <v>1</v>
      </c>
      <c r="R248" s="27" t="s">
        <v>1</v>
      </c>
    </row>
    <row r="249" spans="1:18" ht="42">
      <c r="A249" s="31">
        <v>243</v>
      </c>
      <c r="B249" s="58" t="s">
        <v>4</v>
      </c>
      <c r="C249" s="46" t="s">
        <v>718</v>
      </c>
      <c r="D249" s="46" t="s">
        <v>719</v>
      </c>
      <c r="E249" s="46" t="s">
        <v>720</v>
      </c>
      <c r="F249" s="59">
        <v>247200000</v>
      </c>
      <c r="G249" s="35" t="s">
        <v>1</v>
      </c>
      <c r="H249" s="35" t="s">
        <v>1</v>
      </c>
      <c r="I249" s="35" t="s">
        <v>1</v>
      </c>
      <c r="J249" s="35" t="s">
        <v>243</v>
      </c>
      <c r="K249" s="35" t="s">
        <v>243</v>
      </c>
      <c r="L249" s="35" t="s">
        <v>243</v>
      </c>
      <c r="M249" s="35" t="s">
        <v>1</v>
      </c>
      <c r="N249" s="35" t="s">
        <v>1</v>
      </c>
      <c r="O249" s="35" t="s">
        <v>1</v>
      </c>
      <c r="P249" s="35" t="s">
        <v>1</v>
      </c>
      <c r="Q249" s="36" t="s">
        <v>1</v>
      </c>
      <c r="R249" s="36" t="s">
        <v>1</v>
      </c>
    </row>
    <row r="250" spans="1:18" ht="42">
      <c r="A250" s="37">
        <v>244</v>
      </c>
      <c r="B250" s="60" t="s">
        <v>4</v>
      </c>
      <c r="C250" s="48" t="s">
        <v>721</v>
      </c>
      <c r="D250" s="48" t="s">
        <v>722</v>
      </c>
      <c r="E250" s="48" t="s">
        <v>723</v>
      </c>
      <c r="F250" s="61">
        <v>246509000</v>
      </c>
      <c r="G250" s="41" t="s">
        <v>1</v>
      </c>
      <c r="H250" s="41" t="s">
        <v>243</v>
      </c>
      <c r="I250" s="41" t="s">
        <v>1</v>
      </c>
      <c r="J250" s="41" t="s">
        <v>243</v>
      </c>
      <c r="K250" s="41" t="s">
        <v>243</v>
      </c>
      <c r="L250" s="41" t="s">
        <v>243</v>
      </c>
      <c r="M250" s="41" t="s">
        <v>1</v>
      </c>
      <c r="N250" s="41" t="s">
        <v>1</v>
      </c>
      <c r="O250" s="41" t="s">
        <v>1</v>
      </c>
      <c r="P250" s="41" t="s">
        <v>1</v>
      </c>
      <c r="Q250" s="42" t="s">
        <v>1</v>
      </c>
      <c r="R250" s="42" t="s">
        <v>1</v>
      </c>
    </row>
    <row r="251" spans="1:18" ht="42">
      <c r="A251" s="22">
        <v>245</v>
      </c>
      <c r="B251" s="51" t="s">
        <v>4</v>
      </c>
      <c r="C251" s="43" t="s">
        <v>724</v>
      </c>
      <c r="D251" s="43" t="s">
        <v>725</v>
      </c>
      <c r="E251" s="43" t="s">
        <v>726</v>
      </c>
      <c r="F251" s="62">
        <v>131434000</v>
      </c>
      <c r="G251" s="26" t="s">
        <v>1</v>
      </c>
      <c r="H251" s="26" t="s">
        <v>1</v>
      </c>
      <c r="I251" s="26" t="s">
        <v>1</v>
      </c>
      <c r="J251" s="26" t="s">
        <v>243</v>
      </c>
      <c r="K251" s="26" t="s">
        <v>243</v>
      </c>
      <c r="L251" s="26" t="s">
        <v>243</v>
      </c>
      <c r="M251" s="26" t="s">
        <v>1</v>
      </c>
      <c r="N251" s="26" t="s">
        <v>1</v>
      </c>
      <c r="O251" s="26" t="s">
        <v>1</v>
      </c>
      <c r="P251" s="26" t="s">
        <v>1</v>
      </c>
      <c r="Q251" s="27" t="s">
        <v>1</v>
      </c>
      <c r="R251" s="27" t="s">
        <v>1</v>
      </c>
    </row>
    <row r="252" spans="1:18" ht="42">
      <c r="A252" s="22">
        <v>246</v>
      </c>
      <c r="B252" s="51" t="s">
        <v>4</v>
      </c>
      <c r="C252" s="43" t="s">
        <v>727</v>
      </c>
      <c r="D252" s="43" t="s">
        <v>728</v>
      </c>
      <c r="E252" s="43" t="s">
        <v>729</v>
      </c>
      <c r="F252" s="62">
        <v>136250000</v>
      </c>
      <c r="G252" s="26" t="s">
        <v>1</v>
      </c>
      <c r="H252" s="26" t="s">
        <v>243</v>
      </c>
      <c r="I252" s="26" t="s">
        <v>1</v>
      </c>
      <c r="J252" s="26" t="s">
        <v>243</v>
      </c>
      <c r="K252" s="26" t="s">
        <v>243</v>
      </c>
      <c r="L252" s="26" t="s">
        <v>243</v>
      </c>
      <c r="M252" s="26" t="s">
        <v>1</v>
      </c>
      <c r="N252" s="26" t="s">
        <v>1</v>
      </c>
      <c r="O252" s="26" t="s">
        <v>1</v>
      </c>
      <c r="P252" s="26" t="s">
        <v>1</v>
      </c>
      <c r="Q252" s="27" t="s">
        <v>1</v>
      </c>
      <c r="R252" s="27" t="s">
        <v>1</v>
      </c>
    </row>
    <row r="253" spans="1:18" ht="42">
      <c r="A253" s="22">
        <v>247</v>
      </c>
      <c r="B253" s="51" t="s">
        <v>4</v>
      </c>
      <c r="C253" s="43" t="s">
        <v>730</v>
      </c>
      <c r="D253" s="43" t="s">
        <v>731</v>
      </c>
      <c r="E253" s="43" t="s">
        <v>732</v>
      </c>
      <c r="F253" s="62">
        <v>240500000</v>
      </c>
      <c r="G253" s="26" t="s">
        <v>1</v>
      </c>
      <c r="H253" s="26" t="s">
        <v>243</v>
      </c>
      <c r="I253" s="26" t="s">
        <v>1</v>
      </c>
      <c r="J253" s="26" t="s">
        <v>243</v>
      </c>
      <c r="K253" s="26" t="s">
        <v>243</v>
      </c>
      <c r="L253" s="26" t="s">
        <v>243</v>
      </c>
      <c r="M253" s="26" t="s">
        <v>1</v>
      </c>
      <c r="N253" s="26" t="s">
        <v>1</v>
      </c>
      <c r="O253" s="26" t="s">
        <v>1</v>
      </c>
      <c r="P253" s="26" t="s">
        <v>1</v>
      </c>
      <c r="Q253" s="27" t="s">
        <v>1</v>
      </c>
      <c r="R253" s="27" t="s">
        <v>1</v>
      </c>
    </row>
    <row r="254" spans="1:18" ht="42">
      <c r="A254" s="22">
        <v>248</v>
      </c>
      <c r="B254" s="51" t="s">
        <v>4</v>
      </c>
      <c r="C254" s="43" t="s">
        <v>733</v>
      </c>
      <c r="D254" s="43" t="s">
        <v>734</v>
      </c>
      <c r="E254" s="43" t="s">
        <v>735</v>
      </c>
      <c r="F254" s="55">
        <v>191000000</v>
      </c>
      <c r="G254" s="26" t="s">
        <v>1</v>
      </c>
      <c r="H254" s="26" t="s">
        <v>1</v>
      </c>
      <c r="I254" s="26" t="s">
        <v>1</v>
      </c>
      <c r="J254" s="26" t="s">
        <v>243</v>
      </c>
      <c r="K254" s="26" t="s">
        <v>243</v>
      </c>
      <c r="L254" s="26" t="s">
        <v>243</v>
      </c>
      <c r="M254" s="26" t="s">
        <v>1</v>
      </c>
      <c r="N254" s="26" t="s">
        <v>1</v>
      </c>
      <c r="O254" s="26" t="s">
        <v>1</v>
      </c>
      <c r="P254" s="26" t="s">
        <v>1</v>
      </c>
      <c r="Q254" s="27" t="s">
        <v>1</v>
      </c>
      <c r="R254" s="27" t="s">
        <v>1</v>
      </c>
    </row>
    <row r="255" spans="1:18" ht="42">
      <c r="A255" s="22">
        <v>249</v>
      </c>
      <c r="B255" s="51" t="s">
        <v>4</v>
      </c>
      <c r="C255" s="43" t="s">
        <v>736</v>
      </c>
      <c r="D255" s="43" t="s">
        <v>737</v>
      </c>
      <c r="E255" s="43" t="s">
        <v>738</v>
      </c>
      <c r="F255" s="55">
        <v>221221000</v>
      </c>
      <c r="G255" s="26" t="s">
        <v>1</v>
      </c>
      <c r="H255" s="26" t="s">
        <v>1</v>
      </c>
      <c r="I255" s="26" t="s">
        <v>1</v>
      </c>
      <c r="J255" s="26" t="s">
        <v>243</v>
      </c>
      <c r="K255" s="26" t="s">
        <v>243</v>
      </c>
      <c r="L255" s="26" t="s">
        <v>243</v>
      </c>
      <c r="M255" s="26" t="s">
        <v>1</v>
      </c>
      <c r="N255" s="26" t="s">
        <v>1</v>
      </c>
      <c r="O255" s="26" t="s">
        <v>1</v>
      </c>
      <c r="P255" s="26" t="s">
        <v>1</v>
      </c>
      <c r="Q255" s="27" t="s">
        <v>1</v>
      </c>
      <c r="R255" s="27" t="s">
        <v>1</v>
      </c>
    </row>
    <row r="256" spans="1:18" ht="42">
      <c r="A256" s="22">
        <v>250</v>
      </c>
      <c r="B256" s="51" t="s">
        <v>4</v>
      </c>
      <c r="C256" s="43" t="s">
        <v>739</v>
      </c>
      <c r="D256" s="43" t="s">
        <v>740</v>
      </c>
      <c r="E256" s="43" t="s">
        <v>741</v>
      </c>
      <c r="F256" s="62">
        <v>230585000</v>
      </c>
      <c r="G256" s="26" t="s">
        <v>1</v>
      </c>
      <c r="H256" s="26" t="s">
        <v>1</v>
      </c>
      <c r="I256" s="26" t="s">
        <v>1</v>
      </c>
      <c r="J256" s="26" t="s">
        <v>243</v>
      </c>
      <c r="K256" s="26" t="s">
        <v>243</v>
      </c>
      <c r="L256" s="26" t="s">
        <v>243</v>
      </c>
      <c r="M256" s="26" t="s">
        <v>1</v>
      </c>
      <c r="N256" s="26" t="s">
        <v>1</v>
      </c>
      <c r="O256" s="26" t="s">
        <v>1</v>
      </c>
      <c r="P256" s="26" t="s">
        <v>1</v>
      </c>
      <c r="Q256" s="27" t="s">
        <v>1</v>
      </c>
      <c r="R256" s="27" t="s">
        <v>1</v>
      </c>
    </row>
    <row r="257" spans="1:18" ht="42">
      <c r="A257" s="22">
        <v>251</v>
      </c>
      <c r="B257" s="51" t="s">
        <v>4</v>
      </c>
      <c r="C257" s="43" t="s">
        <v>742</v>
      </c>
      <c r="D257" s="43" t="s">
        <v>291</v>
      </c>
      <c r="E257" s="43" t="s">
        <v>743</v>
      </c>
      <c r="F257" s="55">
        <v>135742000</v>
      </c>
      <c r="G257" s="26" t="s">
        <v>1</v>
      </c>
      <c r="H257" s="26" t="s">
        <v>1</v>
      </c>
      <c r="I257" s="26" t="s">
        <v>1</v>
      </c>
      <c r="J257" s="26" t="s">
        <v>243</v>
      </c>
      <c r="K257" s="26" t="s">
        <v>243</v>
      </c>
      <c r="L257" s="26" t="s">
        <v>243</v>
      </c>
      <c r="M257" s="26" t="s">
        <v>1</v>
      </c>
      <c r="N257" s="26" t="s">
        <v>1</v>
      </c>
      <c r="O257" s="26" t="s">
        <v>1</v>
      </c>
      <c r="P257" s="26" t="s">
        <v>1</v>
      </c>
      <c r="Q257" s="27" t="s">
        <v>1</v>
      </c>
      <c r="R257" s="27" t="s">
        <v>1</v>
      </c>
    </row>
    <row r="258" spans="1:18" ht="42">
      <c r="A258" s="22">
        <v>252</v>
      </c>
      <c r="B258" s="51" t="s">
        <v>4</v>
      </c>
      <c r="C258" s="43" t="s">
        <v>744</v>
      </c>
      <c r="D258" s="43" t="s">
        <v>745</v>
      </c>
      <c r="E258" s="43" t="s">
        <v>746</v>
      </c>
      <c r="F258" s="55">
        <v>222132000</v>
      </c>
      <c r="G258" s="26" t="s">
        <v>1</v>
      </c>
      <c r="H258" s="26" t="s">
        <v>1</v>
      </c>
      <c r="I258" s="26" t="s">
        <v>1</v>
      </c>
      <c r="J258" s="26" t="s">
        <v>243</v>
      </c>
      <c r="K258" s="26" t="s">
        <v>243</v>
      </c>
      <c r="L258" s="26" t="s">
        <v>243</v>
      </c>
      <c r="M258" s="26" t="s">
        <v>1</v>
      </c>
      <c r="N258" s="26" t="s">
        <v>1</v>
      </c>
      <c r="O258" s="26" t="s">
        <v>1</v>
      </c>
      <c r="P258" s="26" t="s">
        <v>1</v>
      </c>
      <c r="Q258" s="27" t="s">
        <v>1</v>
      </c>
      <c r="R258" s="27" t="s">
        <v>1</v>
      </c>
    </row>
    <row r="259" spans="1:18" ht="42">
      <c r="A259" s="22">
        <v>253</v>
      </c>
      <c r="B259" s="51" t="s">
        <v>4</v>
      </c>
      <c r="C259" s="43" t="s">
        <v>747</v>
      </c>
      <c r="D259" s="43" t="s">
        <v>748</v>
      </c>
      <c r="E259" s="43" t="s">
        <v>749</v>
      </c>
      <c r="F259" s="55">
        <v>179200000</v>
      </c>
      <c r="G259" s="26" t="s">
        <v>1</v>
      </c>
      <c r="H259" s="26" t="s">
        <v>1</v>
      </c>
      <c r="I259" s="26" t="s">
        <v>1</v>
      </c>
      <c r="J259" s="26" t="s">
        <v>243</v>
      </c>
      <c r="K259" s="26" t="s">
        <v>243</v>
      </c>
      <c r="L259" s="26" t="s">
        <v>243</v>
      </c>
      <c r="M259" s="26" t="s">
        <v>1</v>
      </c>
      <c r="N259" s="26" t="s">
        <v>1</v>
      </c>
      <c r="O259" s="26" t="s">
        <v>1</v>
      </c>
      <c r="P259" s="26" t="s">
        <v>1</v>
      </c>
      <c r="Q259" s="27" t="s">
        <v>1</v>
      </c>
      <c r="R259" s="27" t="s">
        <v>1</v>
      </c>
    </row>
    <row r="260" spans="1:18" ht="28">
      <c r="A260" s="22">
        <v>254</v>
      </c>
      <c r="B260" s="51" t="s">
        <v>4</v>
      </c>
      <c r="C260" s="43" t="s">
        <v>750</v>
      </c>
      <c r="D260" s="43" t="s">
        <v>512</v>
      </c>
      <c r="E260" s="43" t="s">
        <v>751</v>
      </c>
      <c r="F260" s="55">
        <v>46502500</v>
      </c>
      <c r="G260" s="26" t="s">
        <v>1</v>
      </c>
      <c r="H260" s="26" t="s">
        <v>1</v>
      </c>
      <c r="I260" s="26" t="s">
        <v>1</v>
      </c>
      <c r="J260" s="26" t="s">
        <v>243</v>
      </c>
      <c r="K260" s="26" t="s">
        <v>243</v>
      </c>
      <c r="L260" s="26" t="s">
        <v>1</v>
      </c>
      <c r="M260" s="26" t="s">
        <v>1</v>
      </c>
      <c r="N260" s="26" t="s">
        <v>1</v>
      </c>
      <c r="O260" s="26" t="s">
        <v>1</v>
      </c>
      <c r="P260" s="26" t="s">
        <v>1</v>
      </c>
      <c r="Q260" s="27" t="s">
        <v>1</v>
      </c>
      <c r="R260" s="27" t="s">
        <v>1</v>
      </c>
    </row>
    <row r="261" spans="1:18" ht="28">
      <c r="A261" s="22">
        <v>255</v>
      </c>
      <c r="B261" s="51" t="s">
        <v>4</v>
      </c>
      <c r="C261" s="43" t="s">
        <v>752</v>
      </c>
      <c r="D261" s="43" t="s">
        <v>213</v>
      </c>
      <c r="E261" s="43" t="s">
        <v>753</v>
      </c>
      <c r="F261" s="55">
        <v>46475000</v>
      </c>
      <c r="G261" s="26" t="s">
        <v>1</v>
      </c>
      <c r="H261" s="26" t="s">
        <v>1</v>
      </c>
      <c r="I261" s="26" t="s">
        <v>1</v>
      </c>
      <c r="J261" s="26" t="s">
        <v>243</v>
      </c>
      <c r="K261" s="26" t="s">
        <v>243</v>
      </c>
      <c r="L261" s="26" t="s">
        <v>1</v>
      </c>
      <c r="M261" s="26" t="s">
        <v>1</v>
      </c>
      <c r="N261" s="26" t="s">
        <v>1</v>
      </c>
      <c r="O261" s="26" t="s">
        <v>1</v>
      </c>
      <c r="P261" s="26" t="s">
        <v>1</v>
      </c>
      <c r="Q261" s="27" t="s">
        <v>1</v>
      </c>
      <c r="R261" s="27" t="s">
        <v>1</v>
      </c>
    </row>
    <row r="262" spans="1:18" ht="42">
      <c r="A262" s="22">
        <v>256</v>
      </c>
      <c r="B262" s="51" t="s">
        <v>4</v>
      </c>
      <c r="C262" s="43" t="s">
        <v>754</v>
      </c>
      <c r="D262" s="43" t="s">
        <v>665</v>
      </c>
      <c r="E262" s="43" t="s">
        <v>755</v>
      </c>
      <c r="F262" s="55">
        <v>146500000</v>
      </c>
      <c r="G262" s="26" t="s">
        <v>1</v>
      </c>
      <c r="H262" s="26" t="s">
        <v>1</v>
      </c>
      <c r="I262" s="26" t="s">
        <v>1</v>
      </c>
      <c r="J262" s="26" t="s">
        <v>243</v>
      </c>
      <c r="K262" s="26" t="s">
        <v>243</v>
      </c>
      <c r="L262" s="26" t="s">
        <v>1</v>
      </c>
      <c r="M262" s="26" t="s">
        <v>1</v>
      </c>
      <c r="N262" s="26" t="s">
        <v>1</v>
      </c>
      <c r="O262" s="26" t="s">
        <v>1</v>
      </c>
      <c r="P262" s="26" t="s">
        <v>1</v>
      </c>
      <c r="Q262" s="27" t="s">
        <v>1</v>
      </c>
      <c r="R262" s="27" t="s">
        <v>1</v>
      </c>
    </row>
    <row r="263" spans="1:18" ht="70">
      <c r="A263" s="22">
        <v>257</v>
      </c>
      <c r="B263" s="51" t="s">
        <v>4</v>
      </c>
      <c r="C263" s="43" t="s">
        <v>756</v>
      </c>
      <c r="D263" s="43" t="s">
        <v>757</v>
      </c>
      <c r="E263" s="43" t="s">
        <v>758</v>
      </c>
      <c r="F263" s="55">
        <v>973000000</v>
      </c>
      <c r="G263" s="26" t="s">
        <v>1</v>
      </c>
      <c r="H263" s="26" t="s">
        <v>1</v>
      </c>
      <c r="I263" s="26" t="s">
        <v>1</v>
      </c>
      <c r="J263" s="26" t="s">
        <v>243</v>
      </c>
      <c r="K263" s="26" t="s">
        <v>1</v>
      </c>
      <c r="L263" s="26" t="s">
        <v>1</v>
      </c>
      <c r="M263" s="26" t="s">
        <v>1</v>
      </c>
      <c r="N263" s="26" t="s">
        <v>1</v>
      </c>
      <c r="O263" s="26" t="s">
        <v>1</v>
      </c>
      <c r="P263" s="26" t="s">
        <v>1</v>
      </c>
      <c r="Q263" s="27" t="s">
        <v>1</v>
      </c>
      <c r="R263" s="27" t="s">
        <v>1</v>
      </c>
    </row>
    <row r="264" spans="1:18" ht="42">
      <c r="A264" s="22">
        <v>258</v>
      </c>
      <c r="B264" s="51" t="s">
        <v>4</v>
      </c>
      <c r="C264" s="43" t="s">
        <v>759</v>
      </c>
      <c r="D264" s="43" t="s">
        <v>760</v>
      </c>
      <c r="E264" s="43" t="s">
        <v>761</v>
      </c>
      <c r="F264" s="55">
        <v>135682000</v>
      </c>
      <c r="G264" s="26" t="s">
        <v>1</v>
      </c>
      <c r="H264" s="26" t="s">
        <v>1</v>
      </c>
      <c r="I264" s="26" t="s">
        <v>1</v>
      </c>
      <c r="J264" s="26" t="s">
        <v>243</v>
      </c>
      <c r="K264" s="26" t="s">
        <v>243</v>
      </c>
      <c r="L264" s="26" t="s">
        <v>243</v>
      </c>
      <c r="M264" s="26" t="s">
        <v>1</v>
      </c>
      <c r="N264" s="26" t="s">
        <v>1</v>
      </c>
      <c r="O264" s="26" t="s">
        <v>1</v>
      </c>
      <c r="P264" s="26" t="s">
        <v>1</v>
      </c>
      <c r="Q264" s="27" t="s">
        <v>1</v>
      </c>
      <c r="R264" s="27" t="s">
        <v>1</v>
      </c>
    </row>
    <row r="265" spans="1:18" ht="42">
      <c r="A265" s="22">
        <v>259</v>
      </c>
      <c r="B265" s="51" t="s">
        <v>4</v>
      </c>
      <c r="C265" s="43" t="s">
        <v>762</v>
      </c>
      <c r="D265" s="43" t="s">
        <v>763</v>
      </c>
      <c r="E265" s="43" t="s">
        <v>764</v>
      </c>
      <c r="F265" s="55">
        <v>130718000</v>
      </c>
      <c r="G265" s="26" t="s">
        <v>1</v>
      </c>
      <c r="H265" s="26" t="s">
        <v>1</v>
      </c>
      <c r="I265" s="26" t="s">
        <v>1</v>
      </c>
      <c r="J265" s="26" t="s">
        <v>243</v>
      </c>
      <c r="K265" s="26" t="s">
        <v>243</v>
      </c>
      <c r="L265" s="26" t="s">
        <v>243</v>
      </c>
      <c r="M265" s="26" t="s">
        <v>1</v>
      </c>
      <c r="N265" s="26" t="s">
        <v>1</v>
      </c>
      <c r="O265" s="26" t="s">
        <v>1</v>
      </c>
      <c r="P265" s="26" t="s">
        <v>1</v>
      </c>
      <c r="Q265" s="27" t="s">
        <v>1</v>
      </c>
      <c r="R265" s="27" t="s">
        <v>1</v>
      </c>
    </row>
    <row r="266" spans="1:18" ht="42">
      <c r="A266" s="22">
        <v>260</v>
      </c>
      <c r="B266" s="51" t="s">
        <v>4</v>
      </c>
      <c r="C266" s="43" t="s">
        <v>616</v>
      </c>
      <c r="D266" s="43" t="s">
        <v>765</v>
      </c>
      <c r="E266" s="43" t="s">
        <v>766</v>
      </c>
      <c r="F266" s="55">
        <v>135712000</v>
      </c>
      <c r="G266" s="26" t="s">
        <v>1</v>
      </c>
      <c r="H266" s="26" t="s">
        <v>1</v>
      </c>
      <c r="I266" s="26" t="s">
        <v>1</v>
      </c>
      <c r="J266" s="26" t="s">
        <v>243</v>
      </c>
      <c r="K266" s="26" t="s">
        <v>243</v>
      </c>
      <c r="L266" s="26" t="s">
        <v>243</v>
      </c>
      <c r="M266" s="26" t="s">
        <v>1</v>
      </c>
      <c r="N266" s="26" t="s">
        <v>1</v>
      </c>
      <c r="O266" s="26" t="s">
        <v>1</v>
      </c>
      <c r="P266" s="26" t="s">
        <v>1</v>
      </c>
      <c r="Q266" s="27" t="s">
        <v>1</v>
      </c>
      <c r="R266" s="27" t="s">
        <v>1</v>
      </c>
    </row>
    <row r="267" spans="1:18" ht="42">
      <c r="A267" s="22">
        <v>261</v>
      </c>
      <c r="B267" s="51" t="s">
        <v>4</v>
      </c>
      <c r="C267" s="43" t="s">
        <v>767</v>
      </c>
      <c r="D267" s="43" t="s">
        <v>629</v>
      </c>
      <c r="E267" s="43" t="s">
        <v>768</v>
      </c>
      <c r="F267" s="55">
        <v>136083000</v>
      </c>
      <c r="G267" s="26" t="s">
        <v>1</v>
      </c>
      <c r="H267" s="26" t="s">
        <v>1</v>
      </c>
      <c r="I267" s="26" t="s">
        <v>1</v>
      </c>
      <c r="J267" s="26" t="s">
        <v>243</v>
      </c>
      <c r="K267" s="26" t="s">
        <v>243</v>
      </c>
      <c r="L267" s="26" t="s">
        <v>243</v>
      </c>
      <c r="M267" s="26" t="s">
        <v>1</v>
      </c>
      <c r="N267" s="26" t="s">
        <v>1</v>
      </c>
      <c r="O267" s="26" t="s">
        <v>1</v>
      </c>
      <c r="P267" s="26" t="s">
        <v>1</v>
      </c>
      <c r="Q267" s="27" t="s">
        <v>1</v>
      </c>
      <c r="R267" s="27" t="s">
        <v>1</v>
      </c>
    </row>
    <row r="268" spans="1:18" ht="42">
      <c r="A268" s="22">
        <v>262</v>
      </c>
      <c r="B268" s="51" t="s">
        <v>4</v>
      </c>
      <c r="C268" s="43" t="s">
        <v>769</v>
      </c>
      <c r="D268" s="43" t="s">
        <v>770</v>
      </c>
      <c r="E268" s="43" t="s">
        <v>771</v>
      </c>
      <c r="F268" s="55">
        <v>135800000</v>
      </c>
      <c r="G268" s="26" t="s">
        <v>1</v>
      </c>
      <c r="H268" s="26" t="s">
        <v>1</v>
      </c>
      <c r="I268" s="26" t="s">
        <v>1</v>
      </c>
      <c r="J268" s="26" t="s">
        <v>243</v>
      </c>
      <c r="K268" s="26" t="s">
        <v>243</v>
      </c>
      <c r="L268" s="26" t="s">
        <v>243</v>
      </c>
      <c r="M268" s="26" t="s">
        <v>1</v>
      </c>
      <c r="N268" s="26" t="s">
        <v>1</v>
      </c>
      <c r="O268" s="26" t="s">
        <v>1</v>
      </c>
      <c r="P268" s="26" t="s">
        <v>1</v>
      </c>
      <c r="Q268" s="27" t="s">
        <v>1</v>
      </c>
      <c r="R268" s="27" t="s">
        <v>1</v>
      </c>
    </row>
    <row r="269" spans="1:18" ht="42">
      <c r="A269" s="22">
        <v>263</v>
      </c>
      <c r="B269" s="51" t="s">
        <v>4</v>
      </c>
      <c r="C269" s="43" t="s">
        <v>727</v>
      </c>
      <c r="D269" s="43" t="s">
        <v>728</v>
      </c>
      <c r="E269" s="43" t="s">
        <v>772</v>
      </c>
      <c r="F269" s="55">
        <v>136250000</v>
      </c>
      <c r="G269" s="26" t="s">
        <v>1</v>
      </c>
      <c r="H269" s="26" t="s">
        <v>243</v>
      </c>
      <c r="I269" s="26" t="s">
        <v>1</v>
      </c>
      <c r="J269" s="26" t="s">
        <v>243</v>
      </c>
      <c r="K269" s="26" t="s">
        <v>243</v>
      </c>
      <c r="L269" s="26" t="s">
        <v>243</v>
      </c>
      <c r="M269" s="26" t="s">
        <v>1</v>
      </c>
      <c r="N269" s="26" t="s">
        <v>1</v>
      </c>
      <c r="O269" s="26" t="s">
        <v>1</v>
      </c>
      <c r="P269" s="26" t="s">
        <v>1</v>
      </c>
      <c r="Q269" s="27" t="s">
        <v>1</v>
      </c>
      <c r="R269" s="27" t="s">
        <v>1</v>
      </c>
    </row>
    <row r="270" spans="1:18" ht="42">
      <c r="A270" s="22">
        <v>264</v>
      </c>
      <c r="B270" s="51" t="s">
        <v>4</v>
      </c>
      <c r="C270" s="43" t="s">
        <v>773</v>
      </c>
      <c r="D270" s="43" t="s">
        <v>774</v>
      </c>
      <c r="E270" s="43" t="s">
        <v>775</v>
      </c>
      <c r="F270" s="55">
        <v>135630000</v>
      </c>
      <c r="G270" s="26" t="s">
        <v>1</v>
      </c>
      <c r="H270" s="26" t="s">
        <v>243</v>
      </c>
      <c r="I270" s="26" t="s">
        <v>1</v>
      </c>
      <c r="J270" s="26" t="s">
        <v>243</v>
      </c>
      <c r="K270" s="26" t="s">
        <v>243</v>
      </c>
      <c r="L270" s="26" t="s">
        <v>243</v>
      </c>
      <c r="M270" s="26" t="s">
        <v>1</v>
      </c>
      <c r="N270" s="26" t="s">
        <v>1</v>
      </c>
      <c r="O270" s="26" t="s">
        <v>1</v>
      </c>
      <c r="P270" s="26" t="s">
        <v>1</v>
      </c>
      <c r="Q270" s="27" t="s">
        <v>1</v>
      </c>
      <c r="R270" s="27" t="s">
        <v>1</v>
      </c>
    </row>
    <row r="271" spans="1:18" ht="42">
      <c r="A271" s="31">
        <v>265</v>
      </c>
      <c r="B271" s="58" t="s">
        <v>4</v>
      </c>
      <c r="C271" s="46" t="s">
        <v>776</v>
      </c>
      <c r="D271" s="46" t="s">
        <v>416</v>
      </c>
      <c r="E271" s="46" t="s">
        <v>777</v>
      </c>
      <c r="F271" s="63">
        <v>131400000</v>
      </c>
      <c r="G271" s="35" t="s">
        <v>1</v>
      </c>
      <c r="H271" s="35" t="s">
        <v>243</v>
      </c>
      <c r="I271" s="35" t="s">
        <v>1</v>
      </c>
      <c r="J271" s="35" t="s">
        <v>243</v>
      </c>
      <c r="K271" s="35" t="s">
        <v>243</v>
      </c>
      <c r="L271" s="35" t="s">
        <v>243</v>
      </c>
      <c r="M271" s="35" t="s">
        <v>1</v>
      </c>
      <c r="N271" s="35" t="s">
        <v>1</v>
      </c>
      <c r="O271" s="35" t="s">
        <v>1</v>
      </c>
      <c r="P271" s="35" t="s">
        <v>1</v>
      </c>
      <c r="Q271" s="36" t="s">
        <v>1</v>
      </c>
      <c r="R271" s="36" t="s">
        <v>1</v>
      </c>
    </row>
    <row r="272" spans="1:18" ht="70">
      <c r="A272" s="37">
        <v>266</v>
      </c>
      <c r="B272" s="60" t="s">
        <v>4</v>
      </c>
      <c r="C272" s="48" t="s">
        <v>756</v>
      </c>
      <c r="D272" s="48" t="s">
        <v>426</v>
      </c>
      <c r="E272" s="48" t="s">
        <v>778</v>
      </c>
      <c r="F272" s="64">
        <v>972757000</v>
      </c>
      <c r="G272" s="41" t="s">
        <v>1</v>
      </c>
      <c r="H272" s="41" t="s">
        <v>1</v>
      </c>
      <c r="I272" s="41" t="s">
        <v>1</v>
      </c>
      <c r="J272" s="41" t="s">
        <v>243</v>
      </c>
      <c r="K272" s="41" t="s">
        <v>243</v>
      </c>
      <c r="L272" s="41" t="s">
        <v>1</v>
      </c>
      <c r="M272" s="41" t="s">
        <v>1</v>
      </c>
      <c r="N272" s="41" t="s">
        <v>1</v>
      </c>
      <c r="O272" s="41" t="s">
        <v>1</v>
      </c>
      <c r="P272" s="41" t="s">
        <v>1</v>
      </c>
      <c r="Q272" s="42" t="s">
        <v>1</v>
      </c>
      <c r="R272" s="42" t="s">
        <v>1</v>
      </c>
    </row>
    <row r="273" spans="1:18" ht="42">
      <c r="A273" s="22">
        <v>267</v>
      </c>
      <c r="B273" s="51" t="s">
        <v>4</v>
      </c>
      <c r="C273" s="43" t="s">
        <v>779</v>
      </c>
      <c r="D273" s="43" t="s">
        <v>780</v>
      </c>
      <c r="E273" s="43" t="s">
        <v>781</v>
      </c>
      <c r="F273" s="55">
        <v>128630000</v>
      </c>
      <c r="G273" s="26" t="s">
        <v>1</v>
      </c>
      <c r="H273" s="26" t="s">
        <v>1</v>
      </c>
      <c r="I273" s="26" t="s">
        <v>1</v>
      </c>
      <c r="J273" s="26" t="s">
        <v>243</v>
      </c>
      <c r="K273" s="26" t="s">
        <v>243</v>
      </c>
      <c r="L273" s="26" t="s">
        <v>243</v>
      </c>
      <c r="M273" s="26" t="s">
        <v>1</v>
      </c>
      <c r="N273" s="26" t="s">
        <v>1</v>
      </c>
      <c r="O273" s="26" t="s">
        <v>1</v>
      </c>
      <c r="P273" s="26" t="s">
        <v>1</v>
      </c>
      <c r="Q273" s="27" t="s">
        <v>1</v>
      </c>
      <c r="R273" s="27" t="s">
        <v>1</v>
      </c>
    </row>
    <row r="274" spans="1:18" ht="42">
      <c r="A274" s="22">
        <v>268</v>
      </c>
      <c r="B274" s="51" t="s">
        <v>4</v>
      </c>
      <c r="C274" s="43" t="s">
        <v>782</v>
      </c>
      <c r="D274" s="43" t="s">
        <v>783</v>
      </c>
      <c r="E274" s="43" t="s">
        <v>784</v>
      </c>
      <c r="F274" s="55">
        <v>130000000</v>
      </c>
      <c r="G274" s="26" t="s">
        <v>1</v>
      </c>
      <c r="H274" s="26" t="s">
        <v>1</v>
      </c>
      <c r="I274" s="26" t="s">
        <v>1</v>
      </c>
      <c r="J274" s="26" t="s">
        <v>243</v>
      </c>
      <c r="K274" s="26" t="s">
        <v>243</v>
      </c>
      <c r="L274" s="26" t="s">
        <v>243</v>
      </c>
      <c r="M274" s="26" t="s">
        <v>1</v>
      </c>
      <c r="N274" s="26" t="s">
        <v>1</v>
      </c>
      <c r="O274" s="26" t="s">
        <v>1</v>
      </c>
      <c r="P274" s="26" t="s">
        <v>1</v>
      </c>
      <c r="Q274" s="27" t="s">
        <v>1</v>
      </c>
      <c r="R274" s="27" t="s">
        <v>1</v>
      </c>
    </row>
    <row r="275" spans="1:18" ht="42">
      <c r="A275" s="22">
        <v>269</v>
      </c>
      <c r="B275" s="51" t="s">
        <v>4</v>
      </c>
      <c r="C275" s="43" t="s">
        <v>785</v>
      </c>
      <c r="D275" s="43" t="s">
        <v>786</v>
      </c>
      <c r="E275" s="43" t="s">
        <v>787</v>
      </c>
      <c r="F275" s="55">
        <v>131400000</v>
      </c>
      <c r="G275" s="26" t="s">
        <v>1</v>
      </c>
      <c r="H275" s="26" t="s">
        <v>243</v>
      </c>
      <c r="I275" s="26" t="s">
        <v>1</v>
      </c>
      <c r="J275" s="26" t="s">
        <v>243</v>
      </c>
      <c r="K275" s="26" t="s">
        <v>243</v>
      </c>
      <c r="L275" s="26" t="s">
        <v>243</v>
      </c>
      <c r="M275" s="26" t="s">
        <v>1</v>
      </c>
      <c r="N275" s="26" t="s">
        <v>1</v>
      </c>
      <c r="O275" s="26" t="s">
        <v>1</v>
      </c>
      <c r="P275" s="26" t="s">
        <v>1</v>
      </c>
      <c r="Q275" s="27" t="s">
        <v>1</v>
      </c>
      <c r="R275" s="27" t="s">
        <v>1</v>
      </c>
    </row>
    <row r="276" spans="1:18" ht="42">
      <c r="A276" s="22">
        <v>270</v>
      </c>
      <c r="B276" s="51" t="s">
        <v>4</v>
      </c>
      <c r="C276" s="43" t="s">
        <v>788</v>
      </c>
      <c r="D276" s="43" t="s">
        <v>789</v>
      </c>
      <c r="E276" s="43" t="s">
        <v>790</v>
      </c>
      <c r="F276" s="55">
        <v>131750000</v>
      </c>
      <c r="G276" s="26" t="s">
        <v>1</v>
      </c>
      <c r="H276" s="26" t="s">
        <v>243</v>
      </c>
      <c r="I276" s="26" t="s">
        <v>1</v>
      </c>
      <c r="J276" s="26" t="s">
        <v>243</v>
      </c>
      <c r="K276" s="26" t="s">
        <v>243</v>
      </c>
      <c r="L276" s="26" t="s">
        <v>243</v>
      </c>
      <c r="M276" s="26" t="s">
        <v>1</v>
      </c>
      <c r="N276" s="26" t="s">
        <v>1</v>
      </c>
      <c r="O276" s="26" t="s">
        <v>1</v>
      </c>
      <c r="P276" s="26" t="s">
        <v>1</v>
      </c>
      <c r="Q276" s="27" t="s">
        <v>1</v>
      </c>
      <c r="R276" s="27" t="s">
        <v>1</v>
      </c>
    </row>
    <row r="277" spans="1:18" ht="42">
      <c r="A277" s="22">
        <v>271</v>
      </c>
      <c r="B277" s="51" t="s">
        <v>4</v>
      </c>
      <c r="C277" s="43" t="s">
        <v>791</v>
      </c>
      <c r="D277" s="43" t="s">
        <v>792</v>
      </c>
      <c r="E277" s="43" t="s">
        <v>793</v>
      </c>
      <c r="F277" s="55">
        <v>208856000</v>
      </c>
      <c r="G277" s="26" t="s">
        <v>1</v>
      </c>
      <c r="H277" s="26" t="s">
        <v>1</v>
      </c>
      <c r="I277" s="26" t="s">
        <v>1</v>
      </c>
      <c r="J277" s="26" t="s">
        <v>243</v>
      </c>
      <c r="K277" s="26" t="s">
        <v>243</v>
      </c>
      <c r="L277" s="26" t="s">
        <v>243</v>
      </c>
      <c r="M277" s="26" t="s">
        <v>1</v>
      </c>
      <c r="N277" s="26" t="s">
        <v>1</v>
      </c>
      <c r="O277" s="26" t="s">
        <v>1</v>
      </c>
      <c r="P277" s="26" t="s">
        <v>1</v>
      </c>
      <c r="Q277" s="27" t="s">
        <v>1</v>
      </c>
      <c r="R277" s="27" t="s">
        <v>1</v>
      </c>
    </row>
    <row r="278" spans="1:18" ht="42">
      <c r="A278" s="22">
        <v>272</v>
      </c>
      <c r="B278" s="51" t="s">
        <v>4</v>
      </c>
      <c r="C278" s="43" t="s">
        <v>794</v>
      </c>
      <c r="D278" s="43" t="s">
        <v>795</v>
      </c>
      <c r="E278" s="43" t="s">
        <v>796</v>
      </c>
      <c r="F278" s="55">
        <v>191200000</v>
      </c>
      <c r="G278" s="26" t="s">
        <v>1</v>
      </c>
      <c r="H278" s="26" t="s">
        <v>1</v>
      </c>
      <c r="I278" s="26" t="s">
        <v>1</v>
      </c>
      <c r="J278" s="26" t="s">
        <v>243</v>
      </c>
      <c r="K278" s="26" t="s">
        <v>243</v>
      </c>
      <c r="L278" s="26" t="s">
        <v>243</v>
      </c>
      <c r="M278" s="26" t="s">
        <v>1</v>
      </c>
      <c r="N278" s="26" t="s">
        <v>1</v>
      </c>
      <c r="O278" s="26" t="s">
        <v>1</v>
      </c>
      <c r="P278" s="26" t="s">
        <v>1</v>
      </c>
      <c r="Q278" s="27" t="s">
        <v>1</v>
      </c>
      <c r="R278" s="27" t="s">
        <v>1</v>
      </c>
    </row>
    <row r="279" spans="1:18" ht="42">
      <c r="A279" s="22">
        <v>273</v>
      </c>
      <c r="B279" s="51" t="s">
        <v>4</v>
      </c>
      <c r="C279" s="43" t="s">
        <v>797</v>
      </c>
      <c r="D279" s="43" t="s">
        <v>798</v>
      </c>
      <c r="E279" s="43" t="s">
        <v>799</v>
      </c>
      <c r="F279" s="55">
        <v>136311000</v>
      </c>
      <c r="G279" s="26" t="s">
        <v>1</v>
      </c>
      <c r="H279" s="26" t="s">
        <v>243</v>
      </c>
      <c r="I279" s="26" t="s">
        <v>1</v>
      </c>
      <c r="J279" s="26" t="s">
        <v>243</v>
      </c>
      <c r="K279" s="26" t="s">
        <v>243</v>
      </c>
      <c r="L279" s="26" t="s">
        <v>243</v>
      </c>
      <c r="M279" s="26" t="s">
        <v>1</v>
      </c>
      <c r="N279" s="26" t="s">
        <v>1</v>
      </c>
      <c r="O279" s="26" t="s">
        <v>1</v>
      </c>
      <c r="P279" s="26" t="s">
        <v>1</v>
      </c>
      <c r="Q279" s="27" t="s">
        <v>1</v>
      </c>
      <c r="R279" s="27" t="s">
        <v>1</v>
      </c>
    </row>
    <row r="280" spans="1:18" ht="42">
      <c r="A280" s="22">
        <v>274</v>
      </c>
      <c r="B280" s="51" t="s">
        <v>4</v>
      </c>
      <c r="C280" s="43" t="s">
        <v>800</v>
      </c>
      <c r="D280" s="43" t="s">
        <v>801</v>
      </c>
      <c r="E280" s="43" t="s">
        <v>802</v>
      </c>
      <c r="F280" s="55">
        <v>131500000</v>
      </c>
      <c r="G280" s="26" t="s">
        <v>1</v>
      </c>
      <c r="H280" s="26" t="s">
        <v>1</v>
      </c>
      <c r="I280" s="26" t="s">
        <v>1</v>
      </c>
      <c r="J280" s="26" t="s">
        <v>243</v>
      </c>
      <c r="K280" s="26" t="s">
        <v>243</v>
      </c>
      <c r="L280" s="26" t="s">
        <v>243</v>
      </c>
      <c r="M280" s="26" t="s">
        <v>1</v>
      </c>
      <c r="N280" s="26" t="s">
        <v>1</v>
      </c>
      <c r="O280" s="26" t="s">
        <v>1</v>
      </c>
      <c r="P280" s="26" t="s">
        <v>1</v>
      </c>
      <c r="Q280" s="27" t="s">
        <v>1</v>
      </c>
      <c r="R280" s="27" t="s">
        <v>1</v>
      </c>
    </row>
    <row r="281" spans="1:18" ht="42">
      <c r="A281" s="22">
        <v>275</v>
      </c>
      <c r="B281" s="51" t="s">
        <v>4</v>
      </c>
      <c r="C281" s="43" t="s">
        <v>769</v>
      </c>
      <c r="D281" s="43" t="s">
        <v>770</v>
      </c>
      <c r="E281" s="43" t="s">
        <v>771</v>
      </c>
      <c r="F281" s="55">
        <v>135800000</v>
      </c>
      <c r="G281" s="26" t="s">
        <v>1</v>
      </c>
      <c r="H281" s="26" t="s">
        <v>1</v>
      </c>
      <c r="I281" s="26" t="s">
        <v>1</v>
      </c>
      <c r="J281" s="26" t="s">
        <v>243</v>
      </c>
      <c r="K281" s="26" t="s">
        <v>243</v>
      </c>
      <c r="L281" s="26" t="s">
        <v>243</v>
      </c>
      <c r="M281" s="26" t="s">
        <v>1</v>
      </c>
      <c r="N281" s="26" t="s">
        <v>1</v>
      </c>
      <c r="O281" s="26" t="s">
        <v>1</v>
      </c>
      <c r="P281" s="26" t="s">
        <v>1</v>
      </c>
      <c r="Q281" s="27" t="s">
        <v>1</v>
      </c>
      <c r="R281" s="27" t="s">
        <v>1</v>
      </c>
    </row>
    <row r="282" spans="1:18" ht="42">
      <c r="A282" s="22">
        <v>276</v>
      </c>
      <c r="B282" s="51" t="s">
        <v>4</v>
      </c>
      <c r="C282" s="43" t="s">
        <v>803</v>
      </c>
      <c r="D282" s="43" t="s">
        <v>804</v>
      </c>
      <c r="E282" s="43" t="s">
        <v>805</v>
      </c>
      <c r="F282" s="55">
        <v>191000000</v>
      </c>
      <c r="G282" s="26" t="s">
        <v>1</v>
      </c>
      <c r="H282" s="26" t="s">
        <v>1</v>
      </c>
      <c r="I282" s="26" t="s">
        <v>1</v>
      </c>
      <c r="J282" s="26" t="s">
        <v>243</v>
      </c>
      <c r="K282" s="26" t="s">
        <v>243</v>
      </c>
      <c r="L282" s="26" t="s">
        <v>243</v>
      </c>
      <c r="M282" s="26" t="s">
        <v>1</v>
      </c>
      <c r="N282" s="26" t="s">
        <v>1</v>
      </c>
      <c r="O282" s="26" t="s">
        <v>1</v>
      </c>
      <c r="P282" s="26" t="s">
        <v>1</v>
      </c>
      <c r="Q282" s="27" t="s">
        <v>1</v>
      </c>
      <c r="R282" s="27" t="s">
        <v>1</v>
      </c>
    </row>
    <row r="283" spans="1:18" ht="42">
      <c r="A283" s="22">
        <v>277</v>
      </c>
      <c r="B283" s="51" t="s">
        <v>4</v>
      </c>
      <c r="C283" s="43" t="s">
        <v>806</v>
      </c>
      <c r="D283" s="43" t="s">
        <v>807</v>
      </c>
      <c r="E283" s="43" t="s">
        <v>808</v>
      </c>
      <c r="F283" s="55">
        <v>222118000</v>
      </c>
      <c r="G283" s="26" t="s">
        <v>1</v>
      </c>
      <c r="H283" s="26" t="s">
        <v>1</v>
      </c>
      <c r="I283" s="26" t="s">
        <v>1</v>
      </c>
      <c r="J283" s="26" t="s">
        <v>243</v>
      </c>
      <c r="K283" s="26" t="s">
        <v>243</v>
      </c>
      <c r="L283" s="26" t="s">
        <v>243</v>
      </c>
      <c r="M283" s="26" t="s">
        <v>1</v>
      </c>
      <c r="N283" s="26" t="s">
        <v>1</v>
      </c>
      <c r="O283" s="26" t="s">
        <v>1</v>
      </c>
      <c r="P283" s="26" t="s">
        <v>1</v>
      </c>
      <c r="Q283" s="27" t="s">
        <v>1</v>
      </c>
      <c r="R283" s="27" t="s">
        <v>1</v>
      </c>
    </row>
    <row r="284" spans="1:18" ht="42">
      <c r="A284" s="22">
        <v>278</v>
      </c>
      <c r="B284" s="51" t="s">
        <v>4</v>
      </c>
      <c r="C284" s="43" t="s">
        <v>809</v>
      </c>
      <c r="D284" s="43" t="s">
        <v>810</v>
      </c>
      <c r="E284" s="43" t="s">
        <v>811</v>
      </c>
      <c r="F284" s="55">
        <v>136276000</v>
      </c>
      <c r="G284" s="26" t="s">
        <v>1</v>
      </c>
      <c r="H284" s="26" t="s">
        <v>243</v>
      </c>
      <c r="I284" s="26" t="s">
        <v>1</v>
      </c>
      <c r="J284" s="26" t="s">
        <v>243</v>
      </c>
      <c r="K284" s="26" t="s">
        <v>243</v>
      </c>
      <c r="L284" s="26" t="s">
        <v>243</v>
      </c>
      <c r="M284" s="26" t="s">
        <v>1</v>
      </c>
      <c r="N284" s="26" t="s">
        <v>1</v>
      </c>
      <c r="O284" s="26" t="s">
        <v>1</v>
      </c>
      <c r="P284" s="26" t="s">
        <v>1</v>
      </c>
      <c r="Q284" s="27" t="s">
        <v>1</v>
      </c>
      <c r="R284" s="27" t="s">
        <v>1</v>
      </c>
    </row>
    <row r="285" spans="1:18" ht="42">
      <c r="A285" s="22">
        <v>279</v>
      </c>
      <c r="B285" s="51" t="s">
        <v>4</v>
      </c>
      <c r="C285" s="43" t="s">
        <v>812</v>
      </c>
      <c r="D285" s="43" t="s">
        <v>813</v>
      </c>
      <c r="E285" s="43" t="s">
        <v>814</v>
      </c>
      <c r="F285" s="55">
        <v>136180000</v>
      </c>
      <c r="G285" s="26" t="s">
        <v>1</v>
      </c>
      <c r="H285" s="26" t="s">
        <v>243</v>
      </c>
      <c r="I285" s="26" t="s">
        <v>1</v>
      </c>
      <c r="J285" s="26" t="s">
        <v>243</v>
      </c>
      <c r="K285" s="26" t="s">
        <v>243</v>
      </c>
      <c r="L285" s="26" t="s">
        <v>243</v>
      </c>
      <c r="M285" s="26" t="s">
        <v>1</v>
      </c>
      <c r="N285" s="26" t="s">
        <v>1</v>
      </c>
      <c r="O285" s="26" t="s">
        <v>1</v>
      </c>
      <c r="P285" s="26" t="s">
        <v>1</v>
      </c>
      <c r="Q285" s="27" t="s">
        <v>1</v>
      </c>
      <c r="R285" s="27" t="s">
        <v>1</v>
      </c>
    </row>
    <row r="286" spans="1:18" ht="42">
      <c r="A286" s="22">
        <v>280</v>
      </c>
      <c r="B286" s="51" t="s">
        <v>4</v>
      </c>
      <c r="C286" s="43" t="s">
        <v>815</v>
      </c>
      <c r="D286" s="43" t="s">
        <v>816</v>
      </c>
      <c r="E286" s="43" t="s">
        <v>817</v>
      </c>
      <c r="F286" s="55">
        <v>136172000</v>
      </c>
      <c r="G286" s="26" t="s">
        <v>1</v>
      </c>
      <c r="H286" s="26" t="s">
        <v>243</v>
      </c>
      <c r="I286" s="26" t="s">
        <v>1</v>
      </c>
      <c r="J286" s="26" t="s">
        <v>243</v>
      </c>
      <c r="K286" s="26" t="s">
        <v>243</v>
      </c>
      <c r="L286" s="26" t="s">
        <v>243</v>
      </c>
      <c r="M286" s="26" t="s">
        <v>1</v>
      </c>
      <c r="N286" s="26" t="s">
        <v>1</v>
      </c>
      <c r="O286" s="26" t="s">
        <v>1</v>
      </c>
      <c r="P286" s="26" t="s">
        <v>1</v>
      </c>
      <c r="Q286" s="27" t="s">
        <v>1</v>
      </c>
      <c r="R286" s="27" t="s">
        <v>1</v>
      </c>
    </row>
    <row r="287" spans="1:18" ht="42">
      <c r="A287" s="22">
        <v>281</v>
      </c>
      <c r="B287" s="51" t="s">
        <v>4</v>
      </c>
      <c r="C287" s="43" t="s">
        <v>818</v>
      </c>
      <c r="D287" s="43" t="s">
        <v>819</v>
      </c>
      <c r="E287" s="43" t="s">
        <v>820</v>
      </c>
      <c r="F287" s="55">
        <v>131507000</v>
      </c>
      <c r="G287" s="26" t="s">
        <v>1</v>
      </c>
      <c r="H287" s="26" t="s">
        <v>1</v>
      </c>
      <c r="I287" s="26" t="s">
        <v>1</v>
      </c>
      <c r="J287" s="26" t="s">
        <v>243</v>
      </c>
      <c r="K287" s="26" t="s">
        <v>243</v>
      </c>
      <c r="L287" s="26" t="s">
        <v>243</v>
      </c>
      <c r="M287" s="26" t="s">
        <v>1</v>
      </c>
      <c r="N287" s="26" t="s">
        <v>1</v>
      </c>
      <c r="O287" s="26" t="s">
        <v>1</v>
      </c>
      <c r="P287" s="26" t="s">
        <v>1</v>
      </c>
      <c r="Q287" s="27" t="s">
        <v>1</v>
      </c>
      <c r="R287" s="27" t="s">
        <v>1</v>
      </c>
    </row>
    <row r="288" spans="1:18" ht="42">
      <c r="A288" s="22">
        <v>282</v>
      </c>
      <c r="B288" s="51" t="s">
        <v>4</v>
      </c>
      <c r="C288" s="43" t="s">
        <v>639</v>
      </c>
      <c r="D288" s="43" t="s">
        <v>640</v>
      </c>
      <c r="E288" s="43" t="s">
        <v>821</v>
      </c>
      <c r="F288" s="55">
        <v>131500000</v>
      </c>
      <c r="G288" s="26" t="s">
        <v>1</v>
      </c>
      <c r="H288" s="26" t="s">
        <v>1</v>
      </c>
      <c r="I288" s="26" t="s">
        <v>1</v>
      </c>
      <c r="J288" s="26" t="s">
        <v>243</v>
      </c>
      <c r="K288" s="26" t="s">
        <v>243</v>
      </c>
      <c r="L288" s="26" t="s">
        <v>243</v>
      </c>
      <c r="M288" s="26" t="s">
        <v>1</v>
      </c>
      <c r="N288" s="26" t="s">
        <v>1</v>
      </c>
      <c r="O288" s="26" t="s">
        <v>1</v>
      </c>
      <c r="P288" s="26" t="s">
        <v>1</v>
      </c>
      <c r="Q288" s="27" t="s">
        <v>1</v>
      </c>
      <c r="R288" s="27" t="s">
        <v>1</v>
      </c>
    </row>
    <row r="289" spans="1:18" ht="42">
      <c r="A289" s="22">
        <v>283</v>
      </c>
      <c r="B289" s="51" t="s">
        <v>4</v>
      </c>
      <c r="C289" s="43" t="s">
        <v>822</v>
      </c>
      <c r="D289" s="43" t="s">
        <v>823</v>
      </c>
      <c r="E289" s="43" t="s">
        <v>824</v>
      </c>
      <c r="F289" s="55">
        <v>131533000</v>
      </c>
      <c r="G289" s="26" t="s">
        <v>1</v>
      </c>
      <c r="H289" s="26" t="s">
        <v>1</v>
      </c>
      <c r="I289" s="26" t="s">
        <v>1</v>
      </c>
      <c r="J289" s="26" t="s">
        <v>243</v>
      </c>
      <c r="K289" s="26" t="s">
        <v>243</v>
      </c>
      <c r="L289" s="26" t="s">
        <v>243</v>
      </c>
      <c r="M289" s="26" t="s">
        <v>1</v>
      </c>
      <c r="N289" s="26" t="s">
        <v>1</v>
      </c>
      <c r="O289" s="26" t="s">
        <v>1</v>
      </c>
      <c r="P289" s="26" t="s">
        <v>1</v>
      </c>
      <c r="Q289" s="27" t="s">
        <v>1</v>
      </c>
      <c r="R289" s="27" t="s">
        <v>1</v>
      </c>
    </row>
    <row r="290" spans="1:18" ht="42">
      <c r="A290" s="22">
        <v>284</v>
      </c>
      <c r="B290" s="51" t="s">
        <v>4</v>
      </c>
      <c r="C290" s="43" t="s">
        <v>492</v>
      </c>
      <c r="D290" s="43" t="s">
        <v>493</v>
      </c>
      <c r="E290" s="43" t="s">
        <v>825</v>
      </c>
      <c r="F290" s="55">
        <v>131600000</v>
      </c>
      <c r="G290" s="26" t="s">
        <v>1</v>
      </c>
      <c r="H290" s="26" t="s">
        <v>1</v>
      </c>
      <c r="I290" s="26" t="s">
        <v>1</v>
      </c>
      <c r="J290" s="26" t="s">
        <v>243</v>
      </c>
      <c r="K290" s="26" t="s">
        <v>243</v>
      </c>
      <c r="L290" s="26" t="s">
        <v>243</v>
      </c>
      <c r="M290" s="26" t="s">
        <v>1</v>
      </c>
      <c r="N290" s="26" t="s">
        <v>1</v>
      </c>
      <c r="O290" s="26" t="s">
        <v>1</v>
      </c>
      <c r="P290" s="26" t="s">
        <v>1</v>
      </c>
      <c r="Q290" s="27" t="s">
        <v>1</v>
      </c>
      <c r="R290" s="27" t="s">
        <v>1</v>
      </c>
    </row>
    <row r="291" spans="1:18" ht="42">
      <c r="A291" s="22">
        <v>285</v>
      </c>
      <c r="B291" s="51" t="s">
        <v>4</v>
      </c>
      <c r="C291" s="43" t="s">
        <v>518</v>
      </c>
      <c r="D291" s="43" t="s">
        <v>421</v>
      </c>
      <c r="E291" s="43" t="s">
        <v>826</v>
      </c>
      <c r="F291" s="55">
        <v>131270000</v>
      </c>
      <c r="G291" s="26" t="s">
        <v>1</v>
      </c>
      <c r="H291" s="26" t="s">
        <v>1</v>
      </c>
      <c r="I291" s="26" t="s">
        <v>1</v>
      </c>
      <c r="J291" s="26" t="s">
        <v>243</v>
      </c>
      <c r="K291" s="26" t="s">
        <v>243</v>
      </c>
      <c r="L291" s="26" t="s">
        <v>243</v>
      </c>
      <c r="M291" s="26" t="s">
        <v>1</v>
      </c>
      <c r="N291" s="26" t="s">
        <v>1</v>
      </c>
      <c r="O291" s="26" t="s">
        <v>1</v>
      </c>
      <c r="P291" s="26" t="s">
        <v>1</v>
      </c>
      <c r="Q291" s="27" t="s">
        <v>1</v>
      </c>
      <c r="R291" s="27" t="s">
        <v>1</v>
      </c>
    </row>
    <row r="292" spans="1:18" ht="42">
      <c r="A292" s="31">
        <v>286</v>
      </c>
      <c r="B292" s="58" t="s">
        <v>4</v>
      </c>
      <c r="C292" s="46" t="s">
        <v>827</v>
      </c>
      <c r="D292" s="46" t="s">
        <v>25</v>
      </c>
      <c r="E292" s="46" t="s">
        <v>828</v>
      </c>
      <c r="F292" s="63">
        <v>131459000</v>
      </c>
      <c r="G292" s="35" t="s">
        <v>1</v>
      </c>
      <c r="H292" s="35" t="s">
        <v>1</v>
      </c>
      <c r="I292" s="35" t="s">
        <v>1</v>
      </c>
      <c r="J292" s="35" t="s">
        <v>243</v>
      </c>
      <c r="K292" s="35" t="s">
        <v>243</v>
      </c>
      <c r="L292" s="35" t="s">
        <v>243</v>
      </c>
      <c r="M292" s="35" t="s">
        <v>1</v>
      </c>
      <c r="N292" s="35" t="s">
        <v>1</v>
      </c>
      <c r="O292" s="35" t="s">
        <v>1</v>
      </c>
      <c r="P292" s="35" t="s">
        <v>1</v>
      </c>
      <c r="Q292" s="36" t="s">
        <v>1</v>
      </c>
      <c r="R292" s="36" t="s">
        <v>1</v>
      </c>
    </row>
    <row r="293" spans="1:18" ht="42">
      <c r="A293" s="37">
        <v>287</v>
      </c>
      <c r="B293" s="60" t="s">
        <v>4</v>
      </c>
      <c r="C293" s="48" t="s">
        <v>829</v>
      </c>
      <c r="D293" s="48" t="s">
        <v>830</v>
      </c>
      <c r="E293" s="48" t="s">
        <v>831</v>
      </c>
      <c r="F293" s="64">
        <v>131900000</v>
      </c>
      <c r="G293" s="41" t="s">
        <v>1</v>
      </c>
      <c r="H293" s="41" t="s">
        <v>1</v>
      </c>
      <c r="I293" s="41" t="s">
        <v>1</v>
      </c>
      <c r="J293" s="41" t="s">
        <v>243</v>
      </c>
      <c r="K293" s="41" t="s">
        <v>243</v>
      </c>
      <c r="L293" s="41" t="s">
        <v>243</v>
      </c>
      <c r="M293" s="41" t="s">
        <v>1</v>
      </c>
      <c r="N293" s="41" t="s">
        <v>1</v>
      </c>
      <c r="O293" s="41" t="s">
        <v>1</v>
      </c>
      <c r="P293" s="41" t="s">
        <v>1</v>
      </c>
      <c r="Q293" s="42" t="s">
        <v>1</v>
      </c>
      <c r="R293" s="42" t="s">
        <v>1</v>
      </c>
    </row>
    <row r="294" spans="1:18" ht="42">
      <c r="A294" s="22">
        <v>288</v>
      </c>
      <c r="B294" s="51" t="s">
        <v>4</v>
      </c>
      <c r="C294" s="43" t="s">
        <v>782</v>
      </c>
      <c r="D294" s="43" t="s">
        <v>783</v>
      </c>
      <c r="E294" s="43" t="s">
        <v>784</v>
      </c>
      <c r="F294" s="55">
        <v>130000000</v>
      </c>
      <c r="G294" s="26" t="s">
        <v>1</v>
      </c>
      <c r="H294" s="26" t="s">
        <v>1</v>
      </c>
      <c r="I294" s="26" t="s">
        <v>1</v>
      </c>
      <c r="J294" s="26" t="s">
        <v>243</v>
      </c>
      <c r="K294" s="26" t="s">
        <v>243</v>
      </c>
      <c r="L294" s="26" t="s">
        <v>243</v>
      </c>
      <c r="M294" s="26" t="s">
        <v>1</v>
      </c>
      <c r="N294" s="26" t="s">
        <v>1</v>
      </c>
      <c r="O294" s="26" t="s">
        <v>1</v>
      </c>
      <c r="P294" s="26" t="s">
        <v>1</v>
      </c>
      <c r="Q294" s="27" t="s">
        <v>1</v>
      </c>
      <c r="R294" s="27" t="s">
        <v>1</v>
      </c>
    </row>
    <row r="295" spans="1:18" ht="42">
      <c r="A295" s="22">
        <v>289</v>
      </c>
      <c r="B295" s="51" t="s">
        <v>4</v>
      </c>
      <c r="C295" s="43" t="s">
        <v>832</v>
      </c>
      <c r="D295" s="43" t="s">
        <v>213</v>
      </c>
      <c r="E295" s="43" t="s">
        <v>833</v>
      </c>
      <c r="F295" s="55">
        <v>131538000</v>
      </c>
      <c r="G295" s="26" t="s">
        <v>1</v>
      </c>
      <c r="H295" s="26" t="s">
        <v>1</v>
      </c>
      <c r="I295" s="26" t="s">
        <v>1</v>
      </c>
      <c r="J295" s="26" t="s">
        <v>243</v>
      </c>
      <c r="K295" s="26" t="s">
        <v>243</v>
      </c>
      <c r="L295" s="26" t="s">
        <v>243</v>
      </c>
      <c r="M295" s="26" t="s">
        <v>1</v>
      </c>
      <c r="N295" s="26" t="s">
        <v>1</v>
      </c>
      <c r="O295" s="26" t="s">
        <v>1</v>
      </c>
      <c r="P295" s="26" t="s">
        <v>1</v>
      </c>
      <c r="Q295" s="27" t="s">
        <v>1</v>
      </c>
      <c r="R295" s="27" t="s">
        <v>1</v>
      </c>
    </row>
    <row r="296" spans="1:18" ht="42">
      <c r="A296" s="31">
        <v>290</v>
      </c>
      <c r="B296" s="65" t="s">
        <v>4</v>
      </c>
      <c r="C296" s="66" t="s">
        <v>834</v>
      </c>
      <c r="D296" s="66" t="s">
        <v>567</v>
      </c>
      <c r="E296" s="66" t="s">
        <v>835</v>
      </c>
      <c r="F296" s="67">
        <v>131500000</v>
      </c>
      <c r="G296" s="68" t="s">
        <v>1</v>
      </c>
      <c r="H296" s="68" t="s">
        <v>1</v>
      </c>
      <c r="I296" s="68" t="s">
        <v>1</v>
      </c>
      <c r="J296" s="68" t="s">
        <v>243</v>
      </c>
      <c r="K296" s="68" t="s">
        <v>243</v>
      </c>
      <c r="L296" s="68" t="s">
        <v>243</v>
      </c>
      <c r="M296" s="68" t="s">
        <v>1</v>
      </c>
      <c r="N296" s="68" t="s">
        <v>1</v>
      </c>
      <c r="O296" s="68" t="s">
        <v>1</v>
      </c>
      <c r="P296" s="68" t="s">
        <v>1</v>
      </c>
      <c r="Q296" s="69" t="s">
        <v>1</v>
      </c>
      <c r="R296" s="69" t="s">
        <v>1</v>
      </c>
    </row>
    <row r="297" spans="1:18" s="75" customFormat="1" ht="22.5" customHeight="1">
      <c r="A297" s="70"/>
      <c r="B297" s="71"/>
      <c r="C297" s="71" t="s">
        <v>2</v>
      </c>
      <c r="D297" s="71"/>
      <c r="E297" s="71"/>
      <c r="F297" s="72">
        <f>+SUM(F7:F296)</f>
        <v>80253477562</v>
      </c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4"/>
    </row>
    <row r="298" spans="1:18">
      <c r="A298" s="1" t="s">
        <v>836</v>
      </c>
    </row>
    <row r="299" spans="1:18">
      <c r="A299" s="1" t="s">
        <v>837</v>
      </c>
    </row>
    <row r="300" spans="1:18">
      <c r="A300" s="1" t="s">
        <v>838</v>
      </c>
    </row>
  </sheetData>
  <mergeCells count="8">
    <mergeCell ref="A2:R2"/>
    <mergeCell ref="A4:A5"/>
    <mergeCell ref="B4:B5"/>
    <mergeCell ref="C4:C5"/>
    <mergeCell ref="D4:D5"/>
    <mergeCell ref="E4:E5"/>
    <mergeCell ref="F4:F5"/>
    <mergeCell ref="G4:R4"/>
  </mergeCells>
  <phoneticPr fontId="100" type="noConversion"/>
  <printOptions horizontalCentered="1"/>
  <pageMargins left="0.31496062992125984" right="0.31496062992125984" top="0.74803149606299213" bottom="0.74803149606299213" header="0.31496062992125984" footer="0.31496062992125984"/>
  <pageSetup paperSize="9" scale="55" orientation="landscape" horizontalDpi="4294967293" verticalDpi="1200" r:id="rId1"/>
  <headerFooter>
    <oddFooter>&amp;LBPK RI Perwakilan Provinsi Sulawesi Tenggara&amp;RLampiran 5, hal &amp;P dari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9"/>
  <sheetViews>
    <sheetView topLeftCell="A4" zoomScale="80" zoomScaleNormal="80" workbookViewId="0">
      <pane xSplit="2" ySplit="6" topLeftCell="C10" activePane="bottomRight" state="frozen"/>
      <selection activeCell="A4" sqref="A4"/>
      <selection pane="topRight" activeCell="C4" sqref="C4"/>
      <selection pane="bottomLeft" activeCell="A10" sqref="A10"/>
      <selection pane="bottomRight" activeCell="J16" sqref="J16"/>
    </sheetView>
  </sheetViews>
  <sheetFormatPr baseColWidth="10" defaultColWidth="8.83203125" defaultRowHeight="15"/>
  <cols>
    <col min="1" max="1" width="6.5" style="464" customWidth="1"/>
    <col min="2" max="2" width="27.5" style="464" customWidth="1"/>
    <col min="3" max="3" width="37.33203125" style="464" customWidth="1"/>
    <col min="4" max="4" width="11" style="464" bestFit="1" customWidth="1"/>
    <col min="5" max="5" width="8.5" style="464" customWidth="1"/>
    <col min="6" max="6" width="7.1640625" style="464" customWidth="1"/>
    <col min="7" max="7" width="12" style="464" bestFit="1" customWidth="1"/>
    <col min="8" max="8" width="10.1640625" style="464" bestFit="1" customWidth="1"/>
    <col min="9" max="9" width="19" style="464" customWidth="1"/>
    <col min="10" max="10" width="7.33203125" style="464" customWidth="1"/>
    <col min="11" max="11" width="7.6640625" style="464" customWidth="1"/>
    <col min="12" max="12" width="7.5" style="464" customWidth="1"/>
    <col min="13" max="13" width="6.83203125" style="464" customWidth="1"/>
    <col min="14" max="14" width="10.83203125" style="464" customWidth="1"/>
    <col min="15" max="15" width="17.5" style="464" bestFit="1" customWidth="1"/>
    <col min="16" max="17" width="8.83203125" style="464"/>
    <col min="18" max="18" width="11.1640625" style="464" customWidth="1"/>
    <col min="19" max="19" width="11.33203125" style="464" bestFit="1" customWidth="1"/>
    <col min="20" max="256" width="8.83203125" style="464"/>
    <col min="257" max="257" width="6.5" style="464" customWidth="1"/>
    <col min="258" max="258" width="27.5" style="464" customWidth="1"/>
    <col min="259" max="259" width="37.33203125" style="464" customWidth="1"/>
    <col min="260" max="260" width="11" style="464" bestFit="1" customWidth="1"/>
    <col min="261" max="261" width="8.5" style="464" customWidth="1"/>
    <col min="262" max="262" width="7.1640625" style="464" customWidth="1"/>
    <col min="263" max="263" width="12" style="464" bestFit="1" customWidth="1"/>
    <col min="264" max="264" width="10.1640625" style="464" bestFit="1" customWidth="1"/>
    <col min="265" max="265" width="19" style="464" customWidth="1"/>
    <col min="266" max="266" width="7.33203125" style="464" customWidth="1"/>
    <col min="267" max="267" width="7.6640625" style="464" customWidth="1"/>
    <col min="268" max="268" width="7.5" style="464" customWidth="1"/>
    <col min="269" max="269" width="6.83203125" style="464" customWidth="1"/>
    <col min="270" max="270" width="10.83203125" style="464" customWidth="1"/>
    <col min="271" max="271" width="17.5" style="464" bestFit="1" customWidth="1"/>
    <col min="272" max="273" width="8.83203125" style="464"/>
    <col min="274" max="274" width="11.1640625" style="464" customWidth="1"/>
    <col min="275" max="512" width="8.83203125" style="464"/>
    <col min="513" max="513" width="6.5" style="464" customWidth="1"/>
    <col min="514" max="514" width="27.5" style="464" customWidth="1"/>
    <col min="515" max="515" width="37.33203125" style="464" customWidth="1"/>
    <col min="516" max="516" width="11" style="464" bestFit="1" customWidth="1"/>
    <col min="517" max="517" width="8.5" style="464" customWidth="1"/>
    <col min="518" max="518" width="7.1640625" style="464" customWidth="1"/>
    <col min="519" max="519" width="12" style="464" bestFit="1" customWidth="1"/>
    <col min="520" max="520" width="10.1640625" style="464" bestFit="1" customWidth="1"/>
    <col min="521" max="521" width="19" style="464" customWidth="1"/>
    <col min="522" max="522" width="7.33203125" style="464" customWidth="1"/>
    <col min="523" max="523" width="7.6640625" style="464" customWidth="1"/>
    <col min="524" max="524" width="7.5" style="464" customWidth="1"/>
    <col min="525" max="525" width="6.83203125" style="464" customWidth="1"/>
    <col min="526" max="526" width="10.83203125" style="464" customWidth="1"/>
    <col min="527" max="527" width="17.5" style="464" bestFit="1" customWidth="1"/>
    <col min="528" max="529" width="8.83203125" style="464"/>
    <col min="530" max="530" width="11.1640625" style="464" customWidth="1"/>
    <col min="531" max="768" width="8.83203125" style="464"/>
    <col min="769" max="769" width="6.5" style="464" customWidth="1"/>
    <col min="770" max="770" width="27.5" style="464" customWidth="1"/>
    <col min="771" max="771" width="37.33203125" style="464" customWidth="1"/>
    <col min="772" max="772" width="11" style="464" bestFit="1" customWidth="1"/>
    <col min="773" max="773" width="8.5" style="464" customWidth="1"/>
    <col min="774" max="774" width="7.1640625" style="464" customWidth="1"/>
    <col min="775" max="775" width="12" style="464" bestFit="1" customWidth="1"/>
    <col min="776" max="776" width="10.1640625" style="464" bestFit="1" customWidth="1"/>
    <col min="777" max="777" width="19" style="464" customWidth="1"/>
    <col min="778" max="778" width="7.33203125" style="464" customWidth="1"/>
    <col min="779" max="779" width="7.6640625" style="464" customWidth="1"/>
    <col min="780" max="780" width="7.5" style="464" customWidth="1"/>
    <col min="781" max="781" width="6.83203125" style="464" customWidth="1"/>
    <col min="782" max="782" width="10.83203125" style="464" customWidth="1"/>
    <col min="783" max="783" width="17.5" style="464" bestFit="1" customWidth="1"/>
    <col min="784" max="785" width="8.83203125" style="464"/>
    <col min="786" max="786" width="11.1640625" style="464" customWidth="1"/>
    <col min="787" max="1024" width="8.83203125" style="464"/>
    <col min="1025" max="1025" width="6.5" style="464" customWidth="1"/>
    <col min="1026" max="1026" width="27.5" style="464" customWidth="1"/>
    <col min="1027" max="1027" width="37.33203125" style="464" customWidth="1"/>
    <col min="1028" max="1028" width="11" style="464" bestFit="1" customWidth="1"/>
    <col min="1029" max="1029" width="8.5" style="464" customWidth="1"/>
    <col min="1030" max="1030" width="7.1640625" style="464" customWidth="1"/>
    <col min="1031" max="1031" width="12" style="464" bestFit="1" customWidth="1"/>
    <col min="1032" max="1032" width="10.1640625" style="464" bestFit="1" customWidth="1"/>
    <col min="1033" max="1033" width="19" style="464" customWidth="1"/>
    <col min="1034" max="1034" width="7.33203125" style="464" customWidth="1"/>
    <col min="1035" max="1035" width="7.6640625" style="464" customWidth="1"/>
    <col min="1036" max="1036" width="7.5" style="464" customWidth="1"/>
    <col min="1037" max="1037" width="6.83203125" style="464" customWidth="1"/>
    <col min="1038" max="1038" width="10.83203125" style="464" customWidth="1"/>
    <col min="1039" max="1039" width="17.5" style="464" bestFit="1" customWidth="1"/>
    <col min="1040" max="1041" width="8.83203125" style="464"/>
    <col min="1042" max="1042" width="11.1640625" style="464" customWidth="1"/>
    <col min="1043" max="1280" width="8.83203125" style="464"/>
    <col min="1281" max="1281" width="6.5" style="464" customWidth="1"/>
    <col min="1282" max="1282" width="27.5" style="464" customWidth="1"/>
    <col min="1283" max="1283" width="37.33203125" style="464" customWidth="1"/>
    <col min="1284" max="1284" width="11" style="464" bestFit="1" customWidth="1"/>
    <col min="1285" max="1285" width="8.5" style="464" customWidth="1"/>
    <col min="1286" max="1286" width="7.1640625" style="464" customWidth="1"/>
    <col min="1287" max="1287" width="12" style="464" bestFit="1" customWidth="1"/>
    <col min="1288" max="1288" width="10.1640625" style="464" bestFit="1" customWidth="1"/>
    <col min="1289" max="1289" width="19" style="464" customWidth="1"/>
    <col min="1290" max="1290" width="7.33203125" style="464" customWidth="1"/>
    <col min="1291" max="1291" width="7.6640625" style="464" customWidth="1"/>
    <col min="1292" max="1292" width="7.5" style="464" customWidth="1"/>
    <col min="1293" max="1293" width="6.83203125" style="464" customWidth="1"/>
    <col min="1294" max="1294" width="10.83203125" style="464" customWidth="1"/>
    <col min="1295" max="1295" width="17.5" style="464" bestFit="1" customWidth="1"/>
    <col min="1296" max="1297" width="8.83203125" style="464"/>
    <col min="1298" max="1298" width="11.1640625" style="464" customWidth="1"/>
    <col min="1299" max="1536" width="8.83203125" style="464"/>
    <col min="1537" max="1537" width="6.5" style="464" customWidth="1"/>
    <col min="1538" max="1538" width="27.5" style="464" customWidth="1"/>
    <col min="1539" max="1539" width="37.33203125" style="464" customWidth="1"/>
    <col min="1540" max="1540" width="11" style="464" bestFit="1" customWidth="1"/>
    <col min="1541" max="1541" width="8.5" style="464" customWidth="1"/>
    <col min="1542" max="1542" width="7.1640625" style="464" customWidth="1"/>
    <col min="1543" max="1543" width="12" style="464" bestFit="1" customWidth="1"/>
    <col min="1544" max="1544" width="10.1640625" style="464" bestFit="1" customWidth="1"/>
    <col min="1545" max="1545" width="19" style="464" customWidth="1"/>
    <col min="1546" max="1546" width="7.33203125" style="464" customWidth="1"/>
    <col min="1547" max="1547" width="7.6640625" style="464" customWidth="1"/>
    <col min="1548" max="1548" width="7.5" style="464" customWidth="1"/>
    <col min="1549" max="1549" width="6.83203125" style="464" customWidth="1"/>
    <col min="1550" max="1550" width="10.83203125" style="464" customWidth="1"/>
    <col min="1551" max="1551" width="17.5" style="464" bestFit="1" customWidth="1"/>
    <col min="1552" max="1553" width="8.83203125" style="464"/>
    <col min="1554" max="1554" width="11.1640625" style="464" customWidth="1"/>
    <col min="1555" max="1792" width="8.83203125" style="464"/>
    <col min="1793" max="1793" width="6.5" style="464" customWidth="1"/>
    <col min="1794" max="1794" width="27.5" style="464" customWidth="1"/>
    <col min="1795" max="1795" width="37.33203125" style="464" customWidth="1"/>
    <col min="1796" max="1796" width="11" style="464" bestFit="1" customWidth="1"/>
    <col min="1797" max="1797" width="8.5" style="464" customWidth="1"/>
    <col min="1798" max="1798" width="7.1640625" style="464" customWidth="1"/>
    <col min="1799" max="1799" width="12" style="464" bestFit="1" customWidth="1"/>
    <col min="1800" max="1800" width="10.1640625" style="464" bestFit="1" customWidth="1"/>
    <col min="1801" max="1801" width="19" style="464" customWidth="1"/>
    <col min="1802" max="1802" width="7.33203125" style="464" customWidth="1"/>
    <col min="1803" max="1803" width="7.6640625" style="464" customWidth="1"/>
    <col min="1804" max="1804" width="7.5" style="464" customWidth="1"/>
    <col min="1805" max="1805" width="6.83203125" style="464" customWidth="1"/>
    <col min="1806" max="1806" width="10.83203125" style="464" customWidth="1"/>
    <col min="1807" max="1807" width="17.5" style="464" bestFit="1" customWidth="1"/>
    <col min="1808" max="1809" width="8.83203125" style="464"/>
    <col min="1810" max="1810" width="11.1640625" style="464" customWidth="1"/>
    <col min="1811" max="2048" width="8.83203125" style="464"/>
    <col min="2049" max="2049" width="6.5" style="464" customWidth="1"/>
    <col min="2050" max="2050" width="27.5" style="464" customWidth="1"/>
    <col min="2051" max="2051" width="37.33203125" style="464" customWidth="1"/>
    <col min="2052" max="2052" width="11" style="464" bestFit="1" customWidth="1"/>
    <col min="2053" max="2053" width="8.5" style="464" customWidth="1"/>
    <col min="2054" max="2054" width="7.1640625" style="464" customWidth="1"/>
    <col min="2055" max="2055" width="12" style="464" bestFit="1" customWidth="1"/>
    <col min="2056" max="2056" width="10.1640625" style="464" bestFit="1" customWidth="1"/>
    <col min="2057" max="2057" width="19" style="464" customWidth="1"/>
    <col min="2058" max="2058" width="7.33203125" style="464" customWidth="1"/>
    <col min="2059" max="2059" width="7.6640625" style="464" customWidth="1"/>
    <col min="2060" max="2060" width="7.5" style="464" customWidth="1"/>
    <col min="2061" max="2061" width="6.83203125" style="464" customWidth="1"/>
    <col min="2062" max="2062" width="10.83203125" style="464" customWidth="1"/>
    <col min="2063" max="2063" width="17.5" style="464" bestFit="1" customWidth="1"/>
    <col min="2064" max="2065" width="8.83203125" style="464"/>
    <col min="2066" max="2066" width="11.1640625" style="464" customWidth="1"/>
    <col min="2067" max="2304" width="8.83203125" style="464"/>
    <col min="2305" max="2305" width="6.5" style="464" customWidth="1"/>
    <col min="2306" max="2306" width="27.5" style="464" customWidth="1"/>
    <col min="2307" max="2307" width="37.33203125" style="464" customWidth="1"/>
    <col min="2308" max="2308" width="11" style="464" bestFit="1" customWidth="1"/>
    <col min="2309" max="2309" width="8.5" style="464" customWidth="1"/>
    <col min="2310" max="2310" width="7.1640625" style="464" customWidth="1"/>
    <col min="2311" max="2311" width="12" style="464" bestFit="1" customWidth="1"/>
    <col min="2312" max="2312" width="10.1640625" style="464" bestFit="1" customWidth="1"/>
    <col min="2313" max="2313" width="19" style="464" customWidth="1"/>
    <col min="2314" max="2314" width="7.33203125" style="464" customWidth="1"/>
    <col min="2315" max="2315" width="7.6640625" style="464" customWidth="1"/>
    <col min="2316" max="2316" width="7.5" style="464" customWidth="1"/>
    <col min="2317" max="2317" width="6.83203125" style="464" customWidth="1"/>
    <col min="2318" max="2318" width="10.83203125" style="464" customWidth="1"/>
    <col min="2319" max="2319" width="17.5" style="464" bestFit="1" customWidth="1"/>
    <col min="2320" max="2321" width="8.83203125" style="464"/>
    <col min="2322" max="2322" width="11.1640625" style="464" customWidth="1"/>
    <col min="2323" max="2560" width="8.83203125" style="464"/>
    <col min="2561" max="2561" width="6.5" style="464" customWidth="1"/>
    <col min="2562" max="2562" width="27.5" style="464" customWidth="1"/>
    <col min="2563" max="2563" width="37.33203125" style="464" customWidth="1"/>
    <col min="2564" max="2564" width="11" style="464" bestFit="1" customWidth="1"/>
    <col min="2565" max="2565" width="8.5" style="464" customWidth="1"/>
    <col min="2566" max="2566" width="7.1640625" style="464" customWidth="1"/>
    <col min="2567" max="2567" width="12" style="464" bestFit="1" customWidth="1"/>
    <col min="2568" max="2568" width="10.1640625" style="464" bestFit="1" customWidth="1"/>
    <col min="2569" max="2569" width="19" style="464" customWidth="1"/>
    <col min="2570" max="2570" width="7.33203125" style="464" customWidth="1"/>
    <col min="2571" max="2571" width="7.6640625" style="464" customWidth="1"/>
    <col min="2572" max="2572" width="7.5" style="464" customWidth="1"/>
    <col min="2573" max="2573" width="6.83203125" style="464" customWidth="1"/>
    <col min="2574" max="2574" width="10.83203125" style="464" customWidth="1"/>
    <col min="2575" max="2575" width="17.5" style="464" bestFit="1" customWidth="1"/>
    <col min="2576" max="2577" width="8.83203125" style="464"/>
    <col min="2578" max="2578" width="11.1640625" style="464" customWidth="1"/>
    <col min="2579" max="2816" width="8.83203125" style="464"/>
    <col min="2817" max="2817" width="6.5" style="464" customWidth="1"/>
    <col min="2818" max="2818" width="27.5" style="464" customWidth="1"/>
    <col min="2819" max="2819" width="37.33203125" style="464" customWidth="1"/>
    <col min="2820" max="2820" width="11" style="464" bestFit="1" customWidth="1"/>
    <col min="2821" max="2821" width="8.5" style="464" customWidth="1"/>
    <col min="2822" max="2822" width="7.1640625" style="464" customWidth="1"/>
    <col min="2823" max="2823" width="12" style="464" bestFit="1" customWidth="1"/>
    <col min="2824" max="2824" width="10.1640625" style="464" bestFit="1" customWidth="1"/>
    <col min="2825" max="2825" width="19" style="464" customWidth="1"/>
    <col min="2826" max="2826" width="7.33203125" style="464" customWidth="1"/>
    <col min="2827" max="2827" width="7.6640625" style="464" customWidth="1"/>
    <col min="2828" max="2828" width="7.5" style="464" customWidth="1"/>
    <col min="2829" max="2829" width="6.83203125" style="464" customWidth="1"/>
    <col min="2830" max="2830" width="10.83203125" style="464" customWidth="1"/>
    <col min="2831" max="2831" width="17.5" style="464" bestFit="1" customWidth="1"/>
    <col min="2832" max="2833" width="8.83203125" style="464"/>
    <col min="2834" max="2834" width="11.1640625" style="464" customWidth="1"/>
    <col min="2835" max="3072" width="8.83203125" style="464"/>
    <col min="3073" max="3073" width="6.5" style="464" customWidth="1"/>
    <col min="3074" max="3074" width="27.5" style="464" customWidth="1"/>
    <col min="3075" max="3075" width="37.33203125" style="464" customWidth="1"/>
    <col min="3076" max="3076" width="11" style="464" bestFit="1" customWidth="1"/>
    <col min="3077" max="3077" width="8.5" style="464" customWidth="1"/>
    <col min="3078" max="3078" width="7.1640625" style="464" customWidth="1"/>
    <col min="3079" max="3079" width="12" style="464" bestFit="1" customWidth="1"/>
    <col min="3080" max="3080" width="10.1640625" style="464" bestFit="1" customWidth="1"/>
    <col min="3081" max="3081" width="19" style="464" customWidth="1"/>
    <col min="3082" max="3082" width="7.33203125" style="464" customWidth="1"/>
    <col min="3083" max="3083" width="7.6640625" style="464" customWidth="1"/>
    <col min="3084" max="3084" width="7.5" style="464" customWidth="1"/>
    <col min="3085" max="3085" width="6.83203125" style="464" customWidth="1"/>
    <col min="3086" max="3086" width="10.83203125" style="464" customWidth="1"/>
    <col min="3087" max="3087" width="17.5" style="464" bestFit="1" customWidth="1"/>
    <col min="3088" max="3089" width="8.83203125" style="464"/>
    <col min="3090" max="3090" width="11.1640625" style="464" customWidth="1"/>
    <col min="3091" max="3328" width="8.83203125" style="464"/>
    <col min="3329" max="3329" width="6.5" style="464" customWidth="1"/>
    <col min="3330" max="3330" width="27.5" style="464" customWidth="1"/>
    <col min="3331" max="3331" width="37.33203125" style="464" customWidth="1"/>
    <col min="3332" max="3332" width="11" style="464" bestFit="1" customWidth="1"/>
    <col min="3333" max="3333" width="8.5" style="464" customWidth="1"/>
    <col min="3334" max="3334" width="7.1640625" style="464" customWidth="1"/>
    <col min="3335" max="3335" width="12" style="464" bestFit="1" customWidth="1"/>
    <col min="3336" max="3336" width="10.1640625" style="464" bestFit="1" customWidth="1"/>
    <col min="3337" max="3337" width="19" style="464" customWidth="1"/>
    <col min="3338" max="3338" width="7.33203125" style="464" customWidth="1"/>
    <col min="3339" max="3339" width="7.6640625" style="464" customWidth="1"/>
    <col min="3340" max="3340" width="7.5" style="464" customWidth="1"/>
    <col min="3341" max="3341" width="6.83203125" style="464" customWidth="1"/>
    <col min="3342" max="3342" width="10.83203125" style="464" customWidth="1"/>
    <col min="3343" max="3343" width="17.5" style="464" bestFit="1" customWidth="1"/>
    <col min="3344" max="3345" width="8.83203125" style="464"/>
    <col min="3346" max="3346" width="11.1640625" style="464" customWidth="1"/>
    <col min="3347" max="3584" width="8.83203125" style="464"/>
    <col min="3585" max="3585" width="6.5" style="464" customWidth="1"/>
    <col min="3586" max="3586" width="27.5" style="464" customWidth="1"/>
    <col min="3587" max="3587" width="37.33203125" style="464" customWidth="1"/>
    <col min="3588" max="3588" width="11" style="464" bestFit="1" customWidth="1"/>
    <col min="3589" max="3589" width="8.5" style="464" customWidth="1"/>
    <col min="3590" max="3590" width="7.1640625" style="464" customWidth="1"/>
    <col min="3591" max="3591" width="12" style="464" bestFit="1" customWidth="1"/>
    <col min="3592" max="3592" width="10.1640625" style="464" bestFit="1" customWidth="1"/>
    <col min="3593" max="3593" width="19" style="464" customWidth="1"/>
    <col min="3594" max="3594" width="7.33203125" style="464" customWidth="1"/>
    <col min="3595" max="3595" width="7.6640625" style="464" customWidth="1"/>
    <col min="3596" max="3596" width="7.5" style="464" customWidth="1"/>
    <col min="3597" max="3597" width="6.83203125" style="464" customWidth="1"/>
    <col min="3598" max="3598" width="10.83203125" style="464" customWidth="1"/>
    <col min="3599" max="3599" width="17.5" style="464" bestFit="1" customWidth="1"/>
    <col min="3600" max="3601" width="8.83203125" style="464"/>
    <col min="3602" max="3602" width="11.1640625" style="464" customWidth="1"/>
    <col min="3603" max="3840" width="8.83203125" style="464"/>
    <col min="3841" max="3841" width="6.5" style="464" customWidth="1"/>
    <col min="3842" max="3842" width="27.5" style="464" customWidth="1"/>
    <col min="3843" max="3843" width="37.33203125" style="464" customWidth="1"/>
    <col min="3844" max="3844" width="11" style="464" bestFit="1" customWidth="1"/>
    <col min="3845" max="3845" width="8.5" style="464" customWidth="1"/>
    <col min="3846" max="3846" width="7.1640625" style="464" customWidth="1"/>
    <col min="3847" max="3847" width="12" style="464" bestFit="1" customWidth="1"/>
    <col min="3848" max="3848" width="10.1640625" style="464" bestFit="1" customWidth="1"/>
    <col min="3849" max="3849" width="19" style="464" customWidth="1"/>
    <col min="3850" max="3850" width="7.33203125" style="464" customWidth="1"/>
    <col min="3851" max="3851" width="7.6640625" style="464" customWidth="1"/>
    <col min="3852" max="3852" width="7.5" style="464" customWidth="1"/>
    <col min="3853" max="3853" width="6.83203125" style="464" customWidth="1"/>
    <col min="3854" max="3854" width="10.83203125" style="464" customWidth="1"/>
    <col min="3855" max="3855" width="17.5" style="464" bestFit="1" customWidth="1"/>
    <col min="3856" max="3857" width="8.83203125" style="464"/>
    <col min="3858" max="3858" width="11.1640625" style="464" customWidth="1"/>
    <col min="3859" max="4096" width="8.83203125" style="464"/>
    <col min="4097" max="4097" width="6.5" style="464" customWidth="1"/>
    <col min="4098" max="4098" width="27.5" style="464" customWidth="1"/>
    <col min="4099" max="4099" width="37.33203125" style="464" customWidth="1"/>
    <col min="4100" max="4100" width="11" style="464" bestFit="1" customWidth="1"/>
    <col min="4101" max="4101" width="8.5" style="464" customWidth="1"/>
    <col min="4102" max="4102" width="7.1640625" style="464" customWidth="1"/>
    <col min="4103" max="4103" width="12" style="464" bestFit="1" customWidth="1"/>
    <col min="4104" max="4104" width="10.1640625" style="464" bestFit="1" customWidth="1"/>
    <col min="4105" max="4105" width="19" style="464" customWidth="1"/>
    <col min="4106" max="4106" width="7.33203125" style="464" customWidth="1"/>
    <col min="4107" max="4107" width="7.6640625" style="464" customWidth="1"/>
    <col min="4108" max="4108" width="7.5" style="464" customWidth="1"/>
    <col min="4109" max="4109" width="6.83203125" style="464" customWidth="1"/>
    <col min="4110" max="4110" width="10.83203125" style="464" customWidth="1"/>
    <col min="4111" max="4111" width="17.5" style="464" bestFit="1" customWidth="1"/>
    <col min="4112" max="4113" width="8.83203125" style="464"/>
    <col min="4114" max="4114" width="11.1640625" style="464" customWidth="1"/>
    <col min="4115" max="4352" width="8.83203125" style="464"/>
    <col min="4353" max="4353" width="6.5" style="464" customWidth="1"/>
    <col min="4354" max="4354" width="27.5" style="464" customWidth="1"/>
    <col min="4355" max="4355" width="37.33203125" style="464" customWidth="1"/>
    <col min="4356" max="4356" width="11" style="464" bestFit="1" customWidth="1"/>
    <col min="4357" max="4357" width="8.5" style="464" customWidth="1"/>
    <col min="4358" max="4358" width="7.1640625" style="464" customWidth="1"/>
    <col min="4359" max="4359" width="12" style="464" bestFit="1" customWidth="1"/>
    <col min="4360" max="4360" width="10.1640625" style="464" bestFit="1" customWidth="1"/>
    <col min="4361" max="4361" width="19" style="464" customWidth="1"/>
    <col min="4362" max="4362" width="7.33203125" style="464" customWidth="1"/>
    <col min="4363" max="4363" width="7.6640625" style="464" customWidth="1"/>
    <col min="4364" max="4364" width="7.5" style="464" customWidth="1"/>
    <col min="4365" max="4365" width="6.83203125" style="464" customWidth="1"/>
    <col min="4366" max="4366" width="10.83203125" style="464" customWidth="1"/>
    <col min="4367" max="4367" width="17.5" style="464" bestFit="1" customWidth="1"/>
    <col min="4368" max="4369" width="8.83203125" style="464"/>
    <col min="4370" max="4370" width="11.1640625" style="464" customWidth="1"/>
    <col min="4371" max="4608" width="8.83203125" style="464"/>
    <col min="4609" max="4609" width="6.5" style="464" customWidth="1"/>
    <col min="4610" max="4610" width="27.5" style="464" customWidth="1"/>
    <col min="4611" max="4611" width="37.33203125" style="464" customWidth="1"/>
    <col min="4612" max="4612" width="11" style="464" bestFit="1" customWidth="1"/>
    <col min="4613" max="4613" width="8.5" style="464" customWidth="1"/>
    <col min="4614" max="4614" width="7.1640625" style="464" customWidth="1"/>
    <col min="4615" max="4615" width="12" style="464" bestFit="1" customWidth="1"/>
    <col min="4616" max="4616" width="10.1640625" style="464" bestFit="1" customWidth="1"/>
    <col min="4617" max="4617" width="19" style="464" customWidth="1"/>
    <col min="4618" max="4618" width="7.33203125" style="464" customWidth="1"/>
    <col min="4619" max="4619" width="7.6640625" style="464" customWidth="1"/>
    <col min="4620" max="4620" width="7.5" style="464" customWidth="1"/>
    <col min="4621" max="4621" width="6.83203125" style="464" customWidth="1"/>
    <col min="4622" max="4622" width="10.83203125" style="464" customWidth="1"/>
    <col min="4623" max="4623" width="17.5" style="464" bestFit="1" customWidth="1"/>
    <col min="4624" max="4625" width="8.83203125" style="464"/>
    <col min="4626" max="4626" width="11.1640625" style="464" customWidth="1"/>
    <col min="4627" max="4864" width="8.83203125" style="464"/>
    <col min="4865" max="4865" width="6.5" style="464" customWidth="1"/>
    <col min="4866" max="4866" width="27.5" style="464" customWidth="1"/>
    <col min="4867" max="4867" width="37.33203125" style="464" customWidth="1"/>
    <col min="4868" max="4868" width="11" style="464" bestFit="1" customWidth="1"/>
    <col min="4869" max="4869" width="8.5" style="464" customWidth="1"/>
    <col min="4870" max="4870" width="7.1640625" style="464" customWidth="1"/>
    <col min="4871" max="4871" width="12" style="464" bestFit="1" customWidth="1"/>
    <col min="4872" max="4872" width="10.1640625" style="464" bestFit="1" customWidth="1"/>
    <col min="4873" max="4873" width="19" style="464" customWidth="1"/>
    <col min="4874" max="4874" width="7.33203125" style="464" customWidth="1"/>
    <col min="4875" max="4875" width="7.6640625" style="464" customWidth="1"/>
    <col min="4876" max="4876" width="7.5" style="464" customWidth="1"/>
    <col min="4877" max="4877" width="6.83203125" style="464" customWidth="1"/>
    <col min="4878" max="4878" width="10.83203125" style="464" customWidth="1"/>
    <col min="4879" max="4879" width="17.5" style="464" bestFit="1" customWidth="1"/>
    <col min="4880" max="4881" width="8.83203125" style="464"/>
    <col min="4882" max="4882" width="11.1640625" style="464" customWidth="1"/>
    <col min="4883" max="5120" width="8.83203125" style="464"/>
    <col min="5121" max="5121" width="6.5" style="464" customWidth="1"/>
    <col min="5122" max="5122" width="27.5" style="464" customWidth="1"/>
    <col min="5123" max="5123" width="37.33203125" style="464" customWidth="1"/>
    <col min="5124" max="5124" width="11" style="464" bestFit="1" customWidth="1"/>
    <col min="5125" max="5125" width="8.5" style="464" customWidth="1"/>
    <col min="5126" max="5126" width="7.1640625" style="464" customWidth="1"/>
    <col min="5127" max="5127" width="12" style="464" bestFit="1" customWidth="1"/>
    <col min="5128" max="5128" width="10.1640625" style="464" bestFit="1" customWidth="1"/>
    <col min="5129" max="5129" width="19" style="464" customWidth="1"/>
    <col min="5130" max="5130" width="7.33203125" style="464" customWidth="1"/>
    <col min="5131" max="5131" width="7.6640625" style="464" customWidth="1"/>
    <col min="5132" max="5132" width="7.5" style="464" customWidth="1"/>
    <col min="5133" max="5133" width="6.83203125" style="464" customWidth="1"/>
    <col min="5134" max="5134" width="10.83203125" style="464" customWidth="1"/>
    <col min="5135" max="5135" width="17.5" style="464" bestFit="1" customWidth="1"/>
    <col min="5136" max="5137" width="8.83203125" style="464"/>
    <col min="5138" max="5138" width="11.1640625" style="464" customWidth="1"/>
    <col min="5139" max="5376" width="8.83203125" style="464"/>
    <col min="5377" max="5377" width="6.5" style="464" customWidth="1"/>
    <col min="5378" max="5378" width="27.5" style="464" customWidth="1"/>
    <col min="5379" max="5379" width="37.33203125" style="464" customWidth="1"/>
    <col min="5380" max="5380" width="11" style="464" bestFit="1" customWidth="1"/>
    <col min="5381" max="5381" width="8.5" style="464" customWidth="1"/>
    <col min="5382" max="5382" width="7.1640625" style="464" customWidth="1"/>
    <col min="5383" max="5383" width="12" style="464" bestFit="1" customWidth="1"/>
    <col min="5384" max="5384" width="10.1640625" style="464" bestFit="1" customWidth="1"/>
    <col min="5385" max="5385" width="19" style="464" customWidth="1"/>
    <col min="5386" max="5386" width="7.33203125" style="464" customWidth="1"/>
    <col min="5387" max="5387" width="7.6640625" style="464" customWidth="1"/>
    <col min="5388" max="5388" width="7.5" style="464" customWidth="1"/>
    <col min="5389" max="5389" width="6.83203125" style="464" customWidth="1"/>
    <col min="5390" max="5390" width="10.83203125" style="464" customWidth="1"/>
    <col min="5391" max="5391" width="17.5" style="464" bestFit="1" customWidth="1"/>
    <col min="5392" max="5393" width="8.83203125" style="464"/>
    <col min="5394" max="5394" width="11.1640625" style="464" customWidth="1"/>
    <col min="5395" max="5632" width="8.83203125" style="464"/>
    <col min="5633" max="5633" width="6.5" style="464" customWidth="1"/>
    <col min="5634" max="5634" width="27.5" style="464" customWidth="1"/>
    <col min="5635" max="5635" width="37.33203125" style="464" customWidth="1"/>
    <col min="5636" max="5636" width="11" style="464" bestFit="1" customWidth="1"/>
    <col min="5637" max="5637" width="8.5" style="464" customWidth="1"/>
    <col min="5638" max="5638" width="7.1640625" style="464" customWidth="1"/>
    <col min="5639" max="5639" width="12" style="464" bestFit="1" customWidth="1"/>
    <col min="5640" max="5640" width="10.1640625" style="464" bestFit="1" customWidth="1"/>
    <col min="5641" max="5641" width="19" style="464" customWidth="1"/>
    <col min="5642" max="5642" width="7.33203125" style="464" customWidth="1"/>
    <col min="5643" max="5643" width="7.6640625" style="464" customWidth="1"/>
    <col min="5644" max="5644" width="7.5" style="464" customWidth="1"/>
    <col min="5645" max="5645" width="6.83203125" style="464" customWidth="1"/>
    <col min="5646" max="5646" width="10.83203125" style="464" customWidth="1"/>
    <col min="5647" max="5647" width="17.5" style="464" bestFit="1" customWidth="1"/>
    <col min="5648" max="5649" width="8.83203125" style="464"/>
    <col min="5650" max="5650" width="11.1640625" style="464" customWidth="1"/>
    <col min="5651" max="5888" width="8.83203125" style="464"/>
    <col min="5889" max="5889" width="6.5" style="464" customWidth="1"/>
    <col min="5890" max="5890" width="27.5" style="464" customWidth="1"/>
    <col min="5891" max="5891" width="37.33203125" style="464" customWidth="1"/>
    <col min="5892" max="5892" width="11" style="464" bestFit="1" customWidth="1"/>
    <col min="5893" max="5893" width="8.5" style="464" customWidth="1"/>
    <col min="5894" max="5894" width="7.1640625" style="464" customWidth="1"/>
    <col min="5895" max="5895" width="12" style="464" bestFit="1" customWidth="1"/>
    <col min="5896" max="5896" width="10.1640625" style="464" bestFit="1" customWidth="1"/>
    <col min="5897" max="5897" width="19" style="464" customWidth="1"/>
    <col min="5898" max="5898" width="7.33203125" style="464" customWidth="1"/>
    <col min="5899" max="5899" width="7.6640625" style="464" customWidth="1"/>
    <col min="5900" max="5900" width="7.5" style="464" customWidth="1"/>
    <col min="5901" max="5901" width="6.83203125" style="464" customWidth="1"/>
    <col min="5902" max="5902" width="10.83203125" style="464" customWidth="1"/>
    <col min="5903" max="5903" width="17.5" style="464" bestFit="1" customWidth="1"/>
    <col min="5904" max="5905" width="8.83203125" style="464"/>
    <col min="5906" max="5906" width="11.1640625" style="464" customWidth="1"/>
    <col min="5907" max="6144" width="8.83203125" style="464"/>
    <col min="6145" max="6145" width="6.5" style="464" customWidth="1"/>
    <col min="6146" max="6146" width="27.5" style="464" customWidth="1"/>
    <col min="6147" max="6147" width="37.33203125" style="464" customWidth="1"/>
    <col min="6148" max="6148" width="11" style="464" bestFit="1" customWidth="1"/>
    <col min="6149" max="6149" width="8.5" style="464" customWidth="1"/>
    <col min="6150" max="6150" width="7.1640625" style="464" customWidth="1"/>
    <col min="6151" max="6151" width="12" style="464" bestFit="1" customWidth="1"/>
    <col min="6152" max="6152" width="10.1640625" style="464" bestFit="1" customWidth="1"/>
    <col min="6153" max="6153" width="19" style="464" customWidth="1"/>
    <col min="6154" max="6154" width="7.33203125" style="464" customWidth="1"/>
    <col min="6155" max="6155" width="7.6640625" style="464" customWidth="1"/>
    <col min="6156" max="6156" width="7.5" style="464" customWidth="1"/>
    <col min="6157" max="6157" width="6.83203125" style="464" customWidth="1"/>
    <col min="6158" max="6158" width="10.83203125" style="464" customWidth="1"/>
    <col min="6159" max="6159" width="17.5" style="464" bestFit="1" customWidth="1"/>
    <col min="6160" max="6161" width="8.83203125" style="464"/>
    <col min="6162" max="6162" width="11.1640625" style="464" customWidth="1"/>
    <col min="6163" max="6400" width="8.83203125" style="464"/>
    <col min="6401" max="6401" width="6.5" style="464" customWidth="1"/>
    <col min="6402" max="6402" width="27.5" style="464" customWidth="1"/>
    <col min="6403" max="6403" width="37.33203125" style="464" customWidth="1"/>
    <col min="6404" max="6404" width="11" style="464" bestFit="1" customWidth="1"/>
    <col min="6405" max="6405" width="8.5" style="464" customWidth="1"/>
    <col min="6406" max="6406" width="7.1640625" style="464" customWidth="1"/>
    <col min="6407" max="6407" width="12" style="464" bestFit="1" customWidth="1"/>
    <col min="6408" max="6408" width="10.1640625" style="464" bestFit="1" customWidth="1"/>
    <col min="6409" max="6409" width="19" style="464" customWidth="1"/>
    <col min="6410" max="6410" width="7.33203125" style="464" customWidth="1"/>
    <col min="6411" max="6411" width="7.6640625" style="464" customWidth="1"/>
    <col min="6412" max="6412" width="7.5" style="464" customWidth="1"/>
    <col min="6413" max="6413" width="6.83203125" style="464" customWidth="1"/>
    <col min="6414" max="6414" width="10.83203125" style="464" customWidth="1"/>
    <col min="6415" max="6415" width="17.5" style="464" bestFit="1" customWidth="1"/>
    <col min="6416" max="6417" width="8.83203125" style="464"/>
    <col min="6418" max="6418" width="11.1640625" style="464" customWidth="1"/>
    <col min="6419" max="6656" width="8.83203125" style="464"/>
    <col min="6657" max="6657" width="6.5" style="464" customWidth="1"/>
    <col min="6658" max="6658" width="27.5" style="464" customWidth="1"/>
    <col min="6659" max="6659" width="37.33203125" style="464" customWidth="1"/>
    <col min="6660" max="6660" width="11" style="464" bestFit="1" customWidth="1"/>
    <col min="6661" max="6661" width="8.5" style="464" customWidth="1"/>
    <col min="6662" max="6662" width="7.1640625" style="464" customWidth="1"/>
    <col min="6663" max="6663" width="12" style="464" bestFit="1" customWidth="1"/>
    <col min="6664" max="6664" width="10.1640625" style="464" bestFit="1" customWidth="1"/>
    <col min="6665" max="6665" width="19" style="464" customWidth="1"/>
    <col min="6666" max="6666" width="7.33203125" style="464" customWidth="1"/>
    <col min="6667" max="6667" width="7.6640625" style="464" customWidth="1"/>
    <col min="6668" max="6668" width="7.5" style="464" customWidth="1"/>
    <col min="6669" max="6669" width="6.83203125" style="464" customWidth="1"/>
    <col min="6670" max="6670" width="10.83203125" style="464" customWidth="1"/>
    <col min="6671" max="6671" width="17.5" style="464" bestFit="1" customWidth="1"/>
    <col min="6672" max="6673" width="8.83203125" style="464"/>
    <col min="6674" max="6674" width="11.1640625" style="464" customWidth="1"/>
    <col min="6675" max="6912" width="8.83203125" style="464"/>
    <col min="6913" max="6913" width="6.5" style="464" customWidth="1"/>
    <col min="6914" max="6914" width="27.5" style="464" customWidth="1"/>
    <col min="6915" max="6915" width="37.33203125" style="464" customWidth="1"/>
    <col min="6916" max="6916" width="11" style="464" bestFit="1" customWidth="1"/>
    <col min="6917" max="6917" width="8.5" style="464" customWidth="1"/>
    <col min="6918" max="6918" width="7.1640625" style="464" customWidth="1"/>
    <col min="6919" max="6919" width="12" style="464" bestFit="1" customWidth="1"/>
    <col min="6920" max="6920" width="10.1640625" style="464" bestFit="1" customWidth="1"/>
    <col min="6921" max="6921" width="19" style="464" customWidth="1"/>
    <col min="6922" max="6922" width="7.33203125" style="464" customWidth="1"/>
    <col min="6923" max="6923" width="7.6640625" style="464" customWidth="1"/>
    <col min="6924" max="6924" width="7.5" style="464" customWidth="1"/>
    <col min="6925" max="6925" width="6.83203125" style="464" customWidth="1"/>
    <col min="6926" max="6926" width="10.83203125" style="464" customWidth="1"/>
    <col min="6927" max="6927" width="17.5" style="464" bestFit="1" customWidth="1"/>
    <col min="6928" max="6929" width="8.83203125" style="464"/>
    <col min="6930" max="6930" width="11.1640625" style="464" customWidth="1"/>
    <col min="6931" max="7168" width="8.83203125" style="464"/>
    <col min="7169" max="7169" width="6.5" style="464" customWidth="1"/>
    <col min="7170" max="7170" width="27.5" style="464" customWidth="1"/>
    <col min="7171" max="7171" width="37.33203125" style="464" customWidth="1"/>
    <col min="7172" max="7172" width="11" style="464" bestFit="1" customWidth="1"/>
    <col min="7173" max="7173" width="8.5" style="464" customWidth="1"/>
    <col min="7174" max="7174" width="7.1640625" style="464" customWidth="1"/>
    <col min="7175" max="7175" width="12" style="464" bestFit="1" customWidth="1"/>
    <col min="7176" max="7176" width="10.1640625" style="464" bestFit="1" customWidth="1"/>
    <col min="7177" max="7177" width="19" style="464" customWidth="1"/>
    <col min="7178" max="7178" width="7.33203125" style="464" customWidth="1"/>
    <col min="7179" max="7179" width="7.6640625" style="464" customWidth="1"/>
    <col min="7180" max="7180" width="7.5" style="464" customWidth="1"/>
    <col min="7181" max="7181" width="6.83203125" style="464" customWidth="1"/>
    <col min="7182" max="7182" width="10.83203125" style="464" customWidth="1"/>
    <col min="7183" max="7183" width="17.5" style="464" bestFit="1" customWidth="1"/>
    <col min="7184" max="7185" width="8.83203125" style="464"/>
    <col min="7186" max="7186" width="11.1640625" style="464" customWidth="1"/>
    <col min="7187" max="7424" width="8.83203125" style="464"/>
    <col min="7425" max="7425" width="6.5" style="464" customWidth="1"/>
    <col min="7426" max="7426" width="27.5" style="464" customWidth="1"/>
    <col min="7427" max="7427" width="37.33203125" style="464" customWidth="1"/>
    <col min="7428" max="7428" width="11" style="464" bestFit="1" customWidth="1"/>
    <col min="7429" max="7429" width="8.5" style="464" customWidth="1"/>
    <col min="7430" max="7430" width="7.1640625" style="464" customWidth="1"/>
    <col min="7431" max="7431" width="12" style="464" bestFit="1" customWidth="1"/>
    <col min="7432" max="7432" width="10.1640625" style="464" bestFit="1" customWidth="1"/>
    <col min="7433" max="7433" width="19" style="464" customWidth="1"/>
    <col min="7434" max="7434" width="7.33203125" style="464" customWidth="1"/>
    <col min="7435" max="7435" width="7.6640625" style="464" customWidth="1"/>
    <col min="7436" max="7436" width="7.5" style="464" customWidth="1"/>
    <col min="7437" max="7437" width="6.83203125" style="464" customWidth="1"/>
    <col min="7438" max="7438" width="10.83203125" style="464" customWidth="1"/>
    <col min="7439" max="7439" width="17.5" style="464" bestFit="1" customWidth="1"/>
    <col min="7440" max="7441" width="8.83203125" style="464"/>
    <col min="7442" max="7442" width="11.1640625" style="464" customWidth="1"/>
    <col min="7443" max="7680" width="8.83203125" style="464"/>
    <col min="7681" max="7681" width="6.5" style="464" customWidth="1"/>
    <col min="7682" max="7682" width="27.5" style="464" customWidth="1"/>
    <col min="7683" max="7683" width="37.33203125" style="464" customWidth="1"/>
    <col min="7684" max="7684" width="11" style="464" bestFit="1" customWidth="1"/>
    <col min="7685" max="7685" width="8.5" style="464" customWidth="1"/>
    <col min="7686" max="7686" width="7.1640625" style="464" customWidth="1"/>
    <col min="7687" max="7687" width="12" style="464" bestFit="1" customWidth="1"/>
    <col min="7688" max="7688" width="10.1640625" style="464" bestFit="1" customWidth="1"/>
    <col min="7689" max="7689" width="19" style="464" customWidth="1"/>
    <col min="7690" max="7690" width="7.33203125" style="464" customWidth="1"/>
    <col min="7691" max="7691" width="7.6640625" style="464" customWidth="1"/>
    <col min="7692" max="7692" width="7.5" style="464" customWidth="1"/>
    <col min="7693" max="7693" width="6.83203125" style="464" customWidth="1"/>
    <col min="7694" max="7694" width="10.83203125" style="464" customWidth="1"/>
    <col min="7695" max="7695" width="17.5" style="464" bestFit="1" customWidth="1"/>
    <col min="7696" max="7697" width="8.83203125" style="464"/>
    <col min="7698" max="7698" width="11.1640625" style="464" customWidth="1"/>
    <col min="7699" max="7936" width="8.83203125" style="464"/>
    <col min="7937" max="7937" width="6.5" style="464" customWidth="1"/>
    <col min="7938" max="7938" width="27.5" style="464" customWidth="1"/>
    <col min="7939" max="7939" width="37.33203125" style="464" customWidth="1"/>
    <col min="7940" max="7940" width="11" style="464" bestFit="1" customWidth="1"/>
    <col min="7941" max="7941" width="8.5" style="464" customWidth="1"/>
    <col min="7942" max="7942" width="7.1640625" style="464" customWidth="1"/>
    <col min="7943" max="7943" width="12" style="464" bestFit="1" customWidth="1"/>
    <col min="7944" max="7944" width="10.1640625" style="464" bestFit="1" customWidth="1"/>
    <col min="7945" max="7945" width="19" style="464" customWidth="1"/>
    <col min="7946" max="7946" width="7.33203125" style="464" customWidth="1"/>
    <col min="7947" max="7947" width="7.6640625" style="464" customWidth="1"/>
    <col min="7948" max="7948" width="7.5" style="464" customWidth="1"/>
    <col min="7949" max="7949" width="6.83203125" style="464" customWidth="1"/>
    <col min="7950" max="7950" width="10.83203125" style="464" customWidth="1"/>
    <col min="7951" max="7951" width="17.5" style="464" bestFit="1" customWidth="1"/>
    <col min="7952" max="7953" width="8.83203125" style="464"/>
    <col min="7954" max="7954" width="11.1640625" style="464" customWidth="1"/>
    <col min="7955" max="8192" width="8.83203125" style="464"/>
    <col min="8193" max="8193" width="6.5" style="464" customWidth="1"/>
    <col min="8194" max="8194" width="27.5" style="464" customWidth="1"/>
    <col min="8195" max="8195" width="37.33203125" style="464" customWidth="1"/>
    <col min="8196" max="8196" width="11" style="464" bestFit="1" customWidth="1"/>
    <col min="8197" max="8197" width="8.5" style="464" customWidth="1"/>
    <col min="8198" max="8198" width="7.1640625" style="464" customWidth="1"/>
    <col min="8199" max="8199" width="12" style="464" bestFit="1" customWidth="1"/>
    <col min="8200" max="8200" width="10.1640625" style="464" bestFit="1" customWidth="1"/>
    <col min="8201" max="8201" width="19" style="464" customWidth="1"/>
    <col min="8202" max="8202" width="7.33203125" style="464" customWidth="1"/>
    <col min="8203" max="8203" width="7.6640625" style="464" customWidth="1"/>
    <col min="8204" max="8204" width="7.5" style="464" customWidth="1"/>
    <col min="8205" max="8205" width="6.83203125" style="464" customWidth="1"/>
    <col min="8206" max="8206" width="10.83203125" style="464" customWidth="1"/>
    <col min="8207" max="8207" width="17.5" style="464" bestFit="1" customWidth="1"/>
    <col min="8208" max="8209" width="8.83203125" style="464"/>
    <col min="8210" max="8210" width="11.1640625" style="464" customWidth="1"/>
    <col min="8211" max="8448" width="8.83203125" style="464"/>
    <col min="8449" max="8449" width="6.5" style="464" customWidth="1"/>
    <col min="8450" max="8450" width="27.5" style="464" customWidth="1"/>
    <col min="8451" max="8451" width="37.33203125" style="464" customWidth="1"/>
    <col min="8452" max="8452" width="11" style="464" bestFit="1" customWidth="1"/>
    <col min="8453" max="8453" width="8.5" style="464" customWidth="1"/>
    <col min="8454" max="8454" width="7.1640625" style="464" customWidth="1"/>
    <col min="8455" max="8455" width="12" style="464" bestFit="1" customWidth="1"/>
    <col min="8456" max="8456" width="10.1640625" style="464" bestFit="1" customWidth="1"/>
    <col min="8457" max="8457" width="19" style="464" customWidth="1"/>
    <col min="8458" max="8458" width="7.33203125" style="464" customWidth="1"/>
    <col min="8459" max="8459" width="7.6640625" style="464" customWidth="1"/>
    <col min="8460" max="8460" width="7.5" style="464" customWidth="1"/>
    <col min="8461" max="8461" width="6.83203125" style="464" customWidth="1"/>
    <col min="8462" max="8462" width="10.83203125" style="464" customWidth="1"/>
    <col min="8463" max="8463" width="17.5" style="464" bestFit="1" customWidth="1"/>
    <col min="8464" max="8465" width="8.83203125" style="464"/>
    <col min="8466" max="8466" width="11.1640625" style="464" customWidth="1"/>
    <col min="8467" max="8704" width="8.83203125" style="464"/>
    <col min="8705" max="8705" width="6.5" style="464" customWidth="1"/>
    <col min="8706" max="8706" width="27.5" style="464" customWidth="1"/>
    <col min="8707" max="8707" width="37.33203125" style="464" customWidth="1"/>
    <col min="8708" max="8708" width="11" style="464" bestFit="1" customWidth="1"/>
    <col min="8709" max="8709" width="8.5" style="464" customWidth="1"/>
    <col min="8710" max="8710" width="7.1640625" style="464" customWidth="1"/>
    <col min="8711" max="8711" width="12" style="464" bestFit="1" customWidth="1"/>
    <col min="8712" max="8712" width="10.1640625" style="464" bestFit="1" customWidth="1"/>
    <col min="8713" max="8713" width="19" style="464" customWidth="1"/>
    <col min="8714" max="8714" width="7.33203125" style="464" customWidth="1"/>
    <col min="8715" max="8715" width="7.6640625" style="464" customWidth="1"/>
    <col min="8716" max="8716" width="7.5" style="464" customWidth="1"/>
    <col min="8717" max="8717" width="6.83203125" style="464" customWidth="1"/>
    <col min="8718" max="8718" width="10.83203125" style="464" customWidth="1"/>
    <col min="8719" max="8719" width="17.5" style="464" bestFit="1" customWidth="1"/>
    <col min="8720" max="8721" width="8.83203125" style="464"/>
    <col min="8722" max="8722" width="11.1640625" style="464" customWidth="1"/>
    <col min="8723" max="8960" width="8.83203125" style="464"/>
    <col min="8961" max="8961" width="6.5" style="464" customWidth="1"/>
    <col min="8962" max="8962" width="27.5" style="464" customWidth="1"/>
    <col min="8963" max="8963" width="37.33203125" style="464" customWidth="1"/>
    <col min="8964" max="8964" width="11" style="464" bestFit="1" customWidth="1"/>
    <col min="8965" max="8965" width="8.5" style="464" customWidth="1"/>
    <col min="8966" max="8966" width="7.1640625" style="464" customWidth="1"/>
    <col min="8967" max="8967" width="12" style="464" bestFit="1" customWidth="1"/>
    <col min="8968" max="8968" width="10.1640625" style="464" bestFit="1" customWidth="1"/>
    <col min="8969" max="8969" width="19" style="464" customWidth="1"/>
    <col min="8970" max="8970" width="7.33203125" style="464" customWidth="1"/>
    <col min="8971" max="8971" width="7.6640625" style="464" customWidth="1"/>
    <col min="8972" max="8972" width="7.5" style="464" customWidth="1"/>
    <col min="8973" max="8973" width="6.83203125" style="464" customWidth="1"/>
    <col min="8974" max="8974" width="10.83203125" style="464" customWidth="1"/>
    <col min="8975" max="8975" width="17.5" style="464" bestFit="1" customWidth="1"/>
    <col min="8976" max="8977" width="8.83203125" style="464"/>
    <col min="8978" max="8978" width="11.1640625" style="464" customWidth="1"/>
    <col min="8979" max="9216" width="8.83203125" style="464"/>
    <col min="9217" max="9217" width="6.5" style="464" customWidth="1"/>
    <col min="9218" max="9218" width="27.5" style="464" customWidth="1"/>
    <col min="9219" max="9219" width="37.33203125" style="464" customWidth="1"/>
    <col min="9220" max="9220" width="11" style="464" bestFit="1" customWidth="1"/>
    <col min="9221" max="9221" width="8.5" style="464" customWidth="1"/>
    <col min="9222" max="9222" width="7.1640625" style="464" customWidth="1"/>
    <col min="9223" max="9223" width="12" style="464" bestFit="1" customWidth="1"/>
    <col min="9224" max="9224" width="10.1640625" style="464" bestFit="1" customWidth="1"/>
    <col min="9225" max="9225" width="19" style="464" customWidth="1"/>
    <col min="9226" max="9226" width="7.33203125" style="464" customWidth="1"/>
    <col min="9227" max="9227" width="7.6640625" style="464" customWidth="1"/>
    <col min="9228" max="9228" width="7.5" style="464" customWidth="1"/>
    <col min="9229" max="9229" width="6.83203125" style="464" customWidth="1"/>
    <col min="9230" max="9230" width="10.83203125" style="464" customWidth="1"/>
    <col min="9231" max="9231" width="17.5" style="464" bestFit="1" customWidth="1"/>
    <col min="9232" max="9233" width="8.83203125" style="464"/>
    <col min="9234" max="9234" width="11.1640625" style="464" customWidth="1"/>
    <col min="9235" max="9472" width="8.83203125" style="464"/>
    <col min="9473" max="9473" width="6.5" style="464" customWidth="1"/>
    <col min="9474" max="9474" width="27.5" style="464" customWidth="1"/>
    <col min="9475" max="9475" width="37.33203125" style="464" customWidth="1"/>
    <col min="9476" max="9476" width="11" style="464" bestFit="1" customWidth="1"/>
    <col min="9477" max="9477" width="8.5" style="464" customWidth="1"/>
    <col min="9478" max="9478" width="7.1640625" style="464" customWidth="1"/>
    <col min="9479" max="9479" width="12" style="464" bestFit="1" customWidth="1"/>
    <col min="9480" max="9480" width="10.1640625" style="464" bestFit="1" customWidth="1"/>
    <col min="9481" max="9481" width="19" style="464" customWidth="1"/>
    <col min="9482" max="9482" width="7.33203125" style="464" customWidth="1"/>
    <col min="9483" max="9483" width="7.6640625" style="464" customWidth="1"/>
    <col min="9484" max="9484" width="7.5" style="464" customWidth="1"/>
    <col min="9485" max="9485" width="6.83203125" style="464" customWidth="1"/>
    <col min="9486" max="9486" width="10.83203125" style="464" customWidth="1"/>
    <col min="9487" max="9487" width="17.5" style="464" bestFit="1" customWidth="1"/>
    <col min="9488" max="9489" width="8.83203125" style="464"/>
    <col min="9490" max="9490" width="11.1640625" style="464" customWidth="1"/>
    <col min="9491" max="9728" width="8.83203125" style="464"/>
    <col min="9729" max="9729" width="6.5" style="464" customWidth="1"/>
    <col min="9730" max="9730" width="27.5" style="464" customWidth="1"/>
    <col min="9731" max="9731" width="37.33203125" style="464" customWidth="1"/>
    <col min="9732" max="9732" width="11" style="464" bestFit="1" customWidth="1"/>
    <col min="9733" max="9733" width="8.5" style="464" customWidth="1"/>
    <col min="9734" max="9734" width="7.1640625" style="464" customWidth="1"/>
    <col min="9735" max="9735" width="12" style="464" bestFit="1" customWidth="1"/>
    <col min="9736" max="9736" width="10.1640625" style="464" bestFit="1" customWidth="1"/>
    <col min="9737" max="9737" width="19" style="464" customWidth="1"/>
    <col min="9738" max="9738" width="7.33203125" style="464" customWidth="1"/>
    <col min="9739" max="9739" width="7.6640625" style="464" customWidth="1"/>
    <col min="9740" max="9740" width="7.5" style="464" customWidth="1"/>
    <col min="9741" max="9741" width="6.83203125" style="464" customWidth="1"/>
    <col min="9742" max="9742" width="10.83203125" style="464" customWidth="1"/>
    <col min="9743" max="9743" width="17.5" style="464" bestFit="1" customWidth="1"/>
    <col min="9744" max="9745" width="8.83203125" style="464"/>
    <col min="9746" max="9746" width="11.1640625" style="464" customWidth="1"/>
    <col min="9747" max="9984" width="8.83203125" style="464"/>
    <col min="9985" max="9985" width="6.5" style="464" customWidth="1"/>
    <col min="9986" max="9986" width="27.5" style="464" customWidth="1"/>
    <col min="9987" max="9987" width="37.33203125" style="464" customWidth="1"/>
    <col min="9988" max="9988" width="11" style="464" bestFit="1" customWidth="1"/>
    <col min="9989" max="9989" width="8.5" style="464" customWidth="1"/>
    <col min="9990" max="9990" width="7.1640625" style="464" customWidth="1"/>
    <col min="9991" max="9991" width="12" style="464" bestFit="1" customWidth="1"/>
    <col min="9992" max="9992" width="10.1640625" style="464" bestFit="1" customWidth="1"/>
    <col min="9993" max="9993" width="19" style="464" customWidth="1"/>
    <col min="9994" max="9994" width="7.33203125" style="464" customWidth="1"/>
    <col min="9995" max="9995" width="7.6640625" style="464" customWidth="1"/>
    <col min="9996" max="9996" width="7.5" style="464" customWidth="1"/>
    <col min="9997" max="9997" width="6.83203125" style="464" customWidth="1"/>
    <col min="9998" max="9998" width="10.83203125" style="464" customWidth="1"/>
    <col min="9999" max="9999" width="17.5" style="464" bestFit="1" customWidth="1"/>
    <col min="10000" max="10001" width="8.83203125" style="464"/>
    <col min="10002" max="10002" width="11.1640625" style="464" customWidth="1"/>
    <col min="10003" max="10240" width="8.83203125" style="464"/>
    <col min="10241" max="10241" width="6.5" style="464" customWidth="1"/>
    <col min="10242" max="10242" width="27.5" style="464" customWidth="1"/>
    <col min="10243" max="10243" width="37.33203125" style="464" customWidth="1"/>
    <col min="10244" max="10244" width="11" style="464" bestFit="1" customWidth="1"/>
    <col min="10245" max="10245" width="8.5" style="464" customWidth="1"/>
    <col min="10246" max="10246" width="7.1640625" style="464" customWidth="1"/>
    <col min="10247" max="10247" width="12" style="464" bestFit="1" customWidth="1"/>
    <col min="10248" max="10248" width="10.1640625" style="464" bestFit="1" customWidth="1"/>
    <col min="10249" max="10249" width="19" style="464" customWidth="1"/>
    <col min="10250" max="10250" width="7.33203125" style="464" customWidth="1"/>
    <col min="10251" max="10251" width="7.6640625" style="464" customWidth="1"/>
    <col min="10252" max="10252" width="7.5" style="464" customWidth="1"/>
    <col min="10253" max="10253" width="6.83203125" style="464" customWidth="1"/>
    <col min="10254" max="10254" width="10.83203125" style="464" customWidth="1"/>
    <col min="10255" max="10255" width="17.5" style="464" bestFit="1" customWidth="1"/>
    <col min="10256" max="10257" width="8.83203125" style="464"/>
    <col min="10258" max="10258" width="11.1640625" style="464" customWidth="1"/>
    <col min="10259" max="10496" width="8.83203125" style="464"/>
    <col min="10497" max="10497" width="6.5" style="464" customWidth="1"/>
    <col min="10498" max="10498" width="27.5" style="464" customWidth="1"/>
    <col min="10499" max="10499" width="37.33203125" style="464" customWidth="1"/>
    <col min="10500" max="10500" width="11" style="464" bestFit="1" customWidth="1"/>
    <col min="10501" max="10501" width="8.5" style="464" customWidth="1"/>
    <col min="10502" max="10502" width="7.1640625" style="464" customWidth="1"/>
    <col min="10503" max="10503" width="12" style="464" bestFit="1" customWidth="1"/>
    <col min="10504" max="10504" width="10.1640625" style="464" bestFit="1" customWidth="1"/>
    <col min="10505" max="10505" width="19" style="464" customWidth="1"/>
    <col min="10506" max="10506" width="7.33203125" style="464" customWidth="1"/>
    <col min="10507" max="10507" width="7.6640625" style="464" customWidth="1"/>
    <col min="10508" max="10508" width="7.5" style="464" customWidth="1"/>
    <col min="10509" max="10509" width="6.83203125" style="464" customWidth="1"/>
    <col min="10510" max="10510" width="10.83203125" style="464" customWidth="1"/>
    <col min="10511" max="10511" width="17.5" style="464" bestFit="1" customWidth="1"/>
    <col min="10512" max="10513" width="8.83203125" style="464"/>
    <col min="10514" max="10514" width="11.1640625" style="464" customWidth="1"/>
    <col min="10515" max="10752" width="8.83203125" style="464"/>
    <col min="10753" max="10753" width="6.5" style="464" customWidth="1"/>
    <col min="10754" max="10754" width="27.5" style="464" customWidth="1"/>
    <col min="10755" max="10755" width="37.33203125" style="464" customWidth="1"/>
    <col min="10756" max="10756" width="11" style="464" bestFit="1" customWidth="1"/>
    <col min="10757" max="10757" width="8.5" style="464" customWidth="1"/>
    <col min="10758" max="10758" width="7.1640625" style="464" customWidth="1"/>
    <col min="10759" max="10759" width="12" style="464" bestFit="1" customWidth="1"/>
    <col min="10760" max="10760" width="10.1640625" style="464" bestFit="1" customWidth="1"/>
    <col min="10761" max="10761" width="19" style="464" customWidth="1"/>
    <col min="10762" max="10762" width="7.33203125" style="464" customWidth="1"/>
    <col min="10763" max="10763" width="7.6640625" style="464" customWidth="1"/>
    <col min="10764" max="10764" width="7.5" style="464" customWidth="1"/>
    <col min="10765" max="10765" width="6.83203125" style="464" customWidth="1"/>
    <col min="10766" max="10766" width="10.83203125" style="464" customWidth="1"/>
    <col min="10767" max="10767" width="17.5" style="464" bestFit="1" customWidth="1"/>
    <col min="10768" max="10769" width="8.83203125" style="464"/>
    <col min="10770" max="10770" width="11.1640625" style="464" customWidth="1"/>
    <col min="10771" max="11008" width="8.83203125" style="464"/>
    <col min="11009" max="11009" width="6.5" style="464" customWidth="1"/>
    <col min="11010" max="11010" width="27.5" style="464" customWidth="1"/>
    <col min="11011" max="11011" width="37.33203125" style="464" customWidth="1"/>
    <col min="11012" max="11012" width="11" style="464" bestFit="1" customWidth="1"/>
    <col min="11013" max="11013" width="8.5" style="464" customWidth="1"/>
    <col min="11014" max="11014" width="7.1640625" style="464" customWidth="1"/>
    <col min="11015" max="11015" width="12" style="464" bestFit="1" customWidth="1"/>
    <col min="11016" max="11016" width="10.1640625" style="464" bestFit="1" customWidth="1"/>
    <col min="11017" max="11017" width="19" style="464" customWidth="1"/>
    <col min="11018" max="11018" width="7.33203125" style="464" customWidth="1"/>
    <col min="11019" max="11019" width="7.6640625" style="464" customWidth="1"/>
    <col min="11020" max="11020" width="7.5" style="464" customWidth="1"/>
    <col min="11021" max="11021" width="6.83203125" style="464" customWidth="1"/>
    <col min="11022" max="11022" width="10.83203125" style="464" customWidth="1"/>
    <col min="11023" max="11023" width="17.5" style="464" bestFit="1" customWidth="1"/>
    <col min="11024" max="11025" width="8.83203125" style="464"/>
    <col min="11026" max="11026" width="11.1640625" style="464" customWidth="1"/>
    <col min="11027" max="11264" width="8.83203125" style="464"/>
    <col min="11265" max="11265" width="6.5" style="464" customWidth="1"/>
    <col min="11266" max="11266" width="27.5" style="464" customWidth="1"/>
    <col min="11267" max="11267" width="37.33203125" style="464" customWidth="1"/>
    <col min="11268" max="11268" width="11" style="464" bestFit="1" customWidth="1"/>
    <col min="11269" max="11269" width="8.5" style="464" customWidth="1"/>
    <col min="11270" max="11270" width="7.1640625" style="464" customWidth="1"/>
    <col min="11271" max="11271" width="12" style="464" bestFit="1" customWidth="1"/>
    <col min="11272" max="11272" width="10.1640625" style="464" bestFit="1" customWidth="1"/>
    <col min="11273" max="11273" width="19" style="464" customWidth="1"/>
    <col min="11274" max="11274" width="7.33203125" style="464" customWidth="1"/>
    <col min="11275" max="11275" width="7.6640625" style="464" customWidth="1"/>
    <col min="11276" max="11276" width="7.5" style="464" customWidth="1"/>
    <col min="11277" max="11277" width="6.83203125" style="464" customWidth="1"/>
    <col min="11278" max="11278" width="10.83203125" style="464" customWidth="1"/>
    <col min="11279" max="11279" width="17.5" style="464" bestFit="1" customWidth="1"/>
    <col min="11280" max="11281" width="8.83203125" style="464"/>
    <col min="11282" max="11282" width="11.1640625" style="464" customWidth="1"/>
    <col min="11283" max="11520" width="8.83203125" style="464"/>
    <col min="11521" max="11521" width="6.5" style="464" customWidth="1"/>
    <col min="11522" max="11522" width="27.5" style="464" customWidth="1"/>
    <col min="11523" max="11523" width="37.33203125" style="464" customWidth="1"/>
    <col min="11524" max="11524" width="11" style="464" bestFit="1" customWidth="1"/>
    <col min="11525" max="11525" width="8.5" style="464" customWidth="1"/>
    <col min="11526" max="11526" width="7.1640625" style="464" customWidth="1"/>
    <col min="11527" max="11527" width="12" style="464" bestFit="1" customWidth="1"/>
    <col min="11528" max="11528" width="10.1640625" style="464" bestFit="1" customWidth="1"/>
    <col min="11529" max="11529" width="19" style="464" customWidth="1"/>
    <col min="11530" max="11530" width="7.33203125" style="464" customWidth="1"/>
    <col min="11531" max="11531" width="7.6640625" style="464" customWidth="1"/>
    <col min="11532" max="11532" width="7.5" style="464" customWidth="1"/>
    <col min="11533" max="11533" width="6.83203125" style="464" customWidth="1"/>
    <col min="11534" max="11534" width="10.83203125" style="464" customWidth="1"/>
    <col min="11535" max="11535" width="17.5" style="464" bestFit="1" customWidth="1"/>
    <col min="11536" max="11537" width="8.83203125" style="464"/>
    <col min="11538" max="11538" width="11.1640625" style="464" customWidth="1"/>
    <col min="11539" max="11776" width="8.83203125" style="464"/>
    <col min="11777" max="11777" width="6.5" style="464" customWidth="1"/>
    <col min="11778" max="11778" width="27.5" style="464" customWidth="1"/>
    <col min="11779" max="11779" width="37.33203125" style="464" customWidth="1"/>
    <col min="11780" max="11780" width="11" style="464" bestFit="1" customWidth="1"/>
    <col min="11781" max="11781" width="8.5" style="464" customWidth="1"/>
    <col min="11782" max="11782" width="7.1640625" style="464" customWidth="1"/>
    <col min="11783" max="11783" width="12" style="464" bestFit="1" customWidth="1"/>
    <col min="11784" max="11784" width="10.1640625" style="464" bestFit="1" customWidth="1"/>
    <col min="11785" max="11785" width="19" style="464" customWidth="1"/>
    <col min="11786" max="11786" width="7.33203125" style="464" customWidth="1"/>
    <col min="11787" max="11787" width="7.6640625" style="464" customWidth="1"/>
    <col min="11788" max="11788" width="7.5" style="464" customWidth="1"/>
    <col min="11789" max="11789" width="6.83203125" style="464" customWidth="1"/>
    <col min="11790" max="11790" width="10.83203125" style="464" customWidth="1"/>
    <col min="11791" max="11791" width="17.5" style="464" bestFit="1" customWidth="1"/>
    <col min="11792" max="11793" width="8.83203125" style="464"/>
    <col min="11794" max="11794" width="11.1640625" style="464" customWidth="1"/>
    <col min="11795" max="12032" width="8.83203125" style="464"/>
    <col min="12033" max="12033" width="6.5" style="464" customWidth="1"/>
    <col min="12034" max="12034" width="27.5" style="464" customWidth="1"/>
    <col min="12035" max="12035" width="37.33203125" style="464" customWidth="1"/>
    <col min="12036" max="12036" width="11" style="464" bestFit="1" customWidth="1"/>
    <col min="12037" max="12037" width="8.5" style="464" customWidth="1"/>
    <col min="12038" max="12038" width="7.1640625" style="464" customWidth="1"/>
    <col min="12039" max="12039" width="12" style="464" bestFit="1" customWidth="1"/>
    <col min="12040" max="12040" width="10.1640625" style="464" bestFit="1" customWidth="1"/>
    <col min="12041" max="12041" width="19" style="464" customWidth="1"/>
    <col min="12042" max="12042" width="7.33203125" style="464" customWidth="1"/>
    <col min="12043" max="12043" width="7.6640625" style="464" customWidth="1"/>
    <col min="12044" max="12044" width="7.5" style="464" customWidth="1"/>
    <col min="12045" max="12045" width="6.83203125" style="464" customWidth="1"/>
    <col min="12046" max="12046" width="10.83203125" style="464" customWidth="1"/>
    <col min="12047" max="12047" width="17.5" style="464" bestFit="1" customWidth="1"/>
    <col min="12048" max="12049" width="8.83203125" style="464"/>
    <col min="12050" max="12050" width="11.1640625" style="464" customWidth="1"/>
    <col min="12051" max="12288" width="8.83203125" style="464"/>
    <col min="12289" max="12289" width="6.5" style="464" customWidth="1"/>
    <col min="12290" max="12290" width="27.5" style="464" customWidth="1"/>
    <col min="12291" max="12291" width="37.33203125" style="464" customWidth="1"/>
    <col min="12292" max="12292" width="11" style="464" bestFit="1" customWidth="1"/>
    <col min="12293" max="12293" width="8.5" style="464" customWidth="1"/>
    <col min="12294" max="12294" width="7.1640625" style="464" customWidth="1"/>
    <col min="12295" max="12295" width="12" style="464" bestFit="1" customWidth="1"/>
    <col min="12296" max="12296" width="10.1640625" style="464" bestFit="1" customWidth="1"/>
    <col min="12297" max="12297" width="19" style="464" customWidth="1"/>
    <col min="12298" max="12298" width="7.33203125" style="464" customWidth="1"/>
    <col min="12299" max="12299" width="7.6640625" style="464" customWidth="1"/>
    <col min="12300" max="12300" width="7.5" style="464" customWidth="1"/>
    <col min="12301" max="12301" width="6.83203125" style="464" customWidth="1"/>
    <col min="12302" max="12302" width="10.83203125" style="464" customWidth="1"/>
    <col min="12303" max="12303" width="17.5" style="464" bestFit="1" customWidth="1"/>
    <col min="12304" max="12305" width="8.83203125" style="464"/>
    <col min="12306" max="12306" width="11.1640625" style="464" customWidth="1"/>
    <col min="12307" max="12544" width="8.83203125" style="464"/>
    <col min="12545" max="12545" width="6.5" style="464" customWidth="1"/>
    <col min="12546" max="12546" width="27.5" style="464" customWidth="1"/>
    <col min="12547" max="12547" width="37.33203125" style="464" customWidth="1"/>
    <col min="12548" max="12548" width="11" style="464" bestFit="1" customWidth="1"/>
    <col min="12549" max="12549" width="8.5" style="464" customWidth="1"/>
    <col min="12550" max="12550" width="7.1640625" style="464" customWidth="1"/>
    <col min="12551" max="12551" width="12" style="464" bestFit="1" customWidth="1"/>
    <col min="12552" max="12552" width="10.1640625" style="464" bestFit="1" customWidth="1"/>
    <col min="12553" max="12553" width="19" style="464" customWidth="1"/>
    <col min="12554" max="12554" width="7.33203125" style="464" customWidth="1"/>
    <col min="12555" max="12555" width="7.6640625" style="464" customWidth="1"/>
    <col min="12556" max="12556" width="7.5" style="464" customWidth="1"/>
    <col min="12557" max="12557" width="6.83203125" style="464" customWidth="1"/>
    <col min="12558" max="12558" width="10.83203125" style="464" customWidth="1"/>
    <col min="12559" max="12559" width="17.5" style="464" bestFit="1" customWidth="1"/>
    <col min="12560" max="12561" width="8.83203125" style="464"/>
    <col min="12562" max="12562" width="11.1640625" style="464" customWidth="1"/>
    <col min="12563" max="12800" width="8.83203125" style="464"/>
    <col min="12801" max="12801" width="6.5" style="464" customWidth="1"/>
    <col min="12802" max="12802" width="27.5" style="464" customWidth="1"/>
    <col min="12803" max="12803" width="37.33203125" style="464" customWidth="1"/>
    <col min="12804" max="12804" width="11" style="464" bestFit="1" customWidth="1"/>
    <col min="12805" max="12805" width="8.5" style="464" customWidth="1"/>
    <col min="12806" max="12806" width="7.1640625" style="464" customWidth="1"/>
    <col min="12807" max="12807" width="12" style="464" bestFit="1" customWidth="1"/>
    <col min="12808" max="12808" width="10.1640625" style="464" bestFit="1" customWidth="1"/>
    <col min="12809" max="12809" width="19" style="464" customWidth="1"/>
    <col min="12810" max="12810" width="7.33203125" style="464" customWidth="1"/>
    <col min="12811" max="12811" width="7.6640625" style="464" customWidth="1"/>
    <col min="12812" max="12812" width="7.5" style="464" customWidth="1"/>
    <col min="12813" max="12813" width="6.83203125" style="464" customWidth="1"/>
    <col min="12814" max="12814" width="10.83203125" style="464" customWidth="1"/>
    <col min="12815" max="12815" width="17.5" style="464" bestFit="1" customWidth="1"/>
    <col min="12816" max="12817" width="8.83203125" style="464"/>
    <col min="12818" max="12818" width="11.1640625" style="464" customWidth="1"/>
    <col min="12819" max="13056" width="8.83203125" style="464"/>
    <col min="13057" max="13057" width="6.5" style="464" customWidth="1"/>
    <col min="13058" max="13058" width="27.5" style="464" customWidth="1"/>
    <col min="13059" max="13059" width="37.33203125" style="464" customWidth="1"/>
    <col min="13060" max="13060" width="11" style="464" bestFit="1" customWidth="1"/>
    <col min="13061" max="13061" width="8.5" style="464" customWidth="1"/>
    <col min="13062" max="13062" width="7.1640625" style="464" customWidth="1"/>
    <col min="13063" max="13063" width="12" style="464" bestFit="1" customWidth="1"/>
    <col min="13064" max="13064" width="10.1640625" style="464" bestFit="1" customWidth="1"/>
    <col min="13065" max="13065" width="19" style="464" customWidth="1"/>
    <col min="13066" max="13066" width="7.33203125" style="464" customWidth="1"/>
    <col min="13067" max="13067" width="7.6640625" style="464" customWidth="1"/>
    <col min="13068" max="13068" width="7.5" style="464" customWidth="1"/>
    <col min="13069" max="13069" width="6.83203125" style="464" customWidth="1"/>
    <col min="13070" max="13070" width="10.83203125" style="464" customWidth="1"/>
    <col min="13071" max="13071" width="17.5" style="464" bestFit="1" customWidth="1"/>
    <col min="13072" max="13073" width="8.83203125" style="464"/>
    <col min="13074" max="13074" width="11.1640625" style="464" customWidth="1"/>
    <col min="13075" max="13312" width="8.83203125" style="464"/>
    <col min="13313" max="13313" width="6.5" style="464" customWidth="1"/>
    <col min="13314" max="13314" width="27.5" style="464" customWidth="1"/>
    <col min="13315" max="13315" width="37.33203125" style="464" customWidth="1"/>
    <col min="13316" max="13316" width="11" style="464" bestFit="1" customWidth="1"/>
    <col min="13317" max="13317" width="8.5" style="464" customWidth="1"/>
    <col min="13318" max="13318" width="7.1640625" style="464" customWidth="1"/>
    <col min="13319" max="13319" width="12" style="464" bestFit="1" customWidth="1"/>
    <col min="13320" max="13320" width="10.1640625" style="464" bestFit="1" customWidth="1"/>
    <col min="13321" max="13321" width="19" style="464" customWidth="1"/>
    <col min="13322" max="13322" width="7.33203125" style="464" customWidth="1"/>
    <col min="13323" max="13323" width="7.6640625" style="464" customWidth="1"/>
    <col min="13324" max="13324" width="7.5" style="464" customWidth="1"/>
    <col min="13325" max="13325" width="6.83203125" style="464" customWidth="1"/>
    <col min="13326" max="13326" width="10.83203125" style="464" customWidth="1"/>
    <col min="13327" max="13327" width="17.5" style="464" bestFit="1" customWidth="1"/>
    <col min="13328" max="13329" width="8.83203125" style="464"/>
    <col min="13330" max="13330" width="11.1640625" style="464" customWidth="1"/>
    <col min="13331" max="13568" width="8.83203125" style="464"/>
    <col min="13569" max="13569" width="6.5" style="464" customWidth="1"/>
    <col min="13570" max="13570" width="27.5" style="464" customWidth="1"/>
    <col min="13571" max="13571" width="37.33203125" style="464" customWidth="1"/>
    <col min="13572" max="13572" width="11" style="464" bestFit="1" customWidth="1"/>
    <col min="13573" max="13573" width="8.5" style="464" customWidth="1"/>
    <col min="13574" max="13574" width="7.1640625" style="464" customWidth="1"/>
    <col min="13575" max="13575" width="12" style="464" bestFit="1" customWidth="1"/>
    <col min="13576" max="13576" width="10.1640625" style="464" bestFit="1" customWidth="1"/>
    <col min="13577" max="13577" width="19" style="464" customWidth="1"/>
    <col min="13578" max="13578" width="7.33203125" style="464" customWidth="1"/>
    <col min="13579" max="13579" width="7.6640625" style="464" customWidth="1"/>
    <col min="13580" max="13580" width="7.5" style="464" customWidth="1"/>
    <col min="13581" max="13581" width="6.83203125" style="464" customWidth="1"/>
    <col min="13582" max="13582" width="10.83203125" style="464" customWidth="1"/>
    <col min="13583" max="13583" width="17.5" style="464" bestFit="1" customWidth="1"/>
    <col min="13584" max="13585" width="8.83203125" style="464"/>
    <col min="13586" max="13586" width="11.1640625" style="464" customWidth="1"/>
    <col min="13587" max="13824" width="8.83203125" style="464"/>
    <col min="13825" max="13825" width="6.5" style="464" customWidth="1"/>
    <col min="13826" max="13826" width="27.5" style="464" customWidth="1"/>
    <col min="13827" max="13827" width="37.33203125" style="464" customWidth="1"/>
    <col min="13828" max="13828" width="11" style="464" bestFit="1" customWidth="1"/>
    <col min="13829" max="13829" width="8.5" style="464" customWidth="1"/>
    <col min="13830" max="13830" width="7.1640625" style="464" customWidth="1"/>
    <col min="13831" max="13831" width="12" style="464" bestFit="1" customWidth="1"/>
    <col min="13832" max="13832" width="10.1640625" style="464" bestFit="1" customWidth="1"/>
    <col min="13833" max="13833" width="19" style="464" customWidth="1"/>
    <col min="13834" max="13834" width="7.33203125" style="464" customWidth="1"/>
    <col min="13835" max="13835" width="7.6640625" style="464" customWidth="1"/>
    <col min="13836" max="13836" width="7.5" style="464" customWidth="1"/>
    <col min="13837" max="13837" width="6.83203125" style="464" customWidth="1"/>
    <col min="13838" max="13838" width="10.83203125" style="464" customWidth="1"/>
    <col min="13839" max="13839" width="17.5" style="464" bestFit="1" customWidth="1"/>
    <col min="13840" max="13841" width="8.83203125" style="464"/>
    <col min="13842" max="13842" width="11.1640625" style="464" customWidth="1"/>
    <col min="13843" max="14080" width="8.83203125" style="464"/>
    <col min="14081" max="14081" width="6.5" style="464" customWidth="1"/>
    <col min="14082" max="14082" width="27.5" style="464" customWidth="1"/>
    <col min="14083" max="14083" width="37.33203125" style="464" customWidth="1"/>
    <col min="14084" max="14084" width="11" style="464" bestFit="1" customWidth="1"/>
    <col min="14085" max="14085" width="8.5" style="464" customWidth="1"/>
    <col min="14086" max="14086" width="7.1640625" style="464" customWidth="1"/>
    <col min="14087" max="14087" width="12" style="464" bestFit="1" customWidth="1"/>
    <col min="14088" max="14088" width="10.1640625" style="464" bestFit="1" customWidth="1"/>
    <col min="14089" max="14089" width="19" style="464" customWidth="1"/>
    <col min="14090" max="14090" width="7.33203125" style="464" customWidth="1"/>
    <col min="14091" max="14091" width="7.6640625" style="464" customWidth="1"/>
    <col min="14092" max="14092" width="7.5" style="464" customWidth="1"/>
    <col min="14093" max="14093" width="6.83203125" style="464" customWidth="1"/>
    <col min="14094" max="14094" width="10.83203125" style="464" customWidth="1"/>
    <col min="14095" max="14095" width="17.5" style="464" bestFit="1" customWidth="1"/>
    <col min="14096" max="14097" width="8.83203125" style="464"/>
    <col min="14098" max="14098" width="11.1640625" style="464" customWidth="1"/>
    <col min="14099" max="14336" width="8.83203125" style="464"/>
    <col min="14337" max="14337" width="6.5" style="464" customWidth="1"/>
    <col min="14338" max="14338" width="27.5" style="464" customWidth="1"/>
    <col min="14339" max="14339" width="37.33203125" style="464" customWidth="1"/>
    <col min="14340" max="14340" width="11" style="464" bestFit="1" customWidth="1"/>
    <col min="14341" max="14341" width="8.5" style="464" customWidth="1"/>
    <col min="14342" max="14342" width="7.1640625" style="464" customWidth="1"/>
    <col min="14343" max="14343" width="12" style="464" bestFit="1" customWidth="1"/>
    <col min="14344" max="14344" width="10.1640625" style="464" bestFit="1" customWidth="1"/>
    <col min="14345" max="14345" width="19" style="464" customWidth="1"/>
    <col min="14346" max="14346" width="7.33203125" style="464" customWidth="1"/>
    <col min="14347" max="14347" width="7.6640625" style="464" customWidth="1"/>
    <col min="14348" max="14348" width="7.5" style="464" customWidth="1"/>
    <col min="14349" max="14349" width="6.83203125" style="464" customWidth="1"/>
    <col min="14350" max="14350" width="10.83203125" style="464" customWidth="1"/>
    <col min="14351" max="14351" width="17.5" style="464" bestFit="1" customWidth="1"/>
    <col min="14352" max="14353" width="8.83203125" style="464"/>
    <col min="14354" max="14354" width="11.1640625" style="464" customWidth="1"/>
    <col min="14355" max="14592" width="8.83203125" style="464"/>
    <col min="14593" max="14593" width="6.5" style="464" customWidth="1"/>
    <col min="14594" max="14594" width="27.5" style="464" customWidth="1"/>
    <col min="14595" max="14595" width="37.33203125" style="464" customWidth="1"/>
    <col min="14596" max="14596" width="11" style="464" bestFit="1" customWidth="1"/>
    <col min="14597" max="14597" width="8.5" style="464" customWidth="1"/>
    <col min="14598" max="14598" width="7.1640625" style="464" customWidth="1"/>
    <col min="14599" max="14599" width="12" style="464" bestFit="1" customWidth="1"/>
    <col min="14600" max="14600" width="10.1640625" style="464" bestFit="1" customWidth="1"/>
    <col min="14601" max="14601" width="19" style="464" customWidth="1"/>
    <col min="14602" max="14602" width="7.33203125" style="464" customWidth="1"/>
    <col min="14603" max="14603" width="7.6640625" style="464" customWidth="1"/>
    <col min="14604" max="14604" width="7.5" style="464" customWidth="1"/>
    <col min="14605" max="14605" width="6.83203125" style="464" customWidth="1"/>
    <col min="14606" max="14606" width="10.83203125" style="464" customWidth="1"/>
    <col min="14607" max="14607" width="17.5" style="464" bestFit="1" customWidth="1"/>
    <col min="14608" max="14609" width="8.83203125" style="464"/>
    <col min="14610" max="14610" width="11.1640625" style="464" customWidth="1"/>
    <col min="14611" max="14848" width="8.83203125" style="464"/>
    <col min="14849" max="14849" width="6.5" style="464" customWidth="1"/>
    <col min="14850" max="14850" width="27.5" style="464" customWidth="1"/>
    <col min="14851" max="14851" width="37.33203125" style="464" customWidth="1"/>
    <col min="14852" max="14852" width="11" style="464" bestFit="1" customWidth="1"/>
    <col min="14853" max="14853" width="8.5" style="464" customWidth="1"/>
    <col min="14854" max="14854" width="7.1640625" style="464" customWidth="1"/>
    <col min="14855" max="14855" width="12" style="464" bestFit="1" customWidth="1"/>
    <col min="14856" max="14856" width="10.1640625" style="464" bestFit="1" customWidth="1"/>
    <col min="14857" max="14857" width="19" style="464" customWidth="1"/>
    <col min="14858" max="14858" width="7.33203125" style="464" customWidth="1"/>
    <col min="14859" max="14859" width="7.6640625" style="464" customWidth="1"/>
    <col min="14860" max="14860" width="7.5" style="464" customWidth="1"/>
    <col min="14861" max="14861" width="6.83203125" style="464" customWidth="1"/>
    <col min="14862" max="14862" width="10.83203125" style="464" customWidth="1"/>
    <col min="14863" max="14863" width="17.5" style="464" bestFit="1" customWidth="1"/>
    <col min="14864" max="14865" width="8.83203125" style="464"/>
    <col min="14866" max="14866" width="11.1640625" style="464" customWidth="1"/>
    <col min="14867" max="15104" width="8.83203125" style="464"/>
    <col min="15105" max="15105" width="6.5" style="464" customWidth="1"/>
    <col min="15106" max="15106" width="27.5" style="464" customWidth="1"/>
    <col min="15107" max="15107" width="37.33203125" style="464" customWidth="1"/>
    <col min="15108" max="15108" width="11" style="464" bestFit="1" customWidth="1"/>
    <col min="15109" max="15109" width="8.5" style="464" customWidth="1"/>
    <col min="15110" max="15110" width="7.1640625" style="464" customWidth="1"/>
    <col min="15111" max="15111" width="12" style="464" bestFit="1" customWidth="1"/>
    <col min="15112" max="15112" width="10.1640625" style="464" bestFit="1" customWidth="1"/>
    <col min="15113" max="15113" width="19" style="464" customWidth="1"/>
    <col min="15114" max="15114" width="7.33203125" style="464" customWidth="1"/>
    <col min="15115" max="15115" width="7.6640625" style="464" customWidth="1"/>
    <col min="15116" max="15116" width="7.5" style="464" customWidth="1"/>
    <col min="15117" max="15117" width="6.83203125" style="464" customWidth="1"/>
    <col min="15118" max="15118" width="10.83203125" style="464" customWidth="1"/>
    <col min="15119" max="15119" width="17.5" style="464" bestFit="1" customWidth="1"/>
    <col min="15120" max="15121" width="8.83203125" style="464"/>
    <col min="15122" max="15122" width="11.1640625" style="464" customWidth="1"/>
    <col min="15123" max="15360" width="8.83203125" style="464"/>
    <col min="15361" max="15361" width="6.5" style="464" customWidth="1"/>
    <col min="15362" max="15362" width="27.5" style="464" customWidth="1"/>
    <col min="15363" max="15363" width="37.33203125" style="464" customWidth="1"/>
    <col min="15364" max="15364" width="11" style="464" bestFit="1" customWidth="1"/>
    <col min="15365" max="15365" width="8.5" style="464" customWidth="1"/>
    <col min="15366" max="15366" width="7.1640625" style="464" customWidth="1"/>
    <col min="15367" max="15367" width="12" style="464" bestFit="1" customWidth="1"/>
    <col min="15368" max="15368" width="10.1640625" style="464" bestFit="1" customWidth="1"/>
    <col min="15369" max="15369" width="19" style="464" customWidth="1"/>
    <col min="15370" max="15370" width="7.33203125" style="464" customWidth="1"/>
    <col min="15371" max="15371" width="7.6640625" style="464" customWidth="1"/>
    <col min="15372" max="15372" width="7.5" style="464" customWidth="1"/>
    <col min="15373" max="15373" width="6.83203125" style="464" customWidth="1"/>
    <col min="15374" max="15374" width="10.83203125" style="464" customWidth="1"/>
    <col min="15375" max="15375" width="17.5" style="464" bestFit="1" customWidth="1"/>
    <col min="15376" max="15377" width="8.83203125" style="464"/>
    <col min="15378" max="15378" width="11.1640625" style="464" customWidth="1"/>
    <col min="15379" max="15616" width="8.83203125" style="464"/>
    <col min="15617" max="15617" width="6.5" style="464" customWidth="1"/>
    <col min="15618" max="15618" width="27.5" style="464" customWidth="1"/>
    <col min="15619" max="15619" width="37.33203125" style="464" customWidth="1"/>
    <col min="15620" max="15620" width="11" style="464" bestFit="1" customWidth="1"/>
    <col min="15621" max="15621" width="8.5" style="464" customWidth="1"/>
    <col min="15622" max="15622" width="7.1640625" style="464" customWidth="1"/>
    <col min="15623" max="15623" width="12" style="464" bestFit="1" customWidth="1"/>
    <col min="15624" max="15624" width="10.1640625" style="464" bestFit="1" customWidth="1"/>
    <col min="15625" max="15625" width="19" style="464" customWidth="1"/>
    <col min="15626" max="15626" width="7.33203125" style="464" customWidth="1"/>
    <col min="15627" max="15627" width="7.6640625" style="464" customWidth="1"/>
    <col min="15628" max="15628" width="7.5" style="464" customWidth="1"/>
    <col min="15629" max="15629" width="6.83203125" style="464" customWidth="1"/>
    <col min="15630" max="15630" width="10.83203125" style="464" customWidth="1"/>
    <col min="15631" max="15631" width="17.5" style="464" bestFit="1" customWidth="1"/>
    <col min="15632" max="15633" width="8.83203125" style="464"/>
    <col min="15634" max="15634" width="11.1640625" style="464" customWidth="1"/>
    <col min="15635" max="15872" width="8.83203125" style="464"/>
    <col min="15873" max="15873" width="6.5" style="464" customWidth="1"/>
    <col min="15874" max="15874" width="27.5" style="464" customWidth="1"/>
    <col min="15875" max="15875" width="37.33203125" style="464" customWidth="1"/>
    <col min="15876" max="15876" width="11" style="464" bestFit="1" customWidth="1"/>
    <col min="15877" max="15877" width="8.5" style="464" customWidth="1"/>
    <col min="15878" max="15878" width="7.1640625" style="464" customWidth="1"/>
    <col min="15879" max="15879" width="12" style="464" bestFit="1" customWidth="1"/>
    <col min="15880" max="15880" width="10.1640625" style="464" bestFit="1" customWidth="1"/>
    <col min="15881" max="15881" width="19" style="464" customWidth="1"/>
    <col min="15882" max="15882" width="7.33203125" style="464" customWidth="1"/>
    <col min="15883" max="15883" width="7.6640625" style="464" customWidth="1"/>
    <col min="15884" max="15884" width="7.5" style="464" customWidth="1"/>
    <col min="15885" max="15885" width="6.83203125" style="464" customWidth="1"/>
    <col min="15886" max="15886" width="10.83203125" style="464" customWidth="1"/>
    <col min="15887" max="15887" width="17.5" style="464" bestFit="1" customWidth="1"/>
    <col min="15888" max="15889" width="8.83203125" style="464"/>
    <col min="15890" max="15890" width="11.1640625" style="464" customWidth="1"/>
    <col min="15891" max="16128" width="8.83203125" style="464"/>
    <col min="16129" max="16129" width="6.5" style="464" customWidth="1"/>
    <col min="16130" max="16130" width="27.5" style="464" customWidth="1"/>
    <col min="16131" max="16131" width="37.33203125" style="464" customWidth="1"/>
    <col min="16132" max="16132" width="11" style="464" bestFit="1" customWidth="1"/>
    <col min="16133" max="16133" width="8.5" style="464" customWidth="1"/>
    <col min="16134" max="16134" width="7.1640625" style="464" customWidth="1"/>
    <col min="16135" max="16135" width="12" style="464" bestFit="1" customWidth="1"/>
    <col min="16136" max="16136" width="10.1640625" style="464" bestFit="1" customWidth="1"/>
    <col min="16137" max="16137" width="19" style="464" customWidth="1"/>
    <col min="16138" max="16138" width="7.33203125" style="464" customWidth="1"/>
    <col min="16139" max="16139" width="7.6640625" style="464" customWidth="1"/>
    <col min="16140" max="16140" width="7.5" style="464" customWidth="1"/>
    <col min="16141" max="16141" width="6.83203125" style="464" customWidth="1"/>
    <col min="16142" max="16142" width="10.83203125" style="464" customWidth="1"/>
    <col min="16143" max="16143" width="17.5" style="464" bestFit="1" customWidth="1"/>
    <col min="16144" max="16145" width="8.83203125" style="464"/>
    <col min="16146" max="16146" width="11.1640625" style="464" customWidth="1"/>
    <col min="16147" max="16384" width="8.83203125" style="464"/>
  </cols>
  <sheetData>
    <row r="1" spans="1:18" ht="21">
      <c r="A1" s="1671" t="s">
        <v>2304</v>
      </c>
      <c r="B1" s="1671"/>
      <c r="C1" s="1671"/>
      <c r="D1" s="1671"/>
      <c r="E1" s="1671"/>
      <c r="F1" s="1671"/>
      <c r="G1" s="1671"/>
      <c r="H1" s="1671"/>
      <c r="I1" s="1671"/>
      <c r="J1" s="1671"/>
      <c r="K1" s="1671"/>
      <c r="L1" s="1671"/>
      <c r="M1" s="1671"/>
      <c r="N1" s="1671"/>
      <c r="O1" s="1671"/>
      <c r="P1" s="1671"/>
    </row>
    <row r="2" spans="1:18" ht="21">
      <c r="A2" s="1671" t="s">
        <v>2305</v>
      </c>
      <c r="B2" s="1671"/>
      <c r="C2" s="1671"/>
      <c r="D2" s="1671"/>
      <c r="E2" s="1671"/>
      <c r="F2" s="1671"/>
      <c r="G2" s="1671"/>
      <c r="H2" s="1671"/>
      <c r="I2" s="1671"/>
      <c r="J2" s="1671"/>
      <c r="K2" s="1671"/>
      <c r="L2" s="1671"/>
      <c r="M2" s="1671"/>
      <c r="N2" s="1671"/>
      <c r="O2" s="1671"/>
      <c r="P2" s="1671"/>
    </row>
    <row r="3" spans="1:18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</row>
    <row r="4" spans="1:18">
      <c r="A4" s="607"/>
      <c r="B4" s="607"/>
      <c r="C4" s="607"/>
      <c r="D4" s="607"/>
      <c r="E4" s="607"/>
      <c r="F4" s="607"/>
      <c r="G4" s="607"/>
      <c r="H4" s="607"/>
      <c r="I4" s="607"/>
      <c r="J4" s="607"/>
      <c r="K4" s="607"/>
      <c r="L4" s="607"/>
      <c r="M4" s="607"/>
      <c r="N4" s="607"/>
      <c r="O4" s="1672"/>
      <c r="P4" s="1672"/>
    </row>
    <row r="5" spans="1:18" ht="16" thickBot="1">
      <c r="A5" s="608"/>
      <c r="B5" s="608" t="s">
        <v>895</v>
      </c>
      <c r="C5" s="608"/>
      <c r="D5" s="609"/>
      <c r="E5" s="607"/>
      <c r="F5" s="607"/>
      <c r="G5" s="607"/>
      <c r="H5" s="607"/>
      <c r="I5" s="607"/>
      <c r="J5" s="607"/>
      <c r="K5" s="607"/>
      <c r="L5" s="607"/>
      <c r="M5" s="607"/>
      <c r="N5" s="607"/>
      <c r="O5" s="610"/>
      <c r="P5" s="607"/>
    </row>
    <row r="6" spans="1:18" ht="16" thickBot="1">
      <c r="A6" s="1673" t="s">
        <v>2306</v>
      </c>
      <c r="B6" s="611" t="s">
        <v>2307</v>
      </c>
      <c r="C6" s="612" t="s">
        <v>2308</v>
      </c>
      <c r="D6" s="611" t="s">
        <v>884</v>
      </c>
      <c r="E6" s="612" t="s">
        <v>2309</v>
      </c>
      <c r="F6" s="611" t="s">
        <v>2310</v>
      </c>
      <c r="G6" s="612" t="s">
        <v>1731</v>
      </c>
      <c r="H6" s="611" t="s">
        <v>874</v>
      </c>
      <c r="I6" s="1676" t="s">
        <v>884</v>
      </c>
      <c r="J6" s="1677"/>
      <c r="K6" s="1677"/>
      <c r="L6" s="1677"/>
      <c r="M6" s="1678"/>
      <c r="N6" s="1679" t="s">
        <v>2311</v>
      </c>
      <c r="O6" s="611" t="s">
        <v>876</v>
      </c>
      <c r="P6" s="612" t="s">
        <v>882</v>
      </c>
    </row>
    <row r="7" spans="1:18">
      <c r="A7" s="1674"/>
      <c r="B7" s="613" t="s">
        <v>1960</v>
      </c>
      <c r="C7" s="614" t="s">
        <v>2312</v>
      </c>
      <c r="D7" s="613" t="s">
        <v>878</v>
      </c>
      <c r="E7" s="614" t="s">
        <v>2313</v>
      </c>
      <c r="F7" s="613" t="s">
        <v>2314</v>
      </c>
      <c r="G7" s="614"/>
      <c r="H7" s="613" t="s">
        <v>2315</v>
      </c>
      <c r="I7" s="614"/>
      <c r="J7" s="613"/>
      <c r="K7" s="615"/>
      <c r="L7" s="614"/>
      <c r="M7" s="613"/>
      <c r="N7" s="1680"/>
      <c r="O7" s="613"/>
      <c r="P7" s="614"/>
    </row>
    <row r="8" spans="1:18" ht="16" thickBot="1">
      <c r="A8" s="1675"/>
      <c r="B8" s="607"/>
      <c r="C8" s="614"/>
      <c r="D8" s="607"/>
      <c r="E8" s="614"/>
      <c r="F8" s="607"/>
      <c r="G8" s="614"/>
      <c r="H8" s="607"/>
      <c r="I8" s="614" t="s">
        <v>2316</v>
      </c>
      <c r="J8" s="607" t="s">
        <v>2317</v>
      </c>
      <c r="K8" s="615" t="s">
        <v>2318</v>
      </c>
      <c r="L8" s="616" t="s">
        <v>2319</v>
      </c>
      <c r="M8" s="607" t="s">
        <v>2320</v>
      </c>
      <c r="N8" s="1681"/>
      <c r="O8" s="607"/>
      <c r="P8" s="614"/>
    </row>
    <row r="9" spans="1:18" ht="16" thickBot="1">
      <c r="A9" s="617">
        <v>1</v>
      </c>
      <c r="B9" s="618">
        <v>2</v>
      </c>
      <c r="C9" s="617">
        <v>3</v>
      </c>
      <c r="D9" s="618">
        <v>4</v>
      </c>
      <c r="E9" s="617">
        <v>5</v>
      </c>
      <c r="F9" s="618">
        <v>6</v>
      </c>
      <c r="G9" s="617">
        <v>7</v>
      </c>
      <c r="H9" s="618">
        <v>8</v>
      </c>
      <c r="I9" s="617">
        <v>9</v>
      </c>
      <c r="J9" s="619">
        <v>10</v>
      </c>
      <c r="K9" s="618">
        <v>11</v>
      </c>
      <c r="L9" s="617">
        <v>12</v>
      </c>
      <c r="M9" s="618">
        <v>13</v>
      </c>
      <c r="N9" s="617">
        <v>14</v>
      </c>
      <c r="O9" s="619">
        <v>15</v>
      </c>
      <c r="P9" s="619">
        <v>16</v>
      </c>
    </row>
    <row r="10" spans="1:18">
      <c r="A10" s="614"/>
      <c r="B10" s="614"/>
      <c r="C10" s="614"/>
      <c r="D10" s="614"/>
      <c r="E10" s="614"/>
      <c r="F10" s="614"/>
      <c r="G10" s="614"/>
      <c r="H10" s="614"/>
      <c r="I10" s="614"/>
      <c r="J10" s="614"/>
      <c r="K10" s="614"/>
      <c r="L10" s="614"/>
      <c r="M10" s="614"/>
      <c r="N10" s="614"/>
      <c r="O10" s="614"/>
      <c r="P10" s="614"/>
    </row>
    <row r="11" spans="1:18">
      <c r="A11" s="620">
        <v>1</v>
      </c>
      <c r="B11" s="620" t="s">
        <v>885</v>
      </c>
      <c r="C11" s="614"/>
      <c r="D11" s="614"/>
      <c r="E11" s="614"/>
      <c r="F11" s="614"/>
      <c r="G11" s="614"/>
      <c r="H11" s="614"/>
      <c r="I11" s="614"/>
      <c r="J11" s="614"/>
      <c r="K11" s="614"/>
      <c r="L11" s="614"/>
      <c r="M11" s="614"/>
      <c r="N11" s="614"/>
      <c r="O11" s="621"/>
      <c r="P11" s="614"/>
    </row>
    <row r="12" spans="1:18">
      <c r="A12" s="620" t="s">
        <v>2321</v>
      </c>
      <c r="B12" s="620" t="s">
        <v>2322</v>
      </c>
      <c r="C12" s="614"/>
      <c r="D12" s="614"/>
      <c r="E12" s="614"/>
      <c r="F12" s="614"/>
      <c r="G12" s="614"/>
      <c r="H12" s="614"/>
      <c r="I12" s="614"/>
      <c r="J12" s="614"/>
      <c r="K12" s="614"/>
      <c r="L12" s="614"/>
      <c r="M12" s="614"/>
      <c r="N12" s="614"/>
      <c r="O12" s="621">
        <f>SUM(O13+O23+O26+O29+O32+O77+O85+O91+O93+O95)</f>
        <v>871670650.06678486</v>
      </c>
      <c r="P12" s="614"/>
      <c r="R12" s="464" t="str">
        <f>IF(O12&lt;300000,O12,"0")</f>
        <v>0</v>
      </c>
    </row>
    <row r="13" spans="1:18">
      <c r="A13" s="620" t="s">
        <v>2323</v>
      </c>
      <c r="B13" s="606" t="s">
        <v>2324</v>
      </c>
      <c r="C13" s="614"/>
      <c r="D13" s="614"/>
      <c r="E13" s="614"/>
      <c r="F13" s="614"/>
      <c r="G13" s="614"/>
      <c r="H13" s="614"/>
      <c r="I13" s="614"/>
      <c r="J13" s="614"/>
      <c r="K13" s="614"/>
      <c r="L13" s="614"/>
      <c r="M13" s="614"/>
      <c r="N13" s="614"/>
      <c r="O13" s="621">
        <f>SUM(O14:O21)</f>
        <v>352434409.24701965</v>
      </c>
      <c r="P13" s="614"/>
      <c r="R13" s="464" t="str">
        <f t="shared" ref="R13:R53" si="0">IF(O13&lt;300000,O13,"0")</f>
        <v>0</v>
      </c>
    </row>
    <row r="14" spans="1:18" ht="30" customHeight="1">
      <c r="A14" s="620">
        <v>1</v>
      </c>
      <c r="B14" s="606"/>
      <c r="C14" s="622" t="s">
        <v>2325</v>
      </c>
      <c r="D14" s="614"/>
      <c r="E14" s="614"/>
      <c r="F14" s="614"/>
      <c r="G14" s="614"/>
      <c r="H14" s="623">
        <v>2012</v>
      </c>
      <c r="I14" s="614"/>
      <c r="J14" s="614"/>
      <c r="K14" s="614"/>
      <c r="L14" s="614"/>
      <c r="M14" s="614"/>
      <c r="N14" s="614"/>
      <c r="O14" s="624">
        <v>30017466.536394723</v>
      </c>
      <c r="P14" s="614"/>
      <c r="R14" s="464" t="str">
        <f t="shared" si="0"/>
        <v>0</v>
      </c>
    </row>
    <row r="15" spans="1:18" ht="30" customHeight="1">
      <c r="A15" s="620">
        <v>2</v>
      </c>
      <c r="B15" s="606"/>
      <c r="C15" s="622" t="s">
        <v>2326</v>
      </c>
      <c r="D15" s="614"/>
      <c r="E15" s="614"/>
      <c r="F15" s="614"/>
      <c r="G15" s="614"/>
      <c r="H15" s="623">
        <v>2012</v>
      </c>
      <c r="I15" s="614"/>
      <c r="J15" s="614"/>
      <c r="K15" s="614"/>
      <c r="L15" s="614"/>
      <c r="M15" s="614"/>
      <c r="N15" s="614"/>
      <c r="O15" s="625">
        <v>29794076.960655369</v>
      </c>
      <c r="P15" s="614"/>
      <c r="R15" s="464" t="str">
        <f t="shared" si="0"/>
        <v>0</v>
      </c>
    </row>
    <row r="16" spans="1:18" ht="30" customHeight="1">
      <c r="A16" s="620">
        <v>3</v>
      </c>
      <c r="B16" s="606"/>
      <c r="C16" s="622" t="s">
        <v>2327</v>
      </c>
      <c r="D16" s="614"/>
      <c r="E16" s="614"/>
      <c r="F16" s="614"/>
      <c r="G16" s="614"/>
      <c r="H16" s="623">
        <v>2012</v>
      </c>
      <c r="I16" s="614"/>
      <c r="J16" s="614"/>
      <c r="K16" s="614"/>
      <c r="L16" s="614"/>
      <c r="M16" s="614"/>
      <c r="N16" s="614"/>
      <c r="O16" s="625">
        <v>29990050.543008529</v>
      </c>
      <c r="P16" s="614"/>
      <c r="R16" s="464" t="str">
        <f t="shared" si="0"/>
        <v>0</v>
      </c>
    </row>
    <row r="17" spans="1:18" ht="30" customHeight="1">
      <c r="A17" s="620">
        <v>4</v>
      </c>
      <c r="B17" s="606"/>
      <c r="C17" s="622" t="s">
        <v>2328</v>
      </c>
      <c r="D17" s="614"/>
      <c r="E17" s="614"/>
      <c r="F17" s="614"/>
      <c r="G17" s="614"/>
      <c r="H17" s="623">
        <v>2012</v>
      </c>
      <c r="I17" s="614"/>
      <c r="J17" s="614"/>
      <c r="K17" s="614"/>
      <c r="L17" s="614"/>
      <c r="M17" s="614"/>
      <c r="N17" s="614"/>
      <c r="O17" s="625">
        <v>29990050.543008529</v>
      </c>
      <c r="P17" s="614"/>
      <c r="R17" s="464" t="str">
        <f t="shared" si="0"/>
        <v>0</v>
      </c>
    </row>
    <row r="18" spans="1:18" ht="30" customHeight="1">
      <c r="A18" s="620">
        <v>5</v>
      </c>
      <c r="B18" s="606"/>
      <c r="C18" s="622" t="s">
        <v>2329</v>
      </c>
      <c r="D18" s="614"/>
      <c r="E18" s="614"/>
      <c r="F18" s="614"/>
      <c r="G18" s="614"/>
      <c r="H18" s="623">
        <v>2012</v>
      </c>
      <c r="I18" s="614"/>
      <c r="J18" s="614"/>
      <c r="K18" s="614"/>
      <c r="L18" s="614"/>
      <c r="M18" s="614"/>
      <c r="N18" s="614"/>
      <c r="O18" s="625">
        <v>30045897.936943371</v>
      </c>
      <c r="P18" s="614"/>
      <c r="R18" s="464" t="str">
        <f t="shared" si="0"/>
        <v>0</v>
      </c>
    </row>
    <row r="19" spans="1:18" ht="30" customHeight="1">
      <c r="A19" s="620">
        <v>6</v>
      </c>
      <c r="B19" s="606"/>
      <c r="C19" s="606" t="s">
        <v>2330</v>
      </c>
      <c r="D19" s="614"/>
      <c r="E19" s="614"/>
      <c r="F19" s="614"/>
      <c r="G19" s="614"/>
      <c r="H19" s="623">
        <v>2012</v>
      </c>
      <c r="I19" s="614"/>
      <c r="J19" s="614"/>
      <c r="K19" s="614"/>
      <c r="L19" s="614"/>
      <c r="M19" s="614"/>
      <c r="N19" s="614"/>
      <c r="O19" s="625">
        <v>8123257.2996129422</v>
      </c>
      <c r="P19" s="614"/>
      <c r="R19" s="464" t="str">
        <f t="shared" si="0"/>
        <v>0</v>
      </c>
    </row>
    <row r="20" spans="1:18" ht="30" customHeight="1">
      <c r="A20" s="620">
        <v>7</v>
      </c>
      <c r="B20" s="606"/>
      <c r="C20" s="606" t="s">
        <v>2331</v>
      </c>
      <c r="D20" s="614"/>
      <c r="E20" s="614"/>
      <c r="F20" s="614"/>
      <c r="G20" s="614"/>
      <c r="H20" s="623">
        <v>2013</v>
      </c>
      <c r="I20" s="614"/>
      <c r="J20" s="614"/>
      <c r="K20" s="614"/>
      <c r="L20" s="614"/>
      <c r="M20" s="614"/>
      <c r="N20" s="614" t="s">
        <v>886</v>
      </c>
      <c r="O20" s="625">
        <v>94651393.896150351</v>
      </c>
      <c r="P20" s="614"/>
      <c r="R20" s="464" t="str">
        <f t="shared" si="0"/>
        <v>0</v>
      </c>
    </row>
    <row r="21" spans="1:18" ht="30" customHeight="1">
      <c r="A21" s="620">
        <v>8</v>
      </c>
      <c r="B21" s="606"/>
      <c r="C21" s="606" t="s">
        <v>2332</v>
      </c>
      <c r="D21" s="614"/>
      <c r="E21" s="614"/>
      <c r="F21" s="614"/>
      <c r="G21" s="614"/>
      <c r="H21" s="623">
        <v>2013</v>
      </c>
      <c r="I21" s="614"/>
      <c r="J21" s="614"/>
      <c r="K21" s="614"/>
      <c r="L21" s="614"/>
      <c r="M21" s="614"/>
      <c r="N21" s="614" t="s">
        <v>886</v>
      </c>
      <c r="O21" s="625">
        <v>99822215.531245813</v>
      </c>
      <c r="P21" s="614"/>
      <c r="R21" s="464" t="str">
        <f t="shared" si="0"/>
        <v>0</v>
      </c>
    </row>
    <row r="22" spans="1:18">
      <c r="A22" s="620"/>
      <c r="B22" s="606"/>
      <c r="C22" s="614"/>
      <c r="D22" s="614"/>
      <c r="E22" s="614"/>
      <c r="F22" s="614"/>
      <c r="G22" s="614"/>
      <c r="H22" s="614"/>
      <c r="I22" s="614"/>
      <c r="J22" s="614"/>
      <c r="K22" s="614"/>
      <c r="L22" s="614"/>
      <c r="M22" s="614"/>
      <c r="N22" s="614"/>
      <c r="O22" s="621"/>
      <c r="P22" s="614"/>
      <c r="R22" s="464">
        <f t="shared" si="0"/>
        <v>0</v>
      </c>
    </row>
    <row r="23" spans="1:18">
      <c r="A23" s="620" t="s">
        <v>2333</v>
      </c>
      <c r="B23" s="606" t="s">
        <v>2334</v>
      </c>
      <c r="C23" s="614" t="s">
        <v>1507</v>
      </c>
      <c r="D23" s="623"/>
      <c r="E23" s="614"/>
      <c r="F23" s="614"/>
      <c r="G23" s="614"/>
      <c r="H23" s="614"/>
      <c r="I23" s="614"/>
      <c r="J23" s="614"/>
      <c r="K23" s="614"/>
      <c r="L23" s="614"/>
      <c r="M23" s="614"/>
      <c r="N23" s="614"/>
      <c r="O23" s="621">
        <v>0</v>
      </c>
      <c r="P23" s="614"/>
      <c r="R23" s="464">
        <f t="shared" si="0"/>
        <v>0</v>
      </c>
    </row>
    <row r="24" spans="1:18">
      <c r="A24" s="620"/>
      <c r="B24" s="606"/>
      <c r="C24" s="606"/>
      <c r="D24" s="623"/>
      <c r="E24" s="614"/>
      <c r="F24" s="614"/>
      <c r="G24" s="614"/>
      <c r="H24" s="614"/>
      <c r="I24" s="614"/>
      <c r="J24" s="614"/>
      <c r="K24" s="614"/>
      <c r="L24" s="614"/>
      <c r="M24" s="614"/>
      <c r="N24" s="614"/>
      <c r="O24" s="621"/>
      <c r="P24" s="614"/>
      <c r="R24" s="464">
        <f t="shared" si="0"/>
        <v>0</v>
      </c>
    </row>
    <row r="25" spans="1:18">
      <c r="A25" s="620"/>
      <c r="B25" s="606"/>
      <c r="C25" s="606"/>
      <c r="D25" s="623"/>
      <c r="E25" s="606"/>
      <c r="F25" s="623"/>
      <c r="G25" s="606"/>
      <c r="H25" s="623"/>
      <c r="I25" s="606"/>
      <c r="J25" s="606"/>
      <c r="K25" s="606"/>
      <c r="L25" s="606"/>
      <c r="M25" s="606"/>
      <c r="N25" s="623"/>
      <c r="O25" s="626"/>
      <c r="P25" s="623"/>
      <c r="R25" s="464">
        <f t="shared" si="0"/>
        <v>0</v>
      </c>
    </row>
    <row r="26" spans="1:18">
      <c r="A26" s="620" t="s">
        <v>2335</v>
      </c>
      <c r="B26" s="606" t="s">
        <v>2336</v>
      </c>
      <c r="C26" s="614"/>
      <c r="D26" s="614"/>
      <c r="E26" s="614"/>
      <c r="F26" s="614"/>
      <c r="G26" s="614"/>
      <c r="H26" s="614"/>
      <c r="I26" s="614"/>
      <c r="J26" s="614"/>
      <c r="K26" s="614"/>
      <c r="L26" s="614"/>
      <c r="M26" s="614"/>
      <c r="N26" s="614"/>
      <c r="O26" s="621">
        <f>O27</f>
        <v>0</v>
      </c>
      <c r="P26" s="614"/>
      <c r="R26" s="464">
        <f t="shared" si="0"/>
        <v>0</v>
      </c>
    </row>
    <row r="27" spans="1:18">
      <c r="A27" s="620"/>
      <c r="B27" s="606"/>
      <c r="C27" s="614" t="s">
        <v>1507</v>
      </c>
      <c r="D27" s="627"/>
      <c r="E27" s="614"/>
      <c r="F27" s="614"/>
      <c r="G27" s="614"/>
      <c r="H27" s="623"/>
      <c r="I27" s="614"/>
      <c r="J27" s="614"/>
      <c r="K27" s="614"/>
      <c r="L27" s="614"/>
      <c r="M27" s="614"/>
      <c r="N27" s="623"/>
      <c r="O27" s="621">
        <v>0</v>
      </c>
      <c r="P27" s="614"/>
      <c r="R27" s="464">
        <f t="shared" si="0"/>
        <v>0</v>
      </c>
    </row>
    <row r="28" spans="1:18">
      <c r="A28" s="614"/>
      <c r="B28" s="614"/>
      <c r="C28" s="614"/>
      <c r="D28" s="614"/>
      <c r="E28" s="614"/>
      <c r="F28" s="614"/>
      <c r="G28" s="614"/>
      <c r="H28" s="614"/>
      <c r="I28" s="614"/>
      <c r="J28" s="614"/>
      <c r="K28" s="614"/>
      <c r="L28" s="614"/>
      <c r="M28" s="614"/>
      <c r="N28" s="614"/>
      <c r="O28" s="621"/>
      <c r="P28" s="614"/>
      <c r="R28" s="464">
        <f t="shared" si="0"/>
        <v>0</v>
      </c>
    </row>
    <row r="29" spans="1:18">
      <c r="A29" s="620" t="s">
        <v>2339</v>
      </c>
      <c r="B29" s="606" t="s">
        <v>2340</v>
      </c>
      <c r="C29" s="614" t="s">
        <v>1507</v>
      </c>
      <c r="D29" s="614"/>
      <c r="E29" s="614"/>
      <c r="F29" s="614"/>
      <c r="G29" s="614"/>
      <c r="H29" s="614"/>
      <c r="I29" s="614"/>
      <c r="J29" s="614"/>
      <c r="K29" s="614"/>
      <c r="L29" s="614"/>
      <c r="M29" s="614"/>
      <c r="N29" s="614"/>
      <c r="O29" s="621">
        <v>0</v>
      </c>
      <c r="P29" s="614"/>
      <c r="R29" s="464">
        <f t="shared" si="0"/>
        <v>0</v>
      </c>
    </row>
    <row r="30" spans="1:18">
      <c r="A30" s="620"/>
      <c r="B30" s="606"/>
      <c r="C30" s="614"/>
      <c r="D30" s="614"/>
      <c r="E30" s="614"/>
      <c r="F30" s="614"/>
      <c r="G30" s="614"/>
      <c r="H30" s="614"/>
      <c r="I30" s="614"/>
      <c r="J30" s="614"/>
      <c r="K30" s="614"/>
      <c r="L30" s="614"/>
      <c r="M30" s="614"/>
      <c r="N30" s="614"/>
      <c r="O30" s="621"/>
      <c r="P30" s="614"/>
      <c r="R30" s="464">
        <f t="shared" si="0"/>
        <v>0</v>
      </c>
    </row>
    <row r="31" spans="1:18">
      <c r="A31" s="614"/>
      <c r="B31" s="614"/>
      <c r="C31" s="614"/>
      <c r="D31" s="614"/>
      <c r="E31" s="614"/>
      <c r="F31" s="614"/>
      <c r="G31" s="614"/>
      <c r="H31" s="614"/>
      <c r="I31" s="614"/>
      <c r="J31" s="614"/>
      <c r="K31" s="614"/>
      <c r="L31" s="614"/>
      <c r="M31" s="614"/>
      <c r="N31" s="614"/>
      <c r="O31" s="621"/>
      <c r="P31" s="614"/>
      <c r="R31" s="464">
        <f t="shared" si="0"/>
        <v>0</v>
      </c>
    </row>
    <row r="32" spans="1:18">
      <c r="A32" s="620" t="s">
        <v>2341</v>
      </c>
      <c r="B32" s="606" t="s">
        <v>2342</v>
      </c>
      <c r="C32" s="606"/>
      <c r="D32" s="614"/>
      <c r="E32" s="614"/>
      <c r="F32" s="614"/>
      <c r="G32" s="614"/>
      <c r="H32" s="614"/>
      <c r="I32" s="614"/>
      <c r="J32" s="614"/>
      <c r="K32" s="614"/>
      <c r="L32" s="614"/>
      <c r="M32" s="614"/>
      <c r="N32" s="614"/>
      <c r="O32" s="621">
        <f>SUBTOTAL(9,O33:O75)</f>
        <v>453571435.98154086</v>
      </c>
      <c r="P32" s="614"/>
      <c r="R32" s="464" t="str">
        <f t="shared" si="0"/>
        <v>0</v>
      </c>
    </row>
    <row r="33" spans="1:18">
      <c r="A33" s="620">
        <v>1</v>
      </c>
      <c r="B33" s="606"/>
      <c r="C33" s="606" t="s">
        <v>2343</v>
      </c>
      <c r="D33" s="623" t="s">
        <v>2344</v>
      </c>
      <c r="E33" s="623"/>
      <c r="F33" s="623"/>
      <c r="G33" s="623"/>
      <c r="H33" s="623">
        <v>2009</v>
      </c>
      <c r="I33" s="606"/>
      <c r="J33" s="614"/>
      <c r="K33" s="614"/>
      <c r="L33" s="614"/>
      <c r="M33" s="614"/>
      <c r="N33" s="623" t="s">
        <v>886</v>
      </c>
      <c r="O33" s="626">
        <v>6021058.4716146002</v>
      </c>
      <c r="P33" s="623"/>
      <c r="R33" s="464" t="str">
        <f t="shared" si="0"/>
        <v>0</v>
      </c>
    </row>
    <row r="34" spans="1:18">
      <c r="A34" s="620">
        <v>2</v>
      </c>
      <c r="B34" s="606"/>
      <c r="C34" s="606" t="s">
        <v>2343</v>
      </c>
      <c r="D34" s="623" t="s">
        <v>2345</v>
      </c>
      <c r="E34" s="623"/>
      <c r="F34" s="623"/>
      <c r="G34" s="623"/>
      <c r="H34" s="623">
        <v>2009</v>
      </c>
      <c r="I34" s="606"/>
      <c r="J34" s="614"/>
      <c r="K34" s="614"/>
      <c r="L34" s="614"/>
      <c r="M34" s="614"/>
      <c r="N34" s="623" t="s">
        <v>886</v>
      </c>
      <c r="O34" s="626">
        <v>3010529.2358073001</v>
      </c>
      <c r="P34" s="623"/>
      <c r="R34" s="464" t="str">
        <f t="shared" si="0"/>
        <v>0</v>
      </c>
    </row>
    <row r="35" spans="1:18">
      <c r="A35" s="620">
        <v>3</v>
      </c>
      <c r="B35" s="606"/>
      <c r="C35" s="606" t="s">
        <v>2343</v>
      </c>
      <c r="D35" s="623" t="s">
        <v>2346</v>
      </c>
      <c r="E35" s="623"/>
      <c r="F35" s="623"/>
      <c r="G35" s="623"/>
      <c r="H35" s="623">
        <v>2009</v>
      </c>
      <c r="I35" s="606"/>
      <c r="J35" s="614"/>
      <c r="K35" s="614"/>
      <c r="L35" s="614"/>
      <c r="M35" s="614"/>
      <c r="N35" s="623" t="s">
        <v>886</v>
      </c>
      <c r="O35" s="626">
        <v>3010529.2358073001</v>
      </c>
      <c r="P35" s="623"/>
      <c r="R35" s="464" t="str">
        <f t="shared" si="0"/>
        <v>0</v>
      </c>
    </row>
    <row r="36" spans="1:18" ht="16" thickBot="1">
      <c r="A36" s="620">
        <v>4</v>
      </c>
      <c r="B36" s="606"/>
      <c r="C36" s="606" t="s">
        <v>2343</v>
      </c>
      <c r="D36" s="623" t="s">
        <v>2347</v>
      </c>
      <c r="E36" s="623"/>
      <c r="F36" s="623"/>
      <c r="G36" s="623"/>
      <c r="H36" s="623">
        <v>2009</v>
      </c>
      <c r="I36" s="606"/>
      <c r="J36" s="614"/>
      <c r="K36" s="614"/>
      <c r="L36" s="614"/>
      <c r="M36" s="614"/>
      <c r="N36" s="623" t="s">
        <v>886</v>
      </c>
      <c r="O36" s="626">
        <v>4515793.8537109504</v>
      </c>
      <c r="P36" s="623"/>
      <c r="R36" s="464" t="str">
        <f t="shared" si="0"/>
        <v>0</v>
      </c>
    </row>
    <row r="37" spans="1:18">
      <c r="A37" s="628"/>
      <c r="B37" s="629"/>
      <c r="C37" s="629"/>
      <c r="D37" s="630"/>
      <c r="E37" s="630"/>
      <c r="F37" s="630"/>
      <c r="G37" s="630"/>
      <c r="H37" s="630"/>
      <c r="I37" s="629"/>
      <c r="J37" s="611"/>
      <c r="K37" s="611"/>
      <c r="L37" s="611"/>
      <c r="M37" s="611"/>
      <c r="N37" s="630"/>
      <c r="O37" s="631"/>
      <c r="P37" s="630"/>
    </row>
    <row r="38" spans="1:18" ht="16" thickBot="1">
      <c r="A38" s="632"/>
      <c r="B38" s="633"/>
      <c r="C38" s="633"/>
      <c r="D38" s="634"/>
      <c r="E38" s="634"/>
      <c r="F38" s="634"/>
      <c r="G38" s="634"/>
      <c r="H38" s="634"/>
      <c r="I38" s="633"/>
      <c r="J38" s="609"/>
      <c r="K38" s="609"/>
      <c r="L38" s="609"/>
      <c r="M38" s="609"/>
      <c r="N38" s="634"/>
      <c r="O38" s="635"/>
      <c r="P38" s="634"/>
    </row>
    <row r="39" spans="1:18">
      <c r="A39" s="620">
        <v>5</v>
      </c>
      <c r="B39" s="606"/>
      <c r="C39" s="606" t="s">
        <v>2343</v>
      </c>
      <c r="D39" s="623" t="s">
        <v>1112</v>
      </c>
      <c r="E39" s="623"/>
      <c r="F39" s="623"/>
      <c r="G39" s="623"/>
      <c r="H39" s="623">
        <v>2009</v>
      </c>
      <c r="I39" s="606"/>
      <c r="J39" s="614"/>
      <c r="K39" s="614"/>
      <c r="L39" s="614"/>
      <c r="M39" s="614"/>
      <c r="N39" s="623" t="s">
        <v>886</v>
      </c>
      <c r="O39" s="626">
        <v>1505264.61790365</v>
      </c>
      <c r="P39" s="623"/>
      <c r="R39" s="464" t="str">
        <f t="shared" si="0"/>
        <v>0</v>
      </c>
    </row>
    <row r="40" spans="1:18">
      <c r="A40" s="620">
        <v>6</v>
      </c>
      <c r="B40" s="606"/>
      <c r="C40" s="606" t="s">
        <v>2343</v>
      </c>
      <c r="D40" s="623" t="s">
        <v>2348</v>
      </c>
      <c r="E40" s="623"/>
      <c r="F40" s="623"/>
      <c r="G40" s="623"/>
      <c r="H40" s="623">
        <v>2009</v>
      </c>
      <c r="I40" s="606"/>
      <c r="J40" s="614"/>
      <c r="K40" s="614"/>
      <c r="L40" s="614"/>
      <c r="M40" s="614"/>
      <c r="N40" s="623" t="s">
        <v>886</v>
      </c>
      <c r="O40" s="626">
        <v>4515793.8537109504</v>
      </c>
      <c r="P40" s="623"/>
      <c r="R40" s="464" t="str">
        <f t="shared" si="0"/>
        <v>0</v>
      </c>
    </row>
    <row r="41" spans="1:18">
      <c r="A41" s="620">
        <v>7</v>
      </c>
      <c r="B41" s="606"/>
      <c r="C41" s="606" t="s">
        <v>2343</v>
      </c>
      <c r="D41" s="623" t="s">
        <v>2349</v>
      </c>
      <c r="E41" s="623"/>
      <c r="F41" s="623"/>
      <c r="G41" s="623"/>
      <c r="H41" s="623"/>
      <c r="I41" s="606"/>
      <c r="J41" s="614"/>
      <c r="K41" s="614"/>
      <c r="L41" s="614"/>
      <c r="M41" s="614"/>
      <c r="N41" s="623" t="s">
        <v>886</v>
      </c>
      <c r="O41" s="626">
        <v>21073704.650651101</v>
      </c>
      <c r="P41" s="623"/>
      <c r="R41" s="464" t="str">
        <f t="shared" si="0"/>
        <v>0</v>
      </c>
    </row>
    <row r="42" spans="1:18">
      <c r="A42" s="620">
        <v>8</v>
      </c>
      <c r="B42" s="606" t="s">
        <v>1786</v>
      </c>
      <c r="C42" s="606" t="s">
        <v>2350</v>
      </c>
      <c r="D42" s="623" t="s">
        <v>2351</v>
      </c>
      <c r="E42" s="623"/>
      <c r="F42" s="623"/>
      <c r="G42" s="623"/>
      <c r="H42" s="623">
        <v>2009</v>
      </c>
      <c r="I42" s="606"/>
      <c r="J42" s="614"/>
      <c r="K42" s="614"/>
      <c r="L42" s="614"/>
      <c r="M42" s="614"/>
      <c r="N42" s="623" t="s">
        <v>886</v>
      </c>
      <c r="O42" s="626">
        <v>14968181.25</v>
      </c>
      <c r="P42" s="623"/>
      <c r="R42" s="464" t="str">
        <f t="shared" si="0"/>
        <v>0</v>
      </c>
    </row>
    <row r="43" spans="1:18">
      <c r="A43" s="620">
        <v>9</v>
      </c>
      <c r="B43" s="606" t="s">
        <v>1786</v>
      </c>
      <c r="C43" s="606" t="s">
        <v>2350</v>
      </c>
      <c r="D43" s="623" t="s">
        <v>2352</v>
      </c>
      <c r="E43" s="623"/>
      <c r="F43" s="623"/>
      <c r="G43" s="623"/>
      <c r="H43" s="623">
        <v>2009</v>
      </c>
      <c r="I43" s="606"/>
      <c r="J43" s="614"/>
      <c r="K43" s="614"/>
      <c r="L43" s="614"/>
      <c r="M43" s="614"/>
      <c r="N43" s="623" t="s">
        <v>886</v>
      </c>
      <c r="O43" s="626">
        <v>4989393.75</v>
      </c>
      <c r="P43" s="623"/>
      <c r="R43" s="464" t="str">
        <f t="shared" si="0"/>
        <v>0</v>
      </c>
    </row>
    <row r="44" spans="1:18">
      <c r="A44" s="620">
        <v>10</v>
      </c>
      <c r="B44" s="606" t="s">
        <v>1757</v>
      </c>
      <c r="C44" s="606" t="s">
        <v>2356</v>
      </c>
      <c r="D44" s="623" t="s">
        <v>2357</v>
      </c>
      <c r="E44" s="623"/>
      <c r="F44" s="623"/>
      <c r="G44" s="623"/>
      <c r="H44" s="623">
        <v>2009</v>
      </c>
      <c r="I44" s="606"/>
      <c r="J44" s="614"/>
      <c r="K44" s="614"/>
      <c r="L44" s="614"/>
      <c r="M44" s="614"/>
      <c r="N44" s="623" t="s">
        <v>886</v>
      </c>
      <c r="O44" s="626">
        <v>4938995.833333334</v>
      </c>
      <c r="P44" s="623"/>
      <c r="R44" s="464" t="str">
        <f t="shared" si="0"/>
        <v>0</v>
      </c>
    </row>
    <row r="45" spans="1:18">
      <c r="A45" s="620">
        <v>11</v>
      </c>
      <c r="B45" s="606" t="s">
        <v>1757</v>
      </c>
      <c r="C45" s="606" t="s">
        <v>2356</v>
      </c>
      <c r="D45" s="623" t="s">
        <v>2358</v>
      </c>
      <c r="E45" s="623"/>
      <c r="F45" s="623"/>
      <c r="G45" s="623"/>
      <c r="H45" s="623">
        <v>2009</v>
      </c>
      <c r="I45" s="606"/>
      <c r="J45" s="614"/>
      <c r="K45" s="614"/>
      <c r="L45" s="614"/>
      <c r="M45" s="614"/>
      <c r="N45" s="623" t="s">
        <v>886</v>
      </c>
      <c r="O45" s="626">
        <v>4938995.833333334</v>
      </c>
      <c r="P45" s="623"/>
      <c r="R45" s="464" t="str">
        <f t="shared" si="0"/>
        <v>0</v>
      </c>
    </row>
    <row r="46" spans="1:18">
      <c r="A46" s="620">
        <v>12</v>
      </c>
      <c r="B46" s="606" t="s">
        <v>1757</v>
      </c>
      <c r="C46" s="606" t="s">
        <v>2356</v>
      </c>
      <c r="D46" s="623" t="s">
        <v>2359</v>
      </c>
      <c r="E46" s="623"/>
      <c r="F46" s="623"/>
      <c r="G46" s="623"/>
      <c r="H46" s="623">
        <v>2009</v>
      </c>
      <c r="I46" s="606"/>
      <c r="J46" s="614"/>
      <c r="K46" s="614"/>
      <c r="L46" s="614"/>
      <c r="M46" s="614"/>
      <c r="N46" s="623" t="s">
        <v>886</v>
      </c>
      <c r="O46" s="626">
        <v>7408493.7500000009</v>
      </c>
      <c r="P46" s="623"/>
      <c r="R46" s="464" t="str">
        <f t="shared" si="0"/>
        <v>0</v>
      </c>
    </row>
    <row r="47" spans="1:18">
      <c r="A47" s="620">
        <v>13</v>
      </c>
      <c r="B47" s="606" t="s">
        <v>2363</v>
      </c>
      <c r="C47" s="606" t="s">
        <v>2366</v>
      </c>
      <c r="D47" s="623" t="s">
        <v>2367</v>
      </c>
      <c r="E47" s="623"/>
      <c r="F47" s="623"/>
      <c r="G47" s="623"/>
      <c r="H47" s="623">
        <v>2009</v>
      </c>
      <c r="I47" s="606"/>
      <c r="J47" s="614"/>
      <c r="K47" s="614"/>
      <c r="L47" s="614"/>
      <c r="M47" s="614"/>
      <c r="N47" s="623" t="s">
        <v>886</v>
      </c>
      <c r="O47" s="626">
        <v>4830000</v>
      </c>
      <c r="P47" s="623"/>
      <c r="R47" s="464" t="str">
        <f t="shared" si="0"/>
        <v>0</v>
      </c>
    </row>
    <row r="48" spans="1:18">
      <c r="A48" s="620">
        <v>14</v>
      </c>
      <c r="B48" s="606" t="s">
        <v>2363</v>
      </c>
      <c r="C48" s="606" t="s">
        <v>2366</v>
      </c>
      <c r="D48" s="623" t="s">
        <v>2368</v>
      </c>
      <c r="E48" s="623"/>
      <c r="F48" s="623"/>
      <c r="G48" s="623"/>
      <c r="H48" s="623">
        <v>2009</v>
      </c>
      <c r="I48" s="606"/>
      <c r="J48" s="614"/>
      <c r="K48" s="614"/>
      <c r="L48" s="614"/>
      <c r="M48" s="614"/>
      <c r="N48" s="623" t="s">
        <v>886</v>
      </c>
      <c r="O48" s="626">
        <v>4830000</v>
      </c>
      <c r="P48" s="623"/>
      <c r="R48" s="464" t="str">
        <f t="shared" si="0"/>
        <v>0</v>
      </c>
    </row>
    <row r="49" spans="1:18">
      <c r="A49" s="620">
        <v>15</v>
      </c>
      <c r="B49" s="606" t="s">
        <v>2369</v>
      </c>
      <c r="C49" s="606" t="s">
        <v>2370</v>
      </c>
      <c r="D49" s="623" t="s">
        <v>2371</v>
      </c>
      <c r="E49" s="623"/>
      <c r="F49" s="623"/>
      <c r="G49" s="623"/>
      <c r="H49" s="623">
        <v>2009</v>
      </c>
      <c r="I49" s="606"/>
      <c r="J49" s="614"/>
      <c r="K49" s="614"/>
      <c r="L49" s="614"/>
      <c r="M49" s="614"/>
      <c r="N49" s="623" t="s">
        <v>886</v>
      </c>
      <c r="O49" s="626">
        <v>3548013.25</v>
      </c>
      <c r="P49" s="623"/>
      <c r="R49" s="464" t="str">
        <f t="shared" si="0"/>
        <v>0</v>
      </c>
    </row>
    <row r="50" spans="1:18">
      <c r="A50" s="620">
        <v>16</v>
      </c>
      <c r="B50" s="606" t="s">
        <v>2378</v>
      </c>
      <c r="C50" s="606" t="s">
        <v>2380</v>
      </c>
      <c r="D50" s="623" t="s">
        <v>2367</v>
      </c>
      <c r="E50" s="623"/>
      <c r="F50" s="623"/>
      <c r="G50" s="623"/>
      <c r="H50" s="623">
        <v>2009</v>
      </c>
      <c r="I50" s="606"/>
      <c r="J50" s="614"/>
      <c r="K50" s="614"/>
      <c r="L50" s="614"/>
      <c r="M50" s="614"/>
      <c r="N50" s="623" t="s">
        <v>886</v>
      </c>
      <c r="O50" s="626">
        <v>1465924.2020833334</v>
      </c>
      <c r="P50" s="623"/>
      <c r="R50" s="464" t="str">
        <f t="shared" si="0"/>
        <v>0</v>
      </c>
    </row>
    <row r="51" spans="1:18">
      <c r="A51" s="620">
        <v>17</v>
      </c>
      <c r="B51" s="606" t="s">
        <v>2378</v>
      </c>
      <c r="C51" s="606" t="s">
        <v>2380</v>
      </c>
      <c r="D51" s="623" t="s">
        <v>2368</v>
      </c>
      <c r="E51" s="623"/>
      <c r="F51" s="623"/>
      <c r="G51" s="623"/>
      <c r="H51" s="623">
        <v>2009</v>
      </c>
      <c r="I51" s="606"/>
      <c r="J51" s="614"/>
      <c r="K51" s="614"/>
      <c r="L51" s="614"/>
      <c r="M51" s="614"/>
      <c r="N51" s="623" t="s">
        <v>886</v>
      </c>
      <c r="O51" s="626">
        <v>1465924.2020833334</v>
      </c>
      <c r="P51" s="623"/>
      <c r="R51" s="464" t="str">
        <f t="shared" si="0"/>
        <v>0</v>
      </c>
    </row>
    <row r="52" spans="1:18">
      <c r="A52" s="620">
        <v>18</v>
      </c>
      <c r="B52" s="606" t="s">
        <v>2381</v>
      </c>
      <c r="C52" s="606" t="s">
        <v>2382</v>
      </c>
      <c r="D52" s="605" t="s">
        <v>2405</v>
      </c>
      <c r="E52" s="623"/>
      <c r="F52" s="623"/>
      <c r="G52" s="623"/>
      <c r="H52" s="623">
        <v>2009</v>
      </c>
      <c r="I52" s="606"/>
      <c r="J52" s="614"/>
      <c r="K52" s="614"/>
      <c r="L52" s="614"/>
      <c r="M52" s="614"/>
      <c r="N52" s="623" t="s">
        <v>886</v>
      </c>
      <c r="O52" s="626">
        <f>1092788/2</f>
        <v>546394</v>
      </c>
      <c r="P52" s="623"/>
      <c r="R52" s="464" t="str">
        <f t="shared" si="0"/>
        <v>0</v>
      </c>
    </row>
    <row r="53" spans="1:18">
      <c r="A53" s="620">
        <v>19</v>
      </c>
      <c r="B53" s="606" t="s">
        <v>1789</v>
      </c>
      <c r="C53" s="606" t="s">
        <v>1787</v>
      </c>
      <c r="D53" s="623" t="s">
        <v>926</v>
      </c>
      <c r="E53" s="623" t="s">
        <v>2482</v>
      </c>
      <c r="F53" s="623" t="s">
        <v>1788</v>
      </c>
      <c r="G53" s="623" t="s">
        <v>1756</v>
      </c>
      <c r="H53" s="623">
        <v>2009</v>
      </c>
      <c r="I53" s="606" t="s">
        <v>840</v>
      </c>
      <c r="J53" s="614"/>
      <c r="K53" s="614"/>
      <c r="L53" s="614"/>
      <c r="M53" s="614"/>
      <c r="N53" s="623" t="s">
        <v>886</v>
      </c>
      <c r="O53" s="626">
        <v>6900000</v>
      </c>
      <c r="P53" s="623"/>
      <c r="R53" s="464" t="str">
        <f t="shared" si="0"/>
        <v>0</v>
      </c>
    </row>
    <row r="54" spans="1:18">
      <c r="A54" s="620">
        <v>20</v>
      </c>
      <c r="B54" s="606" t="s">
        <v>1812</v>
      </c>
      <c r="C54" s="606" t="s">
        <v>2387</v>
      </c>
      <c r="D54" s="623" t="s">
        <v>2357</v>
      </c>
      <c r="E54" s="623"/>
      <c r="F54" s="623"/>
      <c r="G54" s="623"/>
      <c r="H54" s="623">
        <v>2009</v>
      </c>
      <c r="I54" s="606"/>
      <c r="J54" s="614"/>
      <c r="K54" s="614"/>
      <c r="L54" s="614"/>
      <c r="M54" s="614"/>
      <c r="N54" s="623" t="s">
        <v>886</v>
      </c>
      <c r="O54" s="626">
        <f>33133027.8197762/2</f>
        <v>16566513.9098881</v>
      </c>
      <c r="P54" s="623"/>
      <c r="R54" s="464" t="str">
        <f t="shared" ref="R54:R71" si="1">IF(O54&lt;300000,O54,"0")</f>
        <v>0</v>
      </c>
    </row>
    <row r="55" spans="1:18">
      <c r="A55" s="620">
        <v>21</v>
      </c>
      <c r="B55" s="606"/>
      <c r="C55" s="606" t="s">
        <v>2388</v>
      </c>
      <c r="D55" s="623" t="s">
        <v>2365</v>
      </c>
      <c r="E55" s="623"/>
      <c r="F55" s="623"/>
      <c r="G55" s="623"/>
      <c r="H55" s="623">
        <v>2009</v>
      </c>
      <c r="I55" s="606"/>
      <c r="J55" s="614"/>
      <c r="K55" s="614"/>
      <c r="L55" s="614"/>
      <c r="M55" s="614"/>
      <c r="N55" s="623" t="s">
        <v>886</v>
      </c>
      <c r="O55" s="626">
        <v>11007650.438463865</v>
      </c>
      <c r="P55" s="623"/>
      <c r="R55" s="464" t="str">
        <f t="shared" si="1"/>
        <v>0</v>
      </c>
    </row>
    <row r="56" spans="1:18">
      <c r="A56" s="620">
        <v>22</v>
      </c>
      <c r="B56" s="606" t="s">
        <v>2390</v>
      </c>
      <c r="C56" s="606" t="s">
        <v>2391</v>
      </c>
      <c r="D56" s="623" t="s">
        <v>2357</v>
      </c>
      <c r="E56" s="623" t="s">
        <v>2483</v>
      </c>
      <c r="F56" s="623"/>
      <c r="G56" s="623"/>
      <c r="H56" s="623">
        <v>2011</v>
      </c>
      <c r="I56" s="606"/>
      <c r="J56" s="614"/>
      <c r="K56" s="614"/>
      <c r="L56" s="614"/>
      <c r="M56" s="614"/>
      <c r="N56" s="623" t="s">
        <v>886</v>
      </c>
      <c r="O56" s="626">
        <v>24694224</v>
      </c>
      <c r="P56" s="623"/>
      <c r="R56" s="464" t="str">
        <f t="shared" si="1"/>
        <v>0</v>
      </c>
    </row>
    <row r="57" spans="1:18">
      <c r="A57" s="620">
        <v>23</v>
      </c>
      <c r="B57" s="606" t="s">
        <v>1806</v>
      </c>
      <c r="C57" s="606" t="s">
        <v>2392</v>
      </c>
      <c r="D57" s="623"/>
      <c r="E57" s="623"/>
      <c r="F57" s="623"/>
      <c r="G57" s="623"/>
      <c r="H57" s="623">
        <v>2011</v>
      </c>
      <c r="I57" s="606"/>
      <c r="J57" s="614"/>
      <c r="K57" s="614"/>
      <c r="L57" s="614"/>
      <c r="M57" s="614"/>
      <c r="N57" s="623" t="s">
        <v>886</v>
      </c>
      <c r="O57" s="626">
        <v>10204225.124181733</v>
      </c>
      <c r="P57" s="623"/>
      <c r="R57" s="464" t="str">
        <f t="shared" si="1"/>
        <v>0</v>
      </c>
    </row>
    <row r="58" spans="1:18">
      <c r="A58" s="620">
        <v>24</v>
      </c>
      <c r="B58" s="606" t="s">
        <v>2390</v>
      </c>
      <c r="C58" s="606" t="s">
        <v>2397</v>
      </c>
      <c r="D58" s="623"/>
      <c r="E58" s="623"/>
      <c r="F58" s="623"/>
      <c r="G58" s="623"/>
      <c r="H58" s="623">
        <v>2011</v>
      </c>
      <c r="I58" s="606"/>
      <c r="J58" s="614"/>
      <c r="K58" s="614"/>
      <c r="L58" s="614"/>
      <c r="M58" s="614"/>
      <c r="N58" s="623" t="s">
        <v>886</v>
      </c>
      <c r="O58" s="626">
        <v>19580000</v>
      </c>
      <c r="P58" s="623"/>
      <c r="R58" s="464" t="str">
        <f t="shared" si="1"/>
        <v>0</v>
      </c>
    </row>
    <row r="59" spans="1:18">
      <c r="A59" s="620">
        <v>25</v>
      </c>
      <c r="B59" s="606"/>
      <c r="C59" s="606" t="s">
        <v>2407</v>
      </c>
      <c r="D59" s="623" t="s">
        <v>2401</v>
      </c>
      <c r="E59" s="623" t="s">
        <v>2411</v>
      </c>
      <c r="F59" s="623" t="s">
        <v>2409</v>
      </c>
      <c r="G59" s="623" t="s">
        <v>2410</v>
      </c>
      <c r="H59" s="623">
        <v>2012</v>
      </c>
      <c r="I59" s="606"/>
      <c r="J59" s="614"/>
      <c r="K59" s="614"/>
      <c r="L59" s="614"/>
      <c r="M59" s="614"/>
      <c r="N59" s="623" t="s">
        <v>886</v>
      </c>
      <c r="O59" s="626">
        <v>2500000</v>
      </c>
      <c r="P59" s="623"/>
      <c r="R59" s="464" t="str">
        <f t="shared" si="1"/>
        <v>0</v>
      </c>
    </row>
    <row r="60" spans="1:18">
      <c r="A60" s="620">
        <v>26</v>
      </c>
      <c r="B60" s="606"/>
      <c r="C60" s="606" t="s">
        <v>2429</v>
      </c>
      <c r="D60" s="623"/>
      <c r="E60" s="623" t="s">
        <v>2426</v>
      </c>
      <c r="F60" s="623" t="s">
        <v>1883</v>
      </c>
      <c r="G60" s="623" t="s">
        <v>2427</v>
      </c>
      <c r="H60" s="623">
        <v>2012</v>
      </c>
      <c r="I60" s="606" t="s">
        <v>2427</v>
      </c>
      <c r="J60" s="614"/>
      <c r="K60" s="614"/>
      <c r="L60" s="614"/>
      <c r="M60" s="614"/>
      <c r="N60" s="623" t="s">
        <v>886</v>
      </c>
      <c r="O60" s="626">
        <v>19289766.3852318</v>
      </c>
      <c r="P60" s="623"/>
      <c r="R60" s="464" t="str">
        <f t="shared" si="1"/>
        <v>0</v>
      </c>
    </row>
    <row r="61" spans="1:18">
      <c r="A61" s="620">
        <v>27</v>
      </c>
      <c r="B61" s="606"/>
      <c r="C61" s="606" t="s">
        <v>2436</v>
      </c>
      <c r="D61" s="623"/>
      <c r="E61" s="623" t="s">
        <v>2402</v>
      </c>
      <c r="F61" s="623"/>
      <c r="G61" s="623" t="s">
        <v>2427</v>
      </c>
      <c r="H61" s="623">
        <v>2012</v>
      </c>
      <c r="I61" s="606"/>
      <c r="J61" s="614"/>
      <c r="K61" s="614"/>
      <c r="L61" s="614"/>
      <c r="M61" s="614"/>
      <c r="N61" s="623" t="s">
        <v>886</v>
      </c>
      <c r="O61" s="626">
        <v>2009874.0698340011</v>
      </c>
      <c r="P61" s="623"/>
      <c r="R61" s="464" t="str">
        <f t="shared" si="1"/>
        <v>0</v>
      </c>
    </row>
    <row r="62" spans="1:18">
      <c r="A62" s="620">
        <v>28</v>
      </c>
      <c r="B62" s="606"/>
      <c r="C62" s="606" t="s">
        <v>2436</v>
      </c>
      <c r="D62" s="605" t="s">
        <v>926</v>
      </c>
      <c r="E62" s="623" t="s">
        <v>2402</v>
      </c>
      <c r="F62" s="623"/>
      <c r="G62" s="623" t="s">
        <v>2427</v>
      </c>
      <c r="H62" s="623">
        <v>2012</v>
      </c>
      <c r="I62" s="606" t="s">
        <v>2437</v>
      </c>
      <c r="J62" s="614"/>
      <c r="K62" s="614"/>
      <c r="L62" s="614"/>
      <c r="M62" s="614"/>
      <c r="N62" s="623" t="s">
        <v>886</v>
      </c>
      <c r="O62" s="626">
        <v>2512342.5872925012</v>
      </c>
      <c r="P62" s="623"/>
      <c r="R62" s="464" t="str">
        <f t="shared" si="1"/>
        <v>0</v>
      </c>
    </row>
    <row r="63" spans="1:18">
      <c r="A63" s="620">
        <v>29</v>
      </c>
      <c r="B63" s="606"/>
      <c r="C63" s="606" t="s">
        <v>2387</v>
      </c>
      <c r="D63" s="623"/>
      <c r="E63" s="623" t="s">
        <v>2438</v>
      </c>
      <c r="F63" s="623" t="s">
        <v>1883</v>
      </c>
      <c r="G63" s="623" t="s">
        <v>2427</v>
      </c>
      <c r="H63" s="623">
        <v>2012</v>
      </c>
      <c r="I63" s="606"/>
      <c r="J63" s="614"/>
      <c r="K63" s="614"/>
      <c r="L63" s="614"/>
      <c r="M63" s="614"/>
      <c r="N63" s="623" t="s">
        <v>886</v>
      </c>
      <c r="O63" s="626">
        <v>10058454.425363276</v>
      </c>
      <c r="P63" s="623"/>
      <c r="R63" s="464" t="str">
        <f t="shared" si="1"/>
        <v>0</v>
      </c>
    </row>
    <row r="64" spans="1:18">
      <c r="A64" s="620">
        <v>30</v>
      </c>
      <c r="B64" s="606"/>
      <c r="C64" s="606" t="s">
        <v>2439</v>
      </c>
      <c r="D64" s="623"/>
      <c r="E64" s="623" t="s">
        <v>2440</v>
      </c>
      <c r="F64" s="623"/>
      <c r="G64" s="623"/>
      <c r="H64" s="623">
        <v>2012</v>
      </c>
      <c r="I64" s="606"/>
      <c r="J64" s="614"/>
      <c r="K64" s="614"/>
      <c r="L64" s="614"/>
      <c r="M64" s="614"/>
      <c r="N64" s="623" t="s">
        <v>886</v>
      </c>
      <c r="O64" s="626">
        <v>2646961.6908850726</v>
      </c>
      <c r="P64" s="623"/>
      <c r="R64" s="464" t="str">
        <f t="shared" si="1"/>
        <v>0</v>
      </c>
    </row>
    <row r="65" spans="1:19" ht="19.5" customHeight="1">
      <c r="A65" s="620">
        <v>31</v>
      </c>
      <c r="B65" s="606"/>
      <c r="C65" s="622" t="s">
        <v>2441</v>
      </c>
      <c r="D65" s="623"/>
      <c r="E65" s="623"/>
      <c r="F65" s="623"/>
      <c r="G65" s="623" t="s">
        <v>2442</v>
      </c>
      <c r="H65" s="623">
        <v>2012</v>
      </c>
      <c r="I65" s="606"/>
      <c r="J65" s="614"/>
      <c r="K65" s="614"/>
      <c r="L65" s="614"/>
      <c r="M65" s="614"/>
      <c r="N65" s="623" t="s">
        <v>886</v>
      </c>
      <c r="O65" s="626">
        <v>100125000</v>
      </c>
      <c r="P65" s="623"/>
      <c r="R65" s="464" t="str">
        <f t="shared" si="1"/>
        <v>0</v>
      </c>
    </row>
    <row r="66" spans="1:19" ht="25.5" customHeight="1">
      <c r="A66" s="620">
        <v>32</v>
      </c>
      <c r="B66" s="606"/>
      <c r="C66" s="622" t="s">
        <v>2485</v>
      </c>
      <c r="D66" s="623"/>
      <c r="E66" s="623"/>
      <c r="F66" s="623"/>
      <c r="G66" s="623"/>
      <c r="H66" s="623">
        <v>2012</v>
      </c>
      <c r="I66" s="606"/>
      <c r="J66" s="614"/>
      <c r="K66" s="614"/>
      <c r="L66" s="614"/>
      <c r="M66" s="614"/>
      <c r="N66" s="623" t="s">
        <v>886</v>
      </c>
      <c r="O66" s="626">
        <f>12449214.36+28525939.99+2116984.13+5609727.17</f>
        <v>48701865.649999999</v>
      </c>
      <c r="P66" s="623"/>
      <c r="R66" s="464" t="str">
        <f t="shared" si="1"/>
        <v>0</v>
      </c>
    </row>
    <row r="67" spans="1:19">
      <c r="A67" s="620">
        <v>33</v>
      </c>
      <c r="B67" s="606"/>
      <c r="C67" s="606" t="s">
        <v>2387</v>
      </c>
      <c r="D67" s="623"/>
      <c r="E67" s="623" t="s">
        <v>2443</v>
      </c>
      <c r="F67" s="623" t="s">
        <v>2444</v>
      </c>
      <c r="G67" s="623" t="s">
        <v>2427</v>
      </c>
      <c r="H67" s="623">
        <v>2012</v>
      </c>
      <c r="I67" s="606"/>
      <c r="J67" s="614"/>
      <c r="K67" s="614"/>
      <c r="L67" s="614"/>
      <c r="M67" s="614"/>
      <c r="N67" s="623" t="s">
        <v>886</v>
      </c>
      <c r="O67" s="626">
        <v>22086567.710361429</v>
      </c>
      <c r="P67" s="623"/>
      <c r="R67" s="464" t="str">
        <f t="shared" si="1"/>
        <v>0</v>
      </c>
    </row>
    <row r="68" spans="1:19">
      <c r="A68" s="620">
        <v>34</v>
      </c>
      <c r="B68" s="606"/>
      <c r="C68" s="606" t="s">
        <v>2387</v>
      </c>
      <c r="D68" s="623" t="s">
        <v>2401</v>
      </c>
      <c r="E68" s="623" t="s">
        <v>2445</v>
      </c>
      <c r="F68" s="623" t="s">
        <v>1883</v>
      </c>
      <c r="G68" s="623" t="s">
        <v>2427</v>
      </c>
      <c r="H68" s="623">
        <v>2012</v>
      </c>
      <c r="I68" s="606" t="s">
        <v>1910</v>
      </c>
      <c r="J68" s="614"/>
      <c r="K68" s="614"/>
      <c r="L68" s="614"/>
      <c r="M68" s="614"/>
      <c r="N68" s="623" t="s">
        <v>886</v>
      </c>
      <c r="O68" s="626">
        <v>8800000</v>
      </c>
      <c r="P68" s="623"/>
      <c r="R68" s="464" t="str">
        <f t="shared" si="1"/>
        <v>0</v>
      </c>
    </row>
    <row r="69" spans="1:19">
      <c r="A69" s="620">
        <v>35</v>
      </c>
      <c r="B69" s="606"/>
      <c r="C69" s="606" t="s">
        <v>2447</v>
      </c>
      <c r="D69" s="623"/>
      <c r="E69" s="623" t="s">
        <v>2448</v>
      </c>
      <c r="F69" s="623"/>
      <c r="G69" s="623" t="s">
        <v>2442</v>
      </c>
      <c r="H69" s="623">
        <v>2012</v>
      </c>
      <c r="I69" s="606" t="s">
        <v>2449</v>
      </c>
      <c r="J69" s="614"/>
      <c r="K69" s="614"/>
      <c r="L69" s="614"/>
      <c r="M69" s="614"/>
      <c r="N69" s="623" t="s">
        <v>886</v>
      </c>
      <c r="O69" s="626">
        <v>7916000</v>
      </c>
      <c r="P69" s="623"/>
      <c r="R69" s="464" t="str">
        <f t="shared" si="1"/>
        <v>0</v>
      </c>
    </row>
    <row r="70" spans="1:19">
      <c r="A70" s="620">
        <v>36</v>
      </c>
      <c r="B70" s="606"/>
      <c r="C70" s="606" t="s">
        <v>2450</v>
      </c>
      <c r="D70" s="605" t="s">
        <v>2484</v>
      </c>
      <c r="E70" s="623"/>
      <c r="F70" s="623"/>
      <c r="G70" s="623" t="s">
        <v>1924</v>
      </c>
      <c r="H70" s="623">
        <v>2013</v>
      </c>
      <c r="I70" s="606"/>
      <c r="J70" s="614"/>
      <c r="K70" s="614"/>
      <c r="L70" s="614"/>
      <c r="M70" s="614"/>
      <c r="N70" s="623" t="s">
        <v>886</v>
      </c>
      <c r="O70" s="626">
        <f>9000000/2</f>
        <v>4500000</v>
      </c>
      <c r="P70" s="623"/>
      <c r="R70" s="464" t="str">
        <f t="shared" si="1"/>
        <v>0</v>
      </c>
    </row>
    <row r="71" spans="1:19">
      <c r="A71" s="620">
        <v>37</v>
      </c>
      <c r="B71" s="606"/>
      <c r="C71" s="606" t="s">
        <v>1835</v>
      </c>
      <c r="D71" s="605" t="s">
        <v>926</v>
      </c>
      <c r="E71" s="623"/>
      <c r="F71" s="623"/>
      <c r="G71" s="623" t="s">
        <v>1756</v>
      </c>
      <c r="H71" s="623">
        <v>2013</v>
      </c>
      <c r="I71" s="606"/>
      <c r="J71" s="614"/>
      <c r="K71" s="614"/>
      <c r="L71" s="614"/>
      <c r="M71" s="614"/>
      <c r="N71" s="623" t="s">
        <v>886</v>
      </c>
      <c r="O71" s="626">
        <v>3600000</v>
      </c>
      <c r="P71" s="623"/>
      <c r="R71" s="464" t="str">
        <f t="shared" si="1"/>
        <v>0</v>
      </c>
    </row>
    <row r="72" spans="1:19">
      <c r="A72" s="620">
        <v>38</v>
      </c>
      <c r="B72" s="606"/>
      <c r="C72" s="606" t="s">
        <v>2455</v>
      </c>
      <c r="D72" s="605" t="s">
        <v>2490</v>
      </c>
      <c r="E72" s="623"/>
      <c r="F72" s="623"/>
      <c r="G72" s="623"/>
      <c r="H72" s="623">
        <v>2013</v>
      </c>
      <c r="I72" s="606"/>
      <c r="J72" s="614"/>
      <c r="K72" s="614"/>
      <c r="L72" s="614"/>
      <c r="M72" s="614"/>
      <c r="N72" s="623" t="s">
        <v>886</v>
      </c>
      <c r="O72" s="626">
        <v>4500000</v>
      </c>
      <c r="P72" s="623"/>
      <c r="R72" s="464" t="str">
        <f t="shared" ref="R72:R96" si="2">IF(O72&lt;300000,O72,"0")</f>
        <v>0</v>
      </c>
      <c r="S72" s="507">
        <f>1500000*3</f>
        <v>4500000</v>
      </c>
    </row>
    <row r="73" spans="1:19">
      <c r="A73" s="620">
        <v>39</v>
      </c>
      <c r="B73" s="606"/>
      <c r="C73" s="606" t="s">
        <v>2456</v>
      </c>
      <c r="D73" s="605" t="s">
        <v>2489</v>
      </c>
      <c r="E73" s="623"/>
      <c r="F73" s="623"/>
      <c r="G73" s="623"/>
      <c r="H73" s="623">
        <v>2013</v>
      </c>
      <c r="I73" s="606"/>
      <c r="J73" s="614"/>
      <c r="K73" s="614"/>
      <c r="L73" s="614"/>
      <c r="M73" s="614"/>
      <c r="N73" s="623" t="s">
        <v>886</v>
      </c>
      <c r="O73" s="626">
        <f>5000000-1500000</f>
        <v>3500000</v>
      </c>
      <c r="P73" s="623"/>
      <c r="R73" s="464" t="str">
        <f t="shared" si="2"/>
        <v>0</v>
      </c>
      <c r="S73" s="464">
        <f>5000000/500000</f>
        <v>10</v>
      </c>
    </row>
    <row r="74" spans="1:19">
      <c r="A74" s="620">
        <v>40</v>
      </c>
      <c r="B74" s="606"/>
      <c r="C74" s="606" t="s">
        <v>2460</v>
      </c>
      <c r="D74" s="605" t="s">
        <v>2338</v>
      </c>
      <c r="E74" s="623"/>
      <c r="F74" s="623"/>
      <c r="G74" s="623" t="s">
        <v>1924</v>
      </c>
      <c r="H74" s="623">
        <v>2013</v>
      </c>
      <c r="I74" s="606"/>
      <c r="J74" s="614"/>
      <c r="K74" s="614"/>
      <c r="L74" s="614"/>
      <c r="M74" s="614"/>
      <c r="N74" s="623" t="s">
        <v>886</v>
      </c>
      <c r="O74" s="626">
        <v>5000000</v>
      </c>
      <c r="P74" s="623"/>
      <c r="R74" s="464" t="str">
        <f t="shared" si="2"/>
        <v>0</v>
      </c>
    </row>
    <row r="75" spans="1:19">
      <c r="A75" s="620">
        <v>41</v>
      </c>
      <c r="B75" s="606" t="s">
        <v>2461</v>
      </c>
      <c r="C75" s="636" t="s">
        <v>2391</v>
      </c>
      <c r="D75" s="605" t="s">
        <v>926</v>
      </c>
      <c r="E75" s="623"/>
      <c r="F75" s="623"/>
      <c r="G75" s="623" t="s">
        <v>1924</v>
      </c>
      <c r="H75" s="623">
        <v>2014</v>
      </c>
      <c r="I75" s="606"/>
      <c r="J75" s="614"/>
      <c r="K75" s="614"/>
      <c r="L75" s="614"/>
      <c r="M75" s="614"/>
      <c r="N75" s="623" t="s">
        <v>886</v>
      </c>
      <c r="O75" s="626">
        <v>19289000</v>
      </c>
      <c r="P75" s="623"/>
      <c r="R75" s="464" t="str">
        <f>IF(O75&lt;300000,O75,"0")</f>
        <v>0</v>
      </c>
    </row>
    <row r="76" spans="1:19" ht="11.25" customHeight="1">
      <c r="A76" s="620"/>
      <c r="B76" s="606"/>
      <c r="C76" s="606"/>
      <c r="D76" s="614"/>
      <c r="E76" s="614"/>
      <c r="F76" s="614"/>
      <c r="G76" s="614"/>
      <c r="H76" s="614"/>
      <c r="I76" s="614"/>
      <c r="J76" s="614"/>
      <c r="K76" s="614"/>
      <c r="L76" s="614"/>
      <c r="M76" s="614"/>
      <c r="N76" s="614"/>
      <c r="O76" s="626"/>
      <c r="P76" s="614"/>
      <c r="R76" s="464">
        <f t="shared" si="2"/>
        <v>0</v>
      </c>
    </row>
    <row r="77" spans="1:19">
      <c r="A77" s="620" t="s">
        <v>2462</v>
      </c>
      <c r="B77" s="606" t="s">
        <v>2463</v>
      </c>
      <c r="C77" s="614"/>
      <c r="D77" s="623"/>
      <c r="E77" s="614"/>
      <c r="F77" s="614"/>
      <c r="G77" s="614"/>
      <c r="H77" s="614"/>
      <c r="I77" s="614"/>
      <c r="J77" s="614"/>
      <c r="K77" s="614"/>
      <c r="L77" s="614"/>
      <c r="M77" s="614"/>
      <c r="N77" s="614"/>
      <c r="O77" s="621">
        <f>SUM(O78:O80)</f>
        <v>41148959.144571491</v>
      </c>
      <c r="P77" s="614"/>
      <c r="R77" s="464" t="str">
        <f t="shared" si="2"/>
        <v>0</v>
      </c>
    </row>
    <row r="78" spans="1:19">
      <c r="A78" s="620">
        <v>1</v>
      </c>
      <c r="B78" s="606"/>
      <c r="C78" s="606" t="s">
        <v>2465</v>
      </c>
      <c r="D78" s="623"/>
      <c r="E78" s="606" t="s">
        <v>2440</v>
      </c>
      <c r="F78" s="606"/>
      <c r="G78" s="606" t="s">
        <v>2466</v>
      </c>
      <c r="H78" s="623">
        <v>2012</v>
      </c>
      <c r="I78" s="614"/>
      <c r="J78" s="614"/>
      <c r="K78" s="614"/>
      <c r="L78" s="614"/>
      <c r="M78" s="614"/>
      <c r="N78" s="614"/>
      <c r="O78" s="637">
        <v>9000000</v>
      </c>
      <c r="P78" s="623"/>
      <c r="R78" s="464" t="str">
        <f t="shared" si="2"/>
        <v>0</v>
      </c>
    </row>
    <row r="79" spans="1:19">
      <c r="A79" s="620">
        <v>2</v>
      </c>
      <c r="B79" s="606"/>
      <c r="C79" s="606" t="s">
        <v>2469</v>
      </c>
      <c r="D79" s="623"/>
      <c r="E79" s="606" t="s">
        <v>1866</v>
      </c>
      <c r="F79" s="606"/>
      <c r="G79" s="606"/>
      <c r="H79" s="623">
        <v>2012</v>
      </c>
      <c r="I79" s="614"/>
      <c r="J79" s="614"/>
      <c r="K79" s="614"/>
      <c r="L79" s="614"/>
      <c r="M79" s="614"/>
      <c r="N79" s="614"/>
      <c r="O79" s="637">
        <v>22148959.144571491</v>
      </c>
      <c r="P79" s="623"/>
      <c r="R79" s="464" t="str">
        <f t="shared" si="2"/>
        <v>0</v>
      </c>
    </row>
    <row r="80" spans="1:19">
      <c r="A80" s="620">
        <v>3</v>
      </c>
      <c r="B80" s="606"/>
      <c r="C80" s="606" t="s">
        <v>2471</v>
      </c>
      <c r="D80" s="605" t="s">
        <v>926</v>
      </c>
      <c r="E80" s="606"/>
      <c r="F80" s="606"/>
      <c r="G80" s="606" t="s">
        <v>1924</v>
      </c>
      <c r="H80" s="623">
        <v>2012</v>
      </c>
      <c r="I80" s="614"/>
      <c r="J80" s="614"/>
      <c r="K80" s="614"/>
      <c r="L80" s="614"/>
      <c r="M80" s="614"/>
      <c r="N80" s="614"/>
      <c r="O80" s="637">
        <v>10000000</v>
      </c>
      <c r="P80" s="623"/>
      <c r="R80" s="464" t="str">
        <f t="shared" si="2"/>
        <v>0</v>
      </c>
    </row>
    <row r="81" spans="1:18" ht="11.25" customHeight="1" thickBot="1">
      <c r="A81" s="620"/>
      <c r="B81" s="606"/>
      <c r="C81" s="606"/>
      <c r="D81" s="605"/>
      <c r="E81" s="606"/>
      <c r="F81" s="606"/>
      <c r="G81" s="606"/>
      <c r="H81" s="623"/>
      <c r="I81" s="614"/>
      <c r="J81" s="614"/>
      <c r="K81" s="614"/>
      <c r="L81" s="614"/>
      <c r="M81" s="614"/>
      <c r="N81" s="614"/>
      <c r="O81" s="637"/>
      <c r="P81" s="623"/>
    </row>
    <row r="82" spans="1:18">
      <c r="A82" s="611"/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38"/>
      <c r="P82" s="611"/>
      <c r="R82" s="464">
        <f t="shared" si="2"/>
        <v>0</v>
      </c>
    </row>
    <row r="83" spans="1:18" ht="16" thickBot="1">
      <c r="A83" s="609"/>
      <c r="B83" s="609"/>
      <c r="C83" s="609"/>
      <c r="D83" s="609"/>
      <c r="E83" s="609"/>
      <c r="F83" s="609"/>
      <c r="G83" s="609"/>
      <c r="H83" s="609"/>
      <c r="I83" s="609"/>
      <c r="J83" s="609"/>
      <c r="K83" s="609"/>
      <c r="L83" s="609"/>
      <c r="M83" s="609"/>
      <c r="N83" s="609"/>
      <c r="O83" s="639"/>
      <c r="P83" s="609"/>
    </row>
    <row r="84" spans="1:18">
      <c r="A84" s="614"/>
      <c r="B84" s="614"/>
      <c r="C84" s="614"/>
      <c r="D84" s="614"/>
      <c r="E84" s="614"/>
      <c r="F84" s="614"/>
      <c r="G84" s="614"/>
      <c r="H84" s="614"/>
      <c r="I84" s="614"/>
      <c r="J84" s="614"/>
      <c r="K84" s="614"/>
      <c r="L84" s="614"/>
      <c r="M84" s="614"/>
      <c r="N84" s="614"/>
      <c r="O84" s="621"/>
      <c r="P84" s="614"/>
    </row>
    <row r="85" spans="1:18">
      <c r="A85" s="620" t="s">
        <v>2472</v>
      </c>
      <c r="B85" s="606" t="s">
        <v>2473</v>
      </c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21">
        <f>SUM(O86:O87)</f>
        <v>24515845.693652902</v>
      </c>
      <c r="P85" s="623"/>
      <c r="R85" s="464" t="str">
        <f t="shared" si="2"/>
        <v>0</v>
      </c>
    </row>
    <row r="86" spans="1:18">
      <c r="A86" s="620">
        <v>4</v>
      </c>
      <c r="B86" s="606"/>
      <c r="C86" s="606" t="s">
        <v>2474</v>
      </c>
      <c r="D86" s="614"/>
      <c r="E86" s="623" t="s">
        <v>2475</v>
      </c>
      <c r="F86" s="623"/>
      <c r="G86" s="623" t="s">
        <v>2466</v>
      </c>
      <c r="H86" s="623">
        <v>2012</v>
      </c>
      <c r="I86" s="614"/>
      <c r="J86" s="614"/>
      <c r="K86" s="614"/>
      <c r="L86" s="614"/>
      <c r="M86" s="614"/>
      <c r="N86" s="614"/>
      <c r="O86" s="626">
        <v>17015845.693652902</v>
      </c>
      <c r="P86" s="623"/>
      <c r="R86" s="464" t="str">
        <f t="shared" si="2"/>
        <v>0</v>
      </c>
    </row>
    <row r="87" spans="1:18">
      <c r="A87" s="620">
        <v>5</v>
      </c>
      <c r="B87" s="606"/>
      <c r="C87" s="606" t="s">
        <v>2474</v>
      </c>
      <c r="D87" s="614"/>
      <c r="E87" s="623" t="s">
        <v>2475</v>
      </c>
      <c r="F87" s="623"/>
      <c r="G87" s="623" t="s">
        <v>2466</v>
      </c>
      <c r="H87" s="623">
        <v>2012</v>
      </c>
      <c r="I87" s="614"/>
      <c r="J87" s="614"/>
      <c r="K87" s="614"/>
      <c r="L87" s="614"/>
      <c r="M87" s="614"/>
      <c r="N87" s="614"/>
      <c r="O87" s="626">
        <v>7500000</v>
      </c>
      <c r="P87" s="614"/>
      <c r="R87" s="464" t="str">
        <f t="shared" si="2"/>
        <v>0</v>
      </c>
    </row>
    <row r="88" spans="1:18">
      <c r="A88" s="620"/>
      <c r="B88" s="606"/>
      <c r="C88" s="606"/>
      <c r="D88" s="614"/>
      <c r="E88" s="623"/>
      <c r="F88" s="623"/>
      <c r="G88" s="623"/>
      <c r="H88" s="623"/>
      <c r="I88" s="614"/>
      <c r="J88" s="614"/>
      <c r="K88" s="614"/>
      <c r="L88" s="614"/>
      <c r="M88" s="614"/>
      <c r="N88" s="614"/>
      <c r="O88" s="626"/>
      <c r="P88" s="614"/>
      <c r="R88" s="464">
        <f t="shared" si="2"/>
        <v>0</v>
      </c>
    </row>
    <row r="89" spans="1:18">
      <c r="A89" s="620"/>
      <c r="B89" s="606"/>
      <c r="C89" s="606"/>
      <c r="D89" s="614"/>
      <c r="E89" s="623"/>
      <c r="F89" s="623"/>
      <c r="G89" s="623"/>
      <c r="H89" s="623"/>
      <c r="I89" s="614"/>
      <c r="J89" s="614"/>
      <c r="K89" s="614"/>
      <c r="L89" s="614"/>
      <c r="M89" s="614"/>
      <c r="N89" s="614"/>
      <c r="O89" s="626"/>
      <c r="P89" s="614"/>
      <c r="R89" s="464">
        <f t="shared" si="2"/>
        <v>0</v>
      </c>
    </row>
    <row r="90" spans="1:18">
      <c r="A90" s="614"/>
      <c r="B90" s="614"/>
      <c r="C90" s="614"/>
      <c r="D90" s="614"/>
      <c r="E90" s="614"/>
      <c r="F90" s="614"/>
      <c r="G90" s="614"/>
      <c r="H90" s="614"/>
      <c r="I90" s="614"/>
      <c r="J90" s="614"/>
      <c r="K90" s="614"/>
      <c r="L90" s="614"/>
      <c r="M90" s="614"/>
      <c r="N90" s="614"/>
      <c r="O90" s="621"/>
      <c r="P90" s="614"/>
      <c r="R90" s="464">
        <f t="shared" si="2"/>
        <v>0</v>
      </c>
    </row>
    <row r="91" spans="1:18">
      <c r="A91" s="620" t="s">
        <v>2476</v>
      </c>
      <c r="B91" s="606" t="s">
        <v>2477</v>
      </c>
      <c r="C91" s="614" t="s">
        <v>1507</v>
      </c>
      <c r="D91" s="614"/>
      <c r="E91" s="614"/>
      <c r="F91" s="614"/>
      <c r="G91" s="614"/>
      <c r="H91" s="614"/>
      <c r="I91" s="614"/>
      <c r="J91" s="614"/>
      <c r="K91" s="614"/>
      <c r="L91" s="614"/>
      <c r="M91" s="614"/>
      <c r="N91" s="614"/>
      <c r="O91" s="621">
        <v>0</v>
      </c>
      <c r="P91" s="614"/>
      <c r="R91" s="464">
        <f t="shared" si="2"/>
        <v>0</v>
      </c>
    </row>
    <row r="92" spans="1:18">
      <c r="A92" s="620"/>
      <c r="B92" s="606"/>
      <c r="C92" s="614"/>
      <c r="D92" s="614"/>
      <c r="E92" s="614"/>
      <c r="F92" s="614"/>
      <c r="G92" s="614"/>
      <c r="H92" s="614"/>
      <c r="I92" s="614"/>
      <c r="J92" s="614"/>
      <c r="K92" s="614"/>
      <c r="L92" s="614"/>
      <c r="M92" s="614"/>
      <c r="N92" s="614"/>
      <c r="O92" s="621"/>
      <c r="P92" s="614"/>
      <c r="R92" s="464">
        <f t="shared" si="2"/>
        <v>0</v>
      </c>
    </row>
    <row r="93" spans="1:18">
      <c r="A93" s="620" t="s">
        <v>2478</v>
      </c>
      <c r="B93" s="606" t="s">
        <v>2479</v>
      </c>
      <c r="C93" s="614" t="s">
        <v>1507</v>
      </c>
      <c r="D93" s="614"/>
      <c r="E93" s="614"/>
      <c r="F93" s="614"/>
      <c r="G93" s="614"/>
      <c r="H93" s="614"/>
      <c r="I93" s="614"/>
      <c r="J93" s="614"/>
      <c r="K93" s="614"/>
      <c r="L93" s="614"/>
      <c r="M93" s="614"/>
      <c r="N93" s="614"/>
      <c r="O93" s="621">
        <v>0</v>
      </c>
      <c r="P93" s="614"/>
      <c r="R93" s="464">
        <f t="shared" si="2"/>
        <v>0</v>
      </c>
    </row>
    <row r="94" spans="1:18">
      <c r="A94" s="620"/>
      <c r="B94" s="606"/>
      <c r="C94" s="614"/>
      <c r="D94" s="614"/>
      <c r="E94" s="614"/>
      <c r="F94" s="614"/>
      <c r="G94" s="614"/>
      <c r="H94" s="614"/>
      <c r="I94" s="614"/>
      <c r="J94" s="614"/>
      <c r="K94" s="614"/>
      <c r="L94" s="614"/>
      <c r="M94" s="614"/>
      <c r="N94" s="614"/>
      <c r="O94" s="621"/>
      <c r="P94" s="614"/>
      <c r="R94" s="464">
        <f t="shared" si="2"/>
        <v>0</v>
      </c>
    </row>
    <row r="95" spans="1:18">
      <c r="A95" s="620" t="s">
        <v>2480</v>
      </c>
      <c r="B95" s="606" t="s">
        <v>2481</v>
      </c>
      <c r="C95" s="614"/>
      <c r="D95" s="614"/>
      <c r="E95" s="614"/>
      <c r="F95" s="614"/>
      <c r="G95" s="614"/>
      <c r="H95" s="614"/>
      <c r="I95" s="614"/>
      <c r="J95" s="614"/>
      <c r="K95" s="614"/>
      <c r="L95" s="614"/>
      <c r="M95" s="614"/>
      <c r="N95" s="614"/>
      <c r="O95" s="621">
        <v>0</v>
      </c>
      <c r="P95" s="614"/>
      <c r="R95" s="464">
        <f t="shared" si="2"/>
        <v>0</v>
      </c>
    </row>
    <row r="96" spans="1:18" ht="16" thickBot="1">
      <c r="A96" s="616"/>
      <c r="B96" s="616"/>
      <c r="C96" s="616"/>
      <c r="D96" s="616"/>
      <c r="E96" s="616"/>
      <c r="F96" s="616"/>
      <c r="G96" s="616"/>
      <c r="H96" s="616"/>
      <c r="I96" s="616"/>
      <c r="J96" s="616"/>
      <c r="K96" s="616"/>
      <c r="L96" s="616"/>
      <c r="M96" s="616"/>
      <c r="N96" s="616"/>
      <c r="O96" s="640"/>
      <c r="P96" s="616"/>
      <c r="R96" s="464">
        <f t="shared" si="2"/>
        <v>0</v>
      </c>
    </row>
    <row r="97" spans="1:16">
      <c r="A97" s="613"/>
      <c r="B97" s="613"/>
      <c r="C97" s="613"/>
      <c r="D97" s="613"/>
      <c r="E97" s="613"/>
      <c r="F97" s="613"/>
      <c r="G97" s="613"/>
      <c r="H97" s="613"/>
      <c r="I97" s="613"/>
      <c r="J97" s="613"/>
      <c r="K97" s="613"/>
      <c r="L97" s="613"/>
      <c r="M97" s="613"/>
      <c r="N97" s="613"/>
      <c r="O97" s="641"/>
      <c r="P97" s="613"/>
    </row>
    <row r="98" spans="1:16">
      <c r="A98" s="613"/>
      <c r="B98" s="613"/>
      <c r="C98" s="613"/>
      <c r="D98" s="613"/>
      <c r="E98" s="613"/>
      <c r="F98" s="613"/>
      <c r="G98" s="613"/>
      <c r="H98" s="613"/>
      <c r="I98" s="613"/>
      <c r="J98" s="613"/>
      <c r="K98" s="613"/>
      <c r="L98" s="613"/>
      <c r="M98" s="613"/>
      <c r="N98" s="604" t="s">
        <v>1705</v>
      </c>
      <c r="O98" s="641"/>
      <c r="P98" s="613"/>
    </row>
    <row r="99" spans="1:16">
      <c r="A99" s="613"/>
      <c r="B99" s="613"/>
      <c r="C99" s="613"/>
      <c r="D99" s="613"/>
      <c r="E99" s="613"/>
      <c r="F99" s="613"/>
      <c r="G99" s="613"/>
      <c r="H99" s="613"/>
      <c r="I99" s="613"/>
      <c r="J99" s="613"/>
      <c r="K99" s="613"/>
      <c r="L99" s="613"/>
      <c r="M99" s="613"/>
      <c r="N99" s="604"/>
      <c r="O99" s="641"/>
      <c r="P99" s="613"/>
    </row>
    <row r="100" spans="1:16">
      <c r="A100" s="607"/>
      <c r="B100" s="1683" t="s">
        <v>887</v>
      </c>
      <c r="C100" s="1683"/>
      <c r="D100" s="1683"/>
      <c r="E100" s="1683"/>
      <c r="F100" s="1683"/>
      <c r="G100" s="542"/>
      <c r="H100" s="542"/>
      <c r="I100" s="604"/>
      <c r="J100" s="604"/>
      <c r="K100" s="604"/>
      <c r="L100" s="604"/>
      <c r="M100" s="604"/>
      <c r="N100" s="604" t="s">
        <v>2488</v>
      </c>
      <c r="O100" s="607"/>
      <c r="P100" s="607"/>
    </row>
    <row r="101" spans="1:16">
      <c r="A101" s="607"/>
      <c r="B101" s="1683" t="s">
        <v>2486</v>
      </c>
      <c r="C101" s="1683"/>
      <c r="D101" s="1683"/>
      <c r="E101" s="1683"/>
      <c r="F101" s="1683"/>
      <c r="G101" s="542"/>
      <c r="H101" s="542"/>
      <c r="I101" s="604"/>
      <c r="J101" s="604"/>
      <c r="K101" s="604"/>
      <c r="L101" s="604"/>
      <c r="M101" s="604"/>
      <c r="N101" s="604" t="s">
        <v>888</v>
      </c>
      <c r="O101" s="607"/>
      <c r="P101" s="607"/>
    </row>
    <row r="102" spans="1:16">
      <c r="A102" s="607"/>
      <c r="B102" s="1683" t="s">
        <v>889</v>
      </c>
      <c r="C102" s="1683"/>
      <c r="D102" s="1683"/>
      <c r="E102" s="1683"/>
      <c r="F102" s="1683"/>
      <c r="G102" s="545"/>
      <c r="H102" s="545"/>
      <c r="I102" s="546"/>
      <c r="J102" s="546"/>
      <c r="K102" s="546"/>
      <c r="L102" s="546"/>
      <c r="M102" s="545"/>
      <c r="N102" s="546"/>
      <c r="O102" s="1672"/>
      <c r="P102" s="1672"/>
    </row>
    <row r="103" spans="1:16">
      <c r="A103" s="607"/>
      <c r="B103" s="642"/>
      <c r="C103" s="546"/>
      <c r="D103" s="546"/>
      <c r="E103" s="546"/>
      <c r="F103" s="546"/>
      <c r="G103" s="545"/>
      <c r="H103" s="545"/>
      <c r="I103" s="546"/>
      <c r="J103" s="546"/>
      <c r="K103" s="546"/>
      <c r="L103" s="546"/>
      <c r="M103" s="545"/>
      <c r="N103" s="546"/>
      <c r="O103" s="1672"/>
      <c r="P103" s="1672"/>
    </row>
    <row r="104" spans="1:16">
      <c r="A104" s="607"/>
      <c r="B104" s="643"/>
      <c r="C104" s="546"/>
      <c r="D104" s="546"/>
      <c r="E104" s="546"/>
      <c r="F104" s="546"/>
      <c r="G104" s="545"/>
      <c r="H104" s="545"/>
      <c r="I104" s="546"/>
      <c r="J104" s="546"/>
      <c r="K104" s="546"/>
      <c r="L104" s="546"/>
      <c r="M104" s="545"/>
      <c r="N104" s="546"/>
      <c r="O104" s="607"/>
      <c r="P104" s="607"/>
    </row>
    <row r="105" spans="1:16">
      <c r="B105" s="643"/>
      <c r="C105" s="546"/>
      <c r="D105" s="546"/>
      <c r="E105" s="546"/>
      <c r="F105" s="546"/>
      <c r="G105" s="545"/>
      <c r="H105" s="545"/>
      <c r="I105" s="546"/>
      <c r="J105" s="546"/>
      <c r="K105" s="546"/>
      <c r="L105" s="546"/>
      <c r="M105" s="545"/>
      <c r="N105" s="546"/>
    </row>
    <row r="106" spans="1:16">
      <c r="B106" s="644"/>
      <c r="C106" s="546"/>
      <c r="D106" s="546"/>
      <c r="E106" s="546"/>
      <c r="F106" s="546"/>
      <c r="G106" s="551"/>
      <c r="H106" s="551"/>
      <c r="I106" s="546"/>
      <c r="J106" s="546"/>
      <c r="K106" s="546"/>
      <c r="L106" s="546"/>
      <c r="M106" s="551"/>
      <c r="N106" s="546"/>
    </row>
    <row r="107" spans="1:16">
      <c r="B107" s="1682" t="s">
        <v>2487</v>
      </c>
      <c r="C107" s="1682"/>
      <c r="D107" s="1682"/>
      <c r="E107" s="1682"/>
      <c r="F107" s="1682"/>
      <c r="G107" s="542"/>
      <c r="H107" s="542"/>
      <c r="I107" s="603"/>
      <c r="J107" s="603"/>
      <c r="K107" s="603"/>
      <c r="L107" s="603"/>
      <c r="M107" s="603"/>
      <c r="N107" s="603" t="s">
        <v>890</v>
      </c>
    </row>
    <row r="108" spans="1:16">
      <c r="B108" s="1683" t="s">
        <v>861</v>
      </c>
      <c r="C108" s="1683"/>
      <c r="D108" s="1683"/>
      <c r="E108" s="1683"/>
      <c r="F108" s="1683"/>
      <c r="I108" s="604"/>
      <c r="J108" s="604"/>
      <c r="K108" s="604"/>
      <c r="L108" s="604"/>
      <c r="M108" s="604"/>
      <c r="N108" s="604" t="s">
        <v>891</v>
      </c>
    </row>
    <row r="109" spans="1:16">
      <c r="B109" s="645"/>
      <c r="C109" s="645"/>
      <c r="D109" s="645"/>
      <c r="E109" s="645"/>
      <c r="F109" s="645"/>
    </row>
  </sheetData>
  <autoFilter ref="A9:R96" xr:uid="{00000000-0009-0000-0000-000001000000}"/>
  <mergeCells count="13">
    <mergeCell ref="O103:P103"/>
    <mergeCell ref="B107:F107"/>
    <mergeCell ref="B108:F108"/>
    <mergeCell ref="B100:F100"/>
    <mergeCell ref="B101:F101"/>
    <mergeCell ref="B102:F102"/>
    <mergeCell ref="O102:P102"/>
    <mergeCell ref="A1:P1"/>
    <mergeCell ref="A2:P2"/>
    <mergeCell ref="O4:P4"/>
    <mergeCell ref="A6:A8"/>
    <mergeCell ref="I6:M6"/>
    <mergeCell ref="N6:N8"/>
  </mergeCells>
  <pageMargins left="0.56000000000000005" right="1.29" top="0.74803149606299213" bottom="0.74803149606299213" header="0.31496062992125984" footer="0.31496062992125984"/>
  <pageSetup paperSize="5" scale="75" orientation="landscape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20"/>
  <sheetViews>
    <sheetView tabSelected="1" view="pageBreakPreview" zoomScale="80" zoomScaleNormal="68" zoomScaleSheetLayoutView="80" workbookViewId="0">
      <selection activeCell="D16" sqref="D16"/>
    </sheetView>
  </sheetViews>
  <sheetFormatPr baseColWidth="10" defaultColWidth="8.83203125" defaultRowHeight="15"/>
  <cols>
    <col min="1" max="1" width="9" style="822" bestFit="1" customWidth="1"/>
    <col min="2" max="2" width="47.5" style="822" customWidth="1"/>
    <col min="3" max="3" width="17.1640625" style="822" customWidth="1"/>
    <col min="4" max="4" width="14" style="822" customWidth="1"/>
    <col min="5" max="5" width="9.5" style="822" customWidth="1"/>
    <col min="6" max="6" width="14" style="822" customWidth="1"/>
    <col min="7" max="7" width="27" style="822" customWidth="1"/>
    <col min="8" max="8" width="11.5" style="822" customWidth="1"/>
    <col min="9" max="9" width="11.83203125" style="822" customWidth="1"/>
    <col min="10" max="10" width="13.1640625" style="822" customWidth="1"/>
    <col min="11" max="11" width="15" style="822" customWidth="1"/>
    <col min="12" max="12" width="11.5" style="822" customWidth="1"/>
    <col min="13" max="13" width="21.5" style="822" customWidth="1"/>
    <col min="14" max="14" width="10.6640625" style="1651" customWidth="1"/>
    <col min="15" max="15" width="19.6640625" style="917" customWidth="1"/>
    <col min="16" max="16" width="8.83203125" style="917"/>
    <col min="17" max="17" width="17" style="917" bestFit="1" customWidth="1"/>
    <col min="18" max="255" width="8.83203125" style="917"/>
    <col min="256" max="256" width="5.33203125" style="917" customWidth="1"/>
    <col min="257" max="257" width="6.1640625" style="917" customWidth="1"/>
    <col min="258" max="258" width="22" style="917" customWidth="1"/>
    <col min="259" max="259" width="18.5" style="917" customWidth="1"/>
    <col min="260" max="260" width="7.5" style="917" customWidth="1"/>
    <col min="261" max="261" width="9.5" style="917" customWidth="1"/>
    <col min="262" max="262" width="7.33203125" style="917" customWidth="1"/>
    <col min="263" max="263" width="32" style="917" customWidth="1"/>
    <col min="264" max="264" width="17.5" style="917" customWidth="1"/>
    <col min="265" max="265" width="7.1640625" style="917" customWidth="1"/>
    <col min="266" max="266" width="7.5" style="917" customWidth="1"/>
    <col min="267" max="267" width="35.83203125" style="917" customWidth="1"/>
    <col min="268" max="268" width="8.83203125" style="917"/>
    <col min="269" max="269" width="16" style="917" bestFit="1" customWidth="1"/>
    <col min="270" max="511" width="8.83203125" style="917"/>
    <col min="512" max="512" width="5.33203125" style="917" customWidth="1"/>
    <col min="513" max="513" width="6.1640625" style="917" customWidth="1"/>
    <col min="514" max="514" width="22" style="917" customWidth="1"/>
    <col min="515" max="515" width="18.5" style="917" customWidth="1"/>
    <col min="516" max="516" width="7.5" style="917" customWidth="1"/>
    <col min="517" max="517" width="9.5" style="917" customWidth="1"/>
    <col min="518" max="518" width="7.33203125" style="917" customWidth="1"/>
    <col min="519" max="519" width="32" style="917" customWidth="1"/>
    <col min="520" max="520" width="17.5" style="917" customWidth="1"/>
    <col min="521" max="521" width="7.1640625" style="917" customWidth="1"/>
    <col min="522" max="522" width="7.5" style="917" customWidth="1"/>
    <col min="523" max="523" width="35.83203125" style="917" customWidth="1"/>
    <col min="524" max="524" width="8.83203125" style="917"/>
    <col min="525" max="525" width="16" style="917" bestFit="1" customWidth="1"/>
    <col min="526" max="767" width="8.83203125" style="917"/>
    <col min="768" max="768" width="5.33203125" style="917" customWidth="1"/>
    <col min="769" max="769" width="6.1640625" style="917" customWidth="1"/>
    <col min="770" max="770" width="22" style="917" customWidth="1"/>
    <col min="771" max="771" width="18.5" style="917" customWidth="1"/>
    <col min="772" max="772" width="7.5" style="917" customWidth="1"/>
    <col min="773" max="773" width="9.5" style="917" customWidth="1"/>
    <col min="774" max="774" width="7.33203125" style="917" customWidth="1"/>
    <col min="775" max="775" width="32" style="917" customWidth="1"/>
    <col min="776" max="776" width="17.5" style="917" customWidth="1"/>
    <col min="777" max="777" width="7.1640625" style="917" customWidth="1"/>
    <col min="778" max="778" width="7.5" style="917" customWidth="1"/>
    <col min="779" max="779" width="35.83203125" style="917" customWidth="1"/>
    <col min="780" max="780" width="8.83203125" style="917"/>
    <col min="781" max="781" width="16" style="917" bestFit="1" customWidth="1"/>
    <col min="782" max="1023" width="8.83203125" style="917"/>
    <col min="1024" max="1024" width="5.33203125" style="917" customWidth="1"/>
    <col min="1025" max="1025" width="6.1640625" style="917" customWidth="1"/>
    <col min="1026" max="1026" width="22" style="917" customWidth="1"/>
    <col min="1027" max="1027" width="18.5" style="917" customWidth="1"/>
    <col min="1028" max="1028" width="7.5" style="917" customWidth="1"/>
    <col min="1029" max="1029" width="9.5" style="917" customWidth="1"/>
    <col min="1030" max="1030" width="7.33203125" style="917" customWidth="1"/>
    <col min="1031" max="1031" width="32" style="917" customWidth="1"/>
    <col min="1032" max="1032" width="17.5" style="917" customWidth="1"/>
    <col min="1033" max="1033" width="7.1640625" style="917" customWidth="1"/>
    <col min="1034" max="1034" width="7.5" style="917" customWidth="1"/>
    <col min="1035" max="1035" width="35.83203125" style="917" customWidth="1"/>
    <col min="1036" max="1036" width="8.83203125" style="917"/>
    <col min="1037" max="1037" width="16" style="917" bestFit="1" customWidth="1"/>
    <col min="1038" max="1279" width="8.83203125" style="917"/>
    <col min="1280" max="1280" width="5.33203125" style="917" customWidth="1"/>
    <col min="1281" max="1281" width="6.1640625" style="917" customWidth="1"/>
    <col min="1282" max="1282" width="22" style="917" customWidth="1"/>
    <col min="1283" max="1283" width="18.5" style="917" customWidth="1"/>
    <col min="1284" max="1284" width="7.5" style="917" customWidth="1"/>
    <col min="1285" max="1285" width="9.5" style="917" customWidth="1"/>
    <col min="1286" max="1286" width="7.33203125" style="917" customWidth="1"/>
    <col min="1287" max="1287" width="32" style="917" customWidth="1"/>
    <col min="1288" max="1288" width="17.5" style="917" customWidth="1"/>
    <col min="1289" max="1289" width="7.1640625" style="917" customWidth="1"/>
    <col min="1290" max="1290" width="7.5" style="917" customWidth="1"/>
    <col min="1291" max="1291" width="35.83203125" style="917" customWidth="1"/>
    <col min="1292" max="1292" width="8.83203125" style="917"/>
    <col min="1293" max="1293" width="16" style="917" bestFit="1" customWidth="1"/>
    <col min="1294" max="1535" width="8.83203125" style="917"/>
    <col min="1536" max="1536" width="5.33203125" style="917" customWidth="1"/>
    <col min="1537" max="1537" width="6.1640625" style="917" customWidth="1"/>
    <col min="1538" max="1538" width="22" style="917" customWidth="1"/>
    <col min="1539" max="1539" width="18.5" style="917" customWidth="1"/>
    <col min="1540" max="1540" width="7.5" style="917" customWidth="1"/>
    <col min="1541" max="1541" width="9.5" style="917" customWidth="1"/>
    <col min="1542" max="1542" width="7.33203125" style="917" customWidth="1"/>
    <col min="1543" max="1543" width="32" style="917" customWidth="1"/>
    <col min="1544" max="1544" width="17.5" style="917" customWidth="1"/>
    <col min="1545" max="1545" width="7.1640625" style="917" customWidth="1"/>
    <col min="1546" max="1546" width="7.5" style="917" customWidth="1"/>
    <col min="1547" max="1547" width="35.83203125" style="917" customWidth="1"/>
    <col min="1548" max="1548" width="8.83203125" style="917"/>
    <col min="1549" max="1549" width="16" style="917" bestFit="1" customWidth="1"/>
    <col min="1550" max="1791" width="8.83203125" style="917"/>
    <col min="1792" max="1792" width="5.33203125" style="917" customWidth="1"/>
    <col min="1793" max="1793" width="6.1640625" style="917" customWidth="1"/>
    <col min="1794" max="1794" width="22" style="917" customWidth="1"/>
    <col min="1795" max="1795" width="18.5" style="917" customWidth="1"/>
    <col min="1796" max="1796" width="7.5" style="917" customWidth="1"/>
    <col min="1797" max="1797" width="9.5" style="917" customWidth="1"/>
    <col min="1798" max="1798" width="7.33203125" style="917" customWidth="1"/>
    <col min="1799" max="1799" width="32" style="917" customWidth="1"/>
    <col min="1800" max="1800" width="17.5" style="917" customWidth="1"/>
    <col min="1801" max="1801" width="7.1640625" style="917" customWidth="1"/>
    <col min="1802" max="1802" width="7.5" style="917" customWidth="1"/>
    <col min="1803" max="1803" width="35.83203125" style="917" customWidth="1"/>
    <col min="1804" max="1804" width="8.83203125" style="917"/>
    <col min="1805" max="1805" width="16" style="917" bestFit="1" customWidth="1"/>
    <col min="1806" max="2047" width="8.83203125" style="917"/>
    <col min="2048" max="2048" width="5.33203125" style="917" customWidth="1"/>
    <col min="2049" max="2049" width="6.1640625" style="917" customWidth="1"/>
    <col min="2050" max="2050" width="22" style="917" customWidth="1"/>
    <col min="2051" max="2051" width="18.5" style="917" customWidth="1"/>
    <col min="2052" max="2052" width="7.5" style="917" customWidth="1"/>
    <col min="2053" max="2053" width="9.5" style="917" customWidth="1"/>
    <col min="2054" max="2054" width="7.33203125" style="917" customWidth="1"/>
    <col min="2055" max="2055" width="32" style="917" customWidth="1"/>
    <col min="2056" max="2056" width="17.5" style="917" customWidth="1"/>
    <col min="2057" max="2057" width="7.1640625" style="917" customWidth="1"/>
    <col min="2058" max="2058" width="7.5" style="917" customWidth="1"/>
    <col min="2059" max="2059" width="35.83203125" style="917" customWidth="1"/>
    <col min="2060" max="2060" width="8.83203125" style="917"/>
    <col min="2061" max="2061" width="16" style="917" bestFit="1" customWidth="1"/>
    <col min="2062" max="2303" width="8.83203125" style="917"/>
    <col min="2304" max="2304" width="5.33203125" style="917" customWidth="1"/>
    <col min="2305" max="2305" width="6.1640625" style="917" customWidth="1"/>
    <col min="2306" max="2306" width="22" style="917" customWidth="1"/>
    <col min="2307" max="2307" width="18.5" style="917" customWidth="1"/>
    <col min="2308" max="2308" width="7.5" style="917" customWidth="1"/>
    <col min="2309" max="2309" width="9.5" style="917" customWidth="1"/>
    <col min="2310" max="2310" width="7.33203125" style="917" customWidth="1"/>
    <col min="2311" max="2311" width="32" style="917" customWidth="1"/>
    <col min="2312" max="2312" width="17.5" style="917" customWidth="1"/>
    <col min="2313" max="2313" width="7.1640625" style="917" customWidth="1"/>
    <col min="2314" max="2314" width="7.5" style="917" customWidth="1"/>
    <col min="2315" max="2315" width="35.83203125" style="917" customWidth="1"/>
    <col min="2316" max="2316" width="8.83203125" style="917"/>
    <col min="2317" max="2317" width="16" style="917" bestFit="1" customWidth="1"/>
    <col min="2318" max="2559" width="8.83203125" style="917"/>
    <col min="2560" max="2560" width="5.33203125" style="917" customWidth="1"/>
    <col min="2561" max="2561" width="6.1640625" style="917" customWidth="1"/>
    <col min="2562" max="2562" width="22" style="917" customWidth="1"/>
    <col min="2563" max="2563" width="18.5" style="917" customWidth="1"/>
    <col min="2564" max="2564" width="7.5" style="917" customWidth="1"/>
    <col min="2565" max="2565" width="9.5" style="917" customWidth="1"/>
    <col min="2566" max="2566" width="7.33203125" style="917" customWidth="1"/>
    <col min="2567" max="2567" width="32" style="917" customWidth="1"/>
    <col min="2568" max="2568" width="17.5" style="917" customWidth="1"/>
    <col min="2569" max="2569" width="7.1640625" style="917" customWidth="1"/>
    <col min="2570" max="2570" width="7.5" style="917" customWidth="1"/>
    <col min="2571" max="2571" width="35.83203125" style="917" customWidth="1"/>
    <col min="2572" max="2572" width="8.83203125" style="917"/>
    <col min="2573" max="2573" width="16" style="917" bestFit="1" customWidth="1"/>
    <col min="2574" max="2815" width="8.83203125" style="917"/>
    <col min="2816" max="2816" width="5.33203125" style="917" customWidth="1"/>
    <col min="2817" max="2817" width="6.1640625" style="917" customWidth="1"/>
    <col min="2818" max="2818" width="22" style="917" customWidth="1"/>
    <col min="2819" max="2819" width="18.5" style="917" customWidth="1"/>
    <col min="2820" max="2820" width="7.5" style="917" customWidth="1"/>
    <col min="2821" max="2821" width="9.5" style="917" customWidth="1"/>
    <col min="2822" max="2822" width="7.33203125" style="917" customWidth="1"/>
    <col min="2823" max="2823" width="32" style="917" customWidth="1"/>
    <col min="2824" max="2824" width="17.5" style="917" customWidth="1"/>
    <col min="2825" max="2825" width="7.1640625" style="917" customWidth="1"/>
    <col min="2826" max="2826" width="7.5" style="917" customWidth="1"/>
    <col min="2827" max="2827" width="35.83203125" style="917" customWidth="1"/>
    <col min="2828" max="2828" width="8.83203125" style="917"/>
    <col min="2829" max="2829" width="16" style="917" bestFit="1" customWidth="1"/>
    <col min="2830" max="3071" width="8.83203125" style="917"/>
    <col min="3072" max="3072" width="5.33203125" style="917" customWidth="1"/>
    <col min="3073" max="3073" width="6.1640625" style="917" customWidth="1"/>
    <col min="3074" max="3074" width="22" style="917" customWidth="1"/>
    <col min="3075" max="3075" width="18.5" style="917" customWidth="1"/>
    <col min="3076" max="3076" width="7.5" style="917" customWidth="1"/>
    <col min="3077" max="3077" width="9.5" style="917" customWidth="1"/>
    <col min="3078" max="3078" width="7.33203125" style="917" customWidth="1"/>
    <col min="3079" max="3079" width="32" style="917" customWidth="1"/>
    <col min="3080" max="3080" width="17.5" style="917" customWidth="1"/>
    <col min="3081" max="3081" width="7.1640625" style="917" customWidth="1"/>
    <col min="3082" max="3082" width="7.5" style="917" customWidth="1"/>
    <col min="3083" max="3083" width="35.83203125" style="917" customWidth="1"/>
    <col min="3084" max="3084" width="8.83203125" style="917"/>
    <col min="3085" max="3085" width="16" style="917" bestFit="1" customWidth="1"/>
    <col min="3086" max="3327" width="8.83203125" style="917"/>
    <col min="3328" max="3328" width="5.33203125" style="917" customWidth="1"/>
    <col min="3329" max="3329" width="6.1640625" style="917" customWidth="1"/>
    <col min="3330" max="3330" width="22" style="917" customWidth="1"/>
    <col min="3331" max="3331" width="18.5" style="917" customWidth="1"/>
    <col min="3332" max="3332" width="7.5" style="917" customWidth="1"/>
    <col min="3333" max="3333" width="9.5" style="917" customWidth="1"/>
    <col min="3334" max="3334" width="7.33203125" style="917" customWidth="1"/>
    <col min="3335" max="3335" width="32" style="917" customWidth="1"/>
    <col min="3336" max="3336" width="17.5" style="917" customWidth="1"/>
    <col min="3337" max="3337" width="7.1640625" style="917" customWidth="1"/>
    <col min="3338" max="3338" width="7.5" style="917" customWidth="1"/>
    <col min="3339" max="3339" width="35.83203125" style="917" customWidth="1"/>
    <col min="3340" max="3340" width="8.83203125" style="917"/>
    <col min="3341" max="3341" width="16" style="917" bestFit="1" customWidth="1"/>
    <col min="3342" max="3583" width="8.83203125" style="917"/>
    <col min="3584" max="3584" width="5.33203125" style="917" customWidth="1"/>
    <col min="3585" max="3585" width="6.1640625" style="917" customWidth="1"/>
    <col min="3586" max="3586" width="22" style="917" customWidth="1"/>
    <col min="3587" max="3587" width="18.5" style="917" customWidth="1"/>
    <col min="3588" max="3588" width="7.5" style="917" customWidth="1"/>
    <col min="3589" max="3589" width="9.5" style="917" customWidth="1"/>
    <col min="3590" max="3590" width="7.33203125" style="917" customWidth="1"/>
    <col min="3591" max="3591" width="32" style="917" customWidth="1"/>
    <col min="3592" max="3592" width="17.5" style="917" customWidth="1"/>
    <col min="3593" max="3593" width="7.1640625" style="917" customWidth="1"/>
    <col min="3594" max="3594" width="7.5" style="917" customWidth="1"/>
    <col min="3595" max="3595" width="35.83203125" style="917" customWidth="1"/>
    <col min="3596" max="3596" width="8.83203125" style="917"/>
    <col min="3597" max="3597" width="16" style="917" bestFit="1" customWidth="1"/>
    <col min="3598" max="3839" width="8.83203125" style="917"/>
    <col min="3840" max="3840" width="5.33203125" style="917" customWidth="1"/>
    <col min="3841" max="3841" width="6.1640625" style="917" customWidth="1"/>
    <col min="3842" max="3842" width="22" style="917" customWidth="1"/>
    <col min="3843" max="3843" width="18.5" style="917" customWidth="1"/>
    <col min="3844" max="3844" width="7.5" style="917" customWidth="1"/>
    <col min="3845" max="3845" width="9.5" style="917" customWidth="1"/>
    <col min="3846" max="3846" width="7.33203125" style="917" customWidth="1"/>
    <col min="3847" max="3847" width="32" style="917" customWidth="1"/>
    <col min="3848" max="3848" width="17.5" style="917" customWidth="1"/>
    <col min="3849" max="3849" width="7.1640625" style="917" customWidth="1"/>
    <col min="3850" max="3850" width="7.5" style="917" customWidth="1"/>
    <col min="3851" max="3851" width="35.83203125" style="917" customWidth="1"/>
    <col min="3852" max="3852" width="8.83203125" style="917"/>
    <col min="3853" max="3853" width="16" style="917" bestFit="1" customWidth="1"/>
    <col min="3854" max="4095" width="8.83203125" style="917"/>
    <col min="4096" max="4096" width="5.33203125" style="917" customWidth="1"/>
    <col min="4097" max="4097" width="6.1640625" style="917" customWidth="1"/>
    <col min="4098" max="4098" width="22" style="917" customWidth="1"/>
    <col min="4099" max="4099" width="18.5" style="917" customWidth="1"/>
    <col min="4100" max="4100" width="7.5" style="917" customWidth="1"/>
    <col min="4101" max="4101" width="9.5" style="917" customWidth="1"/>
    <col min="4102" max="4102" width="7.33203125" style="917" customWidth="1"/>
    <col min="4103" max="4103" width="32" style="917" customWidth="1"/>
    <col min="4104" max="4104" width="17.5" style="917" customWidth="1"/>
    <col min="4105" max="4105" width="7.1640625" style="917" customWidth="1"/>
    <col min="4106" max="4106" width="7.5" style="917" customWidth="1"/>
    <col min="4107" max="4107" width="35.83203125" style="917" customWidth="1"/>
    <col min="4108" max="4108" width="8.83203125" style="917"/>
    <col min="4109" max="4109" width="16" style="917" bestFit="1" customWidth="1"/>
    <col min="4110" max="4351" width="8.83203125" style="917"/>
    <col min="4352" max="4352" width="5.33203125" style="917" customWidth="1"/>
    <col min="4353" max="4353" width="6.1640625" style="917" customWidth="1"/>
    <col min="4354" max="4354" width="22" style="917" customWidth="1"/>
    <col min="4355" max="4355" width="18.5" style="917" customWidth="1"/>
    <col min="4356" max="4356" width="7.5" style="917" customWidth="1"/>
    <col min="4357" max="4357" width="9.5" style="917" customWidth="1"/>
    <col min="4358" max="4358" width="7.33203125" style="917" customWidth="1"/>
    <col min="4359" max="4359" width="32" style="917" customWidth="1"/>
    <col min="4360" max="4360" width="17.5" style="917" customWidth="1"/>
    <col min="4361" max="4361" width="7.1640625" style="917" customWidth="1"/>
    <col min="4362" max="4362" width="7.5" style="917" customWidth="1"/>
    <col min="4363" max="4363" width="35.83203125" style="917" customWidth="1"/>
    <col min="4364" max="4364" width="8.83203125" style="917"/>
    <col min="4365" max="4365" width="16" style="917" bestFit="1" customWidth="1"/>
    <col min="4366" max="4607" width="8.83203125" style="917"/>
    <col min="4608" max="4608" width="5.33203125" style="917" customWidth="1"/>
    <col min="4609" max="4609" width="6.1640625" style="917" customWidth="1"/>
    <col min="4610" max="4610" width="22" style="917" customWidth="1"/>
    <col min="4611" max="4611" width="18.5" style="917" customWidth="1"/>
    <col min="4612" max="4612" width="7.5" style="917" customWidth="1"/>
    <col min="4613" max="4613" width="9.5" style="917" customWidth="1"/>
    <col min="4614" max="4614" width="7.33203125" style="917" customWidth="1"/>
    <col min="4615" max="4615" width="32" style="917" customWidth="1"/>
    <col min="4616" max="4616" width="17.5" style="917" customWidth="1"/>
    <col min="4617" max="4617" width="7.1640625" style="917" customWidth="1"/>
    <col min="4618" max="4618" width="7.5" style="917" customWidth="1"/>
    <col min="4619" max="4619" width="35.83203125" style="917" customWidth="1"/>
    <col min="4620" max="4620" width="8.83203125" style="917"/>
    <col min="4621" max="4621" width="16" style="917" bestFit="1" customWidth="1"/>
    <col min="4622" max="4863" width="8.83203125" style="917"/>
    <col min="4864" max="4864" width="5.33203125" style="917" customWidth="1"/>
    <col min="4865" max="4865" width="6.1640625" style="917" customWidth="1"/>
    <col min="4866" max="4866" width="22" style="917" customWidth="1"/>
    <col min="4867" max="4867" width="18.5" style="917" customWidth="1"/>
    <col min="4868" max="4868" width="7.5" style="917" customWidth="1"/>
    <col min="4869" max="4869" width="9.5" style="917" customWidth="1"/>
    <col min="4870" max="4870" width="7.33203125" style="917" customWidth="1"/>
    <col min="4871" max="4871" width="32" style="917" customWidth="1"/>
    <col min="4872" max="4872" width="17.5" style="917" customWidth="1"/>
    <col min="4873" max="4873" width="7.1640625" style="917" customWidth="1"/>
    <col min="4874" max="4874" width="7.5" style="917" customWidth="1"/>
    <col min="4875" max="4875" width="35.83203125" style="917" customWidth="1"/>
    <col min="4876" max="4876" width="8.83203125" style="917"/>
    <col min="4877" max="4877" width="16" style="917" bestFit="1" customWidth="1"/>
    <col min="4878" max="5119" width="8.83203125" style="917"/>
    <col min="5120" max="5120" width="5.33203125" style="917" customWidth="1"/>
    <col min="5121" max="5121" width="6.1640625" style="917" customWidth="1"/>
    <col min="5122" max="5122" width="22" style="917" customWidth="1"/>
    <col min="5123" max="5123" width="18.5" style="917" customWidth="1"/>
    <col min="5124" max="5124" width="7.5" style="917" customWidth="1"/>
    <col min="5125" max="5125" width="9.5" style="917" customWidth="1"/>
    <col min="5126" max="5126" width="7.33203125" style="917" customWidth="1"/>
    <col min="5127" max="5127" width="32" style="917" customWidth="1"/>
    <col min="5128" max="5128" width="17.5" style="917" customWidth="1"/>
    <col min="5129" max="5129" width="7.1640625" style="917" customWidth="1"/>
    <col min="5130" max="5130" width="7.5" style="917" customWidth="1"/>
    <col min="5131" max="5131" width="35.83203125" style="917" customWidth="1"/>
    <col min="5132" max="5132" width="8.83203125" style="917"/>
    <col min="5133" max="5133" width="16" style="917" bestFit="1" customWidth="1"/>
    <col min="5134" max="5375" width="8.83203125" style="917"/>
    <col min="5376" max="5376" width="5.33203125" style="917" customWidth="1"/>
    <col min="5377" max="5377" width="6.1640625" style="917" customWidth="1"/>
    <col min="5378" max="5378" width="22" style="917" customWidth="1"/>
    <col min="5379" max="5379" width="18.5" style="917" customWidth="1"/>
    <col min="5380" max="5380" width="7.5" style="917" customWidth="1"/>
    <col min="5381" max="5381" width="9.5" style="917" customWidth="1"/>
    <col min="5382" max="5382" width="7.33203125" style="917" customWidth="1"/>
    <col min="5383" max="5383" width="32" style="917" customWidth="1"/>
    <col min="5384" max="5384" width="17.5" style="917" customWidth="1"/>
    <col min="5385" max="5385" width="7.1640625" style="917" customWidth="1"/>
    <col min="5386" max="5386" width="7.5" style="917" customWidth="1"/>
    <col min="5387" max="5387" width="35.83203125" style="917" customWidth="1"/>
    <col min="5388" max="5388" width="8.83203125" style="917"/>
    <col min="5389" max="5389" width="16" style="917" bestFit="1" customWidth="1"/>
    <col min="5390" max="5631" width="8.83203125" style="917"/>
    <col min="5632" max="5632" width="5.33203125" style="917" customWidth="1"/>
    <col min="5633" max="5633" width="6.1640625" style="917" customWidth="1"/>
    <col min="5634" max="5634" width="22" style="917" customWidth="1"/>
    <col min="5635" max="5635" width="18.5" style="917" customWidth="1"/>
    <col min="5636" max="5636" width="7.5" style="917" customWidth="1"/>
    <col min="5637" max="5637" width="9.5" style="917" customWidth="1"/>
    <col min="5638" max="5638" width="7.33203125" style="917" customWidth="1"/>
    <col min="5639" max="5639" width="32" style="917" customWidth="1"/>
    <col min="5640" max="5640" width="17.5" style="917" customWidth="1"/>
    <col min="5641" max="5641" width="7.1640625" style="917" customWidth="1"/>
    <col min="5642" max="5642" width="7.5" style="917" customWidth="1"/>
    <col min="5643" max="5643" width="35.83203125" style="917" customWidth="1"/>
    <col min="5644" max="5644" width="8.83203125" style="917"/>
    <col min="5645" max="5645" width="16" style="917" bestFit="1" customWidth="1"/>
    <col min="5646" max="5887" width="8.83203125" style="917"/>
    <col min="5888" max="5888" width="5.33203125" style="917" customWidth="1"/>
    <col min="5889" max="5889" width="6.1640625" style="917" customWidth="1"/>
    <col min="5890" max="5890" width="22" style="917" customWidth="1"/>
    <col min="5891" max="5891" width="18.5" style="917" customWidth="1"/>
    <col min="5892" max="5892" width="7.5" style="917" customWidth="1"/>
    <col min="5893" max="5893" width="9.5" style="917" customWidth="1"/>
    <col min="5894" max="5894" width="7.33203125" style="917" customWidth="1"/>
    <col min="5895" max="5895" width="32" style="917" customWidth="1"/>
    <col min="5896" max="5896" width="17.5" style="917" customWidth="1"/>
    <col min="5897" max="5897" width="7.1640625" style="917" customWidth="1"/>
    <col min="5898" max="5898" width="7.5" style="917" customWidth="1"/>
    <col min="5899" max="5899" width="35.83203125" style="917" customWidth="1"/>
    <col min="5900" max="5900" width="8.83203125" style="917"/>
    <col min="5901" max="5901" width="16" style="917" bestFit="1" customWidth="1"/>
    <col min="5902" max="6143" width="8.83203125" style="917"/>
    <col min="6144" max="6144" width="5.33203125" style="917" customWidth="1"/>
    <col min="6145" max="6145" width="6.1640625" style="917" customWidth="1"/>
    <col min="6146" max="6146" width="22" style="917" customWidth="1"/>
    <col min="6147" max="6147" width="18.5" style="917" customWidth="1"/>
    <col min="6148" max="6148" width="7.5" style="917" customWidth="1"/>
    <col min="6149" max="6149" width="9.5" style="917" customWidth="1"/>
    <col min="6150" max="6150" width="7.33203125" style="917" customWidth="1"/>
    <col min="6151" max="6151" width="32" style="917" customWidth="1"/>
    <col min="6152" max="6152" width="17.5" style="917" customWidth="1"/>
    <col min="6153" max="6153" width="7.1640625" style="917" customWidth="1"/>
    <col min="6154" max="6154" width="7.5" style="917" customWidth="1"/>
    <col min="6155" max="6155" width="35.83203125" style="917" customWidth="1"/>
    <col min="6156" max="6156" width="8.83203125" style="917"/>
    <col min="6157" max="6157" width="16" style="917" bestFit="1" customWidth="1"/>
    <col min="6158" max="6399" width="8.83203125" style="917"/>
    <col min="6400" max="6400" width="5.33203125" style="917" customWidth="1"/>
    <col min="6401" max="6401" width="6.1640625" style="917" customWidth="1"/>
    <col min="6402" max="6402" width="22" style="917" customWidth="1"/>
    <col min="6403" max="6403" width="18.5" style="917" customWidth="1"/>
    <col min="6404" max="6404" width="7.5" style="917" customWidth="1"/>
    <col min="6405" max="6405" width="9.5" style="917" customWidth="1"/>
    <col min="6406" max="6406" width="7.33203125" style="917" customWidth="1"/>
    <col min="6407" max="6407" width="32" style="917" customWidth="1"/>
    <col min="6408" max="6408" width="17.5" style="917" customWidth="1"/>
    <col min="6409" max="6409" width="7.1640625" style="917" customWidth="1"/>
    <col min="6410" max="6410" width="7.5" style="917" customWidth="1"/>
    <col min="6411" max="6411" width="35.83203125" style="917" customWidth="1"/>
    <col min="6412" max="6412" width="8.83203125" style="917"/>
    <col min="6413" max="6413" width="16" style="917" bestFit="1" customWidth="1"/>
    <col min="6414" max="6655" width="8.83203125" style="917"/>
    <col min="6656" max="6656" width="5.33203125" style="917" customWidth="1"/>
    <col min="6657" max="6657" width="6.1640625" style="917" customWidth="1"/>
    <col min="6658" max="6658" width="22" style="917" customWidth="1"/>
    <col min="6659" max="6659" width="18.5" style="917" customWidth="1"/>
    <col min="6660" max="6660" width="7.5" style="917" customWidth="1"/>
    <col min="6661" max="6661" width="9.5" style="917" customWidth="1"/>
    <col min="6662" max="6662" width="7.33203125" style="917" customWidth="1"/>
    <col min="6663" max="6663" width="32" style="917" customWidth="1"/>
    <col min="6664" max="6664" width="17.5" style="917" customWidth="1"/>
    <col min="6665" max="6665" width="7.1640625" style="917" customWidth="1"/>
    <col min="6666" max="6666" width="7.5" style="917" customWidth="1"/>
    <col min="6667" max="6667" width="35.83203125" style="917" customWidth="1"/>
    <col min="6668" max="6668" width="8.83203125" style="917"/>
    <col min="6669" max="6669" width="16" style="917" bestFit="1" customWidth="1"/>
    <col min="6670" max="6911" width="8.83203125" style="917"/>
    <col min="6912" max="6912" width="5.33203125" style="917" customWidth="1"/>
    <col min="6913" max="6913" width="6.1640625" style="917" customWidth="1"/>
    <col min="6914" max="6914" width="22" style="917" customWidth="1"/>
    <col min="6915" max="6915" width="18.5" style="917" customWidth="1"/>
    <col min="6916" max="6916" width="7.5" style="917" customWidth="1"/>
    <col min="6917" max="6917" width="9.5" style="917" customWidth="1"/>
    <col min="6918" max="6918" width="7.33203125" style="917" customWidth="1"/>
    <col min="6919" max="6919" width="32" style="917" customWidth="1"/>
    <col min="6920" max="6920" width="17.5" style="917" customWidth="1"/>
    <col min="6921" max="6921" width="7.1640625" style="917" customWidth="1"/>
    <col min="6922" max="6922" width="7.5" style="917" customWidth="1"/>
    <col min="6923" max="6923" width="35.83203125" style="917" customWidth="1"/>
    <col min="6924" max="6924" width="8.83203125" style="917"/>
    <col min="6925" max="6925" width="16" style="917" bestFit="1" customWidth="1"/>
    <col min="6926" max="7167" width="8.83203125" style="917"/>
    <col min="7168" max="7168" width="5.33203125" style="917" customWidth="1"/>
    <col min="7169" max="7169" width="6.1640625" style="917" customWidth="1"/>
    <col min="7170" max="7170" width="22" style="917" customWidth="1"/>
    <col min="7171" max="7171" width="18.5" style="917" customWidth="1"/>
    <col min="7172" max="7172" width="7.5" style="917" customWidth="1"/>
    <col min="7173" max="7173" width="9.5" style="917" customWidth="1"/>
    <col min="7174" max="7174" width="7.33203125" style="917" customWidth="1"/>
    <col min="7175" max="7175" width="32" style="917" customWidth="1"/>
    <col min="7176" max="7176" width="17.5" style="917" customWidth="1"/>
    <col min="7177" max="7177" width="7.1640625" style="917" customWidth="1"/>
    <col min="7178" max="7178" width="7.5" style="917" customWidth="1"/>
    <col min="7179" max="7179" width="35.83203125" style="917" customWidth="1"/>
    <col min="7180" max="7180" width="8.83203125" style="917"/>
    <col min="7181" max="7181" width="16" style="917" bestFit="1" customWidth="1"/>
    <col min="7182" max="7423" width="8.83203125" style="917"/>
    <col min="7424" max="7424" width="5.33203125" style="917" customWidth="1"/>
    <col min="7425" max="7425" width="6.1640625" style="917" customWidth="1"/>
    <col min="7426" max="7426" width="22" style="917" customWidth="1"/>
    <col min="7427" max="7427" width="18.5" style="917" customWidth="1"/>
    <col min="7428" max="7428" width="7.5" style="917" customWidth="1"/>
    <col min="7429" max="7429" width="9.5" style="917" customWidth="1"/>
    <col min="7430" max="7430" width="7.33203125" style="917" customWidth="1"/>
    <col min="7431" max="7431" width="32" style="917" customWidth="1"/>
    <col min="7432" max="7432" width="17.5" style="917" customWidth="1"/>
    <col min="7433" max="7433" width="7.1640625" style="917" customWidth="1"/>
    <col min="7434" max="7434" width="7.5" style="917" customWidth="1"/>
    <col min="7435" max="7435" width="35.83203125" style="917" customWidth="1"/>
    <col min="7436" max="7436" width="8.83203125" style="917"/>
    <col min="7437" max="7437" width="16" style="917" bestFit="1" customWidth="1"/>
    <col min="7438" max="7679" width="8.83203125" style="917"/>
    <col min="7680" max="7680" width="5.33203125" style="917" customWidth="1"/>
    <col min="7681" max="7681" width="6.1640625" style="917" customWidth="1"/>
    <col min="7682" max="7682" width="22" style="917" customWidth="1"/>
    <col min="7683" max="7683" width="18.5" style="917" customWidth="1"/>
    <col min="7684" max="7684" width="7.5" style="917" customWidth="1"/>
    <col min="7685" max="7685" width="9.5" style="917" customWidth="1"/>
    <col min="7686" max="7686" width="7.33203125" style="917" customWidth="1"/>
    <col min="7687" max="7687" width="32" style="917" customWidth="1"/>
    <col min="7688" max="7688" width="17.5" style="917" customWidth="1"/>
    <col min="7689" max="7689" width="7.1640625" style="917" customWidth="1"/>
    <col min="7690" max="7690" width="7.5" style="917" customWidth="1"/>
    <col min="7691" max="7691" width="35.83203125" style="917" customWidth="1"/>
    <col min="7692" max="7692" width="8.83203125" style="917"/>
    <col min="7693" max="7693" width="16" style="917" bestFit="1" customWidth="1"/>
    <col min="7694" max="7935" width="8.83203125" style="917"/>
    <col min="7936" max="7936" width="5.33203125" style="917" customWidth="1"/>
    <col min="7937" max="7937" width="6.1640625" style="917" customWidth="1"/>
    <col min="7938" max="7938" width="22" style="917" customWidth="1"/>
    <col min="7939" max="7939" width="18.5" style="917" customWidth="1"/>
    <col min="7940" max="7940" width="7.5" style="917" customWidth="1"/>
    <col min="7941" max="7941" width="9.5" style="917" customWidth="1"/>
    <col min="7942" max="7942" width="7.33203125" style="917" customWidth="1"/>
    <col min="7943" max="7943" width="32" style="917" customWidth="1"/>
    <col min="7944" max="7944" width="17.5" style="917" customWidth="1"/>
    <col min="7945" max="7945" width="7.1640625" style="917" customWidth="1"/>
    <col min="7946" max="7946" width="7.5" style="917" customWidth="1"/>
    <col min="7947" max="7947" width="35.83203125" style="917" customWidth="1"/>
    <col min="7948" max="7948" width="8.83203125" style="917"/>
    <col min="7949" max="7949" width="16" style="917" bestFit="1" customWidth="1"/>
    <col min="7950" max="8191" width="8.83203125" style="917"/>
    <col min="8192" max="8192" width="5.33203125" style="917" customWidth="1"/>
    <col min="8193" max="8193" width="6.1640625" style="917" customWidth="1"/>
    <col min="8194" max="8194" width="22" style="917" customWidth="1"/>
    <col min="8195" max="8195" width="18.5" style="917" customWidth="1"/>
    <col min="8196" max="8196" width="7.5" style="917" customWidth="1"/>
    <col min="8197" max="8197" width="9.5" style="917" customWidth="1"/>
    <col min="8198" max="8198" width="7.33203125" style="917" customWidth="1"/>
    <col min="8199" max="8199" width="32" style="917" customWidth="1"/>
    <col min="8200" max="8200" width="17.5" style="917" customWidth="1"/>
    <col min="8201" max="8201" width="7.1640625" style="917" customWidth="1"/>
    <col min="8202" max="8202" width="7.5" style="917" customWidth="1"/>
    <col min="8203" max="8203" width="35.83203125" style="917" customWidth="1"/>
    <col min="8204" max="8204" width="8.83203125" style="917"/>
    <col min="8205" max="8205" width="16" style="917" bestFit="1" customWidth="1"/>
    <col min="8206" max="8447" width="8.83203125" style="917"/>
    <col min="8448" max="8448" width="5.33203125" style="917" customWidth="1"/>
    <col min="8449" max="8449" width="6.1640625" style="917" customWidth="1"/>
    <col min="8450" max="8450" width="22" style="917" customWidth="1"/>
    <col min="8451" max="8451" width="18.5" style="917" customWidth="1"/>
    <col min="8452" max="8452" width="7.5" style="917" customWidth="1"/>
    <col min="8453" max="8453" width="9.5" style="917" customWidth="1"/>
    <col min="8454" max="8454" width="7.33203125" style="917" customWidth="1"/>
    <col min="8455" max="8455" width="32" style="917" customWidth="1"/>
    <col min="8456" max="8456" width="17.5" style="917" customWidth="1"/>
    <col min="8457" max="8457" width="7.1640625" style="917" customWidth="1"/>
    <col min="8458" max="8458" width="7.5" style="917" customWidth="1"/>
    <col min="8459" max="8459" width="35.83203125" style="917" customWidth="1"/>
    <col min="8460" max="8460" width="8.83203125" style="917"/>
    <col min="8461" max="8461" width="16" style="917" bestFit="1" customWidth="1"/>
    <col min="8462" max="8703" width="8.83203125" style="917"/>
    <col min="8704" max="8704" width="5.33203125" style="917" customWidth="1"/>
    <col min="8705" max="8705" width="6.1640625" style="917" customWidth="1"/>
    <col min="8706" max="8706" width="22" style="917" customWidth="1"/>
    <col min="8707" max="8707" width="18.5" style="917" customWidth="1"/>
    <col min="8708" max="8708" width="7.5" style="917" customWidth="1"/>
    <col min="8709" max="8709" width="9.5" style="917" customWidth="1"/>
    <col min="8710" max="8710" width="7.33203125" style="917" customWidth="1"/>
    <col min="8711" max="8711" width="32" style="917" customWidth="1"/>
    <col min="8712" max="8712" width="17.5" style="917" customWidth="1"/>
    <col min="8713" max="8713" width="7.1640625" style="917" customWidth="1"/>
    <col min="8714" max="8714" width="7.5" style="917" customWidth="1"/>
    <col min="8715" max="8715" width="35.83203125" style="917" customWidth="1"/>
    <col min="8716" max="8716" width="8.83203125" style="917"/>
    <col min="8717" max="8717" width="16" style="917" bestFit="1" customWidth="1"/>
    <col min="8718" max="8959" width="8.83203125" style="917"/>
    <col min="8960" max="8960" width="5.33203125" style="917" customWidth="1"/>
    <col min="8961" max="8961" width="6.1640625" style="917" customWidth="1"/>
    <col min="8962" max="8962" width="22" style="917" customWidth="1"/>
    <col min="8963" max="8963" width="18.5" style="917" customWidth="1"/>
    <col min="8964" max="8964" width="7.5" style="917" customWidth="1"/>
    <col min="8965" max="8965" width="9.5" style="917" customWidth="1"/>
    <col min="8966" max="8966" width="7.33203125" style="917" customWidth="1"/>
    <col min="8967" max="8967" width="32" style="917" customWidth="1"/>
    <col min="8968" max="8968" width="17.5" style="917" customWidth="1"/>
    <col min="8969" max="8969" width="7.1640625" style="917" customWidth="1"/>
    <col min="8970" max="8970" width="7.5" style="917" customWidth="1"/>
    <col min="8971" max="8971" width="35.83203125" style="917" customWidth="1"/>
    <col min="8972" max="8972" width="8.83203125" style="917"/>
    <col min="8973" max="8973" width="16" style="917" bestFit="1" customWidth="1"/>
    <col min="8974" max="9215" width="8.83203125" style="917"/>
    <col min="9216" max="9216" width="5.33203125" style="917" customWidth="1"/>
    <col min="9217" max="9217" width="6.1640625" style="917" customWidth="1"/>
    <col min="9218" max="9218" width="22" style="917" customWidth="1"/>
    <col min="9219" max="9219" width="18.5" style="917" customWidth="1"/>
    <col min="9220" max="9220" width="7.5" style="917" customWidth="1"/>
    <col min="9221" max="9221" width="9.5" style="917" customWidth="1"/>
    <col min="9222" max="9222" width="7.33203125" style="917" customWidth="1"/>
    <col min="9223" max="9223" width="32" style="917" customWidth="1"/>
    <col min="9224" max="9224" width="17.5" style="917" customWidth="1"/>
    <col min="9225" max="9225" width="7.1640625" style="917" customWidth="1"/>
    <col min="9226" max="9226" width="7.5" style="917" customWidth="1"/>
    <col min="9227" max="9227" width="35.83203125" style="917" customWidth="1"/>
    <col min="9228" max="9228" width="8.83203125" style="917"/>
    <col min="9229" max="9229" width="16" style="917" bestFit="1" customWidth="1"/>
    <col min="9230" max="9471" width="8.83203125" style="917"/>
    <col min="9472" max="9472" width="5.33203125" style="917" customWidth="1"/>
    <col min="9473" max="9473" width="6.1640625" style="917" customWidth="1"/>
    <col min="9474" max="9474" width="22" style="917" customWidth="1"/>
    <col min="9475" max="9475" width="18.5" style="917" customWidth="1"/>
    <col min="9476" max="9476" width="7.5" style="917" customWidth="1"/>
    <col min="9477" max="9477" width="9.5" style="917" customWidth="1"/>
    <col min="9478" max="9478" width="7.33203125" style="917" customWidth="1"/>
    <col min="9479" max="9479" width="32" style="917" customWidth="1"/>
    <col min="9480" max="9480" width="17.5" style="917" customWidth="1"/>
    <col min="9481" max="9481" width="7.1640625" style="917" customWidth="1"/>
    <col min="9482" max="9482" width="7.5" style="917" customWidth="1"/>
    <col min="9483" max="9483" width="35.83203125" style="917" customWidth="1"/>
    <col min="9484" max="9484" width="8.83203125" style="917"/>
    <col min="9485" max="9485" width="16" style="917" bestFit="1" customWidth="1"/>
    <col min="9486" max="9727" width="8.83203125" style="917"/>
    <col min="9728" max="9728" width="5.33203125" style="917" customWidth="1"/>
    <col min="9729" max="9729" width="6.1640625" style="917" customWidth="1"/>
    <col min="9730" max="9730" width="22" style="917" customWidth="1"/>
    <col min="9731" max="9731" width="18.5" style="917" customWidth="1"/>
    <col min="9732" max="9732" width="7.5" style="917" customWidth="1"/>
    <col min="9733" max="9733" width="9.5" style="917" customWidth="1"/>
    <col min="9734" max="9734" width="7.33203125" style="917" customWidth="1"/>
    <col min="9735" max="9735" width="32" style="917" customWidth="1"/>
    <col min="9736" max="9736" width="17.5" style="917" customWidth="1"/>
    <col min="9737" max="9737" width="7.1640625" style="917" customWidth="1"/>
    <col min="9738" max="9738" width="7.5" style="917" customWidth="1"/>
    <col min="9739" max="9739" width="35.83203125" style="917" customWidth="1"/>
    <col min="9740" max="9740" width="8.83203125" style="917"/>
    <col min="9741" max="9741" width="16" style="917" bestFit="1" customWidth="1"/>
    <col min="9742" max="9983" width="8.83203125" style="917"/>
    <col min="9984" max="9984" width="5.33203125" style="917" customWidth="1"/>
    <col min="9985" max="9985" width="6.1640625" style="917" customWidth="1"/>
    <col min="9986" max="9986" width="22" style="917" customWidth="1"/>
    <col min="9987" max="9987" width="18.5" style="917" customWidth="1"/>
    <col min="9988" max="9988" width="7.5" style="917" customWidth="1"/>
    <col min="9989" max="9989" width="9.5" style="917" customWidth="1"/>
    <col min="9990" max="9990" width="7.33203125" style="917" customWidth="1"/>
    <col min="9991" max="9991" width="32" style="917" customWidth="1"/>
    <col min="9992" max="9992" width="17.5" style="917" customWidth="1"/>
    <col min="9993" max="9993" width="7.1640625" style="917" customWidth="1"/>
    <col min="9994" max="9994" width="7.5" style="917" customWidth="1"/>
    <col min="9995" max="9995" width="35.83203125" style="917" customWidth="1"/>
    <col min="9996" max="9996" width="8.83203125" style="917"/>
    <col min="9997" max="9997" width="16" style="917" bestFit="1" customWidth="1"/>
    <col min="9998" max="10239" width="8.83203125" style="917"/>
    <col min="10240" max="10240" width="5.33203125" style="917" customWidth="1"/>
    <col min="10241" max="10241" width="6.1640625" style="917" customWidth="1"/>
    <col min="10242" max="10242" width="22" style="917" customWidth="1"/>
    <col min="10243" max="10243" width="18.5" style="917" customWidth="1"/>
    <col min="10244" max="10244" width="7.5" style="917" customWidth="1"/>
    <col min="10245" max="10245" width="9.5" style="917" customWidth="1"/>
    <col min="10246" max="10246" width="7.33203125" style="917" customWidth="1"/>
    <col min="10247" max="10247" width="32" style="917" customWidth="1"/>
    <col min="10248" max="10248" width="17.5" style="917" customWidth="1"/>
    <col min="10249" max="10249" width="7.1640625" style="917" customWidth="1"/>
    <col min="10250" max="10250" width="7.5" style="917" customWidth="1"/>
    <col min="10251" max="10251" width="35.83203125" style="917" customWidth="1"/>
    <col min="10252" max="10252" width="8.83203125" style="917"/>
    <col min="10253" max="10253" width="16" style="917" bestFit="1" customWidth="1"/>
    <col min="10254" max="10495" width="8.83203125" style="917"/>
    <col min="10496" max="10496" width="5.33203125" style="917" customWidth="1"/>
    <col min="10497" max="10497" width="6.1640625" style="917" customWidth="1"/>
    <col min="10498" max="10498" width="22" style="917" customWidth="1"/>
    <col min="10499" max="10499" width="18.5" style="917" customWidth="1"/>
    <col min="10500" max="10500" width="7.5" style="917" customWidth="1"/>
    <col min="10501" max="10501" width="9.5" style="917" customWidth="1"/>
    <col min="10502" max="10502" width="7.33203125" style="917" customWidth="1"/>
    <col min="10503" max="10503" width="32" style="917" customWidth="1"/>
    <col min="10504" max="10504" width="17.5" style="917" customWidth="1"/>
    <col min="10505" max="10505" width="7.1640625" style="917" customWidth="1"/>
    <col min="10506" max="10506" width="7.5" style="917" customWidth="1"/>
    <col min="10507" max="10507" width="35.83203125" style="917" customWidth="1"/>
    <col min="10508" max="10508" width="8.83203125" style="917"/>
    <col min="10509" max="10509" width="16" style="917" bestFit="1" customWidth="1"/>
    <col min="10510" max="10751" width="8.83203125" style="917"/>
    <col min="10752" max="10752" width="5.33203125" style="917" customWidth="1"/>
    <col min="10753" max="10753" width="6.1640625" style="917" customWidth="1"/>
    <col min="10754" max="10754" width="22" style="917" customWidth="1"/>
    <col min="10755" max="10755" width="18.5" style="917" customWidth="1"/>
    <col min="10756" max="10756" width="7.5" style="917" customWidth="1"/>
    <col min="10757" max="10757" width="9.5" style="917" customWidth="1"/>
    <col min="10758" max="10758" width="7.33203125" style="917" customWidth="1"/>
    <col min="10759" max="10759" width="32" style="917" customWidth="1"/>
    <col min="10760" max="10760" width="17.5" style="917" customWidth="1"/>
    <col min="10761" max="10761" width="7.1640625" style="917" customWidth="1"/>
    <col min="10762" max="10762" width="7.5" style="917" customWidth="1"/>
    <col min="10763" max="10763" width="35.83203125" style="917" customWidth="1"/>
    <col min="10764" max="10764" width="8.83203125" style="917"/>
    <col min="10765" max="10765" width="16" style="917" bestFit="1" customWidth="1"/>
    <col min="10766" max="11007" width="8.83203125" style="917"/>
    <col min="11008" max="11008" width="5.33203125" style="917" customWidth="1"/>
    <col min="11009" max="11009" width="6.1640625" style="917" customWidth="1"/>
    <col min="11010" max="11010" width="22" style="917" customWidth="1"/>
    <col min="11011" max="11011" width="18.5" style="917" customWidth="1"/>
    <col min="11012" max="11012" width="7.5" style="917" customWidth="1"/>
    <col min="11013" max="11013" width="9.5" style="917" customWidth="1"/>
    <col min="11014" max="11014" width="7.33203125" style="917" customWidth="1"/>
    <col min="11015" max="11015" width="32" style="917" customWidth="1"/>
    <col min="11016" max="11016" width="17.5" style="917" customWidth="1"/>
    <col min="11017" max="11017" width="7.1640625" style="917" customWidth="1"/>
    <col min="11018" max="11018" width="7.5" style="917" customWidth="1"/>
    <col min="11019" max="11019" width="35.83203125" style="917" customWidth="1"/>
    <col min="11020" max="11020" width="8.83203125" style="917"/>
    <col min="11021" max="11021" width="16" style="917" bestFit="1" customWidth="1"/>
    <col min="11022" max="11263" width="8.83203125" style="917"/>
    <col min="11264" max="11264" width="5.33203125" style="917" customWidth="1"/>
    <col min="11265" max="11265" width="6.1640625" style="917" customWidth="1"/>
    <col min="11266" max="11266" width="22" style="917" customWidth="1"/>
    <col min="11267" max="11267" width="18.5" style="917" customWidth="1"/>
    <col min="11268" max="11268" width="7.5" style="917" customWidth="1"/>
    <col min="11269" max="11269" width="9.5" style="917" customWidth="1"/>
    <col min="11270" max="11270" width="7.33203125" style="917" customWidth="1"/>
    <col min="11271" max="11271" width="32" style="917" customWidth="1"/>
    <col min="11272" max="11272" width="17.5" style="917" customWidth="1"/>
    <col min="11273" max="11273" width="7.1640625" style="917" customWidth="1"/>
    <col min="11274" max="11274" width="7.5" style="917" customWidth="1"/>
    <col min="11275" max="11275" width="35.83203125" style="917" customWidth="1"/>
    <col min="11276" max="11276" width="8.83203125" style="917"/>
    <col min="11277" max="11277" width="16" style="917" bestFit="1" customWidth="1"/>
    <col min="11278" max="11519" width="8.83203125" style="917"/>
    <col min="11520" max="11520" width="5.33203125" style="917" customWidth="1"/>
    <col min="11521" max="11521" width="6.1640625" style="917" customWidth="1"/>
    <col min="11522" max="11522" width="22" style="917" customWidth="1"/>
    <col min="11523" max="11523" width="18.5" style="917" customWidth="1"/>
    <col min="11524" max="11524" width="7.5" style="917" customWidth="1"/>
    <col min="11525" max="11525" width="9.5" style="917" customWidth="1"/>
    <col min="11526" max="11526" width="7.33203125" style="917" customWidth="1"/>
    <col min="11527" max="11527" width="32" style="917" customWidth="1"/>
    <col min="11528" max="11528" width="17.5" style="917" customWidth="1"/>
    <col min="11529" max="11529" width="7.1640625" style="917" customWidth="1"/>
    <col min="11530" max="11530" width="7.5" style="917" customWidth="1"/>
    <col min="11531" max="11531" width="35.83203125" style="917" customWidth="1"/>
    <col min="11532" max="11532" width="8.83203125" style="917"/>
    <col min="11533" max="11533" width="16" style="917" bestFit="1" customWidth="1"/>
    <col min="11534" max="11775" width="8.83203125" style="917"/>
    <col min="11776" max="11776" width="5.33203125" style="917" customWidth="1"/>
    <col min="11777" max="11777" width="6.1640625" style="917" customWidth="1"/>
    <col min="11778" max="11778" width="22" style="917" customWidth="1"/>
    <col min="11779" max="11779" width="18.5" style="917" customWidth="1"/>
    <col min="11780" max="11780" width="7.5" style="917" customWidth="1"/>
    <col min="11781" max="11781" width="9.5" style="917" customWidth="1"/>
    <col min="11782" max="11782" width="7.33203125" style="917" customWidth="1"/>
    <col min="11783" max="11783" width="32" style="917" customWidth="1"/>
    <col min="11784" max="11784" width="17.5" style="917" customWidth="1"/>
    <col min="11785" max="11785" width="7.1640625" style="917" customWidth="1"/>
    <col min="11786" max="11786" width="7.5" style="917" customWidth="1"/>
    <col min="11787" max="11787" width="35.83203125" style="917" customWidth="1"/>
    <col min="11788" max="11788" width="8.83203125" style="917"/>
    <col min="11789" max="11789" width="16" style="917" bestFit="1" customWidth="1"/>
    <col min="11790" max="12031" width="8.83203125" style="917"/>
    <col min="12032" max="12032" width="5.33203125" style="917" customWidth="1"/>
    <col min="12033" max="12033" width="6.1640625" style="917" customWidth="1"/>
    <col min="12034" max="12034" width="22" style="917" customWidth="1"/>
    <col min="12035" max="12035" width="18.5" style="917" customWidth="1"/>
    <col min="12036" max="12036" width="7.5" style="917" customWidth="1"/>
    <col min="12037" max="12037" width="9.5" style="917" customWidth="1"/>
    <col min="12038" max="12038" width="7.33203125" style="917" customWidth="1"/>
    <col min="12039" max="12039" width="32" style="917" customWidth="1"/>
    <col min="12040" max="12040" width="17.5" style="917" customWidth="1"/>
    <col min="12041" max="12041" width="7.1640625" style="917" customWidth="1"/>
    <col min="12042" max="12042" width="7.5" style="917" customWidth="1"/>
    <col min="12043" max="12043" width="35.83203125" style="917" customWidth="1"/>
    <col min="12044" max="12044" width="8.83203125" style="917"/>
    <col min="12045" max="12045" width="16" style="917" bestFit="1" customWidth="1"/>
    <col min="12046" max="12287" width="8.83203125" style="917"/>
    <col min="12288" max="12288" width="5.33203125" style="917" customWidth="1"/>
    <col min="12289" max="12289" width="6.1640625" style="917" customWidth="1"/>
    <col min="12290" max="12290" width="22" style="917" customWidth="1"/>
    <col min="12291" max="12291" width="18.5" style="917" customWidth="1"/>
    <col min="12292" max="12292" width="7.5" style="917" customWidth="1"/>
    <col min="12293" max="12293" width="9.5" style="917" customWidth="1"/>
    <col min="12294" max="12294" width="7.33203125" style="917" customWidth="1"/>
    <col min="12295" max="12295" width="32" style="917" customWidth="1"/>
    <col min="12296" max="12296" width="17.5" style="917" customWidth="1"/>
    <col min="12297" max="12297" width="7.1640625" style="917" customWidth="1"/>
    <col min="12298" max="12298" width="7.5" style="917" customWidth="1"/>
    <col min="12299" max="12299" width="35.83203125" style="917" customWidth="1"/>
    <col min="12300" max="12300" width="8.83203125" style="917"/>
    <col min="12301" max="12301" width="16" style="917" bestFit="1" customWidth="1"/>
    <col min="12302" max="12543" width="8.83203125" style="917"/>
    <col min="12544" max="12544" width="5.33203125" style="917" customWidth="1"/>
    <col min="12545" max="12545" width="6.1640625" style="917" customWidth="1"/>
    <col min="12546" max="12546" width="22" style="917" customWidth="1"/>
    <col min="12547" max="12547" width="18.5" style="917" customWidth="1"/>
    <col min="12548" max="12548" width="7.5" style="917" customWidth="1"/>
    <col min="12549" max="12549" width="9.5" style="917" customWidth="1"/>
    <col min="12550" max="12550" width="7.33203125" style="917" customWidth="1"/>
    <col min="12551" max="12551" width="32" style="917" customWidth="1"/>
    <col min="12552" max="12552" width="17.5" style="917" customWidth="1"/>
    <col min="12553" max="12553" width="7.1640625" style="917" customWidth="1"/>
    <col min="12554" max="12554" width="7.5" style="917" customWidth="1"/>
    <col min="12555" max="12555" width="35.83203125" style="917" customWidth="1"/>
    <col min="12556" max="12556" width="8.83203125" style="917"/>
    <col min="12557" max="12557" width="16" style="917" bestFit="1" customWidth="1"/>
    <col min="12558" max="12799" width="8.83203125" style="917"/>
    <col min="12800" max="12800" width="5.33203125" style="917" customWidth="1"/>
    <col min="12801" max="12801" width="6.1640625" style="917" customWidth="1"/>
    <col min="12802" max="12802" width="22" style="917" customWidth="1"/>
    <col min="12803" max="12803" width="18.5" style="917" customWidth="1"/>
    <col min="12804" max="12804" width="7.5" style="917" customWidth="1"/>
    <col min="12805" max="12805" width="9.5" style="917" customWidth="1"/>
    <col min="12806" max="12806" width="7.33203125" style="917" customWidth="1"/>
    <col min="12807" max="12807" width="32" style="917" customWidth="1"/>
    <col min="12808" max="12808" width="17.5" style="917" customWidth="1"/>
    <col min="12809" max="12809" width="7.1640625" style="917" customWidth="1"/>
    <col min="12810" max="12810" width="7.5" style="917" customWidth="1"/>
    <col min="12811" max="12811" width="35.83203125" style="917" customWidth="1"/>
    <col min="12812" max="12812" width="8.83203125" style="917"/>
    <col min="12813" max="12813" width="16" style="917" bestFit="1" customWidth="1"/>
    <col min="12814" max="13055" width="8.83203125" style="917"/>
    <col min="13056" max="13056" width="5.33203125" style="917" customWidth="1"/>
    <col min="13057" max="13057" width="6.1640625" style="917" customWidth="1"/>
    <col min="13058" max="13058" width="22" style="917" customWidth="1"/>
    <col min="13059" max="13059" width="18.5" style="917" customWidth="1"/>
    <col min="13060" max="13060" width="7.5" style="917" customWidth="1"/>
    <col min="13061" max="13061" width="9.5" style="917" customWidth="1"/>
    <col min="13062" max="13062" width="7.33203125" style="917" customWidth="1"/>
    <col min="13063" max="13063" width="32" style="917" customWidth="1"/>
    <col min="13064" max="13064" width="17.5" style="917" customWidth="1"/>
    <col min="13065" max="13065" width="7.1640625" style="917" customWidth="1"/>
    <col min="13066" max="13066" width="7.5" style="917" customWidth="1"/>
    <col min="13067" max="13067" width="35.83203125" style="917" customWidth="1"/>
    <col min="13068" max="13068" width="8.83203125" style="917"/>
    <col min="13069" max="13069" width="16" style="917" bestFit="1" customWidth="1"/>
    <col min="13070" max="13311" width="8.83203125" style="917"/>
    <col min="13312" max="13312" width="5.33203125" style="917" customWidth="1"/>
    <col min="13313" max="13313" width="6.1640625" style="917" customWidth="1"/>
    <col min="13314" max="13314" width="22" style="917" customWidth="1"/>
    <col min="13315" max="13315" width="18.5" style="917" customWidth="1"/>
    <col min="13316" max="13316" width="7.5" style="917" customWidth="1"/>
    <col min="13317" max="13317" width="9.5" style="917" customWidth="1"/>
    <col min="13318" max="13318" width="7.33203125" style="917" customWidth="1"/>
    <col min="13319" max="13319" width="32" style="917" customWidth="1"/>
    <col min="13320" max="13320" width="17.5" style="917" customWidth="1"/>
    <col min="13321" max="13321" width="7.1640625" style="917" customWidth="1"/>
    <col min="13322" max="13322" width="7.5" style="917" customWidth="1"/>
    <col min="13323" max="13323" width="35.83203125" style="917" customWidth="1"/>
    <col min="13324" max="13324" width="8.83203125" style="917"/>
    <col min="13325" max="13325" width="16" style="917" bestFit="1" customWidth="1"/>
    <col min="13326" max="13567" width="8.83203125" style="917"/>
    <col min="13568" max="13568" width="5.33203125" style="917" customWidth="1"/>
    <col min="13569" max="13569" width="6.1640625" style="917" customWidth="1"/>
    <col min="13570" max="13570" width="22" style="917" customWidth="1"/>
    <col min="13571" max="13571" width="18.5" style="917" customWidth="1"/>
    <col min="13572" max="13572" width="7.5" style="917" customWidth="1"/>
    <col min="13573" max="13573" width="9.5" style="917" customWidth="1"/>
    <col min="13574" max="13574" width="7.33203125" style="917" customWidth="1"/>
    <col min="13575" max="13575" width="32" style="917" customWidth="1"/>
    <col min="13576" max="13576" width="17.5" style="917" customWidth="1"/>
    <col min="13577" max="13577" width="7.1640625" style="917" customWidth="1"/>
    <col min="13578" max="13578" width="7.5" style="917" customWidth="1"/>
    <col min="13579" max="13579" width="35.83203125" style="917" customWidth="1"/>
    <col min="13580" max="13580" width="8.83203125" style="917"/>
    <col min="13581" max="13581" width="16" style="917" bestFit="1" customWidth="1"/>
    <col min="13582" max="13823" width="8.83203125" style="917"/>
    <col min="13824" max="13824" width="5.33203125" style="917" customWidth="1"/>
    <col min="13825" max="13825" width="6.1640625" style="917" customWidth="1"/>
    <col min="13826" max="13826" width="22" style="917" customWidth="1"/>
    <col min="13827" max="13827" width="18.5" style="917" customWidth="1"/>
    <col min="13828" max="13828" width="7.5" style="917" customWidth="1"/>
    <col min="13829" max="13829" width="9.5" style="917" customWidth="1"/>
    <col min="13830" max="13830" width="7.33203125" style="917" customWidth="1"/>
    <col min="13831" max="13831" width="32" style="917" customWidth="1"/>
    <col min="13832" max="13832" width="17.5" style="917" customWidth="1"/>
    <col min="13833" max="13833" width="7.1640625" style="917" customWidth="1"/>
    <col min="13834" max="13834" width="7.5" style="917" customWidth="1"/>
    <col min="13835" max="13835" width="35.83203125" style="917" customWidth="1"/>
    <col min="13836" max="13836" width="8.83203125" style="917"/>
    <col min="13837" max="13837" width="16" style="917" bestFit="1" customWidth="1"/>
    <col min="13838" max="14079" width="8.83203125" style="917"/>
    <col min="14080" max="14080" width="5.33203125" style="917" customWidth="1"/>
    <col min="14081" max="14081" width="6.1640625" style="917" customWidth="1"/>
    <col min="14082" max="14082" width="22" style="917" customWidth="1"/>
    <col min="14083" max="14083" width="18.5" style="917" customWidth="1"/>
    <col min="14084" max="14084" width="7.5" style="917" customWidth="1"/>
    <col min="14085" max="14085" width="9.5" style="917" customWidth="1"/>
    <col min="14086" max="14086" width="7.33203125" style="917" customWidth="1"/>
    <col min="14087" max="14087" width="32" style="917" customWidth="1"/>
    <col min="14088" max="14088" width="17.5" style="917" customWidth="1"/>
    <col min="14089" max="14089" width="7.1640625" style="917" customWidth="1"/>
    <col min="14090" max="14090" width="7.5" style="917" customWidth="1"/>
    <col min="14091" max="14091" width="35.83203125" style="917" customWidth="1"/>
    <col min="14092" max="14092" width="8.83203125" style="917"/>
    <col min="14093" max="14093" width="16" style="917" bestFit="1" customWidth="1"/>
    <col min="14094" max="14335" width="8.83203125" style="917"/>
    <col min="14336" max="14336" width="5.33203125" style="917" customWidth="1"/>
    <col min="14337" max="14337" width="6.1640625" style="917" customWidth="1"/>
    <col min="14338" max="14338" width="22" style="917" customWidth="1"/>
    <col min="14339" max="14339" width="18.5" style="917" customWidth="1"/>
    <col min="14340" max="14340" width="7.5" style="917" customWidth="1"/>
    <col min="14341" max="14341" width="9.5" style="917" customWidth="1"/>
    <col min="14342" max="14342" width="7.33203125" style="917" customWidth="1"/>
    <col min="14343" max="14343" width="32" style="917" customWidth="1"/>
    <col min="14344" max="14344" width="17.5" style="917" customWidth="1"/>
    <col min="14345" max="14345" width="7.1640625" style="917" customWidth="1"/>
    <col min="14346" max="14346" width="7.5" style="917" customWidth="1"/>
    <col min="14347" max="14347" width="35.83203125" style="917" customWidth="1"/>
    <col min="14348" max="14348" width="8.83203125" style="917"/>
    <col min="14349" max="14349" width="16" style="917" bestFit="1" customWidth="1"/>
    <col min="14350" max="14591" width="8.83203125" style="917"/>
    <col min="14592" max="14592" width="5.33203125" style="917" customWidth="1"/>
    <col min="14593" max="14593" width="6.1640625" style="917" customWidth="1"/>
    <col min="14594" max="14594" width="22" style="917" customWidth="1"/>
    <col min="14595" max="14595" width="18.5" style="917" customWidth="1"/>
    <col min="14596" max="14596" width="7.5" style="917" customWidth="1"/>
    <col min="14597" max="14597" width="9.5" style="917" customWidth="1"/>
    <col min="14598" max="14598" width="7.33203125" style="917" customWidth="1"/>
    <col min="14599" max="14599" width="32" style="917" customWidth="1"/>
    <col min="14600" max="14600" width="17.5" style="917" customWidth="1"/>
    <col min="14601" max="14601" width="7.1640625" style="917" customWidth="1"/>
    <col min="14602" max="14602" width="7.5" style="917" customWidth="1"/>
    <col min="14603" max="14603" width="35.83203125" style="917" customWidth="1"/>
    <col min="14604" max="14604" width="8.83203125" style="917"/>
    <col min="14605" max="14605" width="16" style="917" bestFit="1" customWidth="1"/>
    <col min="14606" max="14847" width="8.83203125" style="917"/>
    <col min="14848" max="14848" width="5.33203125" style="917" customWidth="1"/>
    <col min="14849" max="14849" width="6.1640625" style="917" customWidth="1"/>
    <col min="14850" max="14850" width="22" style="917" customWidth="1"/>
    <col min="14851" max="14851" width="18.5" style="917" customWidth="1"/>
    <col min="14852" max="14852" width="7.5" style="917" customWidth="1"/>
    <col min="14853" max="14853" width="9.5" style="917" customWidth="1"/>
    <col min="14854" max="14854" width="7.33203125" style="917" customWidth="1"/>
    <col min="14855" max="14855" width="32" style="917" customWidth="1"/>
    <col min="14856" max="14856" width="17.5" style="917" customWidth="1"/>
    <col min="14857" max="14857" width="7.1640625" style="917" customWidth="1"/>
    <col min="14858" max="14858" width="7.5" style="917" customWidth="1"/>
    <col min="14859" max="14859" width="35.83203125" style="917" customWidth="1"/>
    <col min="14860" max="14860" width="8.83203125" style="917"/>
    <col min="14861" max="14861" width="16" style="917" bestFit="1" customWidth="1"/>
    <col min="14862" max="15103" width="8.83203125" style="917"/>
    <col min="15104" max="15104" width="5.33203125" style="917" customWidth="1"/>
    <col min="15105" max="15105" width="6.1640625" style="917" customWidth="1"/>
    <col min="15106" max="15106" width="22" style="917" customWidth="1"/>
    <col min="15107" max="15107" width="18.5" style="917" customWidth="1"/>
    <col min="15108" max="15108" width="7.5" style="917" customWidth="1"/>
    <col min="15109" max="15109" width="9.5" style="917" customWidth="1"/>
    <col min="15110" max="15110" width="7.33203125" style="917" customWidth="1"/>
    <col min="15111" max="15111" width="32" style="917" customWidth="1"/>
    <col min="15112" max="15112" width="17.5" style="917" customWidth="1"/>
    <col min="15113" max="15113" width="7.1640625" style="917" customWidth="1"/>
    <col min="15114" max="15114" width="7.5" style="917" customWidth="1"/>
    <col min="15115" max="15115" width="35.83203125" style="917" customWidth="1"/>
    <col min="15116" max="15116" width="8.83203125" style="917"/>
    <col min="15117" max="15117" width="16" style="917" bestFit="1" customWidth="1"/>
    <col min="15118" max="15359" width="8.83203125" style="917"/>
    <col min="15360" max="15360" width="5.33203125" style="917" customWidth="1"/>
    <col min="15361" max="15361" width="6.1640625" style="917" customWidth="1"/>
    <col min="15362" max="15362" width="22" style="917" customWidth="1"/>
    <col min="15363" max="15363" width="18.5" style="917" customWidth="1"/>
    <col min="15364" max="15364" width="7.5" style="917" customWidth="1"/>
    <col min="15365" max="15365" width="9.5" style="917" customWidth="1"/>
    <col min="15366" max="15366" width="7.33203125" style="917" customWidth="1"/>
    <col min="15367" max="15367" width="32" style="917" customWidth="1"/>
    <col min="15368" max="15368" width="17.5" style="917" customWidth="1"/>
    <col min="15369" max="15369" width="7.1640625" style="917" customWidth="1"/>
    <col min="15370" max="15370" width="7.5" style="917" customWidth="1"/>
    <col min="15371" max="15371" width="35.83203125" style="917" customWidth="1"/>
    <col min="15372" max="15372" width="8.83203125" style="917"/>
    <col min="15373" max="15373" width="16" style="917" bestFit="1" customWidth="1"/>
    <col min="15374" max="15615" width="8.83203125" style="917"/>
    <col min="15616" max="15616" width="5.33203125" style="917" customWidth="1"/>
    <col min="15617" max="15617" width="6.1640625" style="917" customWidth="1"/>
    <col min="15618" max="15618" width="22" style="917" customWidth="1"/>
    <col min="15619" max="15619" width="18.5" style="917" customWidth="1"/>
    <col min="15620" max="15620" width="7.5" style="917" customWidth="1"/>
    <col min="15621" max="15621" width="9.5" style="917" customWidth="1"/>
    <col min="15622" max="15622" width="7.33203125" style="917" customWidth="1"/>
    <col min="15623" max="15623" width="32" style="917" customWidth="1"/>
    <col min="15624" max="15624" width="17.5" style="917" customWidth="1"/>
    <col min="15625" max="15625" width="7.1640625" style="917" customWidth="1"/>
    <col min="15626" max="15626" width="7.5" style="917" customWidth="1"/>
    <col min="15627" max="15627" width="35.83203125" style="917" customWidth="1"/>
    <col min="15628" max="15628" width="8.83203125" style="917"/>
    <col min="15629" max="15629" width="16" style="917" bestFit="1" customWidth="1"/>
    <col min="15630" max="15871" width="8.83203125" style="917"/>
    <col min="15872" max="15872" width="5.33203125" style="917" customWidth="1"/>
    <col min="15873" max="15873" width="6.1640625" style="917" customWidth="1"/>
    <col min="15874" max="15874" width="22" style="917" customWidth="1"/>
    <col min="15875" max="15875" width="18.5" style="917" customWidth="1"/>
    <col min="15876" max="15876" width="7.5" style="917" customWidth="1"/>
    <col min="15877" max="15877" width="9.5" style="917" customWidth="1"/>
    <col min="15878" max="15878" width="7.33203125" style="917" customWidth="1"/>
    <col min="15879" max="15879" width="32" style="917" customWidth="1"/>
    <col min="15880" max="15880" width="17.5" style="917" customWidth="1"/>
    <col min="15881" max="15881" width="7.1640625" style="917" customWidth="1"/>
    <col min="15882" max="15882" width="7.5" style="917" customWidth="1"/>
    <col min="15883" max="15883" width="35.83203125" style="917" customWidth="1"/>
    <col min="15884" max="15884" width="8.83203125" style="917"/>
    <col min="15885" max="15885" width="16" style="917" bestFit="1" customWidth="1"/>
    <col min="15886" max="16127" width="8.83203125" style="917"/>
    <col min="16128" max="16128" width="5.33203125" style="917" customWidth="1"/>
    <col min="16129" max="16129" width="6.1640625" style="917" customWidth="1"/>
    <col min="16130" max="16130" width="22" style="917" customWidth="1"/>
    <col min="16131" max="16131" width="18.5" style="917" customWidth="1"/>
    <col min="16132" max="16132" width="7.5" style="917" customWidth="1"/>
    <col min="16133" max="16133" width="9.5" style="917" customWidth="1"/>
    <col min="16134" max="16134" width="7.33203125" style="917" customWidth="1"/>
    <col min="16135" max="16135" width="32" style="917" customWidth="1"/>
    <col min="16136" max="16136" width="17.5" style="917" customWidth="1"/>
    <col min="16137" max="16137" width="7.1640625" style="917" customWidth="1"/>
    <col min="16138" max="16138" width="7.5" style="917" customWidth="1"/>
    <col min="16139" max="16139" width="35.83203125" style="917" customWidth="1"/>
    <col min="16140" max="16140" width="8.83203125" style="917"/>
    <col min="16141" max="16141" width="16" style="917" bestFit="1" customWidth="1"/>
    <col min="16142" max="16384" width="8.83203125" style="917"/>
  </cols>
  <sheetData>
    <row r="1" spans="1:17" ht="35" customHeight="1">
      <c r="A1" s="1685" t="s">
        <v>4558</v>
      </c>
      <c r="B1" s="1685"/>
      <c r="C1" s="1685"/>
      <c r="D1" s="1685"/>
      <c r="E1" s="1685"/>
      <c r="F1" s="1685"/>
      <c r="G1" s="1685"/>
      <c r="H1" s="1685"/>
      <c r="I1" s="1685"/>
      <c r="J1" s="1685"/>
      <c r="K1" s="1685"/>
      <c r="L1" s="1685"/>
      <c r="M1" s="1685"/>
      <c r="N1" s="1685"/>
    </row>
    <row r="2" spans="1:17" s="822" customFormat="1" ht="35" customHeight="1">
      <c r="A2" s="1685" t="s">
        <v>4567</v>
      </c>
      <c r="B2" s="1685"/>
      <c r="C2" s="1685"/>
      <c r="D2" s="1685"/>
      <c r="E2" s="1685"/>
      <c r="F2" s="1685"/>
      <c r="G2" s="1685"/>
      <c r="H2" s="1685"/>
      <c r="I2" s="1685"/>
      <c r="J2" s="1685"/>
      <c r="K2" s="1685"/>
      <c r="L2" s="1685"/>
      <c r="M2" s="1685"/>
      <c r="N2" s="1685"/>
    </row>
    <row r="3" spans="1:17" s="822" customFormat="1" ht="20" customHeight="1">
      <c r="B3" s="1635"/>
      <c r="C3" s="1635"/>
      <c r="D3" s="1635"/>
      <c r="E3" s="1636"/>
      <c r="F3" s="1637"/>
      <c r="G3" s="1636"/>
      <c r="H3" s="1636"/>
      <c r="I3" s="1635"/>
      <c r="J3" s="1635"/>
      <c r="K3" s="1635"/>
      <c r="L3" s="1635"/>
      <c r="M3" s="1635"/>
      <c r="N3" s="1638"/>
    </row>
    <row r="4" spans="1:17" s="822" customFormat="1" ht="20" customHeight="1" thickBot="1">
      <c r="B4" s="1688" t="s">
        <v>871</v>
      </c>
      <c r="C4" s="1688"/>
      <c r="D4" s="1688"/>
      <c r="E4" s="1688"/>
      <c r="F4" s="1688"/>
      <c r="G4" s="1688"/>
      <c r="H4" s="1688"/>
      <c r="I4" s="1688"/>
      <c r="J4" s="1635"/>
      <c r="K4" s="1635"/>
      <c r="L4" s="1688" t="s">
        <v>841</v>
      </c>
      <c r="M4" s="1688"/>
      <c r="N4" s="1688"/>
    </row>
    <row r="5" spans="1:17" s="1190" customFormat="1" ht="29.25" customHeight="1">
      <c r="A5" s="2078" t="s">
        <v>4090</v>
      </c>
      <c r="B5" s="2079" t="s">
        <v>2493</v>
      </c>
      <c r="C5" s="2191" t="s">
        <v>2834</v>
      </c>
      <c r="D5" s="2191"/>
      <c r="E5" s="2191" t="s">
        <v>2835</v>
      </c>
      <c r="F5" s="2079" t="s">
        <v>2836</v>
      </c>
      <c r="G5" s="2079" t="s">
        <v>2908</v>
      </c>
      <c r="H5" s="2191" t="s">
        <v>2837</v>
      </c>
      <c r="I5" s="2191"/>
      <c r="J5" s="2191"/>
      <c r="K5" s="2191" t="s">
        <v>2838</v>
      </c>
      <c r="L5" s="2191" t="s">
        <v>2839</v>
      </c>
      <c r="M5" s="2079" t="s">
        <v>2502</v>
      </c>
      <c r="N5" s="2192" t="s">
        <v>2840</v>
      </c>
    </row>
    <row r="6" spans="1:17" s="1190" customFormat="1" ht="28.5" customHeight="1">
      <c r="A6" s="2082"/>
      <c r="B6" s="1689"/>
      <c r="C6" s="1691" t="s">
        <v>2494</v>
      </c>
      <c r="D6" s="1691" t="s">
        <v>2843</v>
      </c>
      <c r="E6" s="1691"/>
      <c r="F6" s="1689"/>
      <c r="G6" s="1689"/>
      <c r="H6" s="1689" t="s">
        <v>2841</v>
      </c>
      <c r="I6" s="1691" t="s">
        <v>2842</v>
      </c>
      <c r="J6" s="1691"/>
      <c r="K6" s="1691"/>
      <c r="L6" s="1691"/>
      <c r="M6" s="1689"/>
      <c r="N6" s="2193"/>
    </row>
    <row r="7" spans="1:17" s="1190" customFormat="1" ht="27.75" customHeight="1" thickBot="1">
      <c r="A7" s="2090"/>
      <c r="B7" s="1690"/>
      <c r="C7" s="1692"/>
      <c r="D7" s="1692"/>
      <c r="E7" s="1692"/>
      <c r="F7" s="1690"/>
      <c r="G7" s="1690"/>
      <c r="H7" s="1690"/>
      <c r="I7" s="1660" t="s">
        <v>2844</v>
      </c>
      <c r="J7" s="1660" t="s">
        <v>2834</v>
      </c>
      <c r="K7" s="1692"/>
      <c r="L7" s="1692"/>
      <c r="M7" s="1690"/>
      <c r="N7" s="2202"/>
    </row>
    <row r="8" spans="1:17" s="1190" customFormat="1" ht="25" customHeight="1" thickBot="1">
      <c r="A8" s="2205">
        <v>1</v>
      </c>
      <c r="B8" s="1211">
        <v>2</v>
      </c>
      <c r="C8" s="1211">
        <v>3</v>
      </c>
      <c r="D8" s="1211">
        <v>4</v>
      </c>
      <c r="E8" s="1211">
        <v>5</v>
      </c>
      <c r="F8" s="1211">
        <v>6</v>
      </c>
      <c r="G8" s="1639">
        <v>7</v>
      </c>
      <c r="H8" s="1639">
        <v>8</v>
      </c>
      <c r="I8" s="1211">
        <v>9</v>
      </c>
      <c r="J8" s="1211">
        <v>10</v>
      </c>
      <c r="K8" s="1211">
        <v>11</v>
      </c>
      <c r="L8" s="1211">
        <v>12</v>
      </c>
      <c r="M8" s="1211">
        <v>13</v>
      </c>
      <c r="N8" s="2206">
        <v>14</v>
      </c>
    </row>
    <row r="9" spans="1:17" s="822" customFormat="1" ht="24" customHeight="1" thickTop="1">
      <c r="A9" s="2203"/>
      <c r="B9" s="1640"/>
      <c r="C9" s="1640"/>
      <c r="D9" s="1640"/>
      <c r="E9" s="1641"/>
      <c r="F9" s="1642"/>
      <c r="G9" s="1641"/>
      <c r="H9" s="1641"/>
      <c r="I9" s="1640"/>
      <c r="J9" s="1640"/>
      <c r="K9" s="1640"/>
      <c r="L9" s="1640"/>
      <c r="M9" s="1640"/>
      <c r="N9" s="2204"/>
    </row>
    <row r="10" spans="1:17" s="744" customFormat="1" ht="39" customHeight="1">
      <c r="A10" s="2195">
        <v>1</v>
      </c>
      <c r="B10" s="1197" t="s">
        <v>885</v>
      </c>
      <c r="C10" s="1197"/>
      <c r="D10" s="1197" t="s">
        <v>841</v>
      </c>
      <c r="E10" s="1198"/>
      <c r="F10" s="1199"/>
      <c r="G10" s="1198"/>
      <c r="H10" s="1198"/>
      <c r="I10" s="1197"/>
      <c r="J10" s="1198" t="s">
        <v>841</v>
      </c>
      <c r="K10" s="1197" t="s">
        <v>841</v>
      </c>
      <c r="L10" s="1197" t="s">
        <v>841</v>
      </c>
      <c r="M10" s="1198" t="s">
        <v>841</v>
      </c>
      <c r="N10" s="2196"/>
      <c r="Q10" s="1309" t="s">
        <v>4092</v>
      </c>
    </row>
    <row r="11" spans="1:17" s="744" customFormat="1" ht="39" customHeight="1">
      <c r="A11" s="2195" t="s">
        <v>3986</v>
      </c>
      <c r="B11" s="1201" t="s">
        <v>2845</v>
      </c>
      <c r="C11" s="1197"/>
      <c r="D11" s="1197" t="s">
        <v>841</v>
      </c>
      <c r="E11" s="1198"/>
      <c r="F11" s="1199"/>
      <c r="G11" s="1198"/>
      <c r="H11" s="1198"/>
      <c r="I11" s="1197"/>
      <c r="J11" s="1197"/>
      <c r="K11" s="1197" t="s">
        <v>841</v>
      </c>
      <c r="L11" s="1197" t="s">
        <v>841</v>
      </c>
      <c r="M11" s="1202">
        <f>SUM(M13:M207)</f>
        <v>15914336597</v>
      </c>
      <c r="N11" s="2196"/>
      <c r="O11" s="1310">
        <f>Q11-M11</f>
        <v>2086947250</v>
      </c>
      <c r="Q11" s="1200">
        <v>18001283847</v>
      </c>
    </row>
    <row r="12" spans="1:17" s="744" customFormat="1" ht="39" customHeight="1">
      <c r="A12" s="2195" t="s">
        <v>3987</v>
      </c>
      <c r="B12" s="1197" t="s">
        <v>2845</v>
      </c>
      <c r="C12" s="1197"/>
      <c r="D12" s="1197" t="s">
        <v>841</v>
      </c>
      <c r="E12" s="1198"/>
      <c r="F12" s="1199"/>
      <c r="G12" s="1198"/>
      <c r="H12" s="1198"/>
      <c r="I12" s="1197"/>
      <c r="J12" s="1197"/>
      <c r="K12" s="1197" t="s">
        <v>841</v>
      </c>
      <c r="L12" s="1197"/>
      <c r="M12" s="1197"/>
      <c r="N12" s="2197"/>
      <c r="O12" s="1311" t="s">
        <v>4096</v>
      </c>
    </row>
    <row r="13" spans="1:17" s="822" customFormat="1" ht="39" customHeight="1">
      <c r="A13" s="2198">
        <v>1</v>
      </c>
      <c r="B13" s="1643" t="s">
        <v>3442</v>
      </c>
      <c r="C13" s="1644" t="s">
        <v>3363</v>
      </c>
      <c r="D13" s="1645"/>
      <c r="E13" s="1646">
        <v>1500</v>
      </c>
      <c r="F13" s="1647">
        <v>2009</v>
      </c>
      <c r="G13" s="1648" t="s">
        <v>3988</v>
      </c>
      <c r="H13" s="1648"/>
      <c r="I13" s="1645"/>
      <c r="J13" s="1645"/>
      <c r="K13" s="1644" t="s">
        <v>4557</v>
      </c>
      <c r="L13" s="1647" t="s">
        <v>886</v>
      </c>
      <c r="M13" s="1649">
        <v>154500000</v>
      </c>
      <c r="N13" s="2194"/>
    </row>
    <row r="14" spans="1:17" s="822" customFormat="1" ht="39" customHeight="1">
      <c r="A14" s="2198">
        <v>2</v>
      </c>
      <c r="B14" s="1643" t="s">
        <v>3443</v>
      </c>
      <c r="C14" s="1644" t="s">
        <v>3363</v>
      </c>
      <c r="D14" s="1645"/>
      <c r="E14" s="1646">
        <v>6000</v>
      </c>
      <c r="F14" s="1647">
        <v>2009</v>
      </c>
      <c r="G14" s="1648" t="s">
        <v>3989</v>
      </c>
      <c r="H14" s="1648"/>
      <c r="I14" s="1645"/>
      <c r="J14" s="1645"/>
      <c r="K14" s="1644" t="s">
        <v>4557</v>
      </c>
      <c r="L14" s="1647" t="s">
        <v>886</v>
      </c>
      <c r="M14" s="1649">
        <v>5460000</v>
      </c>
      <c r="N14" s="2194"/>
    </row>
    <row r="15" spans="1:17" s="822" customFormat="1" ht="39" customHeight="1">
      <c r="A15" s="2198">
        <v>3</v>
      </c>
      <c r="B15" s="1643" t="s">
        <v>3444</v>
      </c>
      <c r="C15" s="1644" t="s">
        <v>3363</v>
      </c>
      <c r="D15" s="1645"/>
      <c r="E15" s="1646">
        <v>9000</v>
      </c>
      <c r="F15" s="1647">
        <v>2009</v>
      </c>
      <c r="G15" s="1648" t="s">
        <v>3990</v>
      </c>
      <c r="H15" s="1648"/>
      <c r="I15" s="1645"/>
      <c r="J15" s="1645"/>
      <c r="K15" s="1644" t="s">
        <v>4557</v>
      </c>
      <c r="L15" s="1647" t="s">
        <v>886</v>
      </c>
      <c r="M15" s="1649">
        <v>22050000</v>
      </c>
      <c r="N15" s="2194"/>
    </row>
    <row r="16" spans="1:17" s="822" customFormat="1" ht="39" customHeight="1">
      <c r="A16" s="2198">
        <v>4</v>
      </c>
      <c r="B16" s="1643" t="s">
        <v>3445</v>
      </c>
      <c r="C16" s="1644" t="s">
        <v>3363</v>
      </c>
      <c r="D16" s="1645"/>
      <c r="E16" s="1646">
        <v>10000</v>
      </c>
      <c r="F16" s="1647">
        <v>2009</v>
      </c>
      <c r="G16" s="1648" t="s">
        <v>3991</v>
      </c>
      <c r="H16" s="1648"/>
      <c r="I16" s="1645"/>
      <c r="J16" s="1645"/>
      <c r="K16" s="1644" t="s">
        <v>4557</v>
      </c>
      <c r="L16" s="1647" t="s">
        <v>886</v>
      </c>
      <c r="M16" s="1649">
        <v>17000000</v>
      </c>
      <c r="N16" s="2194"/>
    </row>
    <row r="17" spans="1:14" s="822" customFormat="1" ht="39" customHeight="1">
      <c r="A17" s="2198">
        <v>5</v>
      </c>
      <c r="B17" s="1643" t="s">
        <v>3600</v>
      </c>
      <c r="C17" s="1644" t="s">
        <v>3363</v>
      </c>
      <c r="D17" s="1645"/>
      <c r="E17" s="1646">
        <v>15000</v>
      </c>
      <c r="F17" s="1647">
        <v>2009</v>
      </c>
      <c r="G17" s="1648" t="s">
        <v>3992</v>
      </c>
      <c r="H17" s="1648"/>
      <c r="I17" s="1645"/>
      <c r="J17" s="1645"/>
      <c r="K17" s="1644" t="s">
        <v>4557</v>
      </c>
      <c r="L17" s="1647" t="s">
        <v>886</v>
      </c>
      <c r="M17" s="1649">
        <v>25500000</v>
      </c>
      <c r="N17" s="2194"/>
    </row>
    <row r="18" spans="1:14" s="822" customFormat="1" ht="39" customHeight="1">
      <c r="A18" s="2198">
        <v>6</v>
      </c>
      <c r="B18" s="1643" t="s">
        <v>3601</v>
      </c>
      <c r="C18" s="1644" t="s">
        <v>3363</v>
      </c>
      <c r="D18" s="1645"/>
      <c r="E18" s="1646">
        <v>2500</v>
      </c>
      <c r="F18" s="1647">
        <v>2009</v>
      </c>
      <c r="G18" s="1648" t="s">
        <v>3993</v>
      </c>
      <c r="H18" s="1648"/>
      <c r="I18" s="1645"/>
      <c r="J18" s="1645"/>
      <c r="K18" s="1644" t="s">
        <v>4557</v>
      </c>
      <c r="L18" s="1647" t="s">
        <v>886</v>
      </c>
      <c r="M18" s="1649">
        <v>400000000</v>
      </c>
      <c r="N18" s="2194"/>
    </row>
    <row r="19" spans="1:14" s="822" customFormat="1" ht="39" customHeight="1">
      <c r="A19" s="2198">
        <v>7</v>
      </c>
      <c r="B19" s="1643" t="s">
        <v>3446</v>
      </c>
      <c r="C19" s="1644" t="s">
        <v>3363</v>
      </c>
      <c r="D19" s="1645"/>
      <c r="E19" s="1646">
        <v>8000</v>
      </c>
      <c r="F19" s="1647">
        <v>2009</v>
      </c>
      <c r="G19" s="1648" t="s">
        <v>3994</v>
      </c>
      <c r="H19" s="1648"/>
      <c r="I19" s="1645"/>
      <c r="J19" s="1645"/>
      <c r="K19" s="1644" t="s">
        <v>4557</v>
      </c>
      <c r="L19" s="1647" t="s">
        <v>886</v>
      </c>
      <c r="M19" s="1649">
        <v>130000000</v>
      </c>
      <c r="N19" s="2194"/>
    </row>
    <row r="20" spans="1:14" s="822" customFormat="1" ht="39" customHeight="1">
      <c r="A20" s="2198">
        <v>8</v>
      </c>
      <c r="B20" s="1643" t="s">
        <v>3447</v>
      </c>
      <c r="C20" s="1644" t="s">
        <v>3363</v>
      </c>
      <c r="D20" s="1645"/>
      <c r="E20" s="1646">
        <v>5000</v>
      </c>
      <c r="F20" s="1647">
        <v>2009</v>
      </c>
      <c r="G20" s="1648" t="s">
        <v>3993</v>
      </c>
      <c r="H20" s="1648"/>
      <c r="I20" s="1645"/>
      <c r="J20" s="1645"/>
      <c r="K20" s="1644" t="s">
        <v>4557</v>
      </c>
      <c r="L20" s="1647" t="s">
        <v>886</v>
      </c>
      <c r="M20" s="1649">
        <v>800000000</v>
      </c>
      <c r="N20" s="2194"/>
    </row>
    <row r="21" spans="1:14" s="822" customFormat="1" ht="39" customHeight="1">
      <c r="A21" s="2198">
        <v>9</v>
      </c>
      <c r="B21" s="1643" t="s">
        <v>3448</v>
      </c>
      <c r="C21" s="1644" t="s">
        <v>3363</v>
      </c>
      <c r="D21" s="1645"/>
      <c r="E21" s="1646">
        <v>5000</v>
      </c>
      <c r="F21" s="1647">
        <v>2009</v>
      </c>
      <c r="G21" s="1648" t="s">
        <v>3988</v>
      </c>
      <c r="H21" s="1648"/>
      <c r="I21" s="1645"/>
      <c r="J21" s="1645"/>
      <c r="K21" s="1644" t="s">
        <v>4557</v>
      </c>
      <c r="L21" s="1647" t="s">
        <v>886</v>
      </c>
      <c r="M21" s="1649">
        <v>515000000</v>
      </c>
      <c r="N21" s="2194"/>
    </row>
    <row r="22" spans="1:14" s="822" customFormat="1" ht="39" customHeight="1">
      <c r="A22" s="2198">
        <v>10</v>
      </c>
      <c r="B22" s="1643" t="s">
        <v>3449</v>
      </c>
      <c r="C22" s="1644" t="s">
        <v>3363</v>
      </c>
      <c r="D22" s="1645"/>
      <c r="E22" s="1646">
        <v>5000</v>
      </c>
      <c r="F22" s="1647">
        <v>2009</v>
      </c>
      <c r="G22" s="1648" t="s">
        <v>3995</v>
      </c>
      <c r="H22" s="1648"/>
      <c r="I22" s="1645"/>
      <c r="J22" s="1645"/>
      <c r="K22" s="1644" t="s">
        <v>4557</v>
      </c>
      <c r="L22" s="1647" t="s">
        <v>886</v>
      </c>
      <c r="M22" s="1649">
        <v>17500000</v>
      </c>
      <c r="N22" s="2194"/>
    </row>
    <row r="23" spans="1:14" s="822" customFormat="1" ht="39" customHeight="1">
      <c r="A23" s="2198">
        <v>11</v>
      </c>
      <c r="B23" s="1643" t="s">
        <v>3450</v>
      </c>
      <c r="C23" s="1644" t="s">
        <v>3363</v>
      </c>
      <c r="D23" s="1645"/>
      <c r="E23" s="1646">
        <v>1080</v>
      </c>
      <c r="F23" s="1647">
        <v>2009</v>
      </c>
      <c r="G23" s="1648" t="s">
        <v>3996</v>
      </c>
      <c r="H23" s="1648"/>
      <c r="I23" s="1645"/>
      <c r="J23" s="1645"/>
      <c r="K23" s="1644" t="s">
        <v>4557</v>
      </c>
      <c r="L23" s="1647" t="s">
        <v>886</v>
      </c>
      <c r="M23" s="1649">
        <v>2646000</v>
      </c>
      <c r="N23" s="2194"/>
    </row>
    <row r="24" spans="1:14" s="822" customFormat="1" ht="39" customHeight="1">
      <c r="A24" s="2198">
        <v>12</v>
      </c>
      <c r="B24" s="1643" t="s">
        <v>3451</v>
      </c>
      <c r="C24" s="1644" t="s">
        <v>3363</v>
      </c>
      <c r="D24" s="1645"/>
      <c r="E24" s="1646">
        <v>1500</v>
      </c>
      <c r="F24" s="1647">
        <v>2009</v>
      </c>
      <c r="G24" s="1648" t="s">
        <v>3997</v>
      </c>
      <c r="H24" s="1648"/>
      <c r="I24" s="1645"/>
      <c r="J24" s="1645"/>
      <c r="K24" s="1644" t="s">
        <v>4557</v>
      </c>
      <c r="L24" s="1647" t="s">
        <v>886</v>
      </c>
      <c r="M24" s="1649">
        <v>10725000</v>
      </c>
      <c r="N24" s="2194"/>
    </row>
    <row r="25" spans="1:14" s="822" customFormat="1" ht="39" customHeight="1">
      <c r="A25" s="2198">
        <v>13</v>
      </c>
      <c r="B25" s="1643" t="s">
        <v>3452</v>
      </c>
      <c r="C25" s="1644" t="s">
        <v>3363</v>
      </c>
      <c r="D25" s="1645"/>
      <c r="E25" s="1646">
        <v>2400</v>
      </c>
      <c r="F25" s="1647">
        <v>2009</v>
      </c>
      <c r="G25" s="1648" t="s">
        <v>3998</v>
      </c>
      <c r="H25" s="1648"/>
      <c r="I25" s="1645"/>
      <c r="J25" s="1645"/>
      <c r="K25" s="1644" t="s">
        <v>4557</v>
      </c>
      <c r="L25" s="1647" t="s">
        <v>886</v>
      </c>
      <c r="M25" s="1649">
        <v>64800000</v>
      </c>
      <c r="N25" s="2194"/>
    </row>
    <row r="26" spans="1:14" s="822" customFormat="1" ht="39" customHeight="1">
      <c r="A26" s="2198">
        <v>14</v>
      </c>
      <c r="B26" s="1643" t="s">
        <v>3453</v>
      </c>
      <c r="C26" s="1644" t="s">
        <v>3363</v>
      </c>
      <c r="D26" s="1645"/>
      <c r="E26" s="1646">
        <v>1600</v>
      </c>
      <c r="F26" s="1647">
        <v>2008</v>
      </c>
      <c r="G26" s="1648" t="s">
        <v>3988</v>
      </c>
      <c r="H26" s="1648"/>
      <c r="I26" s="1645"/>
      <c r="J26" s="1645"/>
      <c r="K26" s="1644" t="s">
        <v>4557</v>
      </c>
      <c r="L26" s="1647" t="s">
        <v>886</v>
      </c>
      <c r="M26" s="1649">
        <v>164800000</v>
      </c>
      <c r="N26" s="2194"/>
    </row>
    <row r="27" spans="1:14" s="822" customFormat="1" ht="39" customHeight="1">
      <c r="A27" s="2198">
        <v>15</v>
      </c>
      <c r="B27" s="1643" t="s">
        <v>3454</v>
      </c>
      <c r="C27" s="1644" t="s">
        <v>3363</v>
      </c>
      <c r="D27" s="1645"/>
      <c r="E27" s="1646">
        <v>2500</v>
      </c>
      <c r="F27" s="1647">
        <v>2008</v>
      </c>
      <c r="G27" s="1648" t="s">
        <v>3999</v>
      </c>
      <c r="H27" s="1648"/>
      <c r="I27" s="1645"/>
      <c r="J27" s="1645"/>
      <c r="K27" s="1644" t="s">
        <v>4557</v>
      </c>
      <c r="L27" s="1647" t="s">
        <v>886</v>
      </c>
      <c r="M27" s="1649">
        <v>50000000</v>
      </c>
      <c r="N27" s="2194"/>
    </row>
    <row r="28" spans="1:14" s="822" customFormat="1" ht="39" customHeight="1">
      <c r="A28" s="2198">
        <v>16</v>
      </c>
      <c r="B28" s="1643" t="s">
        <v>3455</v>
      </c>
      <c r="C28" s="1644" t="s">
        <v>3363</v>
      </c>
      <c r="D28" s="1645"/>
      <c r="E28" s="1646">
        <v>5000</v>
      </c>
      <c r="F28" s="1647">
        <v>2010</v>
      </c>
      <c r="G28" s="1648" t="s">
        <v>4000</v>
      </c>
      <c r="H28" s="1648"/>
      <c r="I28" s="1645"/>
      <c r="J28" s="1645"/>
      <c r="K28" s="1644" t="s">
        <v>4557</v>
      </c>
      <c r="L28" s="1647" t="s">
        <v>886</v>
      </c>
      <c r="M28" s="1649">
        <v>6000000</v>
      </c>
      <c r="N28" s="2194"/>
    </row>
    <row r="29" spans="1:14" s="822" customFormat="1" ht="39" customHeight="1">
      <c r="A29" s="2198">
        <v>17</v>
      </c>
      <c r="B29" s="1643" t="s">
        <v>3456</v>
      </c>
      <c r="C29" s="1644" t="s">
        <v>3363</v>
      </c>
      <c r="D29" s="1645"/>
      <c r="E29" s="1646">
        <v>2500</v>
      </c>
      <c r="F29" s="1647">
        <v>2010</v>
      </c>
      <c r="G29" s="1648" t="s">
        <v>4001</v>
      </c>
      <c r="H29" s="1648"/>
      <c r="I29" s="1645"/>
      <c r="J29" s="1645"/>
      <c r="K29" s="1644" t="s">
        <v>4557</v>
      </c>
      <c r="L29" s="1647" t="s">
        <v>886</v>
      </c>
      <c r="M29" s="1649">
        <v>6125000</v>
      </c>
      <c r="N29" s="2194"/>
    </row>
    <row r="30" spans="1:14" s="822" customFormat="1" ht="39" customHeight="1">
      <c r="A30" s="2198">
        <v>18</v>
      </c>
      <c r="B30" s="1643" t="s">
        <v>3457</v>
      </c>
      <c r="C30" s="1644" t="s">
        <v>3363</v>
      </c>
      <c r="D30" s="1645"/>
      <c r="E30" s="1646">
        <v>5000</v>
      </c>
      <c r="F30" s="1647">
        <v>2010</v>
      </c>
      <c r="G30" s="1648" t="s">
        <v>4002</v>
      </c>
      <c r="H30" s="1648"/>
      <c r="I30" s="1645"/>
      <c r="J30" s="1645"/>
      <c r="K30" s="1644" t="s">
        <v>4557</v>
      </c>
      <c r="L30" s="1647" t="s">
        <v>886</v>
      </c>
      <c r="M30" s="1649">
        <v>6000000</v>
      </c>
      <c r="N30" s="2194"/>
    </row>
    <row r="31" spans="1:14" s="822" customFormat="1" ht="39" customHeight="1">
      <c r="A31" s="2198">
        <v>19</v>
      </c>
      <c r="B31" s="1643" t="s">
        <v>3458</v>
      </c>
      <c r="C31" s="1644" t="s">
        <v>3363</v>
      </c>
      <c r="D31" s="1645"/>
      <c r="E31" s="1646">
        <v>5000</v>
      </c>
      <c r="F31" s="1647">
        <v>2010</v>
      </c>
      <c r="G31" s="1648" t="s">
        <v>4003</v>
      </c>
      <c r="H31" s="1648"/>
      <c r="I31" s="1645"/>
      <c r="J31" s="1645"/>
      <c r="K31" s="1644" t="s">
        <v>4557</v>
      </c>
      <c r="L31" s="1647" t="s">
        <v>886</v>
      </c>
      <c r="M31" s="1649">
        <v>135000000</v>
      </c>
      <c r="N31" s="2194"/>
    </row>
    <row r="32" spans="1:14" s="822" customFormat="1" ht="39" customHeight="1">
      <c r="A32" s="2198">
        <v>20</v>
      </c>
      <c r="B32" s="1643" t="s">
        <v>3459</v>
      </c>
      <c r="C32" s="1644" t="s">
        <v>3363</v>
      </c>
      <c r="D32" s="1645"/>
      <c r="E32" s="1646">
        <v>5000</v>
      </c>
      <c r="F32" s="1647">
        <v>2010</v>
      </c>
      <c r="G32" s="1648" t="s">
        <v>4004</v>
      </c>
      <c r="H32" s="1648"/>
      <c r="I32" s="1645"/>
      <c r="J32" s="1645"/>
      <c r="K32" s="1644" t="s">
        <v>4557</v>
      </c>
      <c r="L32" s="1647" t="s">
        <v>886</v>
      </c>
      <c r="M32" s="1649">
        <v>8500000</v>
      </c>
      <c r="N32" s="2194"/>
    </row>
    <row r="33" spans="1:14" s="822" customFormat="1" ht="39" customHeight="1">
      <c r="A33" s="2198">
        <v>21</v>
      </c>
      <c r="B33" s="1643" t="s">
        <v>3460</v>
      </c>
      <c r="C33" s="1644" t="s">
        <v>3363</v>
      </c>
      <c r="D33" s="1645"/>
      <c r="E33" s="1646">
        <v>5000</v>
      </c>
      <c r="F33" s="1647">
        <v>2010</v>
      </c>
      <c r="G33" s="1648" t="s">
        <v>4005</v>
      </c>
      <c r="H33" s="1648"/>
      <c r="I33" s="1645"/>
      <c r="J33" s="1645"/>
      <c r="K33" s="1644" t="s">
        <v>4557</v>
      </c>
      <c r="L33" s="1647" t="s">
        <v>886</v>
      </c>
      <c r="M33" s="1649">
        <v>8500000</v>
      </c>
      <c r="N33" s="2194"/>
    </row>
    <row r="34" spans="1:14" s="822" customFormat="1" ht="39" customHeight="1">
      <c r="A34" s="2198">
        <v>22</v>
      </c>
      <c r="B34" s="1643" t="s">
        <v>3461</v>
      </c>
      <c r="C34" s="1644" t="s">
        <v>3363</v>
      </c>
      <c r="D34" s="1645"/>
      <c r="E34" s="1646">
        <v>2500</v>
      </c>
      <c r="F34" s="1647">
        <v>2011</v>
      </c>
      <c r="G34" s="1648" t="s">
        <v>4006</v>
      </c>
      <c r="H34" s="1648"/>
      <c r="I34" s="1645"/>
      <c r="J34" s="1645"/>
      <c r="K34" s="1644" t="s">
        <v>4557</v>
      </c>
      <c r="L34" s="1647" t="s">
        <v>886</v>
      </c>
      <c r="M34" s="1649">
        <v>257500000</v>
      </c>
      <c r="N34" s="2194"/>
    </row>
    <row r="35" spans="1:14" s="822" customFormat="1" ht="39" customHeight="1">
      <c r="A35" s="2198">
        <v>23</v>
      </c>
      <c r="B35" s="1643" t="s">
        <v>3462</v>
      </c>
      <c r="C35" s="1644" t="s">
        <v>3363</v>
      </c>
      <c r="D35" s="1645"/>
      <c r="E35" s="1646">
        <v>2025</v>
      </c>
      <c r="F35" s="1647">
        <v>2011</v>
      </c>
      <c r="G35" s="1648" t="s">
        <v>3205</v>
      </c>
      <c r="H35" s="1648"/>
      <c r="I35" s="1645"/>
      <c r="J35" s="1645"/>
      <c r="K35" s="1644" t="s">
        <v>4557</v>
      </c>
      <c r="L35" s="1647" t="s">
        <v>886</v>
      </c>
      <c r="M35" s="1649">
        <v>4961250</v>
      </c>
      <c r="N35" s="2194"/>
    </row>
    <row r="36" spans="1:14" s="822" customFormat="1" ht="39" customHeight="1">
      <c r="A36" s="2198">
        <v>24</v>
      </c>
      <c r="B36" s="1643" t="s">
        <v>3463</v>
      </c>
      <c r="C36" s="1644" t="s">
        <v>3363</v>
      </c>
      <c r="D36" s="1645"/>
      <c r="E36" s="1646">
        <v>2025</v>
      </c>
      <c r="F36" s="1647">
        <v>2011</v>
      </c>
      <c r="G36" s="1648" t="s">
        <v>3993</v>
      </c>
      <c r="H36" s="1648"/>
      <c r="I36" s="1645"/>
      <c r="J36" s="1645"/>
      <c r="K36" s="1644" t="s">
        <v>4557</v>
      </c>
      <c r="L36" s="1647" t="s">
        <v>886</v>
      </c>
      <c r="M36" s="1649">
        <v>324000000</v>
      </c>
      <c r="N36" s="2194"/>
    </row>
    <row r="37" spans="1:14" s="822" customFormat="1" ht="39" customHeight="1">
      <c r="A37" s="2198">
        <v>25</v>
      </c>
      <c r="B37" s="1643" t="s">
        <v>3464</v>
      </c>
      <c r="C37" s="1644" t="s">
        <v>3363</v>
      </c>
      <c r="D37" s="1645"/>
      <c r="E37" s="1646">
        <v>4500</v>
      </c>
      <c r="F37" s="1647">
        <v>2011</v>
      </c>
      <c r="G37" s="1648" t="s">
        <v>4007</v>
      </c>
      <c r="H37" s="1648"/>
      <c r="I37" s="1645"/>
      <c r="J37" s="1645"/>
      <c r="K37" s="1644" t="s">
        <v>4557</v>
      </c>
      <c r="L37" s="1647" t="s">
        <v>886</v>
      </c>
      <c r="M37" s="1649">
        <v>121500000</v>
      </c>
      <c r="N37" s="2194"/>
    </row>
    <row r="38" spans="1:14" s="822" customFormat="1" ht="39" customHeight="1">
      <c r="A38" s="2198">
        <v>26</v>
      </c>
      <c r="B38" s="1643" t="s">
        <v>3465</v>
      </c>
      <c r="C38" s="1644" t="s">
        <v>3363</v>
      </c>
      <c r="D38" s="1645"/>
      <c r="E38" s="1646">
        <v>5000</v>
      </c>
      <c r="F38" s="1647">
        <v>2011</v>
      </c>
      <c r="G38" s="1648" t="s">
        <v>4008</v>
      </c>
      <c r="H38" s="1648"/>
      <c r="I38" s="1645"/>
      <c r="J38" s="1645"/>
      <c r="K38" s="1644" t="s">
        <v>4557</v>
      </c>
      <c r="L38" s="1647" t="s">
        <v>886</v>
      </c>
      <c r="M38" s="1649">
        <v>17500000</v>
      </c>
      <c r="N38" s="2194"/>
    </row>
    <row r="39" spans="1:14" s="822" customFormat="1" ht="39" customHeight="1">
      <c r="A39" s="2198">
        <v>27</v>
      </c>
      <c r="B39" s="1643" t="s">
        <v>3466</v>
      </c>
      <c r="C39" s="1644" t="s">
        <v>3363</v>
      </c>
      <c r="D39" s="1645"/>
      <c r="E39" s="1646">
        <v>5000</v>
      </c>
      <c r="F39" s="1647">
        <v>2011</v>
      </c>
      <c r="G39" s="1648" t="s">
        <v>3992</v>
      </c>
      <c r="H39" s="1648"/>
      <c r="I39" s="1645"/>
      <c r="J39" s="1645"/>
      <c r="K39" s="1644" t="s">
        <v>4557</v>
      </c>
      <c r="L39" s="1647" t="s">
        <v>886</v>
      </c>
      <c r="M39" s="1649">
        <v>8500000</v>
      </c>
      <c r="N39" s="2194"/>
    </row>
    <row r="40" spans="1:14" s="822" customFormat="1" ht="39" customHeight="1">
      <c r="A40" s="2198">
        <v>28</v>
      </c>
      <c r="B40" s="1643" t="s">
        <v>3467</v>
      </c>
      <c r="C40" s="1644" t="s">
        <v>3363</v>
      </c>
      <c r="D40" s="1645"/>
      <c r="E40" s="1646">
        <v>5000</v>
      </c>
      <c r="F40" s="1647">
        <v>2011</v>
      </c>
      <c r="G40" s="1648" t="s">
        <v>4009</v>
      </c>
      <c r="H40" s="1648"/>
      <c r="I40" s="1645"/>
      <c r="J40" s="1645"/>
      <c r="K40" s="1644" t="s">
        <v>4557</v>
      </c>
      <c r="L40" s="1647" t="s">
        <v>886</v>
      </c>
      <c r="M40" s="1649">
        <v>12250000</v>
      </c>
      <c r="N40" s="2194"/>
    </row>
    <row r="41" spans="1:14" s="822" customFormat="1" ht="39" customHeight="1">
      <c r="A41" s="2198">
        <v>29</v>
      </c>
      <c r="B41" s="1643" t="s">
        <v>3468</v>
      </c>
      <c r="C41" s="1644" t="s">
        <v>3363</v>
      </c>
      <c r="D41" s="1645"/>
      <c r="E41" s="1646">
        <v>5000</v>
      </c>
      <c r="F41" s="1647">
        <v>2011</v>
      </c>
      <c r="G41" s="1648" t="s">
        <v>3211</v>
      </c>
      <c r="H41" s="1648"/>
      <c r="I41" s="1645"/>
      <c r="J41" s="1645"/>
      <c r="K41" s="1644" t="s">
        <v>4557</v>
      </c>
      <c r="L41" s="1647" t="s">
        <v>886</v>
      </c>
      <c r="M41" s="1649">
        <v>25000000</v>
      </c>
      <c r="N41" s="2194"/>
    </row>
    <row r="42" spans="1:14" s="822" customFormat="1" ht="39" customHeight="1">
      <c r="A42" s="2198">
        <v>30</v>
      </c>
      <c r="B42" s="1643" t="s">
        <v>3469</v>
      </c>
      <c r="C42" s="1644" t="s">
        <v>3363</v>
      </c>
      <c r="D42" s="1645"/>
      <c r="E42" s="1646">
        <v>5000</v>
      </c>
      <c r="F42" s="1647">
        <v>2011</v>
      </c>
      <c r="G42" s="1648" t="s">
        <v>3244</v>
      </c>
      <c r="H42" s="1648"/>
      <c r="I42" s="1645"/>
      <c r="J42" s="1645"/>
      <c r="K42" s="1644" t="s">
        <v>4557</v>
      </c>
      <c r="L42" s="1647" t="s">
        <v>886</v>
      </c>
      <c r="M42" s="1649">
        <v>6000000</v>
      </c>
      <c r="N42" s="2194"/>
    </row>
    <row r="43" spans="1:14" s="822" customFormat="1" ht="39" customHeight="1">
      <c r="A43" s="2198">
        <v>31</v>
      </c>
      <c r="B43" s="1643" t="s">
        <v>3470</v>
      </c>
      <c r="C43" s="1644" t="s">
        <v>3363</v>
      </c>
      <c r="D43" s="1645"/>
      <c r="E43" s="1646">
        <v>1250</v>
      </c>
      <c r="F43" s="1647">
        <v>2011</v>
      </c>
      <c r="G43" s="1648" t="s">
        <v>4010</v>
      </c>
      <c r="H43" s="1648"/>
      <c r="I43" s="1645"/>
      <c r="J43" s="1645"/>
      <c r="K43" s="1644" t="s">
        <v>4557</v>
      </c>
      <c r="L43" s="1647" t="s">
        <v>886</v>
      </c>
      <c r="M43" s="1649">
        <v>1500000</v>
      </c>
      <c r="N43" s="2194"/>
    </row>
    <row r="44" spans="1:14" s="822" customFormat="1" ht="39" customHeight="1">
      <c r="A44" s="2198">
        <v>32</v>
      </c>
      <c r="B44" s="1643" t="s">
        <v>3471</v>
      </c>
      <c r="C44" s="1644" t="s">
        <v>3363</v>
      </c>
      <c r="D44" s="1645"/>
      <c r="E44" s="1646">
        <v>10000</v>
      </c>
      <c r="F44" s="1647">
        <v>2012</v>
      </c>
      <c r="G44" s="1648" t="s">
        <v>4011</v>
      </c>
      <c r="H44" s="1648"/>
      <c r="I44" s="1645"/>
      <c r="J44" s="1645"/>
      <c r="K44" s="1644" t="s">
        <v>4557</v>
      </c>
      <c r="L44" s="1647" t="s">
        <v>886</v>
      </c>
      <c r="M44" s="1649">
        <v>200000000</v>
      </c>
      <c r="N44" s="2194"/>
    </row>
    <row r="45" spans="1:14" s="822" customFormat="1" ht="39" customHeight="1">
      <c r="A45" s="2198">
        <v>33</v>
      </c>
      <c r="B45" s="1643" t="s">
        <v>3472</v>
      </c>
      <c r="C45" s="1644" t="s">
        <v>3363</v>
      </c>
      <c r="D45" s="1645"/>
      <c r="E45" s="1646">
        <v>5000</v>
      </c>
      <c r="F45" s="1647">
        <v>2012</v>
      </c>
      <c r="G45" s="1648" t="s">
        <v>3988</v>
      </c>
      <c r="H45" s="1648"/>
      <c r="I45" s="1645"/>
      <c r="J45" s="1645"/>
      <c r="K45" s="1644" t="s">
        <v>4557</v>
      </c>
      <c r="L45" s="1647" t="s">
        <v>886</v>
      </c>
      <c r="M45" s="1649">
        <v>515000000</v>
      </c>
      <c r="N45" s="2194"/>
    </row>
    <row r="46" spans="1:14" s="822" customFormat="1" ht="39" customHeight="1">
      <c r="A46" s="2198">
        <v>34</v>
      </c>
      <c r="B46" s="1643" t="s">
        <v>3473</v>
      </c>
      <c r="C46" s="1644" t="s">
        <v>3363</v>
      </c>
      <c r="D46" s="1645"/>
      <c r="E46" s="1646">
        <v>600</v>
      </c>
      <c r="F46" s="1647">
        <v>2012</v>
      </c>
      <c r="G46" s="1648" t="s">
        <v>3988</v>
      </c>
      <c r="H46" s="1648"/>
      <c r="I46" s="1645"/>
      <c r="J46" s="1645"/>
      <c r="K46" s="1644" t="s">
        <v>4557</v>
      </c>
      <c r="L46" s="1647" t="s">
        <v>886</v>
      </c>
      <c r="M46" s="1649">
        <v>61800000</v>
      </c>
      <c r="N46" s="2194"/>
    </row>
    <row r="47" spans="1:14" s="822" customFormat="1" ht="39" customHeight="1">
      <c r="A47" s="2198">
        <v>35</v>
      </c>
      <c r="B47" s="1643" t="s">
        <v>3474</v>
      </c>
      <c r="C47" s="1644" t="s">
        <v>3363</v>
      </c>
      <c r="D47" s="1645"/>
      <c r="E47" s="1646">
        <v>750</v>
      </c>
      <c r="F47" s="1647">
        <v>2012</v>
      </c>
      <c r="G47" s="1648" t="s">
        <v>3988</v>
      </c>
      <c r="H47" s="1648"/>
      <c r="I47" s="1645"/>
      <c r="J47" s="1645"/>
      <c r="K47" s="1644" t="s">
        <v>4557</v>
      </c>
      <c r="L47" s="1647" t="s">
        <v>886</v>
      </c>
      <c r="M47" s="1649">
        <v>77250000</v>
      </c>
      <c r="N47" s="2194"/>
    </row>
    <row r="48" spans="1:14" s="822" customFormat="1" ht="39" customHeight="1">
      <c r="A48" s="2198">
        <v>36</v>
      </c>
      <c r="B48" s="1643" t="s">
        <v>3475</v>
      </c>
      <c r="C48" s="1644" t="s">
        <v>3363</v>
      </c>
      <c r="D48" s="1645"/>
      <c r="E48" s="1646">
        <v>2500</v>
      </c>
      <c r="F48" s="1647">
        <v>2012</v>
      </c>
      <c r="G48" s="1648" t="s">
        <v>4012</v>
      </c>
      <c r="H48" s="1648"/>
      <c r="I48" s="1645"/>
      <c r="J48" s="1645"/>
      <c r="K48" s="1644" t="s">
        <v>4557</v>
      </c>
      <c r="L48" s="1647" t="s">
        <v>886</v>
      </c>
      <c r="M48" s="1649">
        <v>4250000</v>
      </c>
      <c r="N48" s="2194"/>
    </row>
    <row r="49" spans="1:14" s="822" customFormat="1" ht="39" customHeight="1">
      <c r="A49" s="2198">
        <v>37</v>
      </c>
      <c r="B49" s="1643" t="s">
        <v>3476</v>
      </c>
      <c r="C49" s="1644" t="s">
        <v>3363</v>
      </c>
      <c r="D49" s="1645"/>
      <c r="E49" s="1646">
        <v>1950</v>
      </c>
      <c r="F49" s="1647">
        <v>2012</v>
      </c>
      <c r="G49" s="1648" t="s">
        <v>3993</v>
      </c>
      <c r="H49" s="1648"/>
      <c r="I49" s="1645"/>
      <c r="J49" s="1645"/>
      <c r="K49" s="1644" t="s">
        <v>4557</v>
      </c>
      <c r="L49" s="1647" t="s">
        <v>886</v>
      </c>
      <c r="M49" s="1649">
        <v>312000000</v>
      </c>
      <c r="N49" s="2194"/>
    </row>
    <row r="50" spans="1:14" s="822" customFormat="1" ht="39" customHeight="1">
      <c r="A50" s="2198">
        <v>38</v>
      </c>
      <c r="B50" s="1643" t="s">
        <v>3477</v>
      </c>
      <c r="C50" s="1644" t="s">
        <v>3363</v>
      </c>
      <c r="D50" s="1645"/>
      <c r="E50" s="1646">
        <v>5000</v>
      </c>
      <c r="F50" s="1647">
        <v>2012</v>
      </c>
      <c r="G50" s="1648" t="s">
        <v>4013</v>
      </c>
      <c r="H50" s="1648"/>
      <c r="I50" s="1645"/>
      <c r="J50" s="1645"/>
      <c r="K50" s="1644" t="s">
        <v>4557</v>
      </c>
      <c r="L50" s="1647" t="s">
        <v>886</v>
      </c>
      <c r="M50" s="1649">
        <v>50000000</v>
      </c>
      <c r="N50" s="2194"/>
    </row>
    <row r="51" spans="1:14" s="822" customFormat="1" ht="39" customHeight="1">
      <c r="A51" s="2198">
        <v>39</v>
      </c>
      <c r="B51" s="1643" t="s">
        <v>3478</v>
      </c>
      <c r="C51" s="1644" t="s">
        <v>3363</v>
      </c>
      <c r="D51" s="1645"/>
      <c r="E51" s="1646">
        <v>2500</v>
      </c>
      <c r="F51" s="1647">
        <v>2012</v>
      </c>
      <c r="G51" s="1648" t="s">
        <v>4014</v>
      </c>
      <c r="H51" s="1648"/>
      <c r="I51" s="1645"/>
      <c r="J51" s="1645"/>
      <c r="K51" s="1644" t="s">
        <v>4557</v>
      </c>
      <c r="L51" s="1647" t="s">
        <v>886</v>
      </c>
      <c r="M51" s="1649">
        <v>4250000</v>
      </c>
      <c r="N51" s="2194"/>
    </row>
    <row r="52" spans="1:14" s="822" customFormat="1" ht="39" customHeight="1">
      <c r="A52" s="2198">
        <v>40</v>
      </c>
      <c r="B52" s="1643" t="s">
        <v>3479</v>
      </c>
      <c r="C52" s="1644" t="s">
        <v>3363</v>
      </c>
      <c r="D52" s="1645"/>
      <c r="E52" s="1646">
        <v>3750</v>
      </c>
      <c r="F52" s="1647">
        <v>2012</v>
      </c>
      <c r="G52" s="1648" t="s">
        <v>3205</v>
      </c>
      <c r="H52" s="1648"/>
      <c r="I52" s="1645"/>
      <c r="J52" s="1645"/>
      <c r="K52" s="1644" t="s">
        <v>4557</v>
      </c>
      <c r="L52" s="1647" t="s">
        <v>886</v>
      </c>
      <c r="M52" s="1649">
        <v>9187500</v>
      </c>
      <c r="N52" s="2194"/>
    </row>
    <row r="53" spans="1:14" s="822" customFormat="1" ht="39" customHeight="1">
      <c r="A53" s="2198">
        <v>41</v>
      </c>
      <c r="B53" s="1643" t="s">
        <v>3480</v>
      </c>
      <c r="C53" s="1644" t="s">
        <v>3363</v>
      </c>
      <c r="D53" s="1645"/>
      <c r="E53" s="1646">
        <v>1250</v>
      </c>
      <c r="F53" s="1647">
        <v>2012</v>
      </c>
      <c r="G53" s="1648" t="s">
        <v>3993</v>
      </c>
      <c r="H53" s="1648"/>
      <c r="I53" s="1645"/>
      <c r="J53" s="1645"/>
      <c r="K53" s="1644" t="s">
        <v>4557</v>
      </c>
      <c r="L53" s="1647" t="s">
        <v>886</v>
      </c>
      <c r="M53" s="1649">
        <v>200000000</v>
      </c>
      <c r="N53" s="2194"/>
    </row>
    <row r="54" spans="1:14" s="822" customFormat="1" ht="39" customHeight="1">
      <c r="A54" s="2198">
        <v>42</v>
      </c>
      <c r="B54" s="1643" t="s">
        <v>3481</v>
      </c>
      <c r="C54" s="1644" t="s">
        <v>3363</v>
      </c>
      <c r="D54" s="1645"/>
      <c r="E54" s="1646">
        <v>5000</v>
      </c>
      <c r="F54" s="1647">
        <v>2012</v>
      </c>
      <c r="G54" s="1648" t="s">
        <v>4015</v>
      </c>
      <c r="H54" s="1648"/>
      <c r="I54" s="1645"/>
      <c r="J54" s="1645"/>
      <c r="K54" s="1644" t="s">
        <v>4557</v>
      </c>
      <c r="L54" s="1647" t="s">
        <v>886</v>
      </c>
      <c r="M54" s="1649">
        <v>50000000</v>
      </c>
      <c r="N54" s="2194"/>
    </row>
    <row r="55" spans="1:14" s="822" customFormat="1" ht="39" customHeight="1">
      <c r="A55" s="2198">
        <v>43</v>
      </c>
      <c r="B55" s="1643" t="s">
        <v>3482</v>
      </c>
      <c r="C55" s="1644" t="s">
        <v>3363</v>
      </c>
      <c r="D55" s="1645"/>
      <c r="E55" s="1646">
        <v>5000</v>
      </c>
      <c r="F55" s="1647">
        <v>2012</v>
      </c>
      <c r="G55" s="1648" t="s">
        <v>4016</v>
      </c>
      <c r="H55" s="1648"/>
      <c r="I55" s="1645"/>
      <c r="J55" s="1645"/>
      <c r="K55" s="1644" t="s">
        <v>4557</v>
      </c>
      <c r="L55" s="1647" t="s">
        <v>886</v>
      </c>
      <c r="M55" s="1649">
        <v>8500000</v>
      </c>
      <c r="N55" s="2194"/>
    </row>
    <row r="56" spans="1:14" s="822" customFormat="1" ht="39" customHeight="1">
      <c r="A56" s="2198">
        <v>44</v>
      </c>
      <c r="B56" s="1643" t="s">
        <v>3483</v>
      </c>
      <c r="C56" s="1644" t="s">
        <v>3363</v>
      </c>
      <c r="D56" s="1645"/>
      <c r="E56" s="1646">
        <v>5000</v>
      </c>
      <c r="F56" s="1647">
        <v>2012</v>
      </c>
      <c r="G56" s="1648" t="s">
        <v>4017</v>
      </c>
      <c r="H56" s="1648"/>
      <c r="I56" s="1645"/>
      <c r="J56" s="1645"/>
      <c r="K56" s="1644" t="s">
        <v>4557</v>
      </c>
      <c r="L56" s="1647" t="s">
        <v>886</v>
      </c>
      <c r="M56" s="1649">
        <v>70000000</v>
      </c>
      <c r="N56" s="2194"/>
    </row>
    <row r="57" spans="1:14" s="822" customFormat="1" ht="39" customHeight="1">
      <c r="A57" s="2198">
        <v>45</v>
      </c>
      <c r="B57" s="1643" t="s">
        <v>3484</v>
      </c>
      <c r="C57" s="1644" t="s">
        <v>3363</v>
      </c>
      <c r="D57" s="1645"/>
      <c r="E57" s="1646">
        <v>5000</v>
      </c>
      <c r="F57" s="1647">
        <v>2012</v>
      </c>
      <c r="G57" s="1648" t="s">
        <v>3999</v>
      </c>
      <c r="H57" s="1648"/>
      <c r="I57" s="1645"/>
      <c r="J57" s="1645"/>
      <c r="K57" s="1644" t="s">
        <v>4557</v>
      </c>
      <c r="L57" s="1647" t="s">
        <v>886</v>
      </c>
      <c r="M57" s="1649">
        <v>100000000</v>
      </c>
      <c r="N57" s="2194"/>
    </row>
    <row r="58" spans="1:14" s="822" customFormat="1" ht="39" customHeight="1">
      <c r="A58" s="2198">
        <v>46</v>
      </c>
      <c r="B58" s="1643" t="s">
        <v>3485</v>
      </c>
      <c r="C58" s="1644" t="s">
        <v>3363</v>
      </c>
      <c r="D58" s="1645"/>
      <c r="E58" s="1646">
        <v>5000</v>
      </c>
      <c r="F58" s="1647">
        <v>2012</v>
      </c>
      <c r="G58" s="1648" t="s">
        <v>4018</v>
      </c>
      <c r="H58" s="1648"/>
      <c r="I58" s="1645"/>
      <c r="J58" s="1645"/>
      <c r="K58" s="1644" t="s">
        <v>4557</v>
      </c>
      <c r="L58" s="1647" t="s">
        <v>886</v>
      </c>
      <c r="M58" s="1649">
        <v>100000000</v>
      </c>
      <c r="N58" s="2194"/>
    </row>
    <row r="59" spans="1:14" s="822" customFormat="1" ht="39" customHeight="1">
      <c r="A59" s="2198">
        <v>47</v>
      </c>
      <c r="B59" s="1643" t="s">
        <v>3486</v>
      </c>
      <c r="C59" s="1644" t="s">
        <v>3363</v>
      </c>
      <c r="D59" s="1645"/>
      <c r="E59" s="1646">
        <v>2500</v>
      </c>
      <c r="F59" s="1647">
        <v>2012</v>
      </c>
      <c r="G59" s="1648" t="s">
        <v>4019</v>
      </c>
      <c r="H59" s="1648"/>
      <c r="I59" s="1645"/>
      <c r="J59" s="1645"/>
      <c r="K59" s="1644" t="s">
        <v>4557</v>
      </c>
      <c r="L59" s="1647" t="s">
        <v>886</v>
      </c>
      <c r="M59" s="1649">
        <v>50000000</v>
      </c>
      <c r="N59" s="2194"/>
    </row>
    <row r="60" spans="1:14" s="822" customFormat="1" ht="39" customHeight="1">
      <c r="A60" s="2198">
        <v>48</v>
      </c>
      <c r="B60" s="1643" t="s">
        <v>3487</v>
      </c>
      <c r="C60" s="1644" t="s">
        <v>3363</v>
      </c>
      <c r="D60" s="1645"/>
      <c r="E60" s="1646">
        <v>2500</v>
      </c>
      <c r="F60" s="1647">
        <v>2012</v>
      </c>
      <c r="G60" s="1648" t="s">
        <v>4020</v>
      </c>
      <c r="H60" s="1648"/>
      <c r="I60" s="1645"/>
      <c r="J60" s="1645"/>
      <c r="K60" s="1644" t="s">
        <v>4557</v>
      </c>
      <c r="L60" s="1647" t="s">
        <v>886</v>
      </c>
      <c r="M60" s="1649">
        <v>6125000</v>
      </c>
      <c r="N60" s="2194"/>
    </row>
    <row r="61" spans="1:14" s="822" customFormat="1" ht="39" customHeight="1">
      <c r="A61" s="2198">
        <v>49</v>
      </c>
      <c r="B61" s="1643" t="s">
        <v>3488</v>
      </c>
      <c r="C61" s="1644" t="s">
        <v>3363</v>
      </c>
      <c r="D61" s="1645"/>
      <c r="E61" s="1646">
        <v>5000</v>
      </c>
      <c r="F61" s="1647">
        <v>2012</v>
      </c>
      <c r="G61" s="1648" t="s">
        <v>4021</v>
      </c>
      <c r="H61" s="1648"/>
      <c r="I61" s="1645"/>
      <c r="J61" s="1645"/>
      <c r="K61" s="1644" t="s">
        <v>4557</v>
      </c>
      <c r="L61" s="1647" t="s">
        <v>886</v>
      </c>
      <c r="M61" s="1649">
        <v>6000000</v>
      </c>
      <c r="N61" s="2194"/>
    </row>
    <row r="62" spans="1:14" s="822" customFormat="1" ht="39" customHeight="1">
      <c r="A62" s="2198">
        <v>50</v>
      </c>
      <c r="B62" s="1643" t="s">
        <v>3489</v>
      </c>
      <c r="C62" s="1644" t="s">
        <v>3363</v>
      </c>
      <c r="D62" s="1645"/>
      <c r="E62" s="1646">
        <v>3750</v>
      </c>
      <c r="F62" s="1647">
        <v>2012</v>
      </c>
      <c r="G62" s="1648" t="s">
        <v>4022</v>
      </c>
      <c r="H62" s="1648"/>
      <c r="I62" s="1645"/>
      <c r="J62" s="1645"/>
      <c r="K62" s="1644" t="s">
        <v>4557</v>
      </c>
      <c r="L62" s="1647" t="s">
        <v>886</v>
      </c>
      <c r="M62" s="1649">
        <v>6375000</v>
      </c>
      <c r="N62" s="2194"/>
    </row>
    <row r="63" spans="1:14" s="822" customFormat="1" ht="39" customHeight="1">
      <c r="A63" s="2198">
        <v>51</v>
      </c>
      <c r="B63" s="1643" t="s">
        <v>3490</v>
      </c>
      <c r="C63" s="1644" t="s">
        <v>3363</v>
      </c>
      <c r="D63" s="1645"/>
      <c r="E63" s="1646">
        <v>5000</v>
      </c>
      <c r="F63" s="1647">
        <v>2012</v>
      </c>
      <c r="G63" s="1648" t="s">
        <v>3410</v>
      </c>
      <c r="H63" s="1648"/>
      <c r="I63" s="1645"/>
      <c r="J63" s="1645"/>
      <c r="K63" s="1644" t="s">
        <v>4557</v>
      </c>
      <c r="L63" s="1647" t="s">
        <v>886</v>
      </c>
      <c r="M63" s="1649">
        <v>100000000</v>
      </c>
      <c r="N63" s="2194"/>
    </row>
    <row r="64" spans="1:14" s="822" customFormat="1" ht="39" customHeight="1">
      <c r="A64" s="2198">
        <v>52</v>
      </c>
      <c r="B64" s="1643" t="s">
        <v>3491</v>
      </c>
      <c r="C64" s="1644" t="s">
        <v>3363</v>
      </c>
      <c r="D64" s="1645"/>
      <c r="E64" s="1646">
        <v>2500</v>
      </c>
      <c r="F64" s="1647">
        <v>2012</v>
      </c>
      <c r="G64" s="1648" t="s">
        <v>4023</v>
      </c>
      <c r="H64" s="1648"/>
      <c r="I64" s="1645"/>
      <c r="J64" s="1645"/>
      <c r="K64" s="1644" t="s">
        <v>4557</v>
      </c>
      <c r="L64" s="1647" t="s">
        <v>886</v>
      </c>
      <c r="M64" s="1649">
        <v>90000000</v>
      </c>
      <c r="N64" s="2194"/>
    </row>
    <row r="65" spans="1:14" s="822" customFormat="1" ht="39" customHeight="1">
      <c r="A65" s="2198">
        <v>53</v>
      </c>
      <c r="B65" s="1643" t="s">
        <v>3492</v>
      </c>
      <c r="C65" s="1644" t="s">
        <v>3363</v>
      </c>
      <c r="D65" s="1645"/>
      <c r="E65" s="1646">
        <v>3750</v>
      </c>
      <c r="F65" s="1647">
        <v>2012</v>
      </c>
      <c r="G65" s="1648" t="s">
        <v>4024</v>
      </c>
      <c r="H65" s="1648"/>
      <c r="I65" s="1645"/>
      <c r="J65" s="1645"/>
      <c r="K65" s="1644" t="s">
        <v>4557</v>
      </c>
      <c r="L65" s="1647" t="s">
        <v>886</v>
      </c>
      <c r="M65" s="1649">
        <v>101250000</v>
      </c>
      <c r="N65" s="2194"/>
    </row>
    <row r="66" spans="1:14" s="822" customFormat="1" ht="39" customHeight="1">
      <c r="A66" s="2198">
        <v>54</v>
      </c>
      <c r="B66" s="1643" t="s">
        <v>3490</v>
      </c>
      <c r="C66" s="1644" t="s">
        <v>3363</v>
      </c>
      <c r="D66" s="1645"/>
      <c r="E66" s="1646">
        <v>1500</v>
      </c>
      <c r="F66" s="1647">
        <v>2012</v>
      </c>
      <c r="G66" s="1648" t="s">
        <v>3410</v>
      </c>
      <c r="H66" s="1648"/>
      <c r="I66" s="1645"/>
      <c r="J66" s="1645"/>
      <c r="K66" s="1644" t="s">
        <v>4557</v>
      </c>
      <c r="L66" s="1647" t="s">
        <v>886</v>
      </c>
      <c r="M66" s="1649">
        <v>30000000</v>
      </c>
      <c r="N66" s="2194"/>
    </row>
    <row r="67" spans="1:14" s="822" customFormat="1" ht="39" customHeight="1">
      <c r="A67" s="2198">
        <v>55</v>
      </c>
      <c r="B67" s="1643" t="s">
        <v>3602</v>
      </c>
      <c r="C67" s="1644" t="s">
        <v>3363</v>
      </c>
      <c r="D67" s="1645"/>
      <c r="E67" s="1646">
        <v>5000</v>
      </c>
      <c r="F67" s="1647">
        <v>2011</v>
      </c>
      <c r="G67" s="1648" t="s">
        <v>4025</v>
      </c>
      <c r="H67" s="1648"/>
      <c r="I67" s="1645"/>
      <c r="J67" s="1645"/>
      <c r="K67" s="1644" t="s">
        <v>4557</v>
      </c>
      <c r="L67" s="1647" t="s">
        <v>886</v>
      </c>
      <c r="M67" s="1649">
        <v>8500000</v>
      </c>
      <c r="N67" s="2194"/>
    </row>
    <row r="68" spans="1:14" s="822" customFormat="1" ht="39" customHeight="1">
      <c r="A68" s="2198">
        <v>56</v>
      </c>
      <c r="B68" s="1643" t="s">
        <v>3493</v>
      </c>
      <c r="C68" s="1644" t="s">
        <v>3363</v>
      </c>
      <c r="D68" s="1645"/>
      <c r="E68" s="1646">
        <v>3500</v>
      </c>
      <c r="F68" s="1647">
        <v>2011</v>
      </c>
      <c r="G68" s="1648" t="s">
        <v>4026</v>
      </c>
      <c r="H68" s="1648"/>
      <c r="I68" s="1645"/>
      <c r="J68" s="1645"/>
      <c r="K68" s="1644" t="s">
        <v>4557</v>
      </c>
      <c r="L68" s="1647" t="s">
        <v>886</v>
      </c>
      <c r="M68" s="1649">
        <v>8575000</v>
      </c>
      <c r="N68" s="2194"/>
    </row>
    <row r="69" spans="1:14" s="822" customFormat="1" ht="39" customHeight="1">
      <c r="A69" s="2198">
        <v>57</v>
      </c>
      <c r="B69" s="1643" t="s">
        <v>3494</v>
      </c>
      <c r="C69" s="1644" t="s">
        <v>3363</v>
      </c>
      <c r="D69" s="1645"/>
      <c r="E69" s="1646">
        <v>5000</v>
      </c>
      <c r="F69" s="1647">
        <v>2011</v>
      </c>
      <c r="G69" s="1648" t="s">
        <v>4027</v>
      </c>
      <c r="H69" s="1648"/>
      <c r="I69" s="1645"/>
      <c r="J69" s="1645"/>
      <c r="K69" s="1644" t="s">
        <v>4557</v>
      </c>
      <c r="L69" s="1647" t="s">
        <v>886</v>
      </c>
      <c r="M69" s="1649">
        <v>35750000</v>
      </c>
      <c r="N69" s="2194"/>
    </row>
    <row r="70" spans="1:14" s="822" customFormat="1" ht="39" customHeight="1">
      <c r="A70" s="2198">
        <v>58</v>
      </c>
      <c r="B70" s="1643" t="s">
        <v>3495</v>
      </c>
      <c r="C70" s="1644" t="s">
        <v>3363</v>
      </c>
      <c r="D70" s="1645"/>
      <c r="E70" s="1646">
        <v>9000</v>
      </c>
      <c r="F70" s="1647">
        <v>2011</v>
      </c>
      <c r="G70" s="1648" t="s">
        <v>4028</v>
      </c>
      <c r="H70" s="1648"/>
      <c r="I70" s="1645"/>
      <c r="J70" s="1645"/>
      <c r="K70" s="1644" t="s">
        <v>4557</v>
      </c>
      <c r="L70" s="1647" t="s">
        <v>886</v>
      </c>
      <c r="M70" s="1649">
        <v>45000000</v>
      </c>
      <c r="N70" s="2194"/>
    </row>
    <row r="71" spans="1:14" s="822" customFormat="1" ht="39" customHeight="1">
      <c r="A71" s="2198">
        <v>59</v>
      </c>
      <c r="B71" s="1643" t="s">
        <v>3603</v>
      </c>
      <c r="C71" s="1644" t="s">
        <v>3363</v>
      </c>
      <c r="D71" s="1645"/>
      <c r="E71" s="1646">
        <v>5000</v>
      </c>
      <c r="F71" s="1647">
        <v>2011</v>
      </c>
      <c r="G71" s="1648" t="s">
        <v>3244</v>
      </c>
      <c r="H71" s="1648"/>
      <c r="I71" s="1645"/>
      <c r="J71" s="1645"/>
      <c r="K71" s="1644" t="s">
        <v>4557</v>
      </c>
      <c r="L71" s="1647" t="s">
        <v>886</v>
      </c>
      <c r="M71" s="1649">
        <v>6000000</v>
      </c>
      <c r="N71" s="2194"/>
    </row>
    <row r="72" spans="1:14" s="822" customFormat="1" ht="39" customHeight="1">
      <c r="A72" s="2198">
        <v>60</v>
      </c>
      <c r="B72" s="1643" t="s">
        <v>3604</v>
      </c>
      <c r="C72" s="1644" t="s">
        <v>3363</v>
      </c>
      <c r="D72" s="1645"/>
      <c r="E72" s="1646">
        <v>1500</v>
      </c>
      <c r="F72" s="1647">
        <v>2012</v>
      </c>
      <c r="G72" s="1648" t="s">
        <v>4029</v>
      </c>
      <c r="H72" s="1648"/>
      <c r="I72" s="1645"/>
      <c r="J72" s="1645"/>
      <c r="K72" s="1644" t="s">
        <v>4557</v>
      </c>
      <c r="L72" s="1647" t="s">
        <v>886</v>
      </c>
      <c r="M72" s="1649">
        <v>3675000</v>
      </c>
      <c r="N72" s="2194"/>
    </row>
    <row r="73" spans="1:14" s="822" customFormat="1" ht="39" customHeight="1">
      <c r="A73" s="2198">
        <v>61</v>
      </c>
      <c r="B73" s="1643" t="s">
        <v>3496</v>
      </c>
      <c r="C73" s="1644" t="s">
        <v>3363</v>
      </c>
      <c r="D73" s="1645"/>
      <c r="E73" s="1646">
        <v>1050</v>
      </c>
      <c r="F73" s="1647">
        <v>2012</v>
      </c>
      <c r="G73" s="1648" t="s">
        <v>3988</v>
      </c>
      <c r="H73" s="1648"/>
      <c r="I73" s="1645"/>
      <c r="J73" s="1645"/>
      <c r="K73" s="1644" t="s">
        <v>4557</v>
      </c>
      <c r="L73" s="1647" t="s">
        <v>886</v>
      </c>
      <c r="M73" s="1649">
        <v>108150000</v>
      </c>
      <c r="N73" s="2194"/>
    </row>
    <row r="74" spans="1:14" s="822" customFormat="1" ht="39" customHeight="1">
      <c r="A74" s="2198">
        <v>62</v>
      </c>
      <c r="B74" s="1643" t="s">
        <v>3497</v>
      </c>
      <c r="C74" s="1644" t="s">
        <v>3363</v>
      </c>
      <c r="D74" s="1645"/>
      <c r="E74" s="1646">
        <v>5000</v>
      </c>
      <c r="F74" s="1647">
        <v>2012</v>
      </c>
      <c r="G74" s="1648" t="s">
        <v>4030</v>
      </c>
      <c r="H74" s="1648"/>
      <c r="I74" s="1645"/>
      <c r="J74" s="1645"/>
      <c r="K74" s="1644" t="s">
        <v>4557</v>
      </c>
      <c r="L74" s="1647" t="s">
        <v>886</v>
      </c>
      <c r="M74" s="1649">
        <v>25000000</v>
      </c>
      <c r="N74" s="2194"/>
    </row>
    <row r="75" spans="1:14" s="822" customFormat="1" ht="39" customHeight="1">
      <c r="A75" s="2198">
        <v>63</v>
      </c>
      <c r="B75" s="1643" t="s">
        <v>3498</v>
      </c>
      <c r="C75" s="1644" t="s">
        <v>3363</v>
      </c>
      <c r="D75" s="1645"/>
      <c r="E75" s="1646">
        <v>5000</v>
      </c>
      <c r="F75" s="1647">
        <v>2013</v>
      </c>
      <c r="G75" s="1648" t="s">
        <v>4031</v>
      </c>
      <c r="H75" s="1648"/>
      <c r="I75" s="1645"/>
      <c r="J75" s="1645"/>
      <c r="K75" s="1644" t="s">
        <v>4557</v>
      </c>
      <c r="L75" s="1647" t="s">
        <v>886</v>
      </c>
      <c r="M75" s="1649">
        <v>25000000</v>
      </c>
      <c r="N75" s="2194"/>
    </row>
    <row r="76" spans="1:14" s="822" customFormat="1" ht="39" customHeight="1">
      <c r="A76" s="2198">
        <v>64</v>
      </c>
      <c r="B76" s="1643" t="s">
        <v>3499</v>
      </c>
      <c r="C76" s="1644" t="s">
        <v>3363</v>
      </c>
      <c r="D76" s="1645"/>
      <c r="E76" s="1646">
        <v>5000</v>
      </c>
      <c r="F76" s="1647">
        <v>2013</v>
      </c>
      <c r="G76" s="1648" t="s">
        <v>3253</v>
      </c>
      <c r="H76" s="1648"/>
      <c r="I76" s="1645"/>
      <c r="J76" s="1645"/>
      <c r="K76" s="1644" t="s">
        <v>4557</v>
      </c>
      <c r="L76" s="1647" t="s">
        <v>886</v>
      </c>
      <c r="M76" s="1649">
        <v>35750000</v>
      </c>
      <c r="N76" s="2194"/>
    </row>
    <row r="77" spans="1:14" s="822" customFormat="1" ht="39" customHeight="1">
      <c r="A77" s="2198">
        <v>65</v>
      </c>
      <c r="B77" s="1643" t="s">
        <v>3500</v>
      </c>
      <c r="C77" s="1644" t="s">
        <v>3363</v>
      </c>
      <c r="D77" s="1645"/>
      <c r="E77" s="1646">
        <v>7500</v>
      </c>
      <c r="F77" s="1647">
        <v>2013</v>
      </c>
      <c r="G77" s="1648" t="s">
        <v>4032</v>
      </c>
      <c r="H77" s="1648"/>
      <c r="I77" s="1645"/>
      <c r="J77" s="1645"/>
      <c r="K77" s="1644" t="s">
        <v>4557</v>
      </c>
      <c r="L77" s="1647" t="s">
        <v>886</v>
      </c>
      <c r="M77" s="1649">
        <v>37500000</v>
      </c>
      <c r="N77" s="2194"/>
    </row>
    <row r="78" spans="1:14" s="822" customFormat="1" ht="39" customHeight="1">
      <c r="A78" s="2198">
        <v>66</v>
      </c>
      <c r="B78" s="1643" t="s">
        <v>3501</v>
      </c>
      <c r="C78" s="1644" t="s">
        <v>3363</v>
      </c>
      <c r="D78" s="1645"/>
      <c r="E78" s="1646">
        <v>1500</v>
      </c>
      <c r="F78" s="1647">
        <v>2013</v>
      </c>
      <c r="G78" s="1648" t="s">
        <v>4033</v>
      </c>
      <c r="H78" s="1648"/>
      <c r="I78" s="1645"/>
      <c r="J78" s="1645"/>
      <c r="K78" s="1644" t="s">
        <v>4557</v>
      </c>
      <c r="L78" s="1647" t="s">
        <v>886</v>
      </c>
      <c r="M78" s="1649">
        <v>15000000</v>
      </c>
      <c r="N78" s="2194"/>
    </row>
    <row r="79" spans="1:14" s="822" customFormat="1" ht="39" customHeight="1">
      <c r="A79" s="2198">
        <v>67</v>
      </c>
      <c r="B79" s="1643" t="s">
        <v>3502</v>
      </c>
      <c r="C79" s="1644" t="s">
        <v>3363</v>
      </c>
      <c r="D79" s="1645"/>
      <c r="E79" s="1646">
        <v>5000</v>
      </c>
      <c r="F79" s="1647">
        <v>2013</v>
      </c>
      <c r="G79" s="1648" t="s">
        <v>4034</v>
      </c>
      <c r="H79" s="1648"/>
      <c r="I79" s="1645"/>
      <c r="J79" s="1645"/>
      <c r="K79" s="1644" t="s">
        <v>4557</v>
      </c>
      <c r="L79" s="1647" t="s">
        <v>886</v>
      </c>
      <c r="M79" s="1649">
        <v>50000000</v>
      </c>
      <c r="N79" s="2194"/>
    </row>
    <row r="80" spans="1:14" s="822" customFormat="1" ht="39" customHeight="1">
      <c r="A80" s="2198">
        <v>68</v>
      </c>
      <c r="B80" s="1643" t="s">
        <v>3503</v>
      </c>
      <c r="C80" s="1644" t="s">
        <v>3363</v>
      </c>
      <c r="D80" s="1645"/>
      <c r="E80" s="1646">
        <v>5000</v>
      </c>
      <c r="F80" s="1647">
        <v>2013</v>
      </c>
      <c r="G80" s="1648" t="s">
        <v>4017</v>
      </c>
      <c r="H80" s="1648"/>
      <c r="I80" s="1645"/>
      <c r="J80" s="1645"/>
      <c r="K80" s="1644" t="s">
        <v>4557</v>
      </c>
      <c r="L80" s="1647" t="s">
        <v>886</v>
      </c>
      <c r="M80" s="1649">
        <v>70000000</v>
      </c>
      <c r="N80" s="2194"/>
    </row>
    <row r="81" spans="1:14" s="822" customFormat="1" ht="39" customHeight="1">
      <c r="A81" s="2198">
        <v>69</v>
      </c>
      <c r="B81" s="1643" t="s">
        <v>3504</v>
      </c>
      <c r="C81" s="1644" t="s">
        <v>3363</v>
      </c>
      <c r="D81" s="1645"/>
      <c r="E81" s="1646">
        <v>5000</v>
      </c>
      <c r="F81" s="1647">
        <v>2013</v>
      </c>
      <c r="G81" s="1648" t="s">
        <v>4011</v>
      </c>
      <c r="H81" s="1648"/>
      <c r="I81" s="1645"/>
      <c r="J81" s="1645"/>
      <c r="K81" s="1644" t="s">
        <v>4557</v>
      </c>
      <c r="L81" s="1647" t="s">
        <v>886</v>
      </c>
      <c r="M81" s="1649">
        <v>100000000</v>
      </c>
      <c r="N81" s="2194"/>
    </row>
    <row r="82" spans="1:14" s="822" customFormat="1" ht="39" customHeight="1">
      <c r="A82" s="2198">
        <v>70</v>
      </c>
      <c r="B82" s="1643" t="s">
        <v>3505</v>
      </c>
      <c r="C82" s="1644" t="s">
        <v>3363</v>
      </c>
      <c r="D82" s="1645"/>
      <c r="E82" s="1646">
        <v>5000</v>
      </c>
      <c r="F82" s="1647">
        <v>2013</v>
      </c>
      <c r="G82" s="1648" t="s">
        <v>3994</v>
      </c>
      <c r="H82" s="1648"/>
      <c r="I82" s="1645"/>
      <c r="J82" s="1645"/>
      <c r="K82" s="1644" t="s">
        <v>4557</v>
      </c>
      <c r="L82" s="1647" t="s">
        <v>886</v>
      </c>
      <c r="M82" s="1649">
        <v>70000000</v>
      </c>
      <c r="N82" s="2194"/>
    </row>
    <row r="83" spans="1:14" s="822" customFormat="1" ht="39" customHeight="1">
      <c r="A83" s="2198">
        <v>71</v>
      </c>
      <c r="B83" s="1643" t="s">
        <v>3471</v>
      </c>
      <c r="C83" s="1644" t="s">
        <v>3363</v>
      </c>
      <c r="D83" s="1645"/>
      <c r="E83" s="1646">
        <v>5000</v>
      </c>
      <c r="F83" s="1647">
        <v>2013</v>
      </c>
      <c r="G83" s="1648" t="s">
        <v>4011</v>
      </c>
      <c r="H83" s="1648"/>
      <c r="I83" s="1645"/>
      <c r="J83" s="1645"/>
      <c r="K83" s="1644" t="s">
        <v>4557</v>
      </c>
      <c r="L83" s="1647" t="s">
        <v>886</v>
      </c>
      <c r="M83" s="1649">
        <v>100000000</v>
      </c>
      <c r="N83" s="2194"/>
    </row>
    <row r="84" spans="1:14" s="822" customFormat="1" ht="39" customHeight="1">
      <c r="A84" s="2198">
        <v>72</v>
      </c>
      <c r="B84" s="1643" t="s">
        <v>3506</v>
      </c>
      <c r="C84" s="1644" t="s">
        <v>3363</v>
      </c>
      <c r="D84" s="1645"/>
      <c r="E84" s="1646">
        <v>3000</v>
      </c>
      <c r="F84" s="1647">
        <v>2013</v>
      </c>
      <c r="G84" s="1648" t="s">
        <v>4035</v>
      </c>
      <c r="H84" s="1648"/>
      <c r="I84" s="1645"/>
      <c r="J84" s="1645"/>
      <c r="K84" s="1644" t="s">
        <v>4557</v>
      </c>
      <c r="L84" s="1647" t="s">
        <v>886</v>
      </c>
      <c r="M84" s="1649">
        <v>5100000</v>
      </c>
      <c r="N84" s="2194"/>
    </row>
    <row r="85" spans="1:14" s="822" customFormat="1" ht="39" customHeight="1">
      <c r="A85" s="2198">
        <v>73</v>
      </c>
      <c r="B85" s="1643" t="s">
        <v>3507</v>
      </c>
      <c r="C85" s="1644" t="s">
        <v>3363</v>
      </c>
      <c r="D85" s="1645"/>
      <c r="E85" s="1646">
        <v>5000</v>
      </c>
      <c r="F85" s="1647">
        <v>2013</v>
      </c>
      <c r="G85" s="1648" t="s">
        <v>3988</v>
      </c>
      <c r="H85" s="1648"/>
      <c r="I85" s="1645"/>
      <c r="J85" s="1645"/>
      <c r="K85" s="1644" t="s">
        <v>4557</v>
      </c>
      <c r="L85" s="1647" t="s">
        <v>886</v>
      </c>
      <c r="M85" s="1649">
        <v>515000000</v>
      </c>
      <c r="N85" s="2194"/>
    </row>
    <row r="86" spans="1:14" s="822" customFormat="1" ht="39" customHeight="1">
      <c r="A86" s="2198">
        <v>74</v>
      </c>
      <c r="B86" s="1643" t="s">
        <v>3508</v>
      </c>
      <c r="C86" s="1644" t="s">
        <v>3363</v>
      </c>
      <c r="D86" s="1645"/>
      <c r="E86" s="1646">
        <v>540</v>
      </c>
      <c r="F86" s="1647">
        <v>2013</v>
      </c>
      <c r="G86" s="1648" t="s">
        <v>3993</v>
      </c>
      <c r="H86" s="1648"/>
      <c r="I86" s="1645"/>
      <c r="J86" s="1645"/>
      <c r="K86" s="1644" t="s">
        <v>4557</v>
      </c>
      <c r="L86" s="1647" t="s">
        <v>886</v>
      </c>
      <c r="M86" s="1649">
        <v>86400000</v>
      </c>
      <c r="N86" s="2194"/>
    </row>
    <row r="87" spans="1:14" s="822" customFormat="1" ht="39" customHeight="1">
      <c r="A87" s="2198">
        <v>75</v>
      </c>
      <c r="B87" s="1643" t="s">
        <v>3509</v>
      </c>
      <c r="C87" s="1644" t="s">
        <v>3363</v>
      </c>
      <c r="D87" s="1645"/>
      <c r="E87" s="1646">
        <v>3000</v>
      </c>
      <c r="F87" s="1647">
        <v>2013</v>
      </c>
      <c r="G87" s="1648" t="s">
        <v>4036</v>
      </c>
      <c r="H87" s="1648"/>
      <c r="I87" s="1645"/>
      <c r="J87" s="1645"/>
      <c r="K87" s="1644" t="s">
        <v>4557</v>
      </c>
      <c r="L87" s="1647" t="s">
        <v>886</v>
      </c>
      <c r="M87" s="1649">
        <v>246000000</v>
      </c>
      <c r="N87" s="2194"/>
    </row>
    <row r="88" spans="1:14" s="822" customFormat="1" ht="39" customHeight="1">
      <c r="A88" s="2198">
        <v>76</v>
      </c>
      <c r="B88" s="1643" t="s">
        <v>3510</v>
      </c>
      <c r="C88" s="1644" t="s">
        <v>3363</v>
      </c>
      <c r="D88" s="1645"/>
      <c r="E88" s="1646">
        <v>3335</v>
      </c>
      <c r="F88" s="1647">
        <v>2013</v>
      </c>
      <c r="G88" s="1648" t="s">
        <v>3988</v>
      </c>
      <c r="H88" s="1648"/>
      <c r="I88" s="1645"/>
      <c r="J88" s="1645"/>
      <c r="K88" s="1644" t="s">
        <v>4557</v>
      </c>
      <c r="L88" s="1647" t="s">
        <v>886</v>
      </c>
      <c r="M88" s="1649">
        <v>343505000</v>
      </c>
      <c r="N88" s="2194"/>
    </row>
    <row r="89" spans="1:14" s="822" customFormat="1" ht="39" customHeight="1">
      <c r="A89" s="2198">
        <v>77</v>
      </c>
      <c r="B89" s="1643" t="s">
        <v>3511</v>
      </c>
      <c r="C89" s="1644" t="s">
        <v>3363</v>
      </c>
      <c r="D89" s="1645"/>
      <c r="E89" s="1646">
        <v>5000</v>
      </c>
      <c r="F89" s="1647">
        <v>2013</v>
      </c>
      <c r="G89" s="1648" t="s">
        <v>3988</v>
      </c>
      <c r="H89" s="1648"/>
      <c r="I89" s="1645"/>
      <c r="J89" s="1645"/>
      <c r="K89" s="1644" t="s">
        <v>4557</v>
      </c>
      <c r="L89" s="1647" t="s">
        <v>886</v>
      </c>
      <c r="M89" s="1649">
        <v>515000000</v>
      </c>
      <c r="N89" s="2194"/>
    </row>
    <row r="90" spans="1:14" s="822" customFormat="1" ht="39" customHeight="1">
      <c r="A90" s="2198">
        <v>78</v>
      </c>
      <c r="B90" s="1643" t="s">
        <v>3512</v>
      </c>
      <c r="C90" s="1644" t="s">
        <v>3363</v>
      </c>
      <c r="D90" s="1645"/>
      <c r="E90" s="1646">
        <v>5000</v>
      </c>
      <c r="F90" s="1647">
        <v>2013</v>
      </c>
      <c r="G90" s="1648" t="s">
        <v>4037</v>
      </c>
      <c r="H90" s="1648"/>
      <c r="I90" s="1645"/>
      <c r="J90" s="1645"/>
      <c r="K90" s="1644" t="s">
        <v>4557</v>
      </c>
      <c r="L90" s="1647" t="s">
        <v>886</v>
      </c>
      <c r="M90" s="1649">
        <v>3300000</v>
      </c>
      <c r="N90" s="2194"/>
    </row>
    <row r="91" spans="1:14" s="822" customFormat="1" ht="39" customHeight="1">
      <c r="A91" s="2198">
        <v>79</v>
      </c>
      <c r="B91" s="1643" t="s">
        <v>3513</v>
      </c>
      <c r="C91" s="1644" t="s">
        <v>3363</v>
      </c>
      <c r="D91" s="1645"/>
      <c r="E91" s="1646">
        <v>2500</v>
      </c>
      <c r="F91" s="1647">
        <v>2013</v>
      </c>
      <c r="G91" s="1648" t="s">
        <v>4038</v>
      </c>
      <c r="H91" s="1648"/>
      <c r="I91" s="1645"/>
      <c r="J91" s="1645"/>
      <c r="K91" s="1644" t="s">
        <v>4557</v>
      </c>
      <c r="L91" s="1647" t="s">
        <v>886</v>
      </c>
      <c r="M91" s="1649">
        <v>4250000</v>
      </c>
      <c r="N91" s="2194"/>
    </row>
    <row r="92" spans="1:14" s="822" customFormat="1" ht="39" customHeight="1">
      <c r="A92" s="2198">
        <v>80</v>
      </c>
      <c r="B92" s="1643" t="s">
        <v>3514</v>
      </c>
      <c r="C92" s="1644" t="s">
        <v>3363</v>
      </c>
      <c r="D92" s="1645"/>
      <c r="E92" s="1646">
        <v>5000</v>
      </c>
      <c r="F92" s="1647">
        <v>2013</v>
      </c>
      <c r="G92" s="1648" t="s">
        <v>4025</v>
      </c>
      <c r="H92" s="1648"/>
      <c r="I92" s="1645"/>
      <c r="J92" s="1645"/>
      <c r="K92" s="1644" t="s">
        <v>4557</v>
      </c>
      <c r="L92" s="1647" t="s">
        <v>886</v>
      </c>
      <c r="M92" s="1649">
        <v>8500000</v>
      </c>
      <c r="N92" s="2194"/>
    </row>
    <row r="93" spans="1:14" s="822" customFormat="1" ht="39" customHeight="1">
      <c r="A93" s="2198">
        <v>81</v>
      </c>
      <c r="B93" s="1643" t="s">
        <v>3515</v>
      </c>
      <c r="C93" s="1644" t="s">
        <v>3363</v>
      </c>
      <c r="D93" s="1645"/>
      <c r="E93" s="1646">
        <v>5000</v>
      </c>
      <c r="F93" s="1647">
        <v>2013</v>
      </c>
      <c r="G93" s="1648" t="s">
        <v>4039</v>
      </c>
      <c r="H93" s="1648"/>
      <c r="I93" s="1645"/>
      <c r="J93" s="1645"/>
      <c r="K93" s="1644" t="s">
        <v>4557</v>
      </c>
      <c r="L93" s="1647" t="s">
        <v>886</v>
      </c>
      <c r="M93" s="1649">
        <v>8500000</v>
      </c>
      <c r="N93" s="2194"/>
    </row>
    <row r="94" spans="1:14" s="822" customFormat="1" ht="39" customHeight="1">
      <c r="A94" s="2198">
        <v>82</v>
      </c>
      <c r="B94" s="1643" t="s">
        <v>3516</v>
      </c>
      <c r="C94" s="1644" t="s">
        <v>3363</v>
      </c>
      <c r="D94" s="1645"/>
      <c r="E94" s="1646">
        <v>5000</v>
      </c>
      <c r="F94" s="1647">
        <v>2013</v>
      </c>
      <c r="G94" s="1648" t="s">
        <v>4040</v>
      </c>
      <c r="H94" s="1648"/>
      <c r="I94" s="1645"/>
      <c r="J94" s="1645"/>
      <c r="K94" s="1644" t="s">
        <v>4557</v>
      </c>
      <c r="L94" s="1647" t="s">
        <v>886</v>
      </c>
      <c r="M94" s="1649">
        <v>25000000</v>
      </c>
      <c r="N94" s="2194"/>
    </row>
    <row r="95" spans="1:14" s="822" customFormat="1" ht="39" customHeight="1">
      <c r="A95" s="2198">
        <v>83</v>
      </c>
      <c r="B95" s="1643" t="s">
        <v>3517</v>
      </c>
      <c r="C95" s="1644" t="s">
        <v>3363</v>
      </c>
      <c r="D95" s="1645"/>
      <c r="E95" s="1646">
        <v>5000</v>
      </c>
      <c r="F95" s="1647">
        <v>2013</v>
      </c>
      <c r="G95" s="1648" t="s">
        <v>4021</v>
      </c>
      <c r="H95" s="1648"/>
      <c r="I95" s="1645"/>
      <c r="J95" s="1645"/>
      <c r="K95" s="1644" t="s">
        <v>4557</v>
      </c>
      <c r="L95" s="1647" t="s">
        <v>886</v>
      </c>
      <c r="M95" s="1649">
        <v>8500000</v>
      </c>
      <c r="N95" s="2194"/>
    </row>
    <row r="96" spans="1:14" s="822" customFormat="1" ht="39" customHeight="1">
      <c r="A96" s="2198">
        <v>84</v>
      </c>
      <c r="B96" s="1643" t="s">
        <v>3605</v>
      </c>
      <c r="C96" s="1644" t="s">
        <v>3363</v>
      </c>
      <c r="D96" s="1645"/>
      <c r="E96" s="1646">
        <v>5000</v>
      </c>
      <c r="F96" s="1647">
        <v>2013</v>
      </c>
      <c r="G96" s="1648" t="s">
        <v>4041</v>
      </c>
      <c r="H96" s="1648"/>
      <c r="I96" s="1645"/>
      <c r="J96" s="1645"/>
      <c r="K96" s="1644" t="s">
        <v>4557</v>
      </c>
      <c r="L96" s="1647" t="s">
        <v>886</v>
      </c>
      <c r="M96" s="1649">
        <v>6000000</v>
      </c>
      <c r="N96" s="2194"/>
    </row>
    <row r="97" spans="1:14" s="822" customFormat="1" ht="39" customHeight="1">
      <c r="A97" s="2198">
        <v>85</v>
      </c>
      <c r="B97" s="1643" t="s">
        <v>3518</v>
      </c>
      <c r="C97" s="1644" t="s">
        <v>3363</v>
      </c>
      <c r="D97" s="1645"/>
      <c r="E97" s="1646">
        <v>5000</v>
      </c>
      <c r="F97" s="1647">
        <v>2013</v>
      </c>
      <c r="G97" s="1648" t="s">
        <v>3333</v>
      </c>
      <c r="H97" s="1648"/>
      <c r="I97" s="1645"/>
      <c r="J97" s="1645"/>
      <c r="K97" s="1644" t="s">
        <v>4557</v>
      </c>
      <c r="L97" s="1647" t="s">
        <v>886</v>
      </c>
      <c r="M97" s="1649">
        <v>135000000</v>
      </c>
      <c r="N97" s="2194"/>
    </row>
    <row r="98" spans="1:14" s="822" customFormat="1" ht="39" customHeight="1">
      <c r="A98" s="2198">
        <v>86</v>
      </c>
      <c r="B98" s="1643" t="s">
        <v>3519</v>
      </c>
      <c r="C98" s="1644" t="s">
        <v>3363</v>
      </c>
      <c r="D98" s="1645"/>
      <c r="E98" s="1646">
        <v>3000</v>
      </c>
      <c r="F98" s="1647">
        <v>2013</v>
      </c>
      <c r="G98" s="1648" t="s">
        <v>3410</v>
      </c>
      <c r="H98" s="1648"/>
      <c r="I98" s="1645"/>
      <c r="J98" s="1645"/>
      <c r="K98" s="1644" t="s">
        <v>4557</v>
      </c>
      <c r="L98" s="1647" t="s">
        <v>886</v>
      </c>
      <c r="M98" s="1649">
        <v>60000000</v>
      </c>
      <c r="N98" s="2194"/>
    </row>
    <row r="99" spans="1:14" s="822" customFormat="1" ht="39" customHeight="1">
      <c r="A99" s="2198">
        <v>87</v>
      </c>
      <c r="B99" s="1643" t="s">
        <v>3520</v>
      </c>
      <c r="C99" s="1644" t="s">
        <v>3363</v>
      </c>
      <c r="D99" s="1645"/>
      <c r="E99" s="1646">
        <v>3910</v>
      </c>
      <c r="F99" s="1647">
        <v>2013</v>
      </c>
      <c r="G99" s="1648" t="s">
        <v>4042</v>
      </c>
      <c r="H99" s="1648"/>
      <c r="I99" s="1645"/>
      <c r="J99" s="1645"/>
      <c r="K99" s="1644" t="s">
        <v>4557</v>
      </c>
      <c r="L99" s="1647" t="s">
        <v>886</v>
      </c>
      <c r="M99" s="1649">
        <v>9579500</v>
      </c>
      <c r="N99" s="2194"/>
    </row>
    <row r="100" spans="1:14" s="822" customFormat="1" ht="39" customHeight="1">
      <c r="A100" s="2198">
        <v>88</v>
      </c>
      <c r="B100" s="1643" t="s">
        <v>3521</v>
      </c>
      <c r="C100" s="1644" t="s">
        <v>3363</v>
      </c>
      <c r="D100" s="1645"/>
      <c r="E100" s="1646">
        <v>5000</v>
      </c>
      <c r="F100" s="1647">
        <v>2013</v>
      </c>
      <c r="G100" s="1648" t="s">
        <v>4017</v>
      </c>
      <c r="H100" s="1648"/>
      <c r="I100" s="1645"/>
      <c r="J100" s="1645"/>
      <c r="K100" s="1644" t="s">
        <v>4557</v>
      </c>
      <c r="L100" s="1647" t="s">
        <v>886</v>
      </c>
      <c r="M100" s="1649">
        <v>12250000</v>
      </c>
      <c r="N100" s="2194"/>
    </row>
    <row r="101" spans="1:14" s="822" customFormat="1" ht="39" customHeight="1">
      <c r="A101" s="2198">
        <v>89</v>
      </c>
      <c r="B101" s="1643" t="s">
        <v>3606</v>
      </c>
      <c r="C101" s="1644" t="s">
        <v>3363</v>
      </c>
      <c r="D101" s="1645"/>
      <c r="E101" s="1646">
        <v>5000</v>
      </c>
      <c r="F101" s="1647">
        <v>2013</v>
      </c>
      <c r="G101" s="1648" t="s">
        <v>4043</v>
      </c>
      <c r="H101" s="1648"/>
      <c r="I101" s="1645"/>
      <c r="J101" s="1645"/>
      <c r="K101" s="1644" t="s">
        <v>4557</v>
      </c>
      <c r="L101" s="1647" t="s">
        <v>886</v>
      </c>
      <c r="M101" s="1649">
        <v>135000000</v>
      </c>
      <c r="N101" s="2194"/>
    </row>
    <row r="102" spans="1:14" s="822" customFormat="1" ht="39" customHeight="1">
      <c r="A102" s="2198">
        <v>90</v>
      </c>
      <c r="B102" s="1643" t="s">
        <v>3522</v>
      </c>
      <c r="C102" s="1644" t="s">
        <v>3363</v>
      </c>
      <c r="D102" s="1645"/>
      <c r="E102" s="1646">
        <v>6500</v>
      </c>
      <c r="F102" s="1647">
        <v>2013</v>
      </c>
      <c r="G102" s="1648" t="s">
        <v>4044</v>
      </c>
      <c r="H102" s="1648"/>
      <c r="I102" s="1645"/>
      <c r="J102" s="1645"/>
      <c r="K102" s="1644" t="s">
        <v>4557</v>
      </c>
      <c r="L102" s="1647" t="s">
        <v>886</v>
      </c>
      <c r="M102" s="1649">
        <v>15925000</v>
      </c>
      <c r="N102" s="2194"/>
    </row>
    <row r="103" spans="1:14" s="822" customFormat="1" ht="39" customHeight="1">
      <c r="A103" s="2198">
        <v>91</v>
      </c>
      <c r="B103" s="1643" t="s">
        <v>3523</v>
      </c>
      <c r="C103" s="1644" t="s">
        <v>3363</v>
      </c>
      <c r="D103" s="1645"/>
      <c r="E103" s="1646">
        <v>5000</v>
      </c>
      <c r="F103" s="1647">
        <v>2013</v>
      </c>
      <c r="G103" s="1648" t="s">
        <v>4021</v>
      </c>
      <c r="H103" s="1648"/>
      <c r="I103" s="1645"/>
      <c r="J103" s="1645"/>
      <c r="K103" s="1644" t="s">
        <v>4557</v>
      </c>
      <c r="L103" s="1647" t="s">
        <v>886</v>
      </c>
      <c r="M103" s="1649">
        <v>8500000</v>
      </c>
      <c r="N103" s="2194"/>
    </row>
    <row r="104" spans="1:14" s="822" customFormat="1" ht="39" customHeight="1">
      <c r="A104" s="2198">
        <v>92</v>
      </c>
      <c r="B104" s="1643" t="s">
        <v>3524</v>
      </c>
      <c r="C104" s="1644" t="s">
        <v>3363</v>
      </c>
      <c r="D104" s="1645"/>
      <c r="E104" s="1646">
        <v>1500</v>
      </c>
      <c r="F104" s="1647">
        <v>2013</v>
      </c>
      <c r="G104" s="1648" t="s">
        <v>4019</v>
      </c>
      <c r="H104" s="1648"/>
      <c r="I104" s="1645"/>
      <c r="J104" s="1645"/>
      <c r="K104" s="1644" t="s">
        <v>4557</v>
      </c>
      <c r="L104" s="1647" t="s">
        <v>886</v>
      </c>
      <c r="M104" s="1649">
        <v>21000000</v>
      </c>
      <c r="N104" s="2194"/>
    </row>
    <row r="105" spans="1:14" s="822" customFormat="1" ht="39" customHeight="1">
      <c r="A105" s="2198">
        <v>93</v>
      </c>
      <c r="B105" s="1643" t="s">
        <v>3525</v>
      </c>
      <c r="C105" s="1644" t="s">
        <v>3363</v>
      </c>
      <c r="D105" s="1645"/>
      <c r="E105" s="1646">
        <v>3000</v>
      </c>
      <c r="F105" s="1647">
        <v>2013</v>
      </c>
      <c r="G105" s="1648" t="s">
        <v>4019</v>
      </c>
      <c r="H105" s="1648"/>
      <c r="I105" s="1645"/>
      <c r="J105" s="1645"/>
      <c r="K105" s="1644" t="s">
        <v>4557</v>
      </c>
      <c r="L105" s="1647" t="s">
        <v>886</v>
      </c>
      <c r="M105" s="1649">
        <v>42000000</v>
      </c>
      <c r="N105" s="2194"/>
    </row>
    <row r="106" spans="1:14" s="822" customFormat="1" ht="39" customHeight="1">
      <c r="A106" s="2198">
        <v>94</v>
      </c>
      <c r="B106" s="1643" t="s">
        <v>3526</v>
      </c>
      <c r="C106" s="1644" t="s">
        <v>3363</v>
      </c>
      <c r="D106" s="1645"/>
      <c r="E106" s="1646">
        <v>3000</v>
      </c>
      <c r="F106" s="1647">
        <v>2013</v>
      </c>
      <c r="G106" s="1648" t="s">
        <v>4045</v>
      </c>
      <c r="H106" s="1648"/>
      <c r="I106" s="1645"/>
      <c r="J106" s="1645"/>
      <c r="K106" s="1644" t="s">
        <v>4557</v>
      </c>
      <c r="L106" s="1647" t="s">
        <v>886</v>
      </c>
      <c r="M106" s="1649">
        <v>30000000</v>
      </c>
      <c r="N106" s="2194"/>
    </row>
    <row r="107" spans="1:14" s="822" customFormat="1" ht="39" customHeight="1">
      <c r="A107" s="2198">
        <v>95</v>
      </c>
      <c r="B107" s="1643" t="s">
        <v>3527</v>
      </c>
      <c r="C107" s="1644" t="s">
        <v>3363</v>
      </c>
      <c r="D107" s="1645"/>
      <c r="E107" s="1646">
        <v>3000</v>
      </c>
      <c r="F107" s="1647">
        <v>2013</v>
      </c>
      <c r="G107" s="1648" t="s">
        <v>4014</v>
      </c>
      <c r="H107" s="1648"/>
      <c r="I107" s="1645"/>
      <c r="J107" s="1645"/>
      <c r="K107" s="1644" t="s">
        <v>4557</v>
      </c>
      <c r="L107" s="1647" t="s">
        <v>886</v>
      </c>
      <c r="M107" s="1649">
        <v>5100000</v>
      </c>
      <c r="N107" s="2194"/>
    </row>
    <row r="108" spans="1:14" s="822" customFormat="1" ht="39" customHeight="1">
      <c r="A108" s="2198">
        <v>96</v>
      </c>
      <c r="B108" s="1643" t="s">
        <v>3528</v>
      </c>
      <c r="C108" s="1644" t="s">
        <v>3363</v>
      </c>
      <c r="D108" s="1645"/>
      <c r="E108" s="1646">
        <v>3000</v>
      </c>
      <c r="F108" s="1647">
        <v>2013</v>
      </c>
      <c r="G108" s="1648" t="s">
        <v>4017</v>
      </c>
      <c r="H108" s="1648"/>
      <c r="I108" s="1645"/>
      <c r="J108" s="1645"/>
      <c r="K108" s="1644" t="s">
        <v>4557</v>
      </c>
      <c r="L108" s="1647" t="s">
        <v>886</v>
      </c>
      <c r="M108" s="1649">
        <v>10500000</v>
      </c>
      <c r="N108" s="2194"/>
    </row>
    <row r="109" spans="1:14" s="822" customFormat="1" ht="39" customHeight="1">
      <c r="A109" s="2198">
        <v>97</v>
      </c>
      <c r="B109" s="1643" t="s">
        <v>3529</v>
      </c>
      <c r="C109" s="1644" t="s">
        <v>3363</v>
      </c>
      <c r="D109" s="1645"/>
      <c r="E109" s="1646">
        <v>6000</v>
      </c>
      <c r="F109" s="1647">
        <v>2013</v>
      </c>
      <c r="G109" s="1648" t="s">
        <v>4046</v>
      </c>
      <c r="H109" s="1648"/>
      <c r="I109" s="1645"/>
      <c r="J109" s="1645"/>
      <c r="K109" s="1644" t="s">
        <v>4557</v>
      </c>
      <c r="L109" s="1647" t="s">
        <v>886</v>
      </c>
      <c r="M109" s="1649">
        <v>84000000</v>
      </c>
      <c r="N109" s="2194"/>
    </row>
    <row r="110" spans="1:14" s="822" customFormat="1" ht="39" customHeight="1">
      <c r="A110" s="2198">
        <v>98</v>
      </c>
      <c r="B110" s="1643" t="s">
        <v>3607</v>
      </c>
      <c r="C110" s="1644" t="s">
        <v>3363</v>
      </c>
      <c r="D110" s="1645"/>
      <c r="E110" s="1646">
        <v>6000</v>
      </c>
      <c r="F110" s="1647">
        <v>2013</v>
      </c>
      <c r="G110" s="1648" t="s">
        <v>4047</v>
      </c>
      <c r="H110" s="1648"/>
      <c r="I110" s="1645"/>
      <c r="J110" s="1645"/>
      <c r="K110" s="1644" t="s">
        <v>4557</v>
      </c>
      <c r="L110" s="1647" t="s">
        <v>886</v>
      </c>
      <c r="M110" s="1649">
        <v>84000000</v>
      </c>
      <c r="N110" s="2194"/>
    </row>
    <row r="111" spans="1:14" s="822" customFormat="1" ht="39" customHeight="1">
      <c r="A111" s="2198">
        <v>99</v>
      </c>
      <c r="B111" s="1643" t="s">
        <v>3530</v>
      </c>
      <c r="C111" s="1644" t="s">
        <v>3363</v>
      </c>
      <c r="D111" s="1645"/>
      <c r="E111" s="1646">
        <v>3000</v>
      </c>
      <c r="F111" s="1647">
        <v>2013</v>
      </c>
      <c r="G111" s="1648" t="s">
        <v>4048</v>
      </c>
      <c r="H111" s="1648"/>
      <c r="I111" s="1645"/>
      <c r="J111" s="1645"/>
      <c r="K111" s="1644" t="s">
        <v>4557</v>
      </c>
      <c r="L111" s="1647" t="s">
        <v>886</v>
      </c>
      <c r="M111" s="1649">
        <v>5100000</v>
      </c>
      <c r="N111" s="2194"/>
    </row>
    <row r="112" spans="1:14" s="822" customFormat="1" ht="39" customHeight="1">
      <c r="A112" s="2198">
        <v>100</v>
      </c>
      <c r="B112" s="1643" t="s">
        <v>3531</v>
      </c>
      <c r="C112" s="1644" t="s">
        <v>3363</v>
      </c>
      <c r="D112" s="1645"/>
      <c r="E112" s="1646">
        <v>3000</v>
      </c>
      <c r="F112" s="1647">
        <v>2013</v>
      </c>
      <c r="G112" s="1648" t="s">
        <v>4049</v>
      </c>
      <c r="H112" s="1648"/>
      <c r="I112" s="1645"/>
      <c r="J112" s="1645"/>
      <c r="K112" s="1644" t="s">
        <v>4557</v>
      </c>
      <c r="L112" s="1647" t="s">
        <v>886</v>
      </c>
      <c r="M112" s="1649">
        <v>5100000</v>
      </c>
      <c r="N112" s="2194"/>
    </row>
    <row r="113" spans="1:14" s="822" customFormat="1" ht="39" customHeight="1">
      <c r="A113" s="2198">
        <v>101</v>
      </c>
      <c r="B113" s="1643" t="s">
        <v>3532</v>
      </c>
      <c r="C113" s="1644" t="s">
        <v>3363</v>
      </c>
      <c r="D113" s="1645"/>
      <c r="E113" s="1646">
        <v>3000</v>
      </c>
      <c r="F113" s="1647">
        <v>2013</v>
      </c>
      <c r="G113" s="1648" t="s">
        <v>4013</v>
      </c>
      <c r="H113" s="1648"/>
      <c r="I113" s="1645"/>
      <c r="J113" s="1645"/>
      <c r="K113" s="1644" t="s">
        <v>4557</v>
      </c>
      <c r="L113" s="1647" t="s">
        <v>886</v>
      </c>
      <c r="M113" s="1649">
        <v>30000000</v>
      </c>
      <c r="N113" s="2194"/>
    </row>
    <row r="114" spans="1:14" s="822" customFormat="1" ht="39" customHeight="1">
      <c r="A114" s="2198">
        <v>102</v>
      </c>
      <c r="B114" s="1643" t="s">
        <v>3533</v>
      </c>
      <c r="C114" s="1644" t="s">
        <v>3363</v>
      </c>
      <c r="D114" s="1645"/>
      <c r="E114" s="1646">
        <v>3000</v>
      </c>
      <c r="F114" s="1647">
        <v>2013</v>
      </c>
      <c r="G114" s="1648" t="s">
        <v>3997</v>
      </c>
      <c r="H114" s="1648"/>
      <c r="I114" s="1645"/>
      <c r="J114" s="1645"/>
      <c r="K114" s="1644" t="s">
        <v>4557</v>
      </c>
      <c r="L114" s="1647" t="s">
        <v>886</v>
      </c>
      <c r="M114" s="1649">
        <v>21450000</v>
      </c>
      <c r="N114" s="2194"/>
    </row>
    <row r="115" spans="1:14" s="822" customFormat="1" ht="39" customHeight="1">
      <c r="A115" s="2198">
        <v>103</v>
      </c>
      <c r="B115" s="1643" t="s">
        <v>3499</v>
      </c>
      <c r="C115" s="1644" t="s">
        <v>3363</v>
      </c>
      <c r="D115" s="1645"/>
      <c r="E115" s="1646">
        <v>5000</v>
      </c>
      <c r="F115" s="1647">
        <v>2013</v>
      </c>
      <c r="G115" s="1648" t="s">
        <v>3253</v>
      </c>
      <c r="H115" s="1648"/>
      <c r="I115" s="1645"/>
      <c r="J115" s="1645"/>
      <c r="K115" s="1644" t="s">
        <v>4557</v>
      </c>
      <c r="L115" s="1647" t="s">
        <v>886</v>
      </c>
      <c r="M115" s="1649">
        <v>35750000</v>
      </c>
      <c r="N115" s="2194"/>
    </row>
    <row r="116" spans="1:14" s="822" customFormat="1" ht="39" customHeight="1">
      <c r="A116" s="2198">
        <v>104</v>
      </c>
      <c r="B116" s="1643" t="s">
        <v>3534</v>
      </c>
      <c r="C116" s="1644" t="s">
        <v>3363</v>
      </c>
      <c r="D116" s="1645"/>
      <c r="E116" s="1646">
        <v>3000</v>
      </c>
      <c r="F116" s="1647">
        <v>2013</v>
      </c>
      <c r="G116" s="1648" t="s">
        <v>4050</v>
      </c>
      <c r="H116" s="1648"/>
      <c r="I116" s="1645"/>
      <c r="J116" s="1645"/>
      <c r="K116" s="1644" t="s">
        <v>4557</v>
      </c>
      <c r="L116" s="1647" t="s">
        <v>886</v>
      </c>
      <c r="M116" s="1649">
        <v>30000000</v>
      </c>
      <c r="N116" s="2194"/>
    </row>
    <row r="117" spans="1:14" s="822" customFormat="1" ht="39" customHeight="1">
      <c r="A117" s="2198">
        <v>105</v>
      </c>
      <c r="B117" s="1643" t="s">
        <v>3466</v>
      </c>
      <c r="C117" s="1644" t="s">
        <v>3363</v>
      </c>
      <c r="D117" s="1645"/>
      <c r="E117" s="1646">
        <v>3000</v>
      </c>
      <c r="F117" s="1647">
        <v>2013</v>
      </c>
      <c r="G117" s="1648" t="s">
        <v>3992</v>
      </c>
      <c r="H117" s="1648"/>
      <c r="I117" s="1645"/>
      <c r="J117" s="1645"/>
      <c r="K117" s="1644" t="s">
        <v>4557</v>
      </c>
      <c r="L117" s="1647" t="s">
        <v>886</v>
      </c>
      <c r="M117" s="1649">
        <v>5100000</v>
      </c>
      <c r="N117" s="2194"/>
    </row>
    <row r="118" spans="1:14" s="822" customFormat="1" ht="39" customHeight="1">
      <c r="A118" s="2198">
        <v>106</v>
      </c>
      <c r="B118" s="1643" t="s">
        <v>3535</v>
      </c>
      <c r="C118" s="1644" t="s">
        <v>3363</v>
      </c>
      <c r="D118" s="1645"/>
      <c r="E118" s="1646">
        <v>4885</v>
      </c>
      <c r="F118" s="1647">
        <v>2013</v>
      </c>
      <c r="G118" s="1648" t="s">
        <v>4051</v>
      </c>
      <c r="H118" s="1648"/>
      <c r="I118" s="1645"/>
      <c r="J118" s="1645"/>
      <c r="K118" s="1644" t="s">
        <v>4557</v>
      </c>
      <c r="L118" s="1647" t="s">
        <v>886</v>
      </c>
      <c r="M118" s="1649">
        <v>8304500</v>
      </c>
      <c r="N118" s="2194"/>
    </row>
    <row r="119" spans="1:14" s="822" customFormat="1" ht="39" customHeight="1">
      <c r="A119" s="2198">
        <v>107</v>
      </c>
      <c r="B119" s="1643" t="s">
        <v>3536</v>
      </c>
      <c r="C119" s="1644" t="s">
        <v>3363</v>
      </c>
      <c r="D119" s="1645"/>
      <c r="E119" s="1646">
        <v>5000</v>
      </c>
      <c r="F119" s="1647">
        <v>2014</v>
      </c>
      <c r="G119" s="1648" t="s">
        <v>4044</v>
      </c>
      <c r="H119" s="1648"/>
      <c r="I119" s="1645"/>
      <c r="J119" s="1645"/>
      <c r="K119" s="1644" t="s">
        <v>4557</v>
      </c>
      <c r="L119" s="1647" t="s">
        <v>886</v>
      </c>
      <c r="M119" s="1649">
        <v>12250000</v>
      </c>
      <c r="N119" s="2194"/>
    </row>
    <row r="120" spans="1:14" s="822" customFormat="1" ht="39" customHeight="1">
      <c r="A120" s="2198">
        <v>108</v>
      </c>
      <c r="B120" s="1643" t="s">
        <v>3537</v>
      </c>
      <c r="C120" s="1644" t="s">
        <v>3363</v>
      </c>
      <c r="D120" s="1645"/>
      <c r="E120" s="1646">
        <v>5000</v>
      </c>
      <c r="F120" s="1647">
        <v>2014</v>
      </c>
      <c r="G120" s="1648" t="s">
        <v>4052</v>
      </c>
      <c r="H120" s="1648"/>
      <c r="I120" s="1645"/>
      <c r="J120" s="1645"/>
      <c r="K120" s="1644" t="s">
        <v>4557</v>
      </c>
      <c r="L120" s="1647" t="s">
        <v>886</v>
      </c>
      <c r="M120" s="1649">
        <v>17500000</v>
      </c>
      <c r="N120" s="2194"/>
    </row>
    <row r="121" spans="1:14" s="822" customFormat="1" ht="39" customHeight="1">
      <c r="A121" s="2198">
        <v>109</v>
      </c>
      <c r="B121" s="1643" t="s">
        <v>3538</v>
      </c>
      <c r="C121" s="1644" t="s">
        <v>3363</v>
      </c>
      <c r="D121" s="1645"/>
      <c r="E121" s="1646">
        <v>5000</v>
      </c>
      <c r="F121" s="1647">
        <v>2014</v>
      </c>
      <c r="G121" s="1648" t="s">
        <v>3990</v>
      </c>
      <c r="H121" s="1648"/>
      <c r="I121" s="1645"/>
      <c r="J121" s="1645"/>
      <c r="K121" s="1644" t="s">
        <v>4557</v>
      </c>
      <c r="L121" s="1647" t="s">
        <v>886</v>
      </c>
      <c r="M121" s="1649">
        <v>12250000</v>
      </c>
      <c r="N121" s="2194"/>
    </row>
    <row r="122" spans="1:14" s="822" customFormat="1" ht="39" customHeight="1">
      <c r="A122" s="2198">
        <v>110</v>
      </c>
      <c r="B122" s="1643" t="s">
        <v>3539</v>
      </c>
      <c r="C122" s="1644" t="s">
        <v>3363</v>
      </c>
      <c r="D122" s="1645"/>
      <c r="E122" s="1646">
        <v>5000</v>
      </c>
      <c r="F122" s="1647">
        <v>2014</v>
      </c>
      <c r="G122" s="1648" t="s">
        <v>4001</v>
      </c>
      <c r="H122" s="1648"/>
      <c r="I122" s="1645"/>
      <c r="J122" s="1645"/>
      <c r="K122" s="1644" t="s">
        <v>4557</v>
      </c>
      <c r="L122" s="1647" t="s">
        <v>886</v>
      </c>
      <c r="M122" s="1649">
        <v>12250000</v>
      </c>
      <c r="N122" s="2194"/>
    </row>
    <row r="123" spans="1:14" s="822" customFormat="1" ht="39" customHeight="1">
      <c r="A123" s="2198">
        <v>111</v>
      </c>
      <c r="B123" s="1643" t="s">
        <v>3540</v>
      </c>
      <c r="C123" s="1644" t="s">
        <v>3363</v>
      </c>
      <c r="D123" s="1645"/>
      <c r="E123" s="1646">
        <v>750</v>
      </c>
      <c r="F123" s="1647">
        <v>2014</v>
      </c>
      <c r="G123" s="1648" t="s">
        <v>3219</v>
      </c>
      <c r="H123" s="1648"/>
      <c r="I123" s="1645"/>
      <c r="J123" s="1645"/>
      <c r="K123" s="1644" t="s">
        <v>4557</v>
      </c>
      <c r="L123" s="1647" t="s">
        <v>886</v>
      </c>
      <c r="M123" s="1649">
        <v>15000000</v>
      </c>
      <c r="N123" s="2194"/>
    </row>
    <row r="124" spans="1:14" s="822" customFormat="1" ht="39" customHeight="1">
      <c r="A124" s="2198">
        <v>112</v>
      </c>
      <c r="B124" s="1643" t="s">
        <v>3541</v>
      </c>
      <c r="C124" s="1644" t="s">
        <v>3363</v>
      </c>
      <c r="D124" s="1645"/>
      <c r="E124" s="1646">
        <v>4000</v>
      </c>
      <c r="F124" s="1647">
        <v>2014</v>
      </c>
      <c r="G124" s="1648" t="s">
        <v>4011</v>
      </c>
      <c r="H124" s="1648"/>
      <c r="I124" s="1645"/>
      <c r="J124" s="1645"/>
      <c r="K124" s="1644" t="s">
        <v>4557</v>
      </c>
      <c r="L124" s="1647" t="s">
        <v>886</v>
      </c>
      <c r="M124" s="1649">
        <v>80000000</v>
      </c>
      <c r="N124" s="2194"/>
    </row>
    <row r="125" spans="1:14" s="822" customFormat="1" ht="39" customHeight="1">
      <c r="A125" s="2198">
        <v>113</v>
      </c>
      <c r="B125" s="1643" t="s">
        <v>3542</v>
      </c>
      <c r="C125" s="1644" t="s">
        <v>3363</v>
      </c>
      <c r="D125" s="1645"/>
      <c r="E125" s="1646">
        <v>3000</v>
      </c>
      <c r="F125" s="1647">
        <v>2014</v>
      </c>
      <c r="G125" s="1648" t="s">
        <v>4053</v>
      </c>
      <c r="H125" s="1648"/>
      <c r="I125" s="1645"/>
      <c r="J125" s="1645"/>
      <c r="K125" s="1644" t="s">
        <v>4557</v>
      </c>
      <c r="L125" s="1647" t="s">
        <v>886</v>
      </c>
      <c r="M125" s="1649">
        <v>30000000</v>
      </c>
      <c r="N125" s="2194"/>
    </row>
    <row r="126" spans="1:14" s="822" customFormat="1" ht="39" customHeight="1">
      <c r="A126" s="2198">
        <v>114</v>
      </c>
      <c r="B126" s="1643" t="s">
        <v>3543</v>
      </c>
      <c r="C126" s="1644" t="s">
        <v>3363</v>
      </c>
      <c r="D126" s="1645"/>
      <c r="E126" s="1646">
        <v>750</v>
      </c>
      <c r="F126" s="1647">
        <v>2014</v>
      </c>
      <c r="G126" s="1648" t="s">
        <v>4054</v>
      </c>
      <c r="H126" s="1648"/>
      <c r="I126" s="1645"/>
      <c r="J126" s="1645"/>
      <c r="K126" s="1644" t="s">
        <v>4557</v>
      </c>
      <c r="L126" s="1647" t="s">
        <v>886</v>
      </c>
      <c r="M126" s="1649">
        <v>15000000</v>
      </c>
      <c r="N126" s="2194"/>
    </row>
    <row r="127" spans="1:14" s="822" customFormat="1" ht="39" customHeight="1">
      <c r="A127" s="2198">
        <v>115</v>
      </c>
      <c r="B127" s="1643" t="s">
        <v>3544</v>
      </c>
      <c r="C127" s="1644" t="s">
        <v>3363</v>
      </c>
      <c r="D127" s="1645"/>
      <c r="E127" s="1646">
        <v>750</v>
      </c>
      <c r="F127" s="1647">
        <v>2014</v>
      </c>
      <c r="G127" s="1648" t="s">
        <v>4055</v>
      </c>
      <c r="H127" s="1648"/>
      <c r="I127" s="1645"/>
      <c r="J127" s="1645"/>
      <c r="K127" s="1644" t="s">
        <v>4557</v>
      </c>
      <c r="L127" s="1647" t="s">
        <v>886</v>
      </c>
      <c r="M127" s="1649">
        <v>7500000</v>
      </c>
      <c r="N127" s="2194"/>
    </row>
    <row r="128" spans="1:14" s="822" customFormat="1" ht="39" customHeight="1">
      <c r="A128" s="2198">
        <v>116</v>
      </c>
      <c r="B128" s="1643" t="s">
        <v>3545</v>
      </c>
      <c r="C128" s="1644" t="s">
        <v>3363</v>
      </c>
      <c r="D128" s="1645"/>
      <c r="E128" s="1646">
        <v>750</v>
      </c>
      <c r="F128" s="1647">
        <v>2014</v>
      </c>
      <c r="G128" s="1648" t="s">
        <v>4056</v>
      </c>
      <c r="H128" s="1648"/>
      <c r="I128" s="1645"/>
      <c r="J128" s="1645"/>
      <c r="K128" s="1644" t="s">
        <v>4557</v>
      </c>
      <c r="L128" s="1647" t="s">
        <v>886</v>
      </c>
      <c r="M128" s="1649">
        <v>15000000</v>
      </c>
      <c r="N128" s="2194"/>
    </row>
    <row r="129" spans="1:14" s="822" customFormat="1" ht="39" customHeight="1">
      <c r="A129" s="2198">
        <v>117</v>
      </c>
      <c r="B129" s="1643" t="s">
        <v>3479</v>
      </c>
      <c r="C129" s="1644" t="s">
        <v>3363</v>
      </c>
      <c r="D129" s="1645"/>
      <c r="E129" s="1646">
        <v>750</v>
      </c>
      <c r="F129" s="1647">
        <v>2014</v>
      </c>
      <c r="G129" s="1648" t="s">
        <v>3205</v>
      </c>
      <c r="H129" s="1648"/>
      <c r="I129" s="1645"/>
      <c r="J129" s="1645"/>
      <c r="K129" s="1644" t="s">
        <v>4557</v>
      </c>
      <c r="L129" s="1647" t="s">
        <v>886</v>
      </c>
      <c r="M129" s="1649">
        <v>1837500</v>
      </c>
      <c r="N129" s="2194"/>
    </row>
    <row r="130" spans="1:14" s="822" customFormat="1" ht="39" customHeight="1">
      <c r="A130" s="2198">
        <v>118</v>
      </c>
      <c r="B130" s="1643" t="s">
        <v>3546</v>
      </c>
      <c r="C130" s="1644" t="s">
        <v>3363</v>
      </c>
      <c r="D130" s="1645"/>
      <c r="E130" s="1646">
        <v>6000</v>
      </c>
      <c r="F130" s="1647">
        <v>2014</v>
      </c>
      <c r="G130" s="1648" t="s">
        <v>4007</v>
      </c>
      <c r="H130" s="1648"/>
      <c r="I130" s="1645"/>
      <c r="J130" s="1645"/>
      <c r="K130" s="1644" t="s">
        <v>4557</v>
      </c>
      <c r="L130" s="1647" t="s">
        <v>886</v>
      </c>
      <c r="M130" s="1649">
        <v>216000000</v>
      </c>
      <c r="N130" s="2194"/>
    </row>
    <row r="131" spans="1:14" s="822" customFormat="1" ht="39" customHeight="1">
      <c r="A131" s="2198">
        <v>119</v>
      </c>
      <c r="B131" s="1643" t="s">
        <v>3547</v>
      </c>
      <c r="C131" s="1644" t="s">
        <v>3363</v>
      </c>
      <c r="D131" s="1645"/>
      <c r="E131" s="1646">
        <v>3000</v>
      </c>
      <c r="F131" s="1647">
        <v>2014</v>
      </c>
      <c r="G131" s="1648" t="s">
        <v>4013</v>
      </c>
      <c r="H131" s="1648"/>
      <c r="I131" s="1645"/>
      <c r="J131" s="1645"/>
      <c r="K131" s="1644" t="s">
        <v>4557</v>
      </c>
      <c r="L131" s="1647" t="s">
        <v>886</v>
      </c>
      <c r="M131" s="1649">
        <v>30000000</v>
      </c>
      <c r="N131" s="2194"/>
    </row>
    <row r="132" spans="1:14" s="822" customFormat="1" ht="39" customHeight="1">
      <c r="A132" s="2198">
        <v>120</v>
      </c>
      <c r="B132" s="1643" t="s">
        <v>3548</v>
      </c>
      <c r="C132" s="1644" t="s">
        <v>3363</v>
      </c>
      <c r="D132" s="1645"/>
      <c r="E132" s="1646">
        <v>1500</v>
      </c>
      <c r="F132" s="1647">
        <v>2014</v>
      </c>
      <c r="G132" s="1648" t="s">
        <v>3988</v>
      </c>
      <c r="H132" s="1648"/>
      <c r="I132" s="1645"/>
      <c r="J132" s="1645"/>
      <c r="K132" s="1644" t="s">
        <v>4557</v>
      </c>
      <c r="L132" s="1647" t="s">
        <v>886</v>
      </c>
      <c r="M132" s="1649">
        <v>154500000</v>
      </c>
      <c r="N132" s="2194"/>
    </row>
    <row r="133" spans="1:14" s="822" customFormat="1" ht="39" customHeight="1">
      <c r="A133" s="2198">
        <v>121</v>
      </c>
      <c r="B133" s="1643" t="s">
        <v>3477</v>
      </c>
      <c r="C133" s="1644" t="s">
        <v>3363</v>
      </c>
      <c r="D133" s="1645"/>
      <c r="E133" s="1646">
        <v>750</v>
      </c>
      <c r="F133" s="1647">
        <v>2014</v>
      </c>
      <c r="G133" s="1648" t="s">
        <v>4013</v>
      </c>
      <c r="H133" s="1648"/>
      <c r="I133" s="1645"/>
      <c r="J133" s="1645"/>
      <c r="K133" s="1644" t="s">
        <v>4557</v>
      </c>
      <c r="L133" s="1647" t="s">
        <v>886</v>
      </c>
      <c r="M133" s="1649">
        <v>7500000</v>
      </c>
      <c r="N133" s="2194"/>
    </row>
    <row r="134" spans="1:14" s="822" customFormat="1" ht="39" customHeight="1">
      <c r="A134" s="2198">
        <v>122</v>
      </c>
      <c r="B134" s="1643" t="s">
        <v>3549</v>
      </c>
      <c r="C134" s="1644" t="s">
        <v>3363</v>
      </c>
      <c r="D134" s="1645"/>
      <c r="E134" s="1646">
        <v>750</v>
      </c>
      <c r="F134" s="1647">
        <v>2014</v>
      </c>
      <c r="G134" s="1648" t="s">
        <v>4057</v>
      </c>
      <c r="H134" s="1648"/>
      <c r="I134" s="1645"/>
      <c r="J134" s="1645"/>
      <c r="K134" s="1644" t="s">
        <v>4557</v>
      </c>
      <c r="L134" s="1647" t="s">
        <v>886</v>
      </c>
      <c r="M134" s="1649">
        <v>2625000</v>
      </c>
      <c r="N134" s="2194"/>
    </row>
    <row r="135" spans="1:14" s="822" customFormat="1" ht="39" customHeight="1">
      <c r="A135" s="2198">
        <v>123</v>
      </c>
      <c r="B135" s="1643" t="s">
        <v>3485</v>
      </c>
      <c r="C135" s="1644" t="s">
        <v>3363</v>
      </c>
      <c r="D135" s="1645"/>
      <c r="E135" s="1646">
        <v>750</v>
      </c>
      <c r="F135" s="1647">
        <v>2014</v>
      </c>
      <c r="G135" s="1648" t="s">
        <v>4018</v>
      </c>
      <c r="H135" s="1648"/>
      <c r="I135" s="1645"/>
      <c r="J135" s="1645"/>
      <c r="K135" s="1644" t="s">
        <v>4557</v>
      </c>
      <c r="L135" s="1647" t="s">
        <v>886</v>
      </c>
      <c r="M135" s="1649">
        <v>15000000</v>
      </c>
      <c r="N135" s="2194"/>
    </row>
    <row r="136" spans="1:14" s="822" customFormat="1" ht="39" customHeight="1">
      <c r="A136" s="2198">
        <v>124</v>
      </c>
      <c r="B136" s="1643" t="s">
        <v>3550</v>
      </c>
      <c r="C136" s="1644" t="s">
        <v>3363</v>
      </c>
      <c r="D136" s="1645"/>
      <c r="E136" s="1646">
        <v>750</v>
      </c>
      <c r="F136" s="1647">
        <v>2014</v>
      </c>
      <c r="G136" s="1648" t="s">
        <v>4058</v>
      </c>
      <c r="H136" s="1648"/>
      <c r="I136" s="1645"/>
      <c r="J136" s="1645"/>
      <c r="K136" s="1644" t="s">
        <v>4557</v>
      </c>
      <c r="L136" s="1647" t="s">
        <v>886</v>
      </c>
      <c r="M136" s="1649">
        <v>7500000</v>
      </c>
      <c r="N136" s="2194"/>
    </row>
    <row r="137" spans="1:14" s="822" customFormat="1" ht="39" customHeight="1">
      <c r="A137" s="2198">
        <v>125</v>
      </c>
      <c r="B137" s="1643" t="s">
        <v>3551</v>
      </c>
      <c r="C137" s="1644" t="s">
        <v>3363</v>
      </c>
      <c r="D137" s="1645"/>
      <c r="E137" s="1646">
        <v>750</v>
      </c>
      <c r="F137" s="1647">
        <v>2014</v>
      </c>
      <c r="G137" s="1648" t="s">
        <v>4059</v>
      </c>
      <c r="H137" s="1648"/>
      <c r="I137" s="1645"/>
      <c r="J137" s="1645"/>
      <c r="K137" s="1644" t="s">
        <v>4557</v>
      </c>
      <c r="L137" s="1647" t="s">
        <v>886</v>
      </c>
      <c r="M137" s="1649">
        <v>1275000</v>
      </c>
      <c r="N137" s="2194"/>
    </row>
    <row r="138" spans="1:14" s="822" customFormat="1" ht="39" customHeight="1">
      <c r="A138" s="2198">
        <v>126</v>
      </c>
      <c r="B138" s="1643" t="s">
        <v>3552</v>
      </c>
      <c r="C138" s="1644" t="s">
        <v>3363</v>
      </c>
      <c r="D138" s="1645"/>
      <c r="E138" s="1646">
        <v>750</v>
      </c>
      <c r="F138" s="1647">
        <v>2014</v>
      </c>
      <c r="G138" s="1648" t="s">
        <v>4060</v>
      </c>
      <c r="H138" s="1648"/>
      <c r="I138" s="1645"/>
      <c r="J138" s="1645"/>
      <c r="K138" s="1644" t="s">
        <v>4557</v>
      </c>
      <c r="L138" s="1647" t="s">
        <v>886</v>
      </c>
      <c r="M138" s="1649">
        <v>7500000</v>
      </c>
      <c r="N138" s="2194"/>
    </row>
    <row r="139" spans="1:14" s="822" customFormat="1" ht="39" customHeight="1">
      <c r="A139" s="2198">
        <v>127</v>
      </c>
      <c r="B139" s="1643" t="s">
        <v>3553</v>
      </c>
      <c r="C139" s="1644" t="s">
        <v>3363</v>
      </c>
      <c r="D139" s="1645"/>
      <c r="E139" s="1646">
        <v>750</v>
      </c>
      <c r="F139" s="1647">
        <v>2014</v>
      </c>
      <c r="G139" s="1648" t="s">
        <v>4061</v>
      </c>
      <c r="H139" s="1648"/>
      <c r="I139" s="1645"/>
      <c r="J139" s="1645"/>
      <c r="K139" s="1644" t="s">
        <v>4557</v>
      </c>
      <c r="L139" s="1647" t="s">
        <v>886</v>
      </c>
      <c r="M139" s="1649">
        <v>7500000</v>
      </c>
      <c r="N139" s="2194"/>
    </row>
    <row r="140" spans="1:14" s="822" customFormat="1" ht="39" customHeight="1">
      <c r="A140" s="2198">
        <v>128</v>
      </c>
      <c r="B140" s="1643" t="s">
        <v>3554</v>
      </c>
      <c r="C140" s="1644" t="s">
        <v>3363</v>
      </c>
      <c r="D140" s="1645"/>
      <c r="E140" s="1646">
        <v>750</v>
      </c>
      <c r="F140" s="1647">
        <v>2014</v>
      </c>
      <c r="G140" s="1648" t="s">
        <v>4062</v>
      </c>
      <c r="H140" s="1648"/>
      <c r="I140" s="1645"/>
      <c r="J140" s="1645"/>
      <c r="K140" s="1644" t="s">
        <v>4557</v>
      </c>
      <c r="L140" s="1647" t="s">
        <v>886</v>
      </c>
      <c r="M140" s="1649">
        <v>2625000</v>
      </c>
      <c r="N140" s="2194"/>
    </row>
    <row r="141" spans="1:14" s="822" customFormat="1" ht="39" customHeight="1">
      <c r="A141" s="2198">
        <v>129</v>
      </c>
      <c r="B141" s="1643" t="s">
        <v>3555</v>
      </c>
      <c r="C141" s="1644" t="s">
        <v>3363</v>
      </c>
      <c r="D141" s="1645"/>
      <c r="E141" s="1646">
        <v>750</v>
      </c>
      <c r="F141" s="1647">
        <v>2014</v>
      </c>
      <c r="G141" s="1648" t="s">
        <v>4017</v>
      </c>
      <c r="H141" s="1648"/>
      <c r="I141" s="1645"/>
      <c r="J141" s="1645"/>
      <c r="K141" s="1644" t="s">
        <v>4557</v>
      </c>
      <c r="L141" s="1647" t="s">
        <v>886</v>
      </c>
      <c r="M141" s="1649">
        <v>1837500</v>
      </c>
      <c r="N141" s="2194"/>
    </row>
    <row r="142" spans="1:14" s="822" customFormat="1" ht="39" customHeight="1">
      <c r="A142" s="2198">
        <v>130</v>
      </c>
      <c r="B142" s="1643" t="s">
        <v>3556</v>
      </c>
      <c r="C142" s="1644" t="s">
        <v>3363</v>
      </c>
      <c r="D142" s="1645"/>
      <c r="E142" s="1646">
        <v>600</v>
      </c>
      <c r="F142" s="1647">
        <v>2014</v>
      </c>
      <c r="G142" s="1648" t="s">
        <v>4063</v>
      </c>
      <c r="H142" s="1648"/>
      <c r="I142" s="1645"/>
      <c r="J142" s="1645"/>
      <c r="K142" s="1644" t="s">
        <v>4557</v>
      </c>
      <c r="L142" s="1647" t="s">
        <v>886</v>
      </c>
      <c r="M142" s="1649">
        <v>720000</v>
      </c>
      <c r="N142" s="2194"/>
    </row>
    <row r="143" spans="1:14" s="822" customFormat="1" ht="39" customHeight="1">
      <c r="A143" s="2198">
        <v>131</v>
      </c>
      <c r="B143" s="1643" t="s">
        <v>3608</v>
      </c>
      <c r="C143" s="1644" t="s">
        <v>3363</v>
      </c>
      <c r="D143" s="1645"/>
      <c r="E143" s="1646">
        <v>750</v>
      </c>
      <c r="F143" s="1647">
        <v>2014</v>
      </c>
      <c r="G143" s="1648" t="s">
        <v>4064</v>
      </c>
      <c r="H143" s="1648"/>
      <c r="I143" s="1645"/>
      <c r="J143" s="1645"/>
      <c r="K143" s="1644" t="s">
        <v>4557</v>
      </c>
      <c r="L143" s="1647" t="s">
        <v>886</v>
      </c>
      <c r="M143" s="1649">
        <v>2625000</v>
      </c>
      <c r="N143" s="2194"/>
    </row>
    <row r="144" spans="1:14" s="822" customFormat="1" ht="39" customHeight="1">
      <c r="A144" s="2198">
        <v>132</v>
      </c>
      <c r="B144" s="1643" t="s">
        <v>3557</v>
      </c>
      <c r="C144" s="1644" t="s">
        <v>3363</v>
      </c>
      <c r="D144" s="1645"/>
      <c r="E144" s="1646">
        <v>5000</v>
      </c>
      <c r="F144" s="1647">
        <v>2014</v>
      </c>
      <c r="G144" s="1648" t="s">
        <v>4063</v>
      </c>
      <c r="H144" s="1648"/>
      <c r="I144" s="1645"/>
      <c r="J144" s="1645"/>
      <c r="K144" s="1644" t="s">
        <v>4557</v>
      </c>
      <c r="L144" s="1647" t="s">
        <v>886</v>
      </c>
      <c r="M144" s="1649">
        <v>6000000</v>
      </c>
      <c r="N144" s="2194"/>
    </row>
    <row r="145" spans="1:14" s="822" customFormat="1" ht="39" customHeight="1">
      <c r="A145" s="2198">
        <v>133</v>
      </c>
      <c r="B145" s="1643" t="s">
        <v>3558</v>
      </c>
      <c r="C145" s="1644" t="s">
        <v>3363</v>
      </c>
      <c r="D145" s="1645"/>
      <c r="E145" s="1646">
        <v>5000</v>
      </c>
      <c r="F145" s="1647">
        <v>2014</v>
      </c>
      <c r="G145" s="1648" t="s">
        <v>3211</v>
      </c>
      <c r="H145" s="1648"/>
      <c r="I145" s="1645"/>
      <c r="J145" s="1645"/>
      <c r="K145" s="1644" t="s">
        <v>4557</v>
      </c>
      <c r="L145" s="1647" t="s">
        <v>886</v>
      </c>
      <c r="M145" s="1649">
        <v>25000000</v>
      </c>
      <c r="N145" s="2194"/>
    </row>
    <row r="146" spans="1:14" s="822" customFormat="1" ht="39" customHeight="1">
      <c r="A146" s="2198">
        <v>134</v>
      </c>
      <c r="B146" s="1643" t="s">
        <v>3559</v>
      </c>
      <c r="C146" s="1644" t="s">
        <v>3363</v>
      </c>
      <c r="D146" s="1645"/>
      <c r="E146" s="1646">
        <v>3750</v>
      </c>
      <c r="F146" s="1647">
        <v>2014</v>
      </c>
      <c r="G146" s="1648" t="s">
        <v>4014</v>
      </c>
      <c r="H146" s="1648"/>
      <c r="I146" s="1645"/>
      <c r="J146" s="1645"/>
      <c r="K146" s="1644" t="s">
        <v>4557</v>
      </c>
      <c r="L146" s="1647" t="s">
        <v>886</v>
      </c>
      <c r="M146" s="1649">
        <v>13125000</v>
      </c>
      <c r="N146" s="2194"/>
    </row>
    <row r="147" spans="1:14" s="822" customFormat="1" ht="39" customHeight="1">
      <c r="A147" s="2198">
        <v>135</v>
      </c>
      <c r="B147" s="1643" t="s">
        <v>3560</v>
      </c>
      <c r="C147" s="1644" t="s">
        <v>3363</v>
      </c>
      <c r="D147" s="1645"/>
      <c r="E147" s="1646">
        <v>1250</v>
      </c>
      <c r="F147" s="1647">
        <v>2014</v>
      </c>
      <c r="G147" s="1648" t="s">
        <v>4023</v>
      </c>
      <c r="H147" s="1648"/>
      <c r="I147" s="1645"/>
      <c r="J147" s="1645"/>
      <c r="K147" s="1644" t="s">
        <v>4557</v>
      </c>
      <c r="L147" s="1647" t="s">
        <v>886</v>
      </c>
      <c r="M147" s="1649">
        <v>45000000</v>
      </c>
      <c r="N147" s="2194"/>
    </row>
    <row r="148" spans="1:14" s="822" customFormat="1" ht="39" customHeight="1">
      <c r="A148" s="2198">
        <v>136</v>
      </c>
      <c r="B148" s="1643" t="s">
        <v>3561</v>
      </c>
      <c r="C148" s="1644" t="s">
        <v>3363</v>
      </c>
      <c r="D148" s="1645"/>
      <c r="E148" s="1646">
        <v>1200</v>
      </c>
      <c r="F148" s="1647">
        <v>2014</v>
      </c>
      <c r="G148" s="1648" t="s">
        <v>4065</v>
      </c>
      <c r="H148" s="1648"/>
      <c r="I148" s="1645"/>
      <c r="J148" s="1645"/>
      <c r="K148" s="1644" t="s">
        <v>4557</v>
      </c>
      <c r="L148" s="1647" t="s">
        <v>886</v>
      </c>
      <c r="M148" s="1649">
        <v>8400000</v>
      </c>
      <c r="N148" s="2194"/>
    </row>
    <row r="149" spans="1:14" s="822" customFormat="1" ht="39" customHeight="1">
      <c r="A149" s="2198">
        <v>137</v>
      </c>
      <c r="B149" s="1643" t="s">
        <v>3562</v>
      </c>
      <c r="C149" s="1644" t="s">
        <v>3363</v>
      </c>
      <c r="D149" s="1645"/>
      <c r="E149" s="1646">
        <v>750</v>
      </c>
      <c r="F149" s="1647">
        <v>2014</v>
      </c>
      <c r="G149" s="1648" t="s">
        <v>3991</v>
      </c>
      <c r="H149" s="1648"/>
      <c r="I149" s="1645"/>
      <c r="J149" s="1645"/>
      <c r="K149" s="1644" t="s">
        <v>4557</v>
      </c>
      <c r="L149" s="1647" t="s">
        <v>886</v>
      </c>
      <c r="M149" s="1649">
        <v>1275000</v>
      </c>
      <c r="N149" s="2194"/>
    </row>
    <row r="150" spans="1:14" s="822" customFormat="1" ht="39" customHeight="1">
      <c r="A150" s="2198">
        <v>138</v>
      </c>
      <c r="B150" s="1643" t="s">
        <v>3563</v>
      </c>
      <c r="C150" s="1644" t="s">
        <v>3363</v>
      </c>
      <c r="D150" s="1645"/>
      <c r="E150" s="1646">
        <v>750</v>
      </c>
      <c r="F150" s="1647">
        <v>2014</v>
      </c>
      <c r="G150" s="1648" t="s">
        <v>3304</v>
      </c>
      <c r="H150" s="1648"/>
      <c r="I150" s="1645"/>
      <c r="J150" s="1645"/>
      <c r="K150" s="1644" t="s">
        <v>4557</v>
      </c>
      <c r="L150" s="1647" t="s">
        <v>886</v>
      </c>
      <c r="M150" s="1649">
        <v>5250000</v>
      </c>
      <c r="N150" s="2194"/>
    </row>
    <row r="151" spans="1:14" s="822" customFormat="1" ht="39" customHeight="1">
      <c r="A151" s="2198">
        <v>139</v>
      </c>
      <c r="B151" s="1643" t="s">
        <v>3609</v>
      </c>
      <c r="C151" s="1644" t="s">
        <v>3363</v>
      </c>
      <c r="D151" s="1645"/>
      <c r="E151" s="1646">
        <v>750</v>
      </c>
      <c r="F151" s="1647">
        <v>2014</v>
      </c>
      <c r="G151" s="1648" t="s">
        <v>2513</v>
      </c>
      <c r="H151" s="1648"/>
      <c r="I151" s="1645"/>
      <c r="J151" s="1645"/>
      <c r="K151" s="1644" t="s">
        <v>4557</v>
      </c>
      <c r="L151" s="1647" t="s">
        <v>886</v>
      </c>
      <c r="M151" s="1649">
        <v>2625000</v>
      </c>
      <c r="N151" s="2194"/>
    </row>
    <row r="152" spans="1:14" s="822" customFormat="1" ht="39" customHeight="1">
      <c r="A152" s="2198">
        <v>140</v>
      </c>
      <c r="B152" s="1643" t="s">
        <v>3564</v>
      </c>
      <c r="C152" s="1644" t="s">
        <v>3363</v>
      </c>
      <c r="D152" s="1645"/>
      <c r="E152" s="1646">
        <v>750</v>
      </c>
      <c r="F152" s="1647">
        <v>2014</v>
      </c>
      <c r="G152" s="1648" t="s">
        <v>4066</v>
      </c>
      <c r="H152" s="1648"/>
      <c r="I152" s="1645"/>
      <c r="J152" s="1645"/>
      <c r="K152" s="1644" t="s">
        <v>4557</v>
      </c>
      <c r="L152" s="1647" t="s">
        <v>886</v>
      </c>
      <c r="M152" s="1649">
        <v>5362500</v>
      </c>
      <c r="N152" s="2194"/>
    </row>
    <row r="153" spans="1:14" s="822" customFormat="1" ht="39" customHeight="1">
      <c r="A153" s="2198">
        <v>141</v>
      </c>
      <c r="B153" s="1643" t="s">
        <v>3490</v>
      </c>
      <c r="C153" s="1644" t="s">
        <v>3363</v>
      </c>
      <c r="D153" s="1645"/>
      <c r="E153" s="1646">
        <v>750</v>
      </c>
      <c r="F153" s="1647">
        <v>2014</v>
      </c>
      <c r="G153" s="1648" t="s">
        <v>3410</v>
      </c>
      <c r="H153" s="1648"/>
      <c r="I153" s="1645"/>
      <c r="J153" s="1645"/>
      <c r="K153" s="1644" t="s">
        <v>4557</v>
      </c>
      <c r="L153" s="1647" t="s">
        <v>886</v>
      </c>
      <c r="M153" s="1649">
        <v>15000000</v>
      </c>
      <c r="N153" s="2194"/>
    </row>
    <row r="154" spans="1:14" s="822" customFormat="1" ht="39" customHeight="1">
      <c r="A154" s="2198">
        <v>142</v>
      </c>
      <c r="B154" s="1643" t="s">
        <v>3565</v>
      </c>
      <c r="C154" s="1644" t="s">
        <v>3363</v>
      </c>
      <c r="D154" s="1645"/>
      <c r="E154" s="1646">
        <v>750</v>
      </c>
      <c r="F154" s="1647">
        <v>2014</v>
      </c>
      <c r="G154" s="1648" t="s">
        <v>4067</v>
      </c>
      <c r="H154" s="1648"/>
      <c r="I154" s="1645"/>
      <c r="J154" s="1645"/>
      <c r="K154" s="1644" t="s">
        <v>4557</v>
      </c>
      <c r="L154" s="1647" t="s">
        <v>886</v>
      </c>
      <c r="M154" s="1649">
        <v>3750000</v>
      </c>
      <c r="N154" s="2194"/>
    </row>
    <row r="155" spans="1:14" s="822" customFormat="1" ht="39" customHeight="1">
      <c r="A155" s="2198">
        <v>143</v>
      </c>
      <c r="B155" s="1643" t="s">
        <v>3566</v>
      </c>
      <c r="C155" s="1644" t="s">
        <v>3363</v>
      </c>
      <c r="D155" s="1645"/>
      <c r="E155" s="1646">
        <v>750</v>
      </c>
      <c r="F155" s="1647">
        <v>2014</v>
      </c>
      <c r="G155" s="1648" t="s">
        <v>4068</v>
      </c>
      <c r="H155" s="1648"/>
      <c r="I155" s="1645"/>
      <c r="J155" s="1645"/>
      <c r="K155" s="1644" t="s">
        <v>4557</v>
      </c>
      <c r="L155" s="1647" t="s">
        <v>886</v>
      </c>
      <c r="M155" s="1649">
        <v>3750000</v>
      </c>
      <c r="N155" s="2194"/>
    </row>
    <row r="156" spans="1:14" s="822" customFormat="1" ht="39" customHeight="1">
      <c r="A156" s="2198">
        <v>144</v>
      </c>
      <c r="B156" s="1643" t="s">
        <v>3567</v>
      </c>
      <c r="C156" s="1644" t="s">
        <v>3363</v>
      </c>
      <c r="D156" s="1645"/>
      <c r="E156" s="1646">
        <v>750</v>
      </c>
      <c r="F156" s="1647">
        <v>2014</v>
      </c>
      <c r="G156" s="1648" t="s">
        <v>4069</v>
      </c>
      <c r="H156" s="1648"/>
      <c r="I156" s="1645"/>
      <c r="J156" s="1645"/>
      <c r="K156" s="1644" t="s">
        <v>4557</v>
      </c>
      <c r="L156" s="1647" t="s">
        <v>886</v>
      </c>
      <c r="M156" s="1649">
        <v>3750000</v>
      </c>
      <c r="N156" s="2194"/>
    </row>
    <row r="157" spans="1:14" s="822" customFormat="1" ht="39" customHeight="1">
      <c r="A157" s="2198">
        <v>145</v>
      </c>
      <c r="B157" s="1643" t="s">
        <v>3568</v>
      </c>
      <c r="C157" s="1644" t="s">
        <v>3363</v>
      </c>
      <c r="D157" s="1645"/>
      <c r="E157" s="1646">
        <v>750</v>
      </c>
      <c r="F157" s="1647">
        <v>2014</v>
      </c>
      <c r="G157" s="1648" t="s">
        <v>4070</v>
      </c>
      <c r="H157" s="1648"/>
      <c r="I157" s="1645"/>
      <c r="J157" s="1645"/>
      <c r="K157" s="1644" t="s">
        <v>4557</v>
      </c>
      <c r="L157" s="1647" t="s">
        <v>886</v>
      </c>
      <c r="M157" s="1649">
        <v>5362500</v>
      </c>
      <c r="N157" s="2194"/>
    </row>
    <row r="158" spans="1:14" s="822" customFormat="1" ht="39" customHeight="1">
      <c r="A158" s="2198">
        <v>146</v>
      </c>
      <c r="B158" s="1643" t="s">
        <v>3569</v>
      </c>
      <c r="C158" s="1644" t="s">
        <v>3363</v>
      </c>
      <c r="D158" s="1645"/>
      <c r="E158" s="1646">
        <v>750</v>
      </c>
      <c r="F158" s="1647">
        <v>2014</v>
      </c>
      <c r="G158" s="1648" t="s">
        <v>4015</v>
      </c>
      <c r="H158" s="1648"/>
      <c r="I158" s="1645"/>
      <c r="J158" s="1645"/>
      <c r="K158" s="1644" t="s">
        <v>4557</v>
      </c>
      <c r="L158" s="1647" t="s">
        <v>886</v>
      </c>
      <c r="M158" s="1649">
        <v>7500000</v>
      </c>
      <c r="N158" s="2194"/>
    </row>
    <row r="159" spans="1:14" s="822" customFormat="1" ht="39" customHeight="1">
      <c r="A159" s="2198">
        <v>147</v>
      </c>
      <c r="B159" s="1643" t="s">
        <v>3570</v>
      </c>
      <c r="C159" s="1644" t="s">
        <v>3363</v>
      </c>
      <c r="D159" s="1645"/>
      <c r="E159" s="1646">
        <v>750</v>
      </c>
      <c r="F159" s="1647">
        <v>2014</v>
      </c>
      <c r="G159" s="1648" t="s">
        <v>4006</v>
      </c>
      <c r="H159" s="1648"/>
      <c r="I159" s="1645"/>
      <c r="J159" s="1645"/>
      <c r="K159" s="1644" t="s">
        <v>4557</v>
      </c>
      <c r="L159" s="1647" t="s">
        <v>886</v>
      </c>
      <c r="M159" s="1649">
        <v>77250000</v>
      </c>
      <c r="N159" s="2194"/>
    </row>
    <row r="160" spans="1:14" s="822" customFormat="1" ht="39" customHeight="1">
      <c r="A160" s="2198">
        <v>148</v>
      </c>
      <c r="B160" s="1643" t="s">
        <v>3557</v>
      </c>
      <c r="C160" s="1644" t="s">
        <v>3363</v>
      </c>
      <c r="D160" s="1645"/>
      <c r="E160" s="1646">
        <v>750</v>
      </c>
      <c r="F160" s="1647">
        <v>2014</v>
      </c>
      <c r="G160" s="1648" t="s">
        <v>4063</v>
      </c>
      <c r="H160" s="1648"/>
      <c r="I160" s="1645"/>
      <c r="J160" s="1645"/>
      <c r="K160" s="1644" t="s">
        <v>4557</v>
      </c>
      <c r="L160" s="1647" t="s">
        <v>886</v>
      </c>
      <c r="M160" s="1649">
        <v>900000</v>
      </c>
      <c r="N160" s="2194"/>
    </row>
    <row r="161" spans="1:14" s="822" customFormat="1" ht="39" customHeight="1">
      <c r="A161" s="2198">
        <v>149</v>
      </c>
      <c r="B161" s="1643" t="s">
        <v>3571</v>
      </c>
      <c r="C161" s="1644" t="s">
        <v>3363</v>
      </c>
      <c r="D161" s="1645"/>
      <c r="E161" s="1646">
        <v>750</v>
      </c>
      <c r="F161" s="1647">
        <v>2014</v>
      </c>
      <c r="G161" s="1648" t="s">
        <v>4064</v>
      </c>
      <c r="H161" s="1648"/>
      <c r="I161" s="1645"/>
      <c r="J161" s="1645"/>
      <c r="K161" s="1644" t="s">
        <v>4557</v>
      </c>
      <c r="L161" s="1647" t="s">
        <v>886</v>
      </c>
      <c r="M161" s="1649">
        <v>7500000</v>
      </c>
      <c r="N161" s="2194"/>
    </row>
    <row r="162" spans="1:14" s="822" customFormat="1" ht="39" customHeight="1">
      <c r="A162" s="2198">
        <v>150</v>
      </c>
      <c r="B162" s="1643" t="s">
        <v>3572</v>
      </c>
      <c r="C162" s="1644" t="s">
        <v>3363</v>
      </c>
      <c r="D162" s="1645"/>
      <c r="E162" s="1646">
        <v>750</v>
      </c>
      <c r="F162" s="1647">
        <v>2014</v>
      </c>
      <c r="G162" s="1648" t="s">
        <v>4071</v>
      </c>
      <c r="H162" s="1648"/>
      <c r="I162" s="1645"/>
      <c r="J162" s="1645"/>
      <c r="K162" s="1644" t="s">
        <v>4557</v>
      </c>
      <c r="L162" s="1647" t="s">
        <v>886</v>
      </c>
      <c r="M162" s="1649">
        <v>2625000</v>
      </c>
      <c r="N162" s="2194"/>
    </row>
    <row r="163" spans="1:14" s="822" customFormat="1" ht="39" customHeight="1">
      <c r="A163" s="2198">
        <v>151</v>
      </c>
      <c r="B163" s="1643" t="s">
        <v>3573</v>
      </c>
      <c r="C163" s="1644" t="s">
        <v>3363</v>
      </c>
      <c r="D163" s="1645"/>
      <c r="E163" s="1646">
        <v>750</v>
      </c>
      <c r="F163" s="1647">
        <v>2014</v>
      </c>
      <c r="G163" s="1648" t="s">
        <v>4072</v>
      </c>
      <c r="H163" s="1648"/>
      <c r="I163" s="1645"/>
      <c r="J163" s="1645"/>
      <c r="K163" s="1644" t="s">
        <v>4557</v>
      </c>
      <c r="L163" s="1647" t="s">
        <v>886</v>
      </c>
      <c r="M163" s="1649">
        <v>1837500</v>
      </c>
      <c r="N163" s="2194"/>
    </row>
    <row r="164" spans="1:14" s="822" customFormat="1" ht="39" customHeight="1">
      <c r="A164" s="2198">
        <v>152</v>
      </c>
      <c r="B164" s="1643" t="s">
        <v>3574</v>
      </c>
      <c r="C164" s="1644" t="s">
        <v>3363</v>
      </c>
      <c r="D164" s="1645"/>
      <c r="E164" s="1646">
        <v>750</v>
      </c>
      <c r="F164" s="1647">
        <v>2014</v>
      </c>
      <c r="G164" s="1648" t="s">
        <v>4073</v>
      </c>
      <c r="H164" s="1648"/>
      <c r="I164" s="1645"/>
      <c r="J164" s="1645"/>
      <c r="K164" s="1644" t="s">
        <v>4557</v>
      </c>
      <c r="L164" s="1647" t="s">
        <v>886</v>
      </c>
      <c r="M164" s="1649">
        <v>7500000</v>
      </c>
      <c r="N164" s="2194"/>
    </row>
    <row r="165" spans="1:14" s="822" customFormat="1" ht="39" customHeight="1">
      <c r="A165" s="2198">
        <v>153</v>
      </c>
      <c r="B165" s="1643" t="s">
        <v>3575</v>
      </c>
      <c r="C165" s="1644" t="s">
        <v>3363</v>
      </c>
      <c r="D165" s="1645"/>
      <c r="E165" s="1646">
        <v>1250</v>
      </c>
      <c r="F165" s="1647">
        <v>2014</v>
      </c>
      <c r="G165" s="1648" t="s">
        <v>4074</v>
      </c>
      <c r="H165" s="1648"/>
      <c r="I165" s="1645"/>
      <c r="J165" s="1645"/>
      <c r="K165" s="1644" t="s">
        <v>4557</v>
      </c>
      <c r="L165" s="1647" t="s">
        <v>886</v>
      </c>
      <c r="M165" s="1649">
        <v>25000000</v>
      </c>
      <c r="N165" s="2194"/>
    </row>
    <row r="166" spans="1:14" s="822" customFormat="1" ht="39" customHeight="1">
      <c r="A166" s="2198">
        <v>154</v>
      </c>
      <c r="B166" s="1643" t="s">
        <v>3497</v>
      </c>
      <c r="C166" s="1644" t="s">
        <v>3363</v>
      </c>
      <c r="D166" s="1645"/>
      <c r="E166" s="1646">
        <v>1250</v>
      </c>
      <c r="F166" s="1647">
        <v>2014</v>
      </c>
      <c r="G166" s="1648" t="s">
        <v>4030</v>
      </c>
      <c r="H166" s="1648"/>
      <c r="I166" s="1645"/>
      <c r="J166" s="1645"/>
      <c r="K166" s="1644" t="s">
        <v>4557</v>
      </c>
      <c r="L166" s="1647" t="s">
        <v>886</v>
      </c>
      <c r="M166" s="1649">
        <v>12500000</v>
      </c>
      <c r="N166" s="2194"/>
    </row>
    <row r="167" spans="1:14" s="822" customFormat="1" ht="39" customHeight="1">
      <c r="A167" s="2198">
        <v>155</v>
      </c>
      <c r="B167" s="1643" t="s">
        <v>3576</v>
      </c>
      <c r="C167" s="1644" t="s">
        <v>3363</v>
      </c>
      <c r="D167" s="1645"/>
      <c r="E167" s="1646">
        <v>1250</v>
      </c>
      <c r="F167" s="1647">
        <v>2014</v>
      </c>
      <c r="G167" s="1648" t="s">
        <v>3205</v>
      </c>
      <c r="H167" s="1648"/>
      <c r="I167" s="1645"/>
      <c r="J167" s="1645"/>
      <c r="K167" s="1644" t="s">
        <v>4557</v>
      </c>
      <c r="L167" s="1647" t="s">
        <v>886</v>
      </c>
      <c r="M167" s="1649">
        <v>3062500</v>
      </c>
      <c r="N167" s="2194"/>
    </row>
    <row r="168" spans="1:14" s="822" customFormat="1" ht="39" customHeight="1">
      <c r="A168" s="2198">
        <v>156</v>
      </c>
      <c r="B168" s="1643" t="s">
        <v>3577</v>
      </c>
      <c r="C168" s="1644" t="s">
        <v>3363</v>
      </c>
      <c r="D168" s="1645"/>
      <c r="E168" s="1646">
        <v>1250</v>
      </c>
      <c r="F168" s="1647">
        <v>2014</v>
      </c>
      <c r="G168" s="1648" t="s">
        <v>4075</v>
      </c>
      <c r="H168" s="1648"/>
      <c r="I168" s="1645"/>
      <c r="J168" s="1645"/>
      <c r="K168" s="1644" t="s">
        <v>4557</v>
      </c>
      <c r="L168" s="1647" t="s">
        <v>886</v>
      </c>
      <c r="M168" s="1649">
        <v>1500000</v>
      </c>
      <c r="N168" s="2194"/>
    </row>
    <row r="169" spans="1:14" s="822" customFormat="1" ht="39" customHeight="1">
      <c r="A169" s="2198">
        <v>157</v>
      </c>
      <c r="B169" s="1643" t="s">
        <v>3567</v>
      </c>
      <c r="C169" s="1644" t="s">
        <v>3363</v>
      </c>
      <c r="D169" s="1645"/>
      <c r="E169" s="1646">
        <v>1250</v>
      </c>
      <c r="F169" s="1647">
        <v>2015</v>
      </c>
      <c r="G169" s="1648" t="s">
        <v>4069</v>
      </c>
      <c r="H169" s="1648"/>
      <c r="I169" s="1645"/>
      <c r="J169" s="1645"/>
      <c r="K169" s="1644" t="s">
        <v>4557</v>
      </c>
      <c r="L169" s="1647" t="s">
        <v>886</v>
      </c>
      <c r="M169" s="1649">
        <v>6250000</v>
      </c>
      <c r="N169" s="2194"/>
    </row>
    <row r="170" spans="1:14" s="822" customFormat="1" ht="39" customHeight="1">
      <c r="A170" s="2198">
        <v>158</v>
      </c>
      <c r="B170" s="1643" t="s">
        <v>3578</v>
      </c>
      <c r="C170" s="1644" t="s">
        <v>3363</v>
      </c>
      <c r="D170" s="1645"/>
      <c r="E170" s="1646">
        <v>5000</v>
      </c>
      <c r="F170" s="1647">
        <v>2015</v>
      </c>
      <c r="G170" s="1648" t="s">
        <v>4076</v>
      </c>
      <c r="H170" s="1648"/>
      <c r="I170" s="1645"/>
      <c r="J170" s="1645"/>
      <c r="K170" s="1644" t="s">
        <v>4557</v>
      </c>
      <c r="L170" s="1647" t="s">
        <v>886</v>
      </c>
      <c r="M170" s="1649">
        <v>50000000</v>
      </c>
      <c r="N170" s="2194"/>
    </row>
    <row r="171" spans="1:14" s="822" customFormat="1" ht="39" customHeight="1">
      <c r="A171" s="2198">
        <v>159</v>
      </c>
      <c r="B171" s="1643" t="s">
        <v>3579</v>
      </c>
      <c r="C171" s="1644" t="s">
        <v>3363</v>
      </c>
      <c r="D171" s="1645"/>
      <c r="E171" s="1646">
        <v>5000</v>
      </c>
      <c r="F171" s="1647">
        <v>2015</v>
      </c>
      <c r="G171" s="1648" t="s">
        <v>4077</v>
      </c>
      <c r="H171" s="1648"/>
      <c r="I171" s="1645"/>
      <c r="J171" s="1645"/>
      <c r="K171" s="1644" t="s">
        <v>4557</v>
      </c>
      <c r="L171" s="1647" t="s">
        <v>886</v>
      </c>
      <c r="M171" s="1649">
        <v>50000000</v>
      </c>
      <c r="N171" s="2194"/>
    </row>
    <row r="172" spans="1:14" s="822" customFormat="1" ht="39" customHeight="1">
      <c r="A172" s="2198">
        <v>160</v>
      </c>
      <c r="B172" s="1643" t="s">
        <v>3580</v>
      </c>
      <c r="C172" s="1644" t="s">
        <v>3363</v>
      </c>
      <c r="D172" s="1645"/>
      <c r="E172" s="1646">
        <v>3000</v>
      </c>
      <c r="F172" s="1647">
        <v>2015</v>
      </c>
      <c r="G172" s="1648" t="s">
        <v>4078</v>
      </c>
      <c r="H172" s="1648"/>
      <c r="I172" s="1645"/>
      <c r="J172" s="1645"/>
      <c r="K172" s="1644" t="s">
        <v>4557</v>
      </c>
      <c r="L172" s="1647" t="s">
        <v>886</v>
      </c>
      <c r="M172" s="1649">
        <v>81000000</v>
      </c>
      <c r="N172" s="2194"/>
    </row>
    <row r="173" spans="1:14" s="822" customFormat="1" ht="39" customHeight="1">
      <c r="A173" s="2198">
        <v>161</v>
      </c>
      <c r="B173" s="1643" t="s">
        <v>3538</v>
      </c>
      <c r="C173" s="1644" t="s">
        <v>3363</v>
      </c>
      <c r="D173" s="1645"/>
      <c r="E173" s="1646">
        <v>1250</v>
      </c>
      <c r="F173" s="1647">
        <v>2015</v>
      </c>
      <c r="G173" s="1648" t="s">
        <v>3990</v>
      </c>
      <c r="H173" s="1648"/>
      <c r="I173" s="1645"/>
      <c r="J173" s="1645"/>
      <c r="K173" s="1644" t="s">
        <v>4557</v>
      </c>
      <c r="L173" s="1647" t="s">
        <v>886</v>
      </c>
      <c r="M173" s="1649">
        <v>3062500</v>
      </c>
      <c r="N173" s="2194"/>
    </row>
    <row r="174" spans="1:14" s="822" customFormat="1" ht="39" customHeight="1">
      <c r="A174" s="2198">
        <v>162</v>
      </c>
      <c r="B174" s="1643" t="s">
        <v>3581</v>
      </c>
      <c r="C174" s="1644" t="s">
        <v>3363</v>
      </c>
      <c r="D174" s="1645"/>
      <c r="E174" s="1646">
        <v>5000</v>
      </c>
      <c r="F174" s="1647">
        <v>2015</v>
      </c>
      <c r="G174" s="1648" t="s">
        <v>4079</v>
      </c>
      <c r="H174" s="1648"/>
      <c r="I174" s="1645"/>
      <c r="J174" s="1645"/>
      <c r="K174" s="1644" t="s">
        <v>4557</v>
      </c>
      <c r="L174" s="1647" t="s">
        <v>886</v>
      </c>
      <c r="M174" s="1649">
        <v>25000000</v>
      </c>
      <c r="N174" s="2194"/>
    </row>
    <row r="175" spans="1:14" s="822" customFormat="1" ht="39" customHeight="1">
      <c r="A175" s="2198">
        <v>163</v>
      </c>
      <c r="B175" s="1643" t="s">
        <v>3582</v>
      </c>
      <c r="C175" s="1644" t="s">
        <v>3363</v>
      </c>
      <c r="D175" s="1645"/>
      <c r="E175" s="1646">
        <v>5000</v>
      </c>
      <c r="F175" s="1647">
        <v>2015</v>
      </c>
      <c r="G175" s="1648" t="s">
        <v>4011</v>
      </c>
      <c r="H175" s="1648"/>
      <c r="I175" s="1645"/>
      <c r="J175" s="1645"/>
      <c r="K175" s="1644" t="s">
        <v>4557</v>
      </c>
      <c r="L175" s="1647" t="s">
        <v>886</v>
      </c>
      <c r="M175" s="1649">
        <v>100000000</v>
      </c>
      <c r="N175" s="2194"/>
    </row>
    <row r="176" spans="1:14" s="822" customFormat="1" ht="39" customHeight="1">
      <c r="A176" s="2198">
        <v>164</v>
      </c>
      <c r="B176" s="1643" t="s">
        <v>3583</v>
      </c>
      <c r="C176" s="1644" t="s">
        <v>3363</v>
      </c>
      <c r="D176" s="1645"/>
      <c r="E176" s="1646">
        <v>1250</v>
      </c>
      <c r="F176" s="1647">
        <v>2015</v>
      </c>
      <c r="G176" s="1648" t="s">
        <v>4080</v>
      </c>
      <c r="H176" s="1648"/>
      <c r="I176" s="1645"/>
      <c r="J176" s="1645"/>
      <c r="K176" s="1644" t="s">
        <v>4557</v>
      </c>
      <c r="L176" s="1647" t="s">
        <v>886</v>
      </c>
      <c r="M176" s="1649">
        <v>12500000</v>
      </c>
      <c r="N176" s="2194"/>
    </row>
    <row r="177" spans="1:14" s="822" customFormat="1" ht="39" customHeight="1">
      <c r="A177" s="2198">
        <v>165</v>
      </c>
      <c r="B177" s="1643" t="s">
        <v>3584</v>
      </c>
      <c r="C177" s="1644" t="s">
        <v>3363</v>
      </c>
      <c r="D177" s="1645"/>
      <c r="E177" s="1646">
        <v>1250</v>
      </c>
      <c r="F177" s="1647">
        <v>2015</v>
      </c>
      <c r="G177" s="1648" t="s">
        <v>2513</v>
      </c>
      <c r="H177" s="1648"/>
      <c r="I177" s="1645"/>
      <c r="J177" s="1645"/>
      <c r="K177" s="1644" t="s">
        <v>4557</v>
      </c>
      <c r="L177" s="1647" t="s">
        <v>886</v>
      </c>
      <c r="M177" s="1649">
        <v>6250000</v>
      </c>
      <c r="N177" s="2194"/>
    </row>
    <row r="178" spans="1:14" s="822" customFormat="1" ht="39" customHeight="1">
      <c r="A178" s="2198">
        <v>166</v>
      </c>
      <c r="B178" s="1643" t="s">
        <v>3585</v>
      </c>
      <c r="C178" s="1644" t="s">
        <v>3363</v>
      </c>
      <c r="D178" s="1645"/>
      <c r="E178" s="1646">
        <v>750</v>
      </c>
      <c r="F178" s="1647">
        <v>2015</v>
      </c>
      <c r="G178" s="1648" t="s">
        <v>4081</v>
      </c>
      <c r="H178" s="1648"/>
      <c r="I178" s="1645"/>
      <c r="J178" s="1645"/>
      <c r="K178" s="1644" t="s">
        <v>4557</v>
      </c>
      <c r="L178" s="1647" t="s">
        <v>886</v>
      </c>
      <c r="M178" s="1649">
        <v>7500000</v>
      </c>
      <c r="N178" s="2194"/>
    </row>
    <row r="179" spans="1:14" s="822" customFormat="1" ht="39" customHeight="1">
      <c r="A179" s="2198">
        <v>167</v>
      </c>
      <c r="B179" s="1643" t="s">
        <v>3586</v>
      </c>
      <c r="C179" s="1644" t="s">
        <v>3363</v>
      </c>
      <c r="D179" s="1645"/>
      <c r="E179" s="1646">
        <v>750</v>
      </c>
      <c r="F179" s="1647">
        <v>2015</v>
      </c>
      <c r="G179" s="1648" t="s">
        <v>4082</v>
      </c>
      <c r="H179" s="1648"/>
      <c r="I179" s="1645"/>
      <c r="J179" s="1645"/>
      <c r="K179" s="1644" t="s">
        <v>4557</v>
      </c>
      <c r="L179" s="1647" t="s">
        <v>886</v>
      </c>
      <c r="M179" s="1649">
        <v>5250000</v>
      </c>
      <c r="N179" s="2194"/>
    </row>
    <row r="180" spans="1:14" s="822" customFormat="1" ht="39" customHeight="1">
      <c r="A180" s="2198">
        <v>168</v>
      </c>
      <c r="B180" s="1643" t="s">
        <v>3587</v>
      </c>
      <c r="C180" s="1644" t="s">
        <v>3363</v>
      </c>
      <c r="D180" s="1645"/>
      <c r="E180" s="1646">
        <v>750</v>
      </c>
      <c r="F180" s="1647">
        <v>2015</v>
      </c>
      <c r="G180" s="1648" t="s">
        <v>4083</v>
      </c>
      <c r="H180" s="1648"/>
      <c r="I180" s="1645"/>
      <c r="J180" s="1645"/>
      <c r="K180" s="1644" t="s">
        <v>4557</v>
      </c>
      <c r="L180" s="1647" t="s">
        <v>886</v>
      </c>
      <c r="M180" s="1649">
        <v>2625000</v>
      </c>
      <c r="N180" s="2194"/>
    </row>
    <row r="181" spans="1:14" s="822" customFormat="1" ht="39" customHeight="1">
      <c r="A181" s="2198">
        <v>169</v>
      </c>
      <c r="B181" s="1643" t="s">
        <v>3610</v>
      </c>
      <c r="C181" s="1644" t="s">
        <v>3363</v>
      </c>
      <c r="D181" s="1645"/>
      <c r="E181" s="1646">
        <v>750</v>
      </c>
      <c r="F181" s="1647">
        <v>2015</v>
      </c>
      <c r="G181" s="1648" t="s">
        <v>4084</v>
      </c>
      <c r="H181" s="1648"/>
      <c r="I181" s="1645"/>
      <c r="J181" s="1645"/>
      <c r="K181" s="1644" t="s">
        <v>4557</v>
      </c>
      <c r="L181" s="1647" t="s">
        <v>886</v>
      </c>
      <c r="M181" s="1649">
        <v>36000000</v>
      </c>
      <c r="N181" s="2194"/>
    </row>
    <row r="182" spans="1:14" s="822" customFormat="1" ht="39" customHeight="1">
      <c r="A182" s="2198">
        <v>170</v>
      </c>
      <c r="B182" s="1643" t="s">
        <v>3588</v>
      </c>
      <c r="C182" s="1644" t="s">
        <v>3363</v>
      </c>
      <c r="D182" s="1645"/>
      <c r="E182" s="1646">
        <v>750</v>
      </c>
      <c r="F182" s="1647">
        <v>2015</v>
      </c>
      <c r="G182" s="1648" t="s">
        <v>4029</v>
      </c>
      <c r="H182" s="1648"/>
      <c r="I182" s="1645"/>
      <c r="J182" s="1645"/>
      <c r="K182" s="1644" t="s">
        <v>4557</v>
      </c>
      <c r="L182" s="1647" t="s">
        <v>886</v>
      </c>
      <c r="M182" s="1649">
        <v>1837500</v>
      </c>
      <c r="N182" s="2194"/>
    </row>
    <row r="183" spans="1:14" s="822" customFormat="1" ht="39" customHeight="1">
      <c r="A183" s="2198">
        <v>171</v>
      </c>
      <c r="B183" s="1643" t="s">
        <v>3589</v>
      </c>
      <c r="C183" s="1644" t="s">
        <v>3363</v>
      </c>
      <c r="D183" s="1645"/>
      <c r="E183" s="1646">
        <v>750</v>
      </c>
      <c r="F183" s="1647">
        <v>2015</v>
      </c>
      <c r="G183" s="1648" t="s">
        <v>3988</v>
      </c>
      <c r="H183" s="1648"/>
      <c r="I183" s="1645"/>
      <c r="J183" s="1645"/>
      <c r="K183" s="1644" t="s">
        <v>4557</v>
      </c>
      <c r="L183" s="1647" t="s">
        <v>886</v>
      </c>
      <c r="M183" s="1649">
        <v>77250000</v>
      </c>
      <c r="N183" s="2194"/>
    </row>
    <row r="184" spans="1:14" s="822" customFormat="1" ht="39" customHeight="1">
      <c r="A184" s="2198">
        <v>172</v>
      </c>
      <c r="B184" s="1643" t="s">
        <v>3611</v>
      </c>
      <c r="C184" s="1644" t="s">
        <v>3363</v>
      </c>
      <c r="D184" s="1645"/>
      <c r="E184" s="1646">
        <v>750</v>
      </c>
      <c r="F184" s="1647">
        <v>2015</v>
      </c>
      <c r="G184" s="1648" t="s">
        <v>4085</v>
      </c>
      <c r="H184" s="1648"/>
      <c r="I184" s="1645"/>
      <c r="J184" s="1645"/>
      <c r="K184" s="1644" t="s">
        <v>4557</v>
      </c>
      <c r="L184" s="1647" t="s">
        <v>886</v>
      </c>
      <c r="M184" s="1649">
        <v>1275000</v>
      </c>
      <c r="N184" s="2194"/>
    </row>
    <row r="185" spans="1:14" s="822" customFormat="1" ht="39" customHeight="1">
      <c r="A185" s="2198">
        <v>173</v>
      </c>
      <c r="B185" s="1643" t="s">
        <v>3590</v>
      </c>
      <c r="C185" s="1644" t="s">
        <v>3363</v>
      </c>
      <c r="D185" s="1645"/>
      <c r="E185" s="1646">
        <v>750</v>
      </c>
      <c r="F185" s="1647">
        <v>2015</v>
      </c>
      <c r="G185" s="1648" t="s">
        <v>2513</v>
      </c>
      <c r="H185" s="1648"/>
      <c r="I185" s="1645"/>
      <c r="J185" s="1645"/>
      <c r="K185" s="1644" t="s">
        <v>4557</v>
      </c>
      <c r="L185" s="1647" t="s">
        <v>886</v>
      </c>
      <c r="M185" s="1649">
        <v>2625000</v>
      </c>
      <c r="N185" s="2194"/>
    </row>
    <row r="186" spans="1:14" s="822" customFormat="1" ht="39" customHeight="1">
      <c r="A186" s="2198">
        <v>174</v>
      </c>
      <c r="B186" s="1643" t="s">
        <v>3591</v>
      </c>
      <c r="C186" s="1644" t="s">
        <v>3363</v>
      </c>
      <c r="D186" s="1645"/>
      <c r="E186" s="1646">
        <v>900</v>
      </c>
      <c r="F186" s="1647">
        <v>2015</v>
      </c>
      <c r="G186" s="1648" t="s">
        <v>3219</v>
      </c>
      <c r="H186" s="1648"/>
      <c r="I186" s="1645"/>
      <c r="J186" s="1645"/>
      <c r="K186" s="1644" t="s">
        <v>4557</v>
      </c>
      <c r="L186" s="1647" t="s">
        <v>886</v>
      </c>
      <c r="M186" s="1649">
        <v>18000000</v>
      </c>
      <c r="N186" s="2194"/>
    </row>
    <row r="187" spans="1:14" s="822" customFormat="1" ht="39" customHeight="1">
      <c r="A187" s="2198">
        <v>175</v>
      </c>
      <c r="B187" s="1643" t="s">
        <v>3612</v>
      </c>
      <c r="C187" s="1644" t="s">
        <v>3363</v>
      </c>
      <c r="D187" s="1645"/>
      <c r="E187" s="1646">
        <v>900</v>
      </c>
      <c r="F187" s="1647">
        <v>2015</v>
      </c>
      <c r="G187" s="1648" t="s">
        <v>3205</v>
      </c>
      <c r="H187" s="1648"/>
      <c r="I187" s="1645"/>
      <c r="J187" s="1645"/>
      <c r="K187" s="1644" t="s">
        <v>4557</v>
      </c>
      <c r="L187" s="1647" t="s">
        <v>886</v>
      </c>
      <c r="M187" s="1649">
        <v>2205000</v>
      </c>
      <c r="N187" s="2194"/>
    </row>
    <row r="188" spans="1:14" s="822" customFormat="1" ht="39" customHeight="1">
      <c r="A188" s="2198">
        <v>176</v>
      </c>
      <c r="B188" s="1643" t="s">
        <v>3592</v>
      </c>
      <c r="C188" s="1644" t="s">
        <v>3363</v>
      </c>
      <c r="D188" s="1645"/>
      <c r="E188" s="1646">
        <v>750</v>
      </c>
      <c r="F188" s="1647">
        <v>2015</v>
      </c>
      <c r="G188" s="1648" t="s">
        <v>4086</v>
      </c>
      <c r="H188" s="1648"/>
      <c r="I188" s="1645"/>
      <c r="J188" s="1645"/>
      <c r="K188" s="1644" t="s">
        <v>4557</v>
      </c>
      <c r="L188" s="1647" t="s">
        <v>886</v>
      </c>
      <c r="M188" s="1649">
        <v>7500000</v>
      </c>
      <c r="N188" s="2194"/>
    </row>
    <row r="189" spans="1:14" s="822" customFormat="1" ht="39" customHeight="1">
      <c r="A189" s="2198">
        <v>177</v>
      </c>
      <c r="B189" s="1643" t="s">
        <v>3613</v>
      </c>
      <c r="C189" s="1644" t="s">
        <v>3363</v>
      </c>
      <c r="D189" s="1645"/>
      <c r="E189" s="1646">
        <v>900</v>
      </c>
      <c r="F189" s="1647">
        <v>2015</v>
      </c>
      <c r="G189" s="1648" t="s">
        <v>3994</v>
      </c>
      <c r="H189" s="1648"/>
      <c r="I189" s="1645"/>
      <c r="J189" s="1645"/>
      <c r="K189" s="1644" t="s">
        <v>4557</v>
      </c>
      <c r="L189" s="1647" t="s">
        <v>886</v>
      </c>
      <c r="M189" s="1649">
        <v>12600000</v>
      </c>
      <c r="N189" s="2194"/>
    </row>
    <row r="190" spans="1:14" s="822" customFormat="1" ht="39" customHeight="1">
      <c r="A190" s="2198">
        <v>178</v>
      </c>
      <c r="B190" s="1643" t="s">
        <v>3489</v>
      </c>
      <c r="C190" s="1644" t="s">
        <v>3363</v>
      </c>
      <c r="D190" s="1645"/>
      <c r="E190" s="1646">
        <v>5000</v>
      </c>
      <c r="F190" s="1647">
        <v>2016</v>
      </c>
      <c r="G190" s="1648" t="s">
        <v>4022</v>
      </c>
      <c r="H190" s="1648"/>
      <c r="I190" s="1645"/>
      <c r="J190" s="1645"/>
      <c r="K190" s="1644" t="s">
        <v>4557</v>
      </c>
      <c r="L190" s="1647" t="s">
        <v>886</v>
      </c>
      <c r="M190" s="1649">
        <v>8500000</v>
      </c>
      <c r="N190" s="2194"/>
    </row>
    <row r="191" spans="1:14" s="822" customFormat="1" ht="39" customHeight="1">
      <c r="A191" s="2198">
        <v>179</v>
      </c>
      <c r="B191" s="1643" t="s">
        <v>3593</v>
      </c>
      <c r="C191" s="1644" t="s">
        <v>3363</v>
      </c>
      <c r="D191" s="1645"/>
      <c r="E191" s="1646">
        <v>900</v>
      </c>
      <c r="F191" s="1647">
        <v>2016</v>
      </c>
      <c r="G191" s="1648" t="s">
        <v>3988</v>
      </c>
      <c r="H191" s="1648"/>
      <c r="I191" s="1645"/>
      <c r="J191" s="1645"/>
      <c r="K191" s="1644" t="s">
        <v>4557</v>
      </c>
      <c r="L191" s="1647" t="s">
        <v>886</v>
      </c>
      <c r="M191" s="1649">
        <v>92700000</v>
      </c>
      <c r="N191" s="2194"/>
    </row>
    <row r="192" spans="1:14" s="744" customFormat="1" ht="39" customHeight="1">
      <c r="A192" s="2199">
        <v>180</v>
      </c>
      <c r="B192" s="1204" t="s">
        <v>2846</v>
      </c>
      <c r="C192" s="1203" t="s">
        <v>3362</v>
      </c>
      <c r="D192" s="1197"/>
      <c r="E192" s="1205">
        <v>2185</v>
      </c>
      <c r="F192" s="1199">
        <v>2017</v>
      </c>
      <c r="G192" s="1206" t="s">
        <v>4555</v>
      </c>
      <c r="H192" s="1206" t="s">
        <v>4556</v>
      </c>
      <c r="I192" s="1197">
        <v>0</v>
      </c>
      <c r="J192" s="1197">
        <v>0</v>
      </c>
      <c r="K192" s="1644" t="s">
        <v>4557</v>
      </c>
      <c r="L192" s="1647" t="s">
        <v>886</v>
      </c>
      <c r="M192" s="1207">
        <v>1819083738</v>
      </c>
      <c r="N192" s="2197"/>
    </row>
    <row r="193" spans="1:15" s="822" customFormat="1" ht="39" customHeight="1">
      <c r="A193" s="2198">
        <v>181</v>
      </c>
      <c r="B193" s="1643" t="s">
        <v>2847</v>
      </c>
      <c r="C193" s="1644" t="s">
        <v>3363</v>
      </c>
      <c r="D193" s="1645"/>
      <c r="E193" s="1646"/>
      <c r="F193" s="1647">
        <v>2017</v>
      </c>
      <c r="G193" s="1648" t="s">
        <v>1146</v>
      </c>
      <c r="H193" s="1648"/>
      <c r="I193" s="1645"/>
      <c r="J193" s="1645"/>
      <c r="K193" s="1644" t="s">
        <v>4557</v>
      </c>
      <c r="L193" s="1647" t="s">
        <v>886</v>
      </c>
      <c r="M193" s="1649">
        <v>378817175</v>
      </c>
      <c r="N193" s="2194"/>
    </row>
    <row r="194" spans="1:15" s="822" customFormat="1" ht="39" customHeight="1">
      <c r="A194" s="2198">
        <v>182</v>
      </c>
      <c r="B194" s="1643" t="s">
        <v>2848</v>
      </c>
      <c r="C194" s="1644" t="s">
        <v>3363</v>
      </c>
      <c r="D194" s="1645"/>
      <c r="E194" s="1646"/>
      <c r="F194" s="1647">
        <v>2017</v>
      </c>
      <c r="G194" s="1648" t="s">
        <v>4087</v>
      </c>
      <c r="H194" s="1648"/>
      <c r="I194" s="1645"/>
      <c r="J194" s="1645"/>
      <c r="K194" s="1644" t="s">
        <v>4557</v>
      </c>
      <c r="L194" s="1647" t="s">
        <v>886</v>
      </c>
      <c r="M194" s="1649">
        <v>1498119334</v>
      </c>
      <c r="N194" s="2194"/>
      <c r="O194" s="822">
        <v>10369968750</v>
      </c>
    </row>
    <row r="195" spans="1:15" s="822" customFormat="1" ht="39" customHeight="1">
      <c r="A195" s="2198">
        <v>183</v>
      </c>
      <c r="B195" s="1643" t="s">
        <v>4088</v>
      </c>
      <c r="C195" s="1644" t="s">
        <v>3363</v>
      </c>
      <c r="D195" s="1645"/>
      <c r="E195" s="1646"/>
      <c r="F195" s="1647">
        <v>2018</v>
      </c>
      <c r="G195" s="1648" t="s">
        <v>4087</v>
      </c>
      <c r="H195" s="1648"/>
      <c r="I195" s="1645"/>
      <c r="J195" s="1645"/>
      <c r="K195" s="1644" t="s">
        <v>4557</v>
      </c>
      <c r="L195" s="1647" t="s">
        <v>886</v>
      </c>
      <c r="M195" s="1649">
        <v>96815100</v>
      </c>
      <c r="N195" s="2194"/>
    </row>
    <row r="196" spans="1:15" s="822" customFormat="1" ht="39" customHeight="1">
      <c r="A196" s="2198">
        <v>184</v>
      </c>
      <c r="B196" s="1643" t="s">
        <v>4298</v>
      </c>
      <c r="C196" s="1644" t="s">
        <v>3363</v>
      </c>
      <c r="D196" s="1645"/>
      <c r="E196" s="1646"/>
      <c r="F196" s="1647">
        <v>2019</v>
      </c>
      <c r="G196" s="1648" t="s">
        <v>4185</v>
      </c>
      <c r="H196" s="1648"/>
      <c r="I196" s="1645"/>
      <c r="J196" s="1645"/>
      <c r="K196" s="1644" t="s">
        <v>4557</v>
      </c>
      <c r="L196" s="1647" t="s">
        <v>886</v>
      </c>
      <c r="M196" s="1649">
        <v>230400000</v>
      </c>
      <c r="N196" s="2194"/>
      <c r="O196" s="1650">
        <f>SUM(M196:M207)</f>
        <v>1751532500</v>
      </c>
    </row>
    <row r="197" spans="1:15" s="822" customFormat="1" ht="39" customHeight="1">
      <c r="A197" s="2198">
        <v>185</v>
      </c>
      <c r="B197" s="1643" t="s">
        <v>4299</v>
      </c>
      <c r="C197" s="1644" t="s">
        <v>3363</v>
      </c>
      <c r="D197" s="1645"/>
      <c r="E197" s="1646"/>
      <c r="F197" s="1647">
        <v>2019</v>
      </c>
      <c r="G197" s="1648" t="s">
        <v>1121</v>
      </c>
      <c r="H197" s="1648"/>
      <c r="I197" s="1645"/>
      <c r="J197" s="1645"/>
      <c r="K197" s="1644" t="s">
        <v>4557</v>
      </c>
      <c r="L197" s="1647" t="s">
        <v>886</v>
      </c>
      <c r="M197" s="1649">
        <v>784384000</v>
      </c>
      <c r="N197" s="2194"/>
    </row>
    <row r="198" spans="1:15" s="822" customFormat="1" ht="39" customHeight="1">
      <c r="A198" s="2198">
        <v>186</v>
      </c>
      <c r="B198" s="1643" t="s">
        <v>4300</v>
      </c>
      <c r="C198" s="1644" t="s">
        <v>3363</v>
      </c>
      <c r="D198" s="1645"/>
      <c r="E198" s="1646"/>
      <c r="F198" s="1647">
        <v>2019</v>
      </c>
      <c r="G198" s="1648" t="s">
        <v>4310</v>
      </c>
      <c r="H198" s="1648"/>
      <c r="I198" s="1645"/>
      <c r="J198" s="1645"/>
      <c r="K198" s="1644" t="s">
        <v>4557</v>
      </c>
      <c r="L198" s="1647" t="s">
        <v>886</v>
      </c>
      <c r="M198" s="1649">
        <v>83456000</v>
      </c>
      <c r="N198" s="2194"/>
    </row>
    <row r="199" spans="1:15" s="822" customFormat="1" ht="39" customHeight="1">
      <c r="A199" s="2198">
        <v>187</v>
      </c>
      <c r="B199" s="1643" t="s">
        <v>4301</v>
      </c>
      <c r="C199" s="1644" t="s">
        <v>3363</v>
      </c>
      <c r="D199" s="1645"/>
      <c r="E199" s="1646"/>
      <c r="F199" s="1647">
        <v>2019</v>
      </c>
      <c r="G199" s="1648" t="s">
        <v>4185</v>
      </c>
      <c r="H199" s="1648"/>
      <c r="I199" s="1645"/>
      <c r="J199" s="1645"/>
      <c r="K199" s="1644" t="s">
        <v>4557</v>
      </c>
      <c r="L199" s="1647" t="s">
        <v>886</v>
      </c>
      <c r="M199" s="1649">
        <v>4361000</v>
      </c>
      <c r="N199" s="2194"/>
    </row>
    <row r="200" spans="1:15" s="822" customFormat="1" ht="39" customHeight="1">
      <c r="A200" s="2198">
        <v>188</v>
      </c>
      <c r="B200" s="1643" t="s">
        <v>4302</v>
      </c>
      <c r="C200" s="1644" t="s">
        <v>3363</v>
      </c>
      <c r="D200" s="1645"/>
      <c r="E200" s="1646"/>
      <c r="F200" s="1647">
        <v>2019</v>
      </c>
      <c r="G200" s="1648" t="s">
        <v>4310</v>
      </c>
      <c r="H200" s="1648"/>
      <c r="I200" s="1645"/>
      <c r="J200" s="1645"/>
      <c r="K200" s="1644" t="s">
        <v>4557</v>
      </c>
      <c r="L200" s="1647" t="s">
        <v>886</v>
      </c>
      <c r="M200" s="1649">
        <v>98432000</v>
      </c>
      <c r="N200" s="2194"/>
    </row>
    <row r="201" spans="1:15" s="822" customFormat="1" ht="39" customHeight="1">
      <c r="A201" s="2198">
        <v>189</v>
      </c>
      <c r="B201" s="1643" t="s">
        <v>4303</v>
      </c>
      <c r="C201" s="1644" t="s">
        <v>3363</v>
      </c>
      <c r="D201" s="1645"/>
      <c r="E201" s="1646"/>
      <c r="F201" s="1647">
        <v>2019</v>
      </c>
      <c r="G201" s="1648" t="s">
        <v>4185</v>
      </c>
      <c r="H201" s="1648"/>
      <c r="I201" s="1645"/>
      <c r="J201" s="1645"/>
      <c r="K201" s="1644" t="s">
        <v>4557</v>
      </c>
      <c r="L201" s="1647" t="s">
        <v>886</v>
      </c>
      <c r="M201" s="1649">
        <v>6125000</v>
      </c>
      <c r="N201" s="2194"/>
    </row>
    <row r="202" spans="1:15" s="822" customFormat="1" ht="39" customHeight="1">
      <c r="A202" s="2198">
        <v>190</v>
      </c>
      <c r="B202" s="1643" t="s">
        <v>4304</v>
      </c>
      <c r="C202" s="1644" t="s">
        <v>3363</v>
      </c>
      <c r="D202" s="1645"/>
      <c r="E202" s="1646"/>
      <c r="F202" s="1647">
        <v>2019</v>
      </c>
      <c r="G202" s="1648" t="s">
        <v>4310</v>
      </c>
      <c r="H202" s="1648"/>
      <c r="I202" s="1645"/>
      <c r="J202" s="1645"/>
      <c r="K202" s="1644" t="s">
        <v>4557</v>
      </c>
      <c r="L202" s="1647" t="s">
        <v>886</v>
      </c>
      <c r="M202" s="1649">
        <v>58880000</v>
      </c>
      <c r="N202" s="2194"/>
    </row>
    <row r="203" spans="1:15" s="822" customFormat="1" ht="39" customHeight="1">
      <c r="A203" s="2198">
        <v>191</v>
      </c>
      <c r="B203" s="1643" t="s">
        <v>4305</v>
      </c>
      <c r="C203" s="1644" t="s">
        <v>3363</v>
      </c>
      <c r="D203" s="1645"/>
      <c r="E203" s="1646"/>
      <c r="F203" s="1647">
        <v>2019</v>
      </c>
      <c r="G203" s="1648" t="s">
        <v>4310</v>
      </c>
      <c r="H203" s="1648"/>
      <c r="I203" s="1645"/>
      <c r="J203" s="1645"/>
      <c r="K203" s="1644" t="s">
        <v>4557</v>
      </c>
      <c r="L203" s="1647" t="s">
        <v>886</v>
      </c>
      <c r="M203" s="1649">
        <v>192640000</v>
      </c>
      <c r="N203" s="2194"/>
    </row>
    <row r="204" spans="1:15" s="822" customFormat="1" ht="39" customHeight="1">
      <c r="A204" s="2198">
        <v>192</v>
      </c>
      <c r="B204" s="1643" t="s">
        <v>4306</v>
      </c>
      <c r="C204" s="1644" t="s">
        <v>3363</v>
      </c>
      <c r="D204" s="1645"/>
      <c r="E204" s="1646"/>
      <c r="F204" s="1647">
        <v>2019</v>
      </c>
      <c r="G204" s="1648" t="s">
        <v>4311</v>
      </c>
      <c r="H204" s="1648"/>
      <c r="I204" s="1645"/>
      <c r="J204" s="1645"/>
      <c r="K204" s="1644" t="s">
        <v>4557</v>
      </c>
      <c r="L204" s="1647" t="s">
        <v>886</v>
      </c>
      <c r="M204" s="1649">
        <v>75264000</v>
      </c>
      <c r="N204" s="2194"/>
    </row>
    <row r="205" spans="1:15" s="822" customFormat="1" ht="39" customHeight="1">
      <c r="A205" s="2198">
        <v>193</v>
      </c>
      <c r="B205" s="1643" t="s">
        <v>4307</v>
      </c>
      <c r="C205" s="1644" t="s">
        <v>3363</v>
      </c>
      <c r="D205" s="1645"/>
      <c r="E205" s="1646"/>
      <c r="F205" s="1647">
        <v>2019</v>
      </c>
      <c r="G205" s="1648" t="s">
        <v>3594</v>
      </c>
      <c r="H205" s="1648"/>
      <c r="I205" s="1645"/>
      <c r="J205" s="1645"/>
      <c r="K205" s="1644" t="s">
        <v>4557</v>
      </c>
      <c r="L205" s="1647" t="s">
        <v>886</v>
      </c>
      <c r="M205" s="1649">
        <v>168876800</v>
      </c>
      <c r="N205" s="2194"/>
    </row>
    <row r="206" spans="1:15" s="822" customFormat="1" ht="39" customHeight="1">
      <c r="A206" s="2198">
        <v>194</v>
      </c>
      <c r="B206" s="1643" t="s">
        <v>4308</v>
      </c>
      <c r="C206" s="1644" t="s">
        <v>3363</v>
      </c>
      <c r="D206" s="1645"/>
      <c r="E206" s="1646"/>
      <c r="F206" s="1647">
        <v>2019</v>
      </c>
      <c r="G206" s="1648" t="s">
        <v>4186</v>
      </c>
      <c r="H206" s="1648"/>
      <c r="I206" s="1645"/>
      <c r="J206" s="1645"/>
      <c r="K206" s="1644" t="s">
        <v>4557</v>
      </c>
      <c r="L206" s="1647" t="s">
        <v>886</v>
      </c>
      <c r="M206" s="1649">
        <v>13713700</v>
      </c>
      <c r="N206" s="2194"/>
    </row>
    <row r="207" spans="1:15" s="822" customFormat="1" ht="39" customHeight="1">
      <c r="A207" s="2198">
        <v>195</v>
      </c>
      <c r="B207" s="1643" t="s">
        <v>4309</v>
      </c>
      <c r="C207" s="1644" t="s">
        <v>3363</v>
      </c>
      <c r="D207" s="1645"/>
      <c r="E207" s="1646"/>
      <c r="F207" s="1647">
        <v>2019</v>
      </c>
      <c r="G207" s="1648" t="s">
        <v>4312</v>
      </c>
      <c r="H207" s="1648"/>
      <c r="I207" s="1645"/>
      <c r="J207" s="1645"/>
      <c r="K207" s="1644" t="s">
        <v>4557</v>
      </c>
      <c r="L207" s="1647" t="s">
        <v>886</v>
      </c>
      <c r="M207" s="1649">
        <v>35000000</v>
      </c>
      <c r="N207" s="2194"/>
    </row>
    <row r="208" spans="1:15" s="744" customFormat="1" ht="39" customHeight="1" thickBot="1">
      <c r="A208" s="2200"/>
      <c r="B208" s="1208"/>
      <c r="C208" s="1208"/>
      <c r="D208" s="1208"/>
      <c r="E208" s="1209"/>
      <c r="F208" s="1210"/>
      <c r="G208" s="1209"/>
      <c r="H208" s="1209"/>
      <c r="I208" s="1208"/>
      <c r="J208" s="1208"/>
      <c r="K208" s="1208"/>
      <c r="L208" s="1208"/>
      <c r="M208" s="1208"/>
      <c r="N208" s="2201"/>
    </row>
    <row r="209" spans="2:14" s="822" customFormat="1" ht="14">
      <c r="B209" s="1635"/>
      <c r="C209" s="1635"/>
      <c r="D209" s="1635"/>
      <c r="E209" s="1636"/>
      <c r="F209" s="1637"/>
      <c r="G209" s="1636"/>
      <c r="H209" s="1636"/>
      <c r="I209" s="1635"/>
      <c r="J209" s="1635"/>
      <c r="K209" s="1635"/>
      <c r="L209" s="1635"/>
      <c r="M209" s="1635"/>
      <c r="N209" s="1638"/>
    </row>
    <row r="210" spans="2:14" s="822" customFormat="1" ht="14">
      <c r="B210" s="1635"/>
      <c r="C210" s="1635"/>
      <c r="D210" s="1635"/>
      <c r="E210" s="1636"/>
      <c r="F210" s="1637"/>
      <c r="G210" s="1636"/>
      <c r="H210" s="1636"/>
      <c r="I210" s="1635"/>
      <c r="J210" s="1635"/>
      <c r="K210" s="1635"/>
      <c r="L210" s="1636"/>
      <c r="M210" s="1635"/>
      <c r="N210" s="1638"/>
    </row>
    <row r="211" spans="2:14" s="822" customFormat="1" ht="14">
      <c r="B211" s="1635"/>
      <c r="C211" s="1635"/>
      <c r="D211" s="1636"/>
      <c r="E211" s="1636"/>
      <c r="F211" s="1637"/>
      <c r="G211" s="1636"/>
      <c r="L211" s="1636"/>
      <c r="M211" s="1635"/>
      <c r="N211" s="1651"/>
    </row>
    <row r="212" spans="2:14" s="1190" customFormat="1" ht="20" customHeight="1">
      <c r="B212" s="1686" t="s">
        <v>887</v>
      </c>
      <c r="C212" s="1686"/>
      <c r="D212" s="1686"/>
      <c r="E212" s="1191"/>
      <c r="F212" s="1178"/>
      <c r="G212" s="1191"/>
      <c r="H212" s="1191"/>
      <c r="I212" s="1191"/>
      <c r="J212" s="1686" t="s">
        <v>4551</v>
      </c>
      <c r="K212" s="1686"/>
      <c r="L212" s="1686"/>
      <c r="M212" s="1686"/>
      <c r="N212" s="1652"/>
    </row>
    <row r="213" spans="2:14" s="1190" customFormat="1" ht="20" customHeight="1">
      <c r="B213" s="1686" t="s">
        <v>3359</v>
      </c>
      <c r="C213" s="1686"/>
      <c r="D213" s="1686"/>
      <c r="F213" s="1178"/>
      <c r="G213" s="1191"/>
      <c r="H213" s="1212"/>
      <c r="I213" s="1212"/>
      <c r="J213" s="1212"/>
      <c r="K213" s="1212"/>
      <c r="L213" s="1633"/>
      <c r="M213" s="1653"/>
      <c r="N213" s="1652"/>
    </row>
    <row r="214" spans="2:14" s="1190" customFormat="1" ht="20" customHeight="1">
      <c r="B214" s="1686" t="s">
        <v>4560</v>
      </c>
      <c r="C214" s="1686"/>
      <c r="D214" s="1686"/>
      <c r="F214" s="822"/>
      <c r="H214" s="1212"/>
      <c r="I214" s="1212"/>
      <c r="J214" s="1687" t="s">
        <v>4561</v>
      </c>
      <c r="K214" s="1687"/>
      <c r="L214" s="1687"/>
      <c r="M214" s="1687"/>
      <c r="N214" s="1652"/>
    </row>
    <row r="215" spans="2:14" s="1190" customFormat="1" ht="20" customHeight="1">
      <c r="F215" s="822"/>
      <c r="H215" s="1212"/>
      <c r="I215" s="1212"/>
      <c r="J215" s="1212"/>
      <c r="K215" s="1212"/>
      <c r="M215" s="1654"/>
      <c r="N215" s="1652"/>
    </row>
    <row r="216" spans="2:14" s="1190" customFormat="1" ht="20" customHeight="1">
      <c r="F216" s="822"/>
      <c r="H216" s="1212"/>
      <c r="I216" s="1212"/>
      <c r="J216" s="1212"/>
      <c r="K216" s="1212"/>
      <c r="M216" s="1655"/>
      <c r="N216" s="1652"/>
    </row>
    <row r="217" spans="2:14" s="1190" customFormat="1" ht="20" customHeight="1">
      <c r="F217" s="822"/>
      <c r="H217" s="1212"/>
      <c r="I217" s="1212"/>
      <c r="J217" s="1212"/>
      <c r="K217" s="1212"/>
      <c r="M217" s="1655"/>
      <c r="N217" s="1652"/>
    </row>
    <row r="218" spans="2:14" s="1190" customFormat="1" ht="20" customHeight="1">
      <c r="F218" s="1656"/>
      <c r="G218" s="1180"/>
      <c r="H218" s="1212"/>
      <c r="I218" s="1212"/>
      <c r="J218" s="1212"/>
      <c r="K218" s="1212"/>
      <c r="L218" s="1180"/>
      <c r="M218" s="1654"/>
      <c r="N218" s="1652"/>
    </row>
    <row r="219" spans="2:14" s="1190" customFormat="1" ht="20" customHeight="1">
      <c r="B219" s="1693" t="s">
        <v>3984</v>
      </c>
      <c r="C219" s="1693"/>
      <c r="D219" s="1693"/>
      <c r="F219" s="1178"/>
      <c r="G219" s="1191"/>
      <c r="H219" s="1213"/>
      <c r="I219" s="1213"/>
      <c r="J219" s="1684" t="s">
        <v>892</v>
      </c>
      <c r="K219" s="1684"/>
      <c r="L219" s="1684"/>
      <c r="M219" s="1684"/>
      <c r="N219" s="1652"/>
    </row>
    <row r="220" spans="2:14" s="1190" customFormat="1" ht="20" customHeight="1">
      <c r="B220" s="1694" t="s">
        <v>3985</v>
      </c>
      <c r="C220" s="1694"/>
      <c r="D220" s="1694"/>
      <c r="F220" s="822"/>
      <c r="H220" s="1212"/>
      <c r="I220" s="1212"/>
      <c r="J220" s="1686" t="s">
        <v>891</v>
      </c>
      <c r="K220" s="1686"/>
      <c r="L220" s="1686"/>
      <c r="M220" s="1686"/>
      <c r="N220" s="1652"/>
    </row>
  </sheetData>
  <autoFilter ref="A9:N208" xr:uid="{00000000-0009-0000-0000-000002000000}"/>
  <mergeCells count="28">
    <mergeCell ref="K5:K7"/>
    <mergeCell ref="J220:M220"/>
    <mergeCell ref="C6:C7"/>
    <mergeCell ref="D6:D7"/>
    <mergeCell ref="B214:D214"/>
    <mergeCell ref="B219:D219"/>
    <mergeCell ref="B220:D220"/>
    <mergeCell ref="M5:M7"/>
    <mergeCell ref="H6:H7"/>
    <mergeCell ref="B212:D212"/>
    <mergeCell ref="B213:D213"/>
    <mergeCell ref="L5:L7"/>
    <mergeCell ref="N5:N7"/>
    <mergeCell ref="A5:A7"/>
    <mergeCell ref="J219:M219"/>
    <mergeCell ref="A1:N1"/>
    <mergeCell ref="A2:N2"/>
    <mergeCell ref="J212:M212"/>
    <mergeCell ref="J214:M214"/>
    <mergeCell ref="C5:D5"/>
    <mergeCell ref="B4:I4"/>
    <mergeCell ref="L4:N4"/>
    <mergeCell ref="B5:B7"/>
    <mergeCell ref="H5:J5"/>
    <mergeCell ref="I6:J6"/>
    <mergeCell ref="E5:E7"/>
    <mergeCell ref="F5:F7"/>
    <mergeCell ref="G5:G7"/>
  </mergeCells>
  <phoneticPr fontId="100" type="noConversion"/>
  <printOptions horizontalCentered="1"/>
  <pageMargins left="0.28000000000000003" right="0.92" top="0.91" bottom="0.75" header="0.31" footer="0.31"/>
  <pageSetup paperSize="5" scale="60" orientation="landscape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87"/>
  <sheetViews>
    <sheetView view="pageBreakPreview" topLeftCell="C23" zoomScale="90" zoomScaleNormal="85" zoomScaleSheetLayoutView="90" workbookViewId="0">
      <selection activeCell="O23" sqref="O23"/>
    </sheetView>
  </sheetViews>
  <sheetFormatPr baseColWidth="10" defaultColWidth="8.83203125" defaultRowHeight="15"/>
  <cols>
    <col min="1" max="1" width="6.5" style="814" customWidth="1"/>
    <col min="2" max="2" width="33.5" style="814" customWidth="1"/>
    <col min="3" max="3" width="35.5" style="814" customWidth="1"/>
    <col min="4" max="4" width="13.5" style="814" customWidth="1"/>
    <col min="5" max="5" width="11.83203125" style="814" customWidth="1"/>
    <col min="6" max="6" width="13.33203125" style="814" customWidth="1"/>
    <col min="7" max="7" width="15" style="814" customWidth="1"/>
    <col min="8" max="8" width="14.1640625" style="814" customWidth="1"/>
    <col min="9" max="9" width="19" style="814" customWidth="1"/>
    <col min="10" max="10" width="9.5" style="814" customWidth="1"/>
    <col min="11" max="11" width="8.83203125" style="814" customWidth="1"/>
    <col min="12" max="12" width="8.33203125" style="814" customWidth="1"/>
    <col min="13" max="13" width="7.5" style="814" customWidth="1"/>
    <col min="14" max="14" width="13.83203125" style="814" customWidth="1"/>
    <col min="15" max="15" width="20.1640625" style="814" bestFit="1" customWidth="1"/>
    <col min="16" max="16" width="14" style="814" customWidth="1"/>
    <col min="17" max="17" width="17.5" hidden="1" customWidth="1"/>
    <col min="18" max="18" width="22.1640625" hidden="1" customWidth="1"/>
    <col min="19" max="19" width="17.5" hidden="1" customWidth="1"/>
    <col min="20" max="25" width="20.5" hidden="1" customWidth="1"/>
    <col min="26" max="26" width="21.5" hidden="1" customWidth="1"/>
    <col min="27" max="31" width="17.5" hidden="1" customWidth="1"/>
    <col min="32" max="33" width="18.5" hidden="1" customWidth="1"/>
    <col min="34" max="34" width="17" customWidth="1"/>
    <col min="35" max="35" width="13.33203125" bestFit="1" customWidth="1"/>
    <col min="54" max="54" width="15.83203125" customWidth="1"/>
    <col min="58" max="58" width="11.1640625" customWidth="1"/>
    <col min="59" max="59" width="19.83203125" bestFit="1" customWidth="1"/>
    <col min="60" max="60" width="20.6640625" bestFit="1" customWidth="1"/>
    <col min="297" max="297" width="6.5" customWidth="1"/>
    <col min="298" max="298" width="27.5" customWidth="1"/>
    <col min="299" max="299" width="37.33203125" customWidth="1"/>
    <col min="300" max="300" width="11" bestFit="1" customWidth="1"/>
    <col min="301" max="301" width="8.5" customWidth="1"/>
    <col min="302" max="302" width="7.1640625" customWidth="1"/>
    <col min="303" max="303" width="12" bestFit="1" customWidth="1"/>
    <col min="304" max="304" width="10.1640625" bestFit="1" customWidth="1"/>
    <col min="305" max="305" width="19" customWidth="1"/>
    <col min="306" max="306" width="7.33203125" customWidth="1"/>
    <col min="307" max="307" width="7.6640625" customWidth="1"/>
    <col min="308" max="308" width="7.5" customWidth="1"/>
    <col min="309" max="309" width="6.83203125" customWidth="1"/>
    <col min="310" max="310" width="10.83203125" customWidth="1"/>
    <col min="311" max="311" width="17.5" bestFit="1" customWidth="1"/>
    <col min="314" max="314" width="11.1640625" customWidth="1"/>
    <col min="553" max="553" width="6.5" customWidth="1"/>
    <col min="554" max="554" width="27.5" customWidth="1"/>
    <col min="555" max="555" width="37.33203125" customWidth="1"/>
    <col min="556" max="556" width="11" bestFit="1" customWidth="1"/>
    <col min="557" max="557" width="8.5" customWidth="1"/>
    <col min="558" max="558" width="7.1640625" customWidth="1"/>
    <col min="559" max="559" width="12" bestFit="1" customWidth="1"/>
    <col min="560" max="560" width="10.1640625" bestFit="1" customWidth="1"/>
    <col min="561" max="561" width="19" customWidth="1"/>
    <col min="562" max="562" width="7.33203125" customWidth="1"/>
    <col min="563" max="563" width="7.6640625" customWidth="1"/>
    <col min="564" max="564" width="7.5" customWidth="1"/>
    <col min="565" max="565" width="6.83203125" customWidth="1"/>
    <col min="566" max="566" width="10.83203125" customWidth="1"/>
    <col min="567" max="567" width="17.5" bestFit="1" customWidth="1"/>
    <col min="570" max="570" width="11.1640625" customWidth="1"/>
    <col min="809" max="809" width="6.5" customWidth="1"/>
    <col min="810" max="810" width="27.5" customWidth="1"/>
    <col min="811" max="811" width="37.33203125" customWidth="1"/>
    <col min="812" max="812" width="11" bestFit="1" customWidth="1"/>
    <col min="813" max="813" width="8.5" customWidth="1"/>
    <col min="814" max="814" width="7.1640625" customWidth="1"/>
    <col min="815" max="815" width="12" bestFit="1" customWidth="1"/>
    <col min="816" max="816" width="10.1640625" bestFit="1" customWidth="1"/>
    <col min="817" max="817" width="19" customWidth="1"/>
    <col min="818" max="818" width="7.33203125" customWidth="1"/>
    <col min="819" max="819" width="7.6640625" customWidth="1"/>
    <col min="820" max="820" width="7.5" customWidth="1"/>
    <col min="821" max="821" width="6.83203125" customWidth="1"/>
    <col min="822" max="822" width="10.83203125" customWidth="1"/>
    <col min="823" max="823" width="17.5" bestFit="1" customWidth="1"/>
    <col min="826" max="826" width="11.1640625" customWidth="1"/>
    <col min="1065" max="1065" width="6.5" customWidth="1"/>
    <col min="1066" max="1066" width="27.5" customWidth="1"/>
    <col min="1067" max="1067" width="37.33203125" customWidth="1"/>
    <col min="1068" max="1068" width="11" bestFit="1" customWidth="1"/>
    <col min="1069" max="1069" width="8.5" customWidth="1"/>
    <col min="1070" max="1070" width="7.1640625" customWidth="1"/>
    <col min="1071" max="1071" width="12" bestFit="1" customWidth="1"/>
    <col min="1072" max="1072" width="10.1640625" bestFit="1" customWidth="1"/>
    <col min="1073" max="1073" width="19" customWidth="1"/>
    <col min="1074" max="1074" width="7.33203125" customWidth="1"/>
    <col min="1075" max="1075" width="7.6640625" customWidth="1"/>
    <col min="1076" max="1076" width="7.5" customWidth="1"/>
    <col min="1077" max="1077" width="6.83203125" customWidth="1"/>
    <col min="1078" max="1078" width="10.83203125" customWidth="1"/>
    <col min="1079" max="1079" width="17.5" bestFit="1" customWidth="1"/>
    <col min="1082" max="1082" width="11.1640625" customWidth="1"/>
    <col min="1321" max="1321" width="6.5" customWidth="1"/>
    <col min="1322" max="1322" width="27.5" customWidth="1"/>
    <col min="1323" max="1323" width="37.33203125" customWidth="1"/>
    <col min="1324" max="1324" width="11" bestFit="1" customWidth="1"/>
    <col min="1325" max="1325" width="8.5" customWidth="1"/>
    <col min="1326" max="1326" width="7.1640625" customWidth="1"/>
    <col min="1327" max="1327" width="12" bestFit="1" customWidth="1"/>
    <col min="1328" max="1328" width="10.1640625" bestFit="1" customWidth="1"/>
    <col min="1329" max="1329" width="19" customWidth="1"/>
    <col min="1330" max="1330" width="7.33203125" customWidth="1"/>
    <col min="1331" max="1331" width="7.6640625" customWidth="1"/>
    <col min="1332" max="1332" width="7.5" customWidth="1"/>
    <col min="1333" max="1333" width="6.83203125" customWidth="1"/>
    <col min="1334" max="1334" width="10.83203125" customWidth="1"/>
    <col min="1335" max="1335" width="17.5" bestFit="1" customWidth="1"/>
    <col min="1338" max="1338" width="11.1640625" customWidth="1"/>
    <col min="1577" max="1577" width="6.5" customWidth="1"/>
    <col min="1578" max="1578" width="27.5" customWidth="1"/>
    <col min="1579" max="1579" width="37.33203125" customWidth="1"/>
    <col min="1580" max="1580" width="11" bestFit="1" customWidth="1"/>
    <col min="1581" max="1581" width="8.5" customWidth="1"/>
    <col min="1582" max="1582" width="7.1640625" customWidth="1"/>
    <col min="1583" max="1583" width="12" bestFit="1" customWidth="1"/>
    <col min="1584" max="1584" width="10.1640625" bestFit="1" customWidth="1"/>
    <col min="1585" max="1585" width="19" customWidth="1"/>
    <col min="1586" max="1586" width="7.33203125" customWidth="1"/>
    <col min="1587" max="1587" width="7.6640625" customWidth="1"/>
    <col min="1588" max="1588" width="7.5" customWidth="1"/>
    <col min="1589" max="1589" width="6.83203125" customWidth="1"/>
    <col min="1590" max="1590" width="10.83203125" customWidth="1"/>
    <col min="1591" max="1591" width="17.5" bestFit="1" customWidth="1"/>
    <col min="1594" max="1594" width="11.1640625" customWidth="1"/>
    <col min="1833" max="1833" width="6.5" customWidth="1"/>
    <col min="1834" max="1834" width="27.5" customWidth="1"/>
    <col min="1835" max="1835" width="37.33203125" customWidth="1"/>
    <col min="1836" max="1836" width="11" bestFit="1" customWidth="1"/>
    <col min="1837" max="1837" width="8.5" customWidth="1"/>
    <col min="1838" max="1838" width="7.1640625" customWidth="1"/>
    <col min="1839" max="1839" width="12" bestFit="1" customWidth="1"/>
    <col min="1840" max="1840" width="10.1640625" bestFit="1" customWidth="1"/>
    <col min="1841" max="1841" width="19" customWidth="1"/>
    <col min="1842" max="1842" width="7.33203125" customWidth="1"/>
    <col min="1843" max="1843" width="7.6640625" customWidth="1"/>
    <col min="1844" max="1844" width="7.5" customWidth="1"/>
    <col min="1845" max="1845" width="6.83203125" customWidth="1"/>
    <col min="1846" max="1846" width="10.83203125" customWidth="1"/>
    <col min="1847" max="1847" width="17.5" bestFit="1" customWidth="1"/>
    <col min="1850" max="1850" width="11.1640625" customWidth="1"/>
    <col min="2089" max="2089" width="6.5" customWidth="1"/>
    <col min="2090" max="2090" width="27.5" customWidth="1"/>
    <col min="2091" max="2091" width="37.33203125" customWidth="1"/>
    <col min="2092" max="2092" width="11" bestFit="1" customWidth="1"/>
    <col min="2093" max="2093" width="8.5" customWidth="1"/>
    <col min="2094" max="2094" width="7.1640625" customWidth="1"/>
    <col min="2095" max="2095" width="12" bestFit="1" customWidth="1"/>
    <col min="2096" max="2096" width="10.1640625" bestFit="1" customWidth="1"/>
    <col min="2097" max="2097" width="19" customWidth="1"/>
    <col min="2098" max="2098" width="7.33203125" customWidth="1"/>
    <col min="2099" max="2099" width="7.6640625" customWidth="1"/>
    <col min="2100" max="2100" width="7.5" customWidth="1"/>
    <col min="2101" max="2101" width="6.83203125" customWidth="1"/>
    <col min="2102" max="2102" width="10.83203125" customWidth="1"/>
    <col min="2103" max="2103" width="17.5" bestFit="1" customWidth="1"/>
    <col min="2106" max="2106" width="11.1640625" customWidth="1"/>
    <col min="2345" max="2345" width="6.5" customWidth="1"/>
    <col min="2346" max="2346" width="27.5" customWidth="1"/>
    <col min="2347" max="2347" width="37.33203125" customWidth="1"/>
    <col min="2348" max="2348" width="11" bestFit="1" customWidth="1"/>
    <col min="2349" max="2349" width="8.5" customWidth="1"/>
    <col min="2350" max="2350" width="7.1640625" customWidth="1"/>
    <col min="2351" max="2351" width="12" bestFit="1" customWidth="1"/>
    <col min="2352" max="2352" width="10.1640625" bestFit="1" customWidth="1"/>
    <col min="2353" max="2353" width="19" customWidth="1"/>
    <col min="2354" max="2354" width="7.33203125" customWidth="1"/>
    <col min="2355" max="2355" width="7.6640625" customWidth="1"/>
    <col min="2356" max="2356" width="7.5" customWidth="1"/>
    <col min="2357" max="2357" width="6.83203125" customWidth="1"/>
    <col min="2358" max="2358" width="10.83203125" customWidth="1"/>
    <col min="2359" max="2359" width="17.5" bestFit="1" customWidth="1"/>
    <col min="2362" max="2362" width="11.1640625" customWidth="1"/>
    <col min="2601" max="2601" width="6.5" customWidth="1"/>
    <col min="2602" max="2602" width="27.5" customWidth="1"/>
    <col min="2603" max="2603" width="37.33203125" customWidth="1"/>
    <col min="2604" max="2604" width="11" bestFit="1" customWidth="1"/>
    <col min="2605" max="2605" width="8.5" customWidth="1"/>
    <col min="2606" max="2606" width="7.1640625" customWidth="1"/>
    <col min="2607" max="2607" width="12" bestFit="1" customWidth="1"/>
    <col min="2608" max="2608" width="10.1640625" bestFit="1" customWidth="1"/>
    <col min="2609" max="2609" width="19" customWidth="1"/>
    <col min="2610" max="2610" width="7.33203125" customWidth="1"/>
    <col min="2611" max="2611" width="7.6640625" customWidth="1"/>
    <col min="2612" max="2612" width="7.5" customWidth="1"/>
    <col min="2613" max="2613" width="6.83203125" customWidth="1"/>
    <col min="2614" max="2614" width="10.83203125" customWidth="1"/>
    <col min="2615" max="2615" width="17.5" bestFit="1" customWidth="1"/>
    <col min="2618" max="2618" width="11.1640625" customWidth="1"/>
    <col min="2857" max="2857" width="6.5" customWidth="1"/>
    <col min="2858" max="2858" width="27.5" customWidth="1"/>
    <col min="2859" max="2859" width="37.33203125" customWidth="1"/>
    <col min="2860" max="2860" width="11" bestFit="1" customWidth="1"/>
    <col min="2861" max="2861" width="8.5" customWidth="1"/>
    <col min="2862" max="2862" width="7.1640625" customWidth="1"/>
    <col min="2863" max="2863" width="12" bestFit="1" customWidth="1"/>
    <col min="2864" max="2864" width="10.1640625" bestFit="1" customWidth="1"/>
    <col min="2865" max="2865" width="19" customWidth="1"/>
    <col min="2866" max="2866" width="7.33203125" customWidth="1"/>
    <col min="2867" max="2867" width="7.6640625" customWidth="1"/>
    <col min="2868" max="2868" width="7.5" customWidth="1"/>
    <col min="2869" max="2869" width="6.83203125" customWidth="1"/>
    <col min="2870" max="2870" width="10.83203125" customWidth="1"/>
    <col min="2871" max="2871" width="17.5" bestFit="1" customWidth="1"/>
    <col min="2874" max="2874" width="11.1640625" customWidth="1"/>
    <col min="3113" max="3113" width="6.5" customWidth="1"/>
    <col min="3114" max="3114" width="27.5" customWidth="1"/>
    <col min="3115" max="3115" width="37.33203125" customWidth="1"/>
    <col min="3116" max="3116" width="11" bestFit="1" customWidth="1"/>
    <col min="3117" max="3117" width="8.5" customWidth="1"/>
    <col min="3118" max="3118" width="7.1640625" customWidth="1"/>
    <col min="3119" max="3119" width="12" bestFit="1" customWidth="1"/>
    <col min="3120" max="3120" width="10.1640625" bestFit="1" customWidth="1"/>
    <col min="3121" max="3121" width="19" customWidth="1"/>
    <col min="3122" max="3122" width="7.33203125" customWidth="1"/>
    <col min="3123" max="3123" width="7.6640625" customWidth="1"/>
    <col min="3124" max="3124" width="7.5" customWidth="1"/>
    <col min="3125" max="3125" width="6.83203125" customWidth="1"/>
    <col min="3126" max="3126" width="10.83203125" customWidth="1"/>
    <col min="3127" max="3127" width="17.5" bestFit="1" customWidth="1"/>
    <col min="3130" max="3130" width="11.1640625" customWidth="1"/>
    <col min="3369" max="3369" width="6.5" customWidth="1"/>
    <col min="3370" max="3370" width="27.5" customWidth="1"/>
    <col min="3371" max="3371" width="37.33203125" customWidth="1"/>
    <col min="3372" max="3372" width="11" bestFit="1" customWidth="1"/>
    <col min="3373" max="3373" width="8.5" customWidth="1"/>
    <col min="3374" max="3374" width="7.1640625" customWidth="1"/>
    <col min="3375" max="3375" width="12" bestFit="1" customWidth="1"/>
    <col min="3376" max="3376" width="10.1640625" bestFit="1" customWidth="1"/>
    <col min="3377" max="3377" width="19" customWidth="1"/>
    <col min="3378" max="3378" width="7.33203125" customWidth="1"/>
    <col min="3379" max="3379" width="7.6640625" customWidth="1"/>
    <col min="3380" max="3380" width="7.5" customWidth="1"/>
    <col min="3381" max="3381" width="6.83203125" customWidth="1"/>
    <col min="3382" max="3382" width="10.83203125" customWidth="1"/>
    <col min="3383" max="3383" width="17.5" bestFit="1" customWidth="1"/>
    <col min="3386" max="3386" width="11.1640625" customWidth="1"/>
    <col min="3625" max="3625" width="6.5" customWidth="1"/>
    <col min="3626" max="3626" width="27.5" customWidth="1"/>
    <col min="3627" max="3627" width="37.33203125" customWidth="1"/>
    <col min="3628" max="3628" width="11" bestFit="1" customWidth="1"/>
    <col min="3629" max="3629" width="8.5" customWidth="1"/>
    <col min="3630" max="3630" width="7.1640625" customWidth="1"/>
    <col min="3631" max="3631" width="12" bestFit="1" customWidth="1"/>
    <col min="3632" max="3632" width="10.1640625" bestFit="1" customWidth="1"/>
    <col min="3633" max="3633" width="19" customWidth="1"/>
    <col min="3634" max="3634" width="7.33203125" customWidth="1"/>
    <col min="3635" max="3635" width="7.6640625" customWidth="1"/>
    <col min="3636" max="3636" width="7.5" customWidth="1"/>
    <col min="3637" max="3637" width="6.83203125" customWidth="1"/>
    <col min="3638" max="3638" width="10.83203125" customWidth="1"/>
    <col min="3639" max="3639" width="17.5" bestFit="1" customWidth="1"/>
    <col min="3642" max="3642" width="11.1640625" customWidth="1"/>
    <col min="3881" max="3881" width="6.5" customWidth="1"/>
    <col min="3882" max="3882" width="27.5" customWidth="1"/>
    <col min="3883" max="3883" width="37.33203125" customWidth="1"/>
    <col min="3884" max="3884" width="11" bestFit="1" customWidth="1"/>
    <col min="3885" max="3885" width="8.5" customWidth="1"/>
    <col min="3886" max="3886" width="7.1640625" customWidth="1"/>
    <col min="3887" max="3887" width="12" bestFit="1" customWidth="1"/>
    <col min="3888" max="3888" width="10.1640625" bestFit="1" customWidth="1"/>
    <col min="3889" max="3889" width="19" customWidth="1"/>
    <col min="3890" max="3890" width="7.33203125" customWidth="1"/>
    <col min="3891" max="3891" width="7.6640625" customWidth="1"/>
    <col min="3892" max="3892" width="7.5" customWidth="1"/>
    <col min="3893" max="3893" width="6.83203125" customWidth="1"/>
    <col min="3894" max="3894" width="10.83203125" customWidth="1"/>
    <col min="3895" max="3895" width="17.5" bestFit="1" customWidth="1"/>
    <col min="3898" max="3898" width="11.1640625" customWidth="1"/>
    <col min="4137" max="4137" width="6.5" customWidth="1"/>
    <col min="4138" max="4138" width="27.5" customWidth="1"/>
    <col min="4139" max="4139" width="37.33203125" customWidth="1"/>
    <col min="4140" max="4140" width="11" bestFit="1" customWidth="1"/>
    <col min="4141" max="4141" width="8.5" customWidth="1"/>
    <col min="4142" max="4142" width="7.1640625" customWidth="1"/>
    <col min="4143" max="4143" width="12" bestFit="1" customWidth="1"/>
    <col min="4144" max="4144" width="10.1640625" bestFit="1" customWidth="1"/>
    <col min="4145" max="4145" width="19" customWidth="1"/>
    <col min="4146" max="4146" width="7.33203125" customWidth="1"/>
    <col min="4147" max="4147" width="7.6640625" customWidth="1"/>
    <col min="4148" max="4148" width="7.5" customWidth="1"/>
    <col min="4149" max="4149" width="6.83203125" customWidth="1"/>
    <col min="4150" max="4150" width="10.83203125" customWidth="1"/>
    <col min="4151" max="4151" width="17.5" bestFit="1" customWidth="1"/>
    <col min="4154" max="4154" width="11.1640625" customWidth="1"/>
    <col min="4393" max="4393" width="6.5" customWidth="1"/>
    <col min="4394" max="4394" width="27.5" customWidth="1"/>
    <col min="4395" max="4395" width="37.33203125" customWidth="1"/>
    <col min="4396" max="4396" width="11" bestFit="1" customWidth="1"/>
    <col min="4397" max="4397" width="8.5" customWidth="1"/>
    <col min="4398" max="4398" width="7.1640625" customWidth="1"/>
    <col min="4399" max="4399" width="12" bestFit="1" customWidth="1"/>
    <col min="4400" max="4400" width="10.1640625" bestFit="1" customWidth="1"/>
    <col min="4401" max="4401" width="19" customWidth="1"/>
    <col min="4402" max="4402" width="7.33203125" customWidth="1"/>
    <col min="4403" max="4403" width="7.6640625" customWidth="1"/>
    <col min="4404" max="4404" width="7.5" customWidth="1"/>
    <col min="4405" max="4405" width="6.83203125" customWidth="1"/>
    <col min="4406" max="4406" width="10.83203125" customWidth="1"/>
    <col min="4407" max="4407" width="17.5" bestFit="1" customWidth="1"/>
    <col min="4410" max="4410" width="11.1640625" customWidth="1"/>
    <col min="4649" max="4649" width="6.5" customWidth="1"/>
    <col min="4650" max="4650" width="27.5" customWidth="1"/>
    <col min="4651" max="4651" width="37.33203125" customWidth="1"/>
    <col min="4652" max="4652" width="11" bestFit="1" customWidth="1"/>
    <col min="4653" max="4653" width="8.5" customWidth="1"/>
    <col min="4654" max="4654" width="7.1640625" customWidth="1"/>
    <col min="4655" max="4655" width="12" bestFit="1" customWidth="1"/>
    <col min="4656" max="4656" width="10.1640625" bestFit="1" customWidth="1"/>
    <col min="4657" max="4657" width="19" customWidth="1"/>
    <col min="4658" max="4658" width="7.33203125" customWidth="1"/>
    <col min="4659" max="4659" width="7.6640625" customWidth="1"/>
    <col min="4660" max="4660" width="7.5" customWidth="1"/>
    <col min="4661" max="4661" width="6.83203125" customWidth="1"/>
    <col min="4662" max="4662" width="10.83203125" customWidth="1"/>
    <col min="4663" max="4663" width="17.5" bestFit="1" customWidth="1"/>
    <col min="4666" max="4666" width="11.1640625" customWidth="1"/>
    <col min="4905" max="4905" width="6.5" customWidth="1"/>
    <col min="4906" max="4906" width="27.5" customWidth="1"/>
    <col min="4907" max="4907" width="37.33203125" customWidth="1"/>
    <col min="4908" max="4908" width="11" bestFit="1" customWidth="1"/>
    <col min="4909" max="4909" width="8.5" customWidth="1"/>
    <col min="4910" max="4910" width="7.1640625" customWidth="1"/>
    <col min="4911" max="4911" width="12" bestFit="1" customWidth="1"/>
    <col min="4912" max="4912" width="10.1640625" bestFit="1" customWidth="1"/>
    <col min="4913" max="4913" width="19" customWidth="1"/>
    <col min="4914" max="4914" width="7.33203125" customWidth="1"/>
    <col min="4915" max="4915" width="7.6640625" customWidth="1"/>
    <col min="4916" max="4916" width="7.5" customWidth="1"/>
    <col min="4917" max="4917" width="6.83203125" customWidth="1"/>
    <col min="4918" max="4918" width="10.83203125" customWidth="1"/>
    <col min="4919" max="4919" width="17.5" bestFit="1" customWidth="1"/>
    <col min="4922" max="4922" width="11.1640625" customWidth="1"/>
    <col min="5161" max="5161" width="6.5" customWidth="1"/>
    <col min="5162" max="5162" width="27.5" customWidth="1"/>
    <col min="5163" max="5163" width="37.33203125" customWidth="1"/>
    <col min="5164" max="5164" width="11" bestFit="1" customWidth="1"/>
    <col min="5165" max="5165" width="8.5" customWidth="1"/>
    <col min="5166" max="5166" width="7.1640625" customWidth="1"/>
    <col min="5167" max="5167" width="12" bestFit="1" customWidth="1"/>
    <col min="5168" max="5168" width="10.1640625" bestFit="1" customWidth="1"/>
    <col min="5169" max="5169" width="19" customWidth="1"/>
    <col min="5170" max="5170" width="7.33203125" customWidth="1"/>
    <col min="5171" max="5171" width="7.6640625" customWidth="1"/>
    <col min="5172" max="5172" width="7.5" customWidth="1"/>
    <col min="5173" max="5173" width="6.83203125" customWidth="1"/>
    <col min="5174" max="5174" width="10.83203125" customWidth="1"/>
    <col min="5175" max="5175" width="17.5" bestFit="1" customWidth="1"/>
    <col min="5178" max="5178" width="11.1640625" customWidth="1"/>
    <col min="5417" max="5417" width="6.5" customWidth="1"/>
    <col min="5418" max="5418" width="27.5" customWidth="1"/>
    <col min="5419" max="5419" width="37.33203125" customWidth="1"/>
    <col min="5420" max="5420" width="11" bestFit="1" customWidth="1"/>
    <col min="5421" max="5421" width="8.5" customWidth="1"/>
    <col min="5422" max="5422" width="7.1640625" customWidth="1"/>
    <col min="5423" max="5423" width="12" bestFit="1" customWidth="1"/>
    <col min="5424" max="5424" width="10.1640625" bestFit="1" customWidth="1"/>
    <col min="5425" max="5425" width="19" customWidth="1"/>
    <col min="5426" max="5426" width="7.33203125" customWidth="1"/>
    <col min="5427" max="5427" width="7.6640625" customWidth="1"/>
    <col min="5428" max="5428" width="7.5" customWidth="1"/>
    <col min="5429" max="5429" width="6.83203125" customWidth="1"/>
    <col min="5430" max="5430" width="10.83203125" customWidth="1"/>
    <col min="5431" max="5431" width="17.5" bestFit="1" customWidth="1"/>
    <col min="5434" max="5434" width="11.1640625" customWidth="1"/>
    <col min="5673" max="5673" width="6.5" customWidth="1"/>
    <col min="5674" max="5674" width="27.5" customWidth="1"/>
    <col min="5675" max="5675" width="37.33203125" customWidth="1"/>
    <col min="5676" max="5676" width="11" bestFit="1" customWidth="1"/>
    <col min="5677" max="5677" width="8.5" customWidth="1"/>
    <col min="5678" max="5678" width="7.1640625" customWidth="1"/>
    <col min="5679" max="5679" width="12" bestFit="1" customWidth="1"/>
    <col min="5680" max="5680" width="10.1640625" bestFit="1" customWidth="1"/>
    <col min="5681" max="5681" width="19" customWidth="1"/>
    <col min="5682" max="5682" width="7.33203125" customWidth="1"/>
    <col min="5683" max="5683" width="7.6640625" customWidth="1"/>
    <col min="5684" max="5684" width="7.5" customWidth="1"/>
    <col min="5685" max="5685" width="6.83203125" customWidth="1"/>
    <col min="5686" max="5686" width="10.83203125" customWidth="1"/>
    <col min="5687" max="5687" width="17.5" bestFit="1" customWidth="1"/>
    <col min="5690" max="5690" width="11.1640625" customWidth="1"/>
    <col min="5929" max="5929" width="6.5" customWidth="1"/>
    <col min="5930" max="5930" width="27.5" customWidth="1"/>
    <col min="5931" max="5931" width="37.33203125" customWidth="1"/>
    <col min="5932" max="5932" width="11" bestFit="1" customWidth="1"/>
    <col min="5933" max="5933" width="8.5" customWidth="1"/>
    <col min="5934" max="5934" width="7.1640625" customWidth="1"/>
    <col min="5935" max="5935" width="12" bestFit="1" customWidth="1"/>
    <col min="5936" max="5936" width="10.1640625" bestFit="1" customWidth="1"/>
    <col min="5937" max="5937" width="19" customWidth="1"/>
    <col min="5938" max="5938" width="7.33203125" customWidth="1"/>
    <col min="5939" max="5939" width="7.6640625" customWidth="1"/>
    <col min="5940" max="5940" width="7.5" customWidth="1"/>
    <col min="5941" max="5941" width="6.83203125" customWidth="1"/>
    <col min="5942" max="5942" width="10.83203125" customWidth="1"/>
    <col min="5943" max="5943" width="17.5" bestFit="1" customWidth="1"/>
    <col min="5946" max="5946" width="11.1640625" customWidth="1"/>
    <col min="6185" max="6185" width="6.5" customWidth="1"/>
    <col min="6186" max="6186" width="27.5" customWidth="1"/>
    <col min="6187" max="6187" width="37.33203125" customWidth="1"/>
    <col min="6188" max="6188" width="11" bestFit="1" customWidth="1"/>
    <col min="6189" max="6189" width="8.5" customWidth="1"/>
    <col min="6190" max="6190" width="7.1640625" customWidth="1"/>
    <col min="6191" max="6191" width="12" bestFit="1" customWidth="1"/>
    <col min="6192" max="6192" width="10.1640625" bestFit="1" customWidth="1"/>
    <col min="6193" max="6193" width="19" customWidth="1"/>
    <col min="6194" max="6194" width="7.33203125" customWidth="1"/>
    <col min="6195" max="6195" width="7.6640625" customWidth="1"/>
    <col min="6196" max="6196" width="7.5" customWidth="1"/>
    <col min="6197" max="6197" width="6.83203125" customWidth="1"/>
    <col min="6198" max="6198" width="10.83203125" customWidth="1"/>
    <col min="6199" max="6199" width="17.5" bestFit="1" customWidth="1"/>
    <col min="6202" max="6202" width="11.1640625" customWidth="1"/>
    <col min="6441" max="6441" width="6.5" customWidth="1"/>
    <col min="6442" max="6442" width="27.5" customWidth="1"/>
    <col min="6443" max="6443" width="37.33203125" customWidth="1"/>
    <col min="6444" max="6444" width="11" bestFit="1" customWidth="1"/>
    <col min="6445" max="6445" width="8.5" customWidth="1"/>
    <col min="6446" max="6446" width="7.1640625" customWidth="1"/>
    <col min="6447" max="6447" width="12" bestFit="1" customWidth="1"/>
    <col min="6448" max="6448" width="10.1640625" bestFit="1" customWidth="1"/>
    <col min="6449" max="6449" width="19" customWidth="1"/>
    <col min="6450" max="6450" width="7.33203125" customWidth="1"/>
    <col min="6451" max="6451" width="7.6640625" customWidth="1"/>
    <col min="6452" max="6452" width="7.5" customWidth="1"/>
    <col min="6453" max="6453" width="6.83203125" customWidth="1"/>
    <col min="6454" max="6454" width="10.83203125" customWidth="1"/>
    <col min="6455" max="6455" width="17.5" bestFit="1" customWidth="1"/>
    <col min="6458" max="6458" width="11.1640625" customWidth="1"/>
    <col min="6697" max="6697" width="6.5" customWidth="1"/>
    <col min="6698" max="6698" width="27.5" customWidth="1"/>
    <col min="6699" max="6699" width="37.33203125" customWidth="1"/>
    <col min="6700" max="6700" width="11" bestFit="1" customWidth="1"/>
    <col min="6701" max="6701" width="8.5" customWidth="1"/>
    <col min="6702" max="6702" width="7.1640625" customWidth="1"/>
    <col min="6703" max="6703" width="12" bestFit="1" customWidth="1"/>
    <col min="6704" max="6704" width="10.1640625" bestFit="1" customWidth="1"/>
    <col min="6705" max="6705" width="19" customWidth="1"/>
    <col min="6706" max="6706" width="7.33203125" customWidth="1"/>
    <col min="6707" max="6707" width="7.6640625" customWidth="1"/>
    <col min="6708" max="6708" width="7.5" customWidth="1"/>
    <col min="6709" max="6709" width="6.83203125" customWidth="1"/>
    <col min="6710" max="6710" width="10.83203125" customWidth="1"/>
    <col min="6711" max="6711" width="17.5" bestFit="1" customWidth="1"/>
    <col min="6714" max="6714" width="11.1640625" customWidth="1"/>
    <col min="6953" max="6953" width="6.5" customWidth="1"/>
    <col min="6954" max="6954" width="27.5" customWidth="1"/>
    <col min="6955" max="6955" width="37.33203125" customWidth="1"/>
    <col min="6956" max="6956" width="11" bestFit="1" customWidth="1"/>
    <col min="6957" max="6957" width="8.5" customWidth="1"/>
    <col min="6958" max="6958" width="7.1640625" customWidth="1"/>
    <col min="6959" max="6959" width="12" bestFit="1" customWidth="1"/>
    <col min="6960" max="6960" width="10.1640625" bestFit="1" customWidth="1"/>
    <col min="6961" max="6961" width="19" customWidth="1"/>
    <col min="6962" max="6962" width="7.33203125" customWidth="1"/>
    <col min="6963" max="6963" width="7.6640625" customWidth="1"/>
    <col min="6964" max="6964" width="7.5" customWidth="1"/>
    <col min="6965" max="6965" width="6.83203125" customWidth="1"/>
    <col min="6966" max="6966" width="10.83203125" customWidth="1"/>
    <col min="6967" max="6967" width="17.5" bestFit="1" customWidth="1"/>
    <col min="6970" max="6970" width="11.1640625" customWidth="1"/>
    <col min="7209" max="7209" width="6.5" customWidth="1"/>
    <col min="7210" max="7210" width="27.5" customWidth="1"/>
    <col min="7211" max="7211" width="37.33203125" customWidth="1"/>
    <col min="7212" max="7212" width="11" bestFit="1" customWidth="1"/>
    <col min="7213" max="7213" width="8.5" customWidth="1"/>
    <col min="7214" max="7214" width="7.1640625" customWidth="1"/>
    <col min="7215" max="7215" width="12" bestFit="1" customWidth="1"/>
    <col min="7216" max="7216" width="10.1640625" bestFit="1" customWidth="1"/>
    <col min="7217" max="7217" width="19" customWidth="1"/>
    <col min="7218" max="7218" width="7.33203125" customWidth="1"/>
    <col min="7219" max="7219" width="7.6640625" customWidth="1"/>
    <col min="7220" max="7220" width="7.5" customWidth="1"/>
    <col min="7221" max="7221" width="6.83203125" customWidth="1"/>
    <col min="7222" max="7222" width="10.83203125" customWidth="1"/>
    <col min="7223" max="7223" width="17.5" bestFit="1" customWidth="1"/>
    <col min="7226" max="7226" width="11.1640625" customWidth="1"/>
    <col min="7465" max="7465" width="6.5" customWidth="1"/>
    <col min="7466" max="7466" width="27.5" customWidth="1"/>
    <col min="7467" max="7467" width="37.33203125" customWidth="1"/>
    <col min="7468" max="7468" width="11" bestFit="1" customWidth="1"/>
    <col min="7469" max="7469" width="8.5" customWidth="1"/>
    <col min="7470" max="7470" width="7.1640625" customWidth="1"/>
    <col min="7471" max="7471" width="12" bestFit="1" customWidth="1"/>
    <col min="7472" max="7472" width="10.1640625" bestFit="1" customWidth="1"/>
    <col min="7473" max="7473" width="19" customWidth="1"/>
    <col min="7474" max="7474" width="7.33203125" customWidth="1"/>
    <col min="7475" max="7475" width="7.6640625" customWidth="1"/>
    <col min="7476" max="7476" width="7.5" customWidth="1"/>
    <col min="7477" max="7477" width="6.83203125" customWidth="1"/>
    <col min="7478" max="7478" width="10.83203125" customWidth="1"/>
    <col min="7479" max="7479" width="17.5" bestFit="1" customWidth="1"/>
    <col min="7482" max="7482" width="11.1640625" customWidth="1"/>
    <col min="7721" max="7721" width="6.5" customWidth="1"/>
    <col min="7722" max="7722" width="27.5" customWidth="1"/>
    <col min="7723" max="7723" width="37.33203125" customWidth="1"/>
    <col min="7724" max="7724" width="11" bestFit="1" customWidth="1"/>
    <col min="7725" max="7725" width="8.5" customWidth="1"/>
    <col min="7726" max="7726" width="7.1640625" customWidth="1"/>
    <col min="7727" max="7727" width="12" bestFit="1" customWidth="1"/>
    <col min="7728" max="7728" width="10.1640625" bestFit="1" customWidth="1"/>
    <col min="7729" max="7729" width="19" customWidth="1"/>
    <col min="7730" max="7730" width="7.33203125" customWidth="1"/>
    <col min="7731" max="7731" width="7.6640625" customWidth="1"/>
    <col min="7732" max="7732" width="7.5" customWidth="1"/>
    <col min="7733" max="7733" width="6.83203125" customWidth="1"/>
    <col min="7734" max="7734" width="10.83203125" customWidth="1"/>
    <col min="7735" max="7735" width="17.5" bestFit="1" customWidth="1"/>
    <col min="7738" max="7738" width="11.1640625" customWidth="1"/>
    <col min="7977" max="7977" width="6.5" customWidth="1"/>
    <col min="7978" max="7978" width="27.5" customWidth="1"/>
    <col min="7979" max="7979" width="37.33203125" customWidth="1"/>
    <col min="7980" max="7980" width="11" bestFit="1" customWidth="1"/>
    <col min="7981" max="7981" width="8.5" customWidth="1"/>
    <col min="7982" max="7982" width="7.1640625" customWidth="1"/>
    <col min="7983" max="7983" width="12" bestFit="1" customWidth="1"/>
    <col min="7984" max="7984" width="10.1640625" bestFit="1" customWidth="1"/>
    <col min="7985" max="7985" width="19" customWidth="1"/>
    <col min="7986" max="7986" width="7.33203125" customWidth="1"/>
    <col min="7987" max="7987" width="7.6640625" customWidth="1"/>
    <col min="7988" max="7988" width="7.5" customWidth="1"/>
    <col min="7989" max="7989" width="6.83203125" customWidth="1"/>
    <col min="7990" max="7990" width="10.83203125" customWidth="1"/>
    <col min="7991" max="7991" width="17.5" bestFit="1" customWidth="1"/>
    <col min="7994" max="7994" width="11.1640625" customWidth="1"/>
    <col min="8233" max="8233" width="6.5" customWidth="1"/>
    <col min="8234" max="8234" width="27.5" customWidth="1"/>
    <col min="8235" max="8235" width="37.33203125" customWidth="1"/>
    <col min="8236" max="8236" width="11" bestFit="1" customWidth="1"/>
    <col min="8237" max="8237" width="8.5" customWidth="1"/>
    <col min="8238" max="8238" width="7.1640625" customWidth="1"/>
    <col min="8239" max="8239" width="12" bestFit="1" customWidth="1"/>
    <col min="8240" max="8240" width="10.1640625" bestFit="1" customWidth="1"/>
    <col min="8241" max="8241" width="19" customWidth="1"/>
    <col min="8242" max="8242" width="7.33203125" customWidth="1"/>
    <col min="8243" max="8243" width="7.6640625" customWidth="1"/>
    <col min="8244" max="8244" width="7.5" customWidth="1"/>
    <col min="8245" max="8245" width="6.83203125" customWidth="1"/>
    <col min="8246" max="8246" width="10.83203125" customWidth="1"/>
    <col min="8247" max="8247" width="17.5" bestFit="1" customWidth="1"/>
    <col min="8250" max="8250" width="11.1640625" customWidth="1"/>
    <col min="8489" max="8489" width="6.5" customWidth="1"/>
    <col min="8490" max="8490" width="27.5" customWidth="1"/>
    <col min="8491" max="8491" width="37.33203125" customWidth="1"/>
    <col min="8492" max="8492" width="11" bestFit="1" customWidth="1"/>
    <col min="8493" max="8493" width="8.5" customWidth="1"/>
    <col min="8494" max="8494" width="7.1640625" customWidth="1"/>
    <col min="8495" max="8495" width="12" bestFit="1" customWidth="1"/>
    <col min="8496" max="8496" width="10.1640625" bestFit="1" customWidth="1"/>
    <col min="8497" max="8497" width="19" customWidth="1"/>
    <col min="8498" max="8498" width="7.33203125" customWidth="1"/>
    <col min="8499" max="8499" width="7.6640625" customWidth="1"/>
    <col min="8500" max="8500" width="7.5" customWidth="1"/>
    <col min="8501" max="8501" width="6.83203125" customWidth="1"/>
    <col min="8502" max="8502" width="10.83203125" customWidth="1"/>
    <col min="8503" max="8503" width="17.5" bestFit="1" customWidth="1"/>
    <col min="8506" max="8506" width="11.1640625" customWidth="1"/>
    <col min="8745" max="8745" width="6.5" customWidth="1"/>
    <col min="8746" max="8746" width="27.5" customWidth="1"/>
    <col min="8747" max="8747" width="37.33203125" customWidth="1"/>
    <col min="8748" max="8748" width="11" bestFit="1" customWidth="1"/>
    <col min="8749" max="8749" width="8.5" customWidth="1"/>
    <col min="8750" max="8750" width="7.1640625" customWidth="1"/>
    <col min="8751" max="8751" width="12" bestFit="1" customWidth="1"/>
    <col min="8752" max="8752" width="10.1640625" bestFit="1" customWidth="1"/>
    <col min="8753" max="8753" width="19" customWidth="1"/>
    <col min="8754" max="8754" width="7.33203125" customWidth="1"/>
    <col min="8755" max="8755" width="7.6640625" customWidth="1"/>
    <col min="8756" max="8756" width="7.5" customWidth="1"/>
    <col min="8757" max="8757" width="6.83203125" customWidth="1"/>
    <col min="8758" max="8758" width="10.83203125" customWidth="1"/>
    <col min="8759" max="8759" width="17.5" bestFit="1" customWidth="1"/>
    <col min="8762" max="8762" width="11.1640625" customWidth="1"/>
    <col min="9001" max="9001" width="6.5" customWidth="1"/>
    <col min="9002" max="9002" width="27.5" customWidth="1"/>
    <col min="9003" max="9003" width="37.33203125" customWidth="1"/>
    <col min="9004" max="9004" width="11" bestFit="1" customWidth="1"/>
    <col min="9005" max="9005" width="8.5" customWidth="1"/>
    <col min="9006" max="9006" width="7.1640625" customWidth="1"/>
    <col min="9007" max="9007" width="12" bestFit="1" customWidth="1"/>
    <col min="9008" max="9008" width="10.1640625" bestFit="1" customWidth="1"/>
    <col min="9009" max="9009" width="19" customWidth="1"/>
    <col min="9010" max="9010" width="7.33203125" customWidth="1"/>
    <col min="9011" max="9011" width="7.6640625" customWidth="1"/>
    <col min="9012" max="9012" width="7.5" customWidth="1"/>
    <col min="9013" max="9013" width="6.83203125" customWidth="1"/>
    <col min="9014" max="9014" width="10.83203125" customWidth="1"/>
    <col min="9015" max="9015" width="17.5" bestFit="1" customWidth="1"/>
    <col min="9018" max="9018" width="11.1640625" customWidth="1"/>
    <col min="9257" max="9257" width="6.5" customWidth="1"/>
    <col min="9258" max="9258" width="27.5" customWidth="1"/>
    <col min="9259" max="9259" width="37.33203125" customWidth="1"/>
    <col min="9260" max="9260" width="11" bestFit="1" customWidth="1"/>
    <col min="9261" max="9261" width="8.5" customWidth="1"/>
    <col min="9262" max="9262" width="7.1640625" customWidth="1"/>
    <col min="9263" max="9263" width="12" bestFit="1" customWidth="1"/>
    <col min="9264" max="9264" width="10.1640625" bestFit="1" customWidth="1"/>
    <col min="9265" max="9265" width="19" customWidth="1"/>
    <col min="9266" max="9266" width="7.33203125" customWidth="1"/>
    <col min="9267" max="9267" width="7.6640625" customWidth="1"/>
    <col min="9268" max="9268" width="7.5" customWidth="1"/>
    <col min="9269" max="9269" width="6.83203125" customWidth="1"/>
    <col min="9270" max="9270" width="10.83203125" customWidth="1"/>
    <col min="9271" max="9271" width="17.5" bestFit="1" customWidth="1"/>
    <col min="9274" max="9274" width="11.1640625" customWidth="1"/>
    <col min="9513" max="9513" width="6.5" customWidth="1"/>
    <col min="9514" max="9514" width="27.5" customWidth="1"/>
    <col min="9515" max="9515" width="37.33203125" customWidth="1"/>
    <col min="9516" max="9516" width="11" bestFit="1" customWidth="1"/>
    <col min="9517" max="9517" width="8.5" customWidth="1"/>
    <col min="9518" max="9518" width="7.1640625" customWidth="1"/>
    <col min="9519" max="9519" width="12" bestFit="1" customWidth="1"/>
    <col min="9520" max="9520" width="10.1640625" bestFit="1" customWidth="1"/>
    <col min="9521" max="9521" width="19" customWidth="1"/>
    <col min="9522" max="9522" width="7.33203125" customWidth="1"/>
    <col min="9523" max="9523" width="7.6640625" customWidth="1"/>
    <col min="9524" max="9524" width="7.5" customWidth="1"/>
    <col min="9525" max="9525" width="6.83203125" customWidth="1"/>
    <col min="9526" max="9526" width="10.83203125" customWidth="1"/>
    <col min="9527" max="9527" width="17.5" bestFit="1" customWidth="1"/>
    <col min="9530" max="9530" width="11.1640625" customWidth="1"/>
    <col min="9769" max="9769" width="6.5" customWidth="1"/>
    <col min="9770" max="9770" width="27.5" customWidth="1"/>
    <col min="9771" max="9771" width="37.33203125" customWidth="1"/>
    <col min="9772" max="9772" width="11" bestFit="1" customWidth="1"/>
    <col min="9773" max="9773" width="8.5" customWidth="1"/>
    <col min="9774" max="9774" width="7.1640625" customWidth="1"/>
    <col min="9775" max="9775" width="12" bestFit="1" customWidth="1"/>
    <col min="9776" max="9776" width="10.1640625" bestFit="1" customWidth="1"/>
    <col min="9777" max="9777" width="19" customWidth="1"/>
    <col min="9778" max="9778" width="7.33203125" customWidth="1"/>
    <col min="9779" max="9779" width="7.6640625" customWidth="1"/>
    <col min="9780" max="9780" width="7.5" customWidth="1"/>
    <col min="9781" max="9781" width="6.83203125" customWidth="1"/>
    <col min="9782" max="9782" width="10.83203125" customWidth="1"/>
    <col min="9783" max="9783" width="17.5" bestFit="1" customWidth="1"/>
    <col min="9786" max="9786" width="11.1640625" customWidth="1"/>
    <col min="10025" max="10025" width="6.5" customWidth="1"/>
    <col min="10026" max="10026" width="27.5" customWidth="1"/>
    <col min="10027" max="10027" width="37.33203125" customWidth="1"/>
    <col min="10028" max="10028" width="11" bestFit="1" customWidth="1"/>
    <col min="10029" max="10029" width="8.5" customWidth="1"/>
    <col min="10030" max="10030" width="7.1640625" customWidth="1"/>
    <col min="10031" max="10031" width="12" bestFit="1" customWidth="1"/>
    <col min="10032" max="10032" width="10.1640625" bestFit="1" customWidth="1"/>
    <col min="10033" max="10033" width="19" customWidth="1"/>
    <col min="10034" max="10034" width="7.33203125" customWidth="1"/>
    <col min="10035" max="10035" width="7.6640625" customWidth="1"/>
    <col min="10036" max="10036" width="7.5" customWidth="1"/>
    <col min="10037" max="10037" width="6.83203125" customWidth="1"/>
    <col min="10038" max="10038" width="10.83203125" customWidth="1"/>
    <col min="10039" max="10039" width="17.5" bestFit="1" customWidth="1"/>
    <col min="10042" max="10042" width="11.1640625" customWidth="1"/>
    <col min="10281" max="10281" width="6.5" customWidth="1"/>
    <col min="10282" max="10282" width="27.5" customWidth="1"/>
    <col min="10283" max="10283" width="37.33203125" customWidth="1"/>
    <col min="10284" max="10284" width="11" bestFit="1" customWidth="1"/>
    <col min="10285" max="10285" width="8.5" customWidth="1"/>
    <col min="10286" max="10286" width="7.1640625" customWidth="1"/>
    <col min="10287" max="10287" width="12" bestFit="1" customWidth="1"/>
    <col min="10288" max="10288" width="10.1640625" bestFit="1" customWidth="1"/>
    <col min="10289" max="10289" width="19" customWidth="1"/>
    <col min="10290" max="10290" width="7.33203125" customWidth="1"/>
    <col min="10291" max="10291" width="7.6640625" customWidth="1"/>
    <col min="10292" max="10292" width="7.5" customWidth="1"/>
    <col min="10293" max="10293" width="6.83203125" customWidth="1"/>
    <col min="10294" max="10294" width="10.83203125" customWidth="1"/>
    <col min="10295" max="10295" width="17.5" bestFit="1" customWidth="1"/>
    <col min="10298" max="10298" width="11.1640625" customWidth="1"/>
    <col min="10537" max="10537" width="6.5" customWidth="1"/>
    <col min="10538" max="10538" width="27.5" customWidth="1"/>
    <col min="10539" max="10539" width="37.33203125" customWidth="1"/>
    <col min="10540" max="10540" width="11" bestFit="1" customWidth="1"/>
    <col min="10541" max="10541" width="8.5" customWidth="1"/>
    <col min="10542" max="10542" width="7.1640625" customWidth="1"/>
    <col min="10543" max="10543" width="12" bestFit="1" customWidth="1"/>
    <col min="10544" max="10544" width="10.1640625" bestFit="1" customWidth="1"/>
    <col min="10545" max="10545" width="19" customWidth="1"/>
    <col min="10546" max="10546" width="7.33203125" customWidth="1"/>
    <col min="10547" max="10547" width="7.6640625" customWidth="1"/>
    <col min="10548" max="10548" width="7.5" customWidth="1"/>
    <col min="10549" max="10549" width="6.83203125" customWidth="1"/>
    <col min="10550" max="10550" width="10.83203125" customWidth="1"/>
    <col min="10551" max="10551" width="17.5" bestFit="1" customWidth="1"/>
    <col min="10554" max="10554" width="11.1640625" customWidth="1"/>
    <col min="10793" max="10793" width="6.5" customWidth="1"/>
    <col min="10794" max="10794" width="27.5" customWidth="1"/>
    <col min="10795" max="10795" width="37.33203125" customWidth="1"/>
    <col min="10796" max="10796" width="11" bestFit="1" customWidth="1"/>
    <col min="10797" max="10797" width="8.5" customWidth="1"/>
    <col min="10798" max="10798" width="7.1640625" customWidth="1"/>
    <col min="10799" max="10799" width="12" bestFit="1" customWidth="1"/>
    <col min="10800" max="10800" width="10.1640625" bestFit="1" customWidth="1"/>
    <col min="10801" max="10801" width="19" customWidth="1"/>
    <col min="10802" max="10802" width="7.33203125" customWidth="1"/>
    <col min="10803" max="10803" width="7.6640625" customWidth="1"/>
    <col min="10804" max="10804" width="7.5" customWidth="1"/>
    <col min="10805" max="10805" width="6.83203125" customWidth="1"/>
    <col min="10806" max="10806" width="10.83203125" customWidth="1"/>
    <col min="10807" max="10807" width="17.5" bestFit="1" customWidth="1"/>
    <col min="10810" max="10810" width="11.1640625" customWidth="1"/>
    <col min="11049" max="11049" width="6.5" customWidth="1"/>
    <col min="11050" max="11050" width="27.5" customWidth="1"/>
    <col min="11051" max="11051" width="37.33203125" customWidth="1"/>
    <col min="11052" max="11052" width="11" bestFit="1" customWidth="1"/>
    <col min="11053" max="11053" width="8.5" customWidth="1"/>
    <col min="11054" max="11054" width="7.1640625" customWidth="1"/>
    <col min="11055" max="11055" width="12" bestFit="1" customWidth="1"/>
    <col min="11056" max="11056" width="10.1640625" bestFit="1" customWidth="1"/>
    <col min="11057" max="11057" width="19" customWidth="1"/>
    <col min="11058" max="11058" width="7.33203125" customWidth="1"/>
    <col min="11059" max="11059" width="7.6640625" customWidth="1"/>
    <col min="11060" max="11060" width="7.5" customWidth="1"/>
    <col min="11061" max="11061" width="6.83203125" customWidth="1"/>
    <col min="11062" max="11062" width="10.83203125" customWidth="1"/>
    <col min="11063" max="11063" width="17.5" bestFit="1" customWidth="1"/>
    <col min="11066" max="11066" width="11.1640625" customWidth="1"/>
    <col min="11305" max="11305" width="6.5" customWidth="1"/>
    <col min="11306" max="11306" width="27.5" customWidth="1"/>
    <col min="11307" max="11307" width="37.33203125" customWidth="1"/>
    <col min="11308" max="11308" width="11" bestFit="1" customWidth="1"/>
    <col min="11309" max="11309" width="8.5" customWidth="1"/>
    <col min="11310" max="11310" width="7.1640625" customWidth="1"/>
    <col min="11311" max="11311" width="12" bestFit="1" customWidth="1"/>
    <col min="11312" max="11312" width="10.1640625" bestFit="1" customWidth="1"/>
    <col min="11313" max="11313" width="19" customWidth="1"/>
    <col min="11314" max="11314" width="7.33203125" customWidth="1"/>
    <col min="11315" max="11315" width="7.6640625" customWidth="1"/>
    <col min="11316" max="11316" width="7.5" customWidth="1"/>
    <col min="11317" max="11317" width="6.83203125" customWidth="1"/>
    <col min="11318" max="11318" width="10.83203125" customWidth="1"/>
    <col min="11319" max="11319" width="17.5" bestFit="1" customWidth="1"/>
    <col min="11322" max="11322" width="11.1640625" customWidth="1"/>
    <col min="11561" max="11561" width="6.5" customWidth="1"/>
    <col min="11562" max="11562" width="27.5" customWidth="1"/>
    <col min="11563" max="11563" width="37.33203125" customWidth="1"/>
    <col min="11564" max="11564" width="11" bestFit="1" customWidth="1"/>
    <col min="11565" max="11565" width="8.5" customWidth="1"/>
    <col min="11566" max="11566" width="7.1640625" customWidth="1"/>
    <col min="11567" max="11567" width="12" bestFit="1" customWidth="1"/>
    <col min="11568" max="11568" width="10.1640625" bestFit="1" customWidth="1"/>
    <col min="11569" max="11569" width="19" customWidth="1"/>
    <col min="11570" max="11570" width="7.33203125" customWidth="1"/>
    <col min="11571" max="11571" width="7.6640625" customWidth="1"/>
    <col min="11572" max="11572" width="7.5" customWidth="1"/>
    <col min="11573" max="11573" width="6.83203125" customWidth="1"/>
    <col min="11574" max="11574" width="10.83203125" customWidth="1"/>
    <col min="11575" max="11575" width="17.5" bestFit="1" customWidth="1"/>
    <col min="11578" max="11578" width="11.1640625" customWidth="1"/>
    <col min="11817" max="11817" width="6.5" customWidth="1"/>
    <col min="11818" max="11818" width="27.5" customWidth="1"/>
    <col min="11819" max="11819" width="37.33203125" customWidth="1"/>
    <col min="11820" max="11820" width="11" bestFit="1" customWidth="1"/>
    <col min="11821" max="11821" width="8.5" customWidth="1"/>
    <col min="11822" max="11822" width="7.1640625" customWidth="1"/>
    <col min="11823" max="11823" width="12" bestFit="1" customWidth="1"/>
    <col min="11824" max="11824" width="10.1640625" bestFit="1" customWidth="1"/>
    <col min="11825" max="11825" width="19" customWidth="1"/>
    <col min="11826" max="11826" width="7.33203125" customWidth="1"/>
    <col min="11827" max="11827" width="7.6640625" customWidth="1"/>
    <col min="11828" max="11828" width="7.5" customWidth="1"/>
    <col min="11829" max="11829" width="6.83203125" customWidth="1"/>
    <col min="11830" max="11830" width="10.83203125" customWidth="1"/>
    <col min="11831" max="11831" width="17.5" bestFit="1" customWidth="1"/>
    <col min="11834" max="11834" width="11.1640625" customWidth="1"/>
    <col min="12073" max="12073" width="6.5" customWidth="1"/>
    <col min="12074" max="12074" width="27.5" customWidth="1"/>
    <col min="12075" max="12075" width="37.33203125" customWidth="1"/>
    <col min="12076" max="12076" width="11" bestFit="1" customWidth="1"/>
    <col min="12077" max="12077" width="8.5" customWidth="1"/>
    <col min="12078" max="12078" width="7.1640625" customWidth="1"/>
    <col min="12079" max="12079" width="12" bestFit="1" customWidth="1"/>
    <col min="12080" max="12080" width="10.1640625" bestFit="1" customWidth="1"/>
    <col min="12081" max="12081" width="19" customWidth="1"/>
    <col min="12082" max="12082" width="7.33203125" customWidth="1"/>
    <col min="12083" max="12083" width="7.6640625" customWidth="1"/>
    <col min="12084" max="12084" width="7.5" customWidth="1"/>
    <col min="12085" max="12085" width="6.83203125" customWidth="1"/>
    <col min="12086" max="12086" width="10.83203125" customWidth="1"/>
    <col min="12087" max="12087" width="17.5" bestFit="1" customWidth="1"/>
    <col min="12090" max="12090" width="11.1640625" customWidth="1"/>
    <col min="12329" max="12329" width="6.5" customWidth="1"/>
    <col min="12330" max="12330" width="27.5" customWidth="1"/>
    <col min="12331" max="12331" width="37.33203125" customWidth="1"/>
    <col min="12332" max="12332" width="11" bestFit="1" customWidth="1"/>
    <col min="12333" max="12333" width="8.5" customWidth="1"/>
    <col min="12334" max="12334" width="7.1640625" customWidth="1"/>
    <col min="12335" max="12335" width="12" bestFit="1" customWidth="1"/>
    <col min="12336" max="12336" width="10.1640625" bestFit="1" customWidth="1"/>
    <col min="12337" max="12337" width="19" customWidth="1"/>
    <col min="12338" max="12338" width="7.33203125" customWidth="1"/>
    <col min="12339" max="12339" width="7.6640625" customWidth="1"/>
    <col min="12340" max="12340" width="7.5" customWidth="1"/>
    <col min="12341" max="12341" width="6.83203125" customWidth="1"/>
    <col min="12342" max="12342" width="10.83203125" customWidth="1"/>
    <col min="12343" max="12343" width="17.5" bestFit="1" customWidth="1"/>
    <col min="12346" max="12346" width="11.1640625" customWidth="1"/>
    <col min="12585" max="12585" width="6.5" customWidth="1"/>
    <col min="12586" max="12586" width="27.5" customWidth="1"/>
    <col min="12587" max="12587" width="37.33203125" customWidth="1"/>
    <col min="12588" max="12588" width="11" bestFit="1" customWidth="1"/>
    <col min="12589" max="12589" width="8.5" customWidth="1"/>
    <col min="12590" max="12590" width="7.1640625" customWidth="1"/>
    <col min="12591" max="12591" width="12" bestFit="1" customWidth="1"/>
    <col min="12592" max="12592" width="10.1640625" bestFit="1" customWidth="1"/>
    <col min="12593" max="12593" width="19" customWidth="1"/>
    <col min="12594" max="12594" width="7.33203125" customWidth="1"/>
    <col min="12595" max="12595" width="7.6640625" customWidth="1"/>
    <col min="12596" max="12596" width="7.5" customWidth="1"/>
    <col min="12597" max="12597" width="6.83203125" customWidth="1"/>
    <col min="12598" max="12598" width="10.83203125" customWidth="1"/>
    <col min="12599" max="12599" width="17.5" bestFit="1" customWidth="1"/>
    <col min="12602" max="12602" width="11.1640625" customWidth="1"/>
    <col min="12841" max="12841" width="6.5" customWidth="1"/>
    <col min="12842" max="12842" width="27.5" customWidth="1"/>
    <col min="12843" max="12843" width="37.33203125" customWidth="1"/>
    <col min="12844" max="12844" width="11" bestFit="1" customWidth="1"/>
    <col min="12845" max="12845" width="8.5" customWidth="1"/>
    <col min="12846" max="12846" width="7.1640625" customWidth="1"/>
    <col min="12847" max="12847" width="12" bestFit="1" customWidth="1"/>
    <col min="12848" max="12848" width="10.1640625" bestFit="1" customWidth="1"/>
    <col min="12849" max="12849" width="19" customWidth="1"/>
    <col min="12850" max="12850" width="7.33203125" customWidth="1"/>
    <col min="12851" max="12851" width="7.6640625" customWidth="1"/>
    <col min="12852" max="12852" width="7.5" customWidth="1"/>
    <col min="12853" max="12853" width="6.83203125" customWidth="1"/>
    <col min="12854" max="12854" width="10.83203125" customWidth="1"/>
    <col min="12855" max="12855" width="17.5" bestFit="1" customWidth="1"/>
    <col min="12858" max="12858" width="11.1640625" customWidth="1"/>
    <col min="13097" max="13097" width="6.5" customWidth="1"/>
    <col min="13098" max="13098" width="27.5" customWidth="1"/>
    <col min="13099" max="13099" width="37.33203125" customWidth="1"/>
    <col min="13100" max="13100" width="11" bestFit="1" customWidth="1"/>
    <col min="13101" max="13101" width="8.5" customWidth="1"/>
    <col min="13102" max="13102" width="7.1640625" customWidth="1"/>
    <col min="13103" max="13103" width="12" bestFit="1" customWidth="1"/>
    <col min="13104" max="13104" width="10.1640625" bestFit="1" customWidth="1"/>
    <col min="13105" max="13105" width="19" customWidth="1"/>
    <col min="13106" max="13106" width="7.33203125" customWidth="1"/>
    <col min="13107" max="13107" width="7.6640625" customWidth="1"/>
    <col min="13108" max="13108" width="7.5" customWidth="1"/>
    <col min="13109" max="13109" width="6.83203125" customWidth="1"/>
    <col min="13110" max="13110" width="10.83203125" customWidth="1"/>
    <col min="13111" max="13111" width="17.5" bestFit="1" customWidth="1"/>
    <col min="13114" max="13114" width="11.1640625" customWidth="1"/>
    <col min="13353" max="13353" width="6.5" customWidth="1"/>
    <col min="13354" max="13354" width="27.5" customWidth="1"/>
    <col min="13355" max="13355" width="37.33203125" customWidth="1"/>
    <col min="13356" max="13356" width="11" bestFit="1" customWidth="1"/>
    <col min="13357" max="13357" width="8.5" customWidth="1"/>
    <col min="13358" max="13358" width="7.1640625" customWidth="1"/>
    <col min="13359" max="13359" width="12" bestFit="1" customWidth="1"/>
    <col min="13360" max="13360" width="10.1640625" bestFit="1" customWidth="1"/>
    <col min="13361" max="13361" width="19" customWidth="1"/>
    <col min="13362" max="13362" width="7.33203125" customWidth="1"/>
    <col min="13363" max="13363" width="7.6640625" customWidth="1"/>
    <col min="13364" max="13364" width="7.5" customWidth="1"/>
    <col min="13365" max="13365" width="6.83203125" customWidth="1"/>
    <col min="13366" max="13366" width="10.83203125" customWidth="1"/>
    <col min="13367" max="13367" width="17.5" bestFit="1" customWidth="1"/>
    <col min="13370" max="13370" width="11.1640625" customWidth="1"/>
    <col min="13609" max="13609" width="6.5" customWidth="1"/>
    <col min="13610" max="13610" width="27.5" customWidth="1"/>
    <col min="13611" max="13611" width="37.33203125" customWidth="1"/>
    <col min="13612" max="13612" width="11" bestFit="1" customWidth="1"/>
    <col min="13613" max="13613" width="8.5" customWidth="1"/>
    <col min="13614" max="13614" width="7.1640625" customWidth="1"/>
    <col min="13615" max="13615" width="12" bestFit="1" customWidth="1"/>
    <col min="13616" max="13616" width="10.1640625" bestFit="1" customWidth="1"/>
    <col min="13617" max="13617" width="19" customWidth="1"/>
    <col min="13618" max="13618" width="7.33203125" customWidth="1"/>
    <col min="13619" max="13619" width="7.6640625" customWidth="1"/>
    <col min="13620" max="13620" width="7.5" customWidth="1"/>
    <col min="13621" max="13621" width="6.83203125" customWidth="1"/>
    <col min="13622" max="13622" width="10.83203125" customWidth="1"/>
    <col min="13623" max="13623" width="17.5" bestFit="1" customWidth="1"/>
    <col min="13626" max="13626" width="11.1640625" customWidth="1"/>
    <col min="13865" max="13865" width="6.5" customWidth="1"/>
    <col min="13866" max="13866" width="27.5" customWidth="1"/>
    <col min="13867" max="13867" width="37.33203125" customWidth="1"/>
    <col min="13868" max="13868" width="11" bestFit="1" customWidth="1"/>
    <col min="13869" max="13869" width="8.5" customWidth="1"/>
    <col min="13870" max="13870" width="7.1640625" customWidth="1"/>
    <col min="13871" max="13871" width="12" bestFit="1" customWidth="1"/>
    <col min="13872" max="13872" width="10.1640625" bestFit="1" customWidth="1"/>
    <col min="13873" max="13873" width="19" customWidth="1"/>
    <col min="13874" max="13874" width="7.33203125" customWidth="1"/>
    <col min="13875" max="13875" width="7.6640625" customWidth="1"/>
    <col min="13876" max="13876" width="7.5" customWidth="1"/>
    <col min="13877" max="13877" width="6.83203125" customWidth="1"/>
    <col min="13878" max="13878" width="10.83203125" customWidth="1"/>
    <col min="13879" max="13879" width="17.5" bestFit="1" customWidth="1"/>
    <col min="13882" max="13882" width="11.1640625" customWidth="1"/>
    <col min="14121" max="14121" width="6.5" customWidth="1"/>
    <col min="14122" max="14122" width="27.5" customWidth="1"/>
    <col min="14123" max="14123" width="37.33203125" customWidth="1"/>
    <col min="14124" max="14124" width="11" bestFit="1" customWidth="1"/>
    <col min="14125" max="14125" width="8.5" customWidth="1"/>
    <col min="14126" max="14126" width="7.1640625" customWidth="1"/>
    <col min="14127" max="14127" width="12" bestFit="1" customWidth="1"/>
    <col min="14128" max="14128" width="10.1640625" bestFit="1" customWidth="1"/>
    <col min="14129" max="14129" width="19" customWidth="1"/>
    <col min="14130" max="14130" width="7.33203125" customWidth="1"/>
    <col min="14131" max="14131" width="7.6640625" customWidth="1"/>
    <col min="14132" max="14132" width="7.5" customWidth="1"/>
    <col min="14133" max="14133" width="6.83203125" customWidth="1"/>
    <col min="14134" max="14134" width="10.83203125" customWidth="1"/>
    <col min="14135" max="14135" width="17.5" bestFit="1" customWidth="1"/>
    <col min="14138" max="14138" width="11.1640625" customWidth="1"/>
    <col min="14377" max="14377" width="6.5" customWidth="1"/>
    <col min="14378" max="14378" width="27.5" customWidth="1"/>
    <col min="14379" max="14379" width="37.33203125" customWidth="1"/>
    <col min="14380" max="14380" width="11" bestFit="1" customWidth="1"/>
    <col min="14381" max="14381" width="8.5" customWidth="1"/>
    <col min="14382" max="14382" width="7.1640625" customWidth="1"/>
    <col min="14383" max="14383" width="12" bestFit="1" customWidth="1"/>
    <col min="14384" max="14384" width="10.1640625" bestFit="1" customWidth="1"/>
    <col min="14385" max="14385" width="19" customWidth="1"/>
    <col min="14386" max="14386" width="7.33203125" customWidth="1"/>
    <col min="14387" max="14387" width="7.6640625" customWidth="1"/>
    <col min="14388" max="14388" width="7.5" customWidth="1"/>
    <col min="14389" max="14389" width="6.83203125" customWidth="1"/>
    <col min="14390" max="14390" width="10.83203125" customWidth="1"/>
    <col min="14391" max="14391" width="17.5" bestFit="1" customWidth="1"/>
    <col min="14394" max="14394" width="11.1640625" customWidth="1"/>
    <col min="14633" max="14633" width="6.5" customWidth="1"/>
    <col min="14634" max="14634" width="27.5" customWidth="1"/>
    <col min="14635" max="14635" width="37.33203125" customWidth="1"/>
    <col min="14636" max="14636" width="11" bestFit="1" customWidth="1"/>
    <col min="14637" max="14637" width="8.5" customWidth="1"/>
    <col min="14638" max="14638" width="7.1640625" customWidth="1"/>
    <col min="14639" max="14639" width="12" bestFit="1" customWidth="1"/>
    <col min="14640" max="14640" width="10.1640625" bestFit="1" customWidth="1"/>
    <col min="14641" max="14641" width="19" customWidth="1"/>
    <col min="14642" max="14642" width="7.33203125" customWidth="1"/>
    <col min="14643" max="14643" width="7.6640625" customWidth="1"/>
    <col min="14644" max="14644" width="7.5" customWidth="1"/>
    <col min="14645" max="14645" width="6.83203125" customWidth="1"/>
    <col min="14646" max="14646" width="10.83203125" customWidth="1"/>
    <col min="14647" max="14647" width="17.5" bestFit="1" customWidth="1"/>
    <col min="14650" max="14650" width="11.1640625" customWidth="1"/>
    <col min="14889" max="14889" width="6.5" customWidth="1"/>
    <col min="14890" max="14890" width="27.5" customWidth="1"/>
    <col min="14891" max="14891" width="37.33203125" customWidth="1"/>
    <col min="14892" max="14892" width="11" bestFit="1" customWidth="1"/>
    <col min="14893" max="14893" width="8.5" customWidth="1"/>
    <col min="14894" max="14894" width="7.1640625" customWidth="1"/>
    <col min="14895" max="14895" width="12" bestFit="1" customWidth="1"/>
    <col min="14896" max="14896" width="10.1640625" bestFit="1" customWidth="1"/>
    <col min="14897" max="14897" width="19" customWidth="1"/>
    <col min="14898" max="14898" width="7.33203125" customWidth="1"/>
    <col min="14899" max="14899" width="7.6640625" customWidth="1"/>
    <col min="14900" max="14900" width="7.5" customWidth="1"/>
    <col min="14901" max="14901" width="6.83203125" customWidth="1"/>
    <col min="14902" max="14902" width="10.83203125" customWidth="1"/>
    <col min="14903" max="14903" width="17.5" bestFit="1" customWidth="1"/>
    <col min="14906" max="14906" width="11.1640625" customWidth="1"/>
    <col min="15145" max="15145" width="6.5" customWidth="1"/>
    <col min="15146" max="15146" width="27.5" customWidth="1"/>
    <col min="15147" max="15147" width="37.33203125" customWidth="1"/>
    <col min="15148" max="15148" width="11" bestFit="1" customWidth="1"/>
    <col min="15149" max="15149" width="8.5" customWidth="1"/>
    <col min="15150" max="15150" width="7.1640625" customWidth="1"/>
    <col min="15151" max="15151" width="12" bestFit="1" customWidth="1"/>
    <col min="15152" max="15152" width="10.1640625" bestFit="1" customWidth="1"/>
    <col min="15153" max="15153" width="19" customWidth="1"/>
    <col min="15154" max="15154" width="7.33203125" customWidth="1"/>
    <col min="15155" max="15155" width="7.6640625" customWidth="1"/>
    <col min="15156" max="15156" width="7.5" customWidth="1"/>
    <col min="15157" max="15157" width="6.83203125" customWidth="1"/>
    <col min="15158" max="15158" width="10.83203125" customWidth="1"/>
    <col min="15159" max="15159" width="17.5" bestFit="1" customWidth="1"/>
    <col min="15162" max="15162" width="11.1640625" customWidth="1"/>
    <col min="15401" max="15401" width="6.5" customWidth="1"/>
    <col min="15402" max="15402" width="27.5" customWidth="1"/>
    <col min="15403" max="15403" width="37.33203125" customWidth="1"/>
    <col min="15404" max="15404" width="11" bestFit="1" customWidth="1"/>
    <col min="15405" max="15405" width="8.5" customWidth="1"/>
    <col min="15406" max="15406" width="7.1640625" customWidth="1"/>
    <col min="15407" max="15407" width="12" bestFit="1" customWidth="1"/>
    <col min="15408" max="15408" width="10.1640625" bestFit="1" customWidth="1"/>
    <col min="15409" max="15409" width="19" customWidth="1"/>
    <col min="15410" max="15410" width="7.33203125" customWidth="1"/>
    <col min="15411" max="15411" width="7.6640625" customWidth="1"/>
    <col min="15412" max="15412" width="7.5" customWidth="1"/>
    <col min="15413" max="15413" width="6.83203125" customWidth="1"/>
    <col min="15414" max="15414" width="10.83203125" customWidth="1"/>
    <col min="15415" max="15415" width="17.5" bestFit="1" customWidth="1"/>
    <col min="15418" max="15418" width="11.1640625" customWidth="1"/>
    <col min="15657" max="15657" width="6.5" customWidth="1"/>
    <col min="15658" max="15658" width="27.5" customWidth="1"/>
    <col min="15659" max="15659" width="37.33203125" customWidth="1"/>
    <col min="15660" max="15660" width="11" bestFit="1" customWidth="1"/>
    <col min="15661" max="15661" width="8.5" customWidth="1"/>
    <col min="15662" max="15662" width="7.1640625" customWidth="1"/>
    <col min="15663" max="15663" width="12" bestFit="1" customWidth="1"/>
    <col min="15664" max="15664" width="10.1640625" bestFit="1" customWidth="1"/>
    <col min="15665" max="15665" width="19" customWidth="1"/>
    <col min="15666" max="15666" width="7.33203125" customWidth="1"/>
    <col min="15667" max="15667" width="7.6640625" customWidth="1"/>
    <col min="15668" max="15668" width="7.5" customWidth="1"/>
    <col min="15669" max="15669" width="6.83203125" customWidth="1"/>
    <col min="15670" max="15670" width="10.83203125" customWidth="1"/>
    <col min="15671" max="15671" width="17.5" bestFit="1" customWidth="1"/>
    <col min="15674" max="15674" width="11.1640625" customWidth="1"/>
    <col min="15913" max="15913" width="6.5" customWidth="1"/>
    <col min="15914" max="15914" width="27.5" customWidth="1"/>
    <col min="15915" max="15915" width="37.33203125" customWidth="1"/>
    <col min="15916" max="15916" width="11" bestFit="1" customWidth="1"/>
    <col min="15917" max="15917" width="8.5" customWidth="1"/>
    <col min="15918" max="15918" width="7.1640625" customWidth="1"/>
    <col min="15919" max="15919" width="12" bestFit="1" customWidth="1"/>
    <col min="15920" max="15920" width="10.1640625" bestFit="1" customWidth="1"/>
    <col min="15921" max="15921" width="19" customWidth="1"/>
    <col min="15922" max="15922" width="7.33203125" customWidth="1"/>
    <col min="15923" max="15923" width="7.6640625" customWidth="1"/>
    <col min="15924" max="15924" width="7.5" customWidth="1"/>
    <col min="15925" max="15925" width="6.83203125" customWidth="1"/>
    <col min="15926" max="15926" width="10.83203125" customWidth="1"/>
    <col min="15927" max="15927" width="17.5" bestFit="1" customWidth="1"/>
    <col min="15930" max="15930" width="11.1640625" customWidth="1"/>
    <col min="16169" max="16169" width="6.5" customWidth="1"/>
    <col min="16170" max="16170" width="27.5" customWidth="1"/>
    <col min="16171" max="16171" width="37.33203125" customWidth="1"/>
    <col min="16172" max="16172" width="11" bestFit="1" customWidth="1"/>
    <col min="16173" max="16173" width="8.5" customWidth="1"/>
    <col min="16174" max="16174" width="7.1640625" customWidth="1"/>
    <col min="16175" max="16175" width="12" bestFit="1" customWidth="1"/>
    <col min="16176" max="16176" width="10.1640625" bestFit="1" customWidth="1"/>
    <col min="16177" max="16177" width="19" customWidth="1"/>
    <col min="16178" max="16178" width="7.33203125" customWidth="1"/>
    <col min="16179" max="16179" width="7.6640625" customWidth="1"/>
    <col min="16180" max="16180" width="7.5" customWidth="1"/>
    <col min="16181" max="16181" width="6.83203125" customWidth="1"/>
    <col min="16182" max="16182" width="10.83203125" customWidth="1"/>
    <col min="16183" max="16183" width="17.5" bestFit="1" customWidth="1"/>
    <col min="16186" max="16186" width="11.1640625" customWidth="1"/>
  </cols>
  <sheetData>
    <row r="1" spans="1:59" s="781" customFormat="1" ht="25">
      <c r="A1" s="1723" t="s">
        <v>2304</v>
      </c>
      <c r="B1" s="1723"/>
      <c r="C1" s="1723"/>
      <c r="D1" s="1723"/>
      <c r="E1" s="1723"/>
      <c r="F1" s="1723"/>
      <c r="G1" s="1723"/>
      <c r="H1" s="1723"/>
      <c r="I1" s="1723"/>
      <c r="J1" s="1723"/>
      <c r="K1" s="1723"/>
      <c r="L1" s="1723"/>
      <c r="M1" s="1723"/>
      <c r="N1" s="1723"/>
      <c r="O1" s="1723"/>
      <c r="P1" s="1723"/>
      <c r="AH1" s="782"/>
      <c r="AI1" s="782"/>
      <c r="AJ1" s="782"/>
      <c r="AK1" s="782"/>
      <c r="AL1" s="782"/>
      <c r="AM1" s="782"/>
      <c r="AN1" s="782"/>
      <c r="AO1" s="782"/>
      <c r="AP1" s="782"/>
      <c r="AQ1" s="782"/>
      <c r="AR1" s="782"/>
      <c r="AS1" s="782"/>
      <c r="AT1" s="782"/>
      <c r="AU1" s="782"/>
      <c r="AV1" s="782"/>
      <c r="AW1" s="782"/>
      <c r="AX1" s="782"/>
      <c r="AY1" s="782"/>
      <c r="AZ1" s="782"/>
      <c r="BA1" s="782"/>
      <c r="BB1" s="782"/>
      <c r="BC1" s="782"/>
      <c r="BD1" s="782"/>
    </row>
    <row r="2" spans="1:59" s="781" customFormat="1" ht="25">
      <c r="A2" s="1723" t="s">
        <v>2305</v>
      </c>
      <c r="B2" s="1723"/>
      <c r="C2" s="1723"/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AW2" s="782"/>
      <c r="AX2" s="782"/>
      <c r="AY2" s="782"/>
      <c r="AZ2" s="782"/>
      <c r="BA2" s="782"/>
      <c r="BB2" s="782"/>
      <c r="BC2" s="782"/>
      <c r="BD2" s="782"/>
    </row>
    <row r="3" spans="1:59" s="744" customFormat="1" ht="14">
      <c r="A3" s="810"/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  <c r="O3" s="810"/>
      <c r="P3" s="810"/>
      <c r="AH3" s="754"/>
      <c r="AI3" s="754"/>
      <c r="AJ3" s="754"/>
      <c r="AK3" s="754"/>
      <c r="AL3" s="754"/>
      <c r="AM3" s="754"/>
      <c r="AN3" s="754"/>
      <c r="AO3" s="754"/>
      <c r="AP3" s="754"/>
      <c r="AQ3" s="754"/>
      <c r="AR3" s="754"/>
      <c r="AS3" s="754"/>
      <c r="AT3" s="754"/>
      <c r="AU3" s="754"/>
      <c r="AV3" s="754"/>
      <c r="AW3" s="754"/>
      <c r="AX3" s="754"/>
      <c r="AY3" s="754"/>
      <c r="AZ3" s="754"/>
      <c r="BA3" s="754"/>
      <c r="BB3" s="754"/>
      <c r="BC3" s="754"/>
      <c r="BD3" s="754"/>
    </row>
    <row r="4" spans="1:59" s="744" customFormat="1" ht="14">
      <c r="A4" s="810"/>
      <c r="B4" s="810"/>
      <c r="C4" s="810"/>
      <c r="D4" s="810"/>
      <c r="E4" s="810"/>
      <c r="F4" s="810"/>
      <c r="G4" s="810"/>
      <c r="H4" s="810"/>
      <c r="I4" s="810"/>
      <c r="J4" s="810"/>
      <c r="K4" s="810"/>
      <c r="L4" s="810"/>
      <c r="M4" s="810"/>
      <c r="N4" s="810"/>
      <c r="O4" s="1724"/>
      <c r="P4" s="1724"/>
      <c r="AA4" s="744">
        <v>298333079.81349856</v>
      </c>
      <c r="AH4" s="754"/>
      <c r="AI4" s="754"/>
      <c r="AJ4" s="754"/>
      <c r="AK4" s="754"/>
      <c r="AL4" s="754"/>
      <c r="AM4" s="754"/>
      <c r="AN4" s="754"/>
      <c r="AO4" s="754"/>
      <c r="AP4" s="754"/>
      <c r="AQ4" s="754"/>
      <c r="AR4" s="754"/>
      <c r="AS4" s="754"/>
      <c r="AT4" s="754"/>
      <c r="AU4" s="754"/>
      <c r="AV4" s="754"/>
      <c r="AW4" s="754"/>
      <c r="AX4" s="754"/>
      <c r="AY4" s="754"/>
      <c r="AZ4" s="754"/>
      <c r="BA4" s="754"/>
      <c r="BB4" s="754"/>
      <c r="BC4" s="754"/>
      <c r="BD4" s="754"/>
    </row>
    <row r="5" spans="1:59" s="744" customFormat="1" thickBot="1">
      <c r="A5" s="826"/>
      <c r="B5" s="861" t="s">
        <v>895</v>
      </c>
      <c r="C5" s="826"/>
      <c r="D5" s="827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0"/>
      <c r="AH5" s="754"/>
      <c r="AI5" s="754"/>
      <c r="AJ5" s="754"/>
      <c r="AK5" s="754"/>
      <c r="AL5" s="754"/>
      <c r="AM5" s="754"/>
      <c r="AN5" s="754"/>
      <c r="AO5" s="754"/>
      <c r="AP5" s="754"/>
      <c r="AQ5" s="754"/>
      <c r="AR5" s="754"/>
      <c r="AS5" s="754"/>
      <c r="AT5" s="754"/>
      <c r="AU5" s="754"/>
      <c r="AV5" s="754"/>
      <c r="AW5" s="754"/>
      <c r="AX5" s="754"/>
      <c r="AY5" s="754"/>
      <c r="AZ5" s="754"/>
      <c r="BA5" s="754"/>
      <c r="BB5" s="754"/>
      <c r="BC5" s="754"/>
      <c r="BD5" s="754"/>
    </row>
    <row r="6" spans="1:59" s="787" customFormat="1" ht="15" customHeight="1" thickTop="1">
      <c r="A6" s="1725" t="s">
        <v>2306</v>
      </c>
      <c r="B6" s="1707" t="s">
        <v>2494</v>
      </c>
      <c r="C6" s="1707" t="s">
        <v>2898</v>
      </c>
      <c r="D6" s="1707" t="s">
        <v>2495</v>
      </c>
      <c r="E6" s="1707" t="s">
        <v>2899</v>
      </c>
      <c r="F6" s="1707" t="s">
        <v>2900</v>
      </c>
      <c r="G6" s="1707" t="s">
        <v>2507</v>
      </c>
      <c r="H6" s="1707" t="s">
        <v>2901</v>
      </c>
      <c r="I6" s="1707" t="s">
        <v>2834</v>
      </c>
      <c r="J6" s="1707"/>
      <c r="K6" s="1707"/>
      <c r="L6" s="1707"/>
      <c r="M6" s="1707"/>
      <c r="N6" s="1707" t="s">
        <v>2501</v>
      </c>
      <c r="O6" s="1707" t="s">
        <v>2502</v>
      </c>
      <c r="P6" s="1711" t="s">
        <v>2840</v>
      </c>
      <c r="Q6" s="1698" t="s">
        <v>2814</v>
      </c>
      <c r="R6" s="1701" t="s">
        <v>903</v>
      </c>
      <c r="S6" s="1701" t="s">
        <v>2815</v>
      </c>
      <c r="T6" s="1701" t="s">
        <v>2816</v>
      </c>
      <c r="U6" s="1704" t="s">
        <v>2817</v>
      </c>
      <c r="V6" s="756"/>
      <c r="W6" s="756"/>
      <c r="X6" s="756"/>
      <c r="Y6" s="1716" t="s">
        <v>2818</v>
      </c>
      <c r="Z6" s="1701" t="s">
        <v>2819</v>
      </c>
      <c r="AA6" s="1695" t="s">
        <v>2820</v>
      </c>
      <c r="AB6" s="1695" t="s">
        <v>2821</v>
      </c>
      <c r="AC6" s="1695" t="s">
        <v>2822</v>
      </c>
      <c r="AD6" s="1695" t="s">
        <v>2824</v>
      </c>
      <c r="AE6" s="1701" t="s">
        <v>874</v>
      </c>
      <c r="AF6" s="1701" t="s">
        <v>2823</v>
      </c>
      <c r="AG6" s="1701" t="s">
        <v>2825</v>
      </c>
      <c r="AH6" s="757"/>
      <c r="AI6" s="757"/>
      <c r="AJ6" s="757"/>
      <c r="AK6" s="757"/>
      <c r="AL6" s="757"/>
      <c r="AM6" s="757"/>
      <c r="AN6" s="757"/>
      <c r="AO6" s="757"/>
      <c r="AP6" s="757"/>
      <c r="AQ6" s="757"/>
      <c r="AR6" s="757"/>
      <c r="AS6" s="757"/>
      <c r="AT6" s="757"/>
      <c r="AU6" s="757"/>
      <c r="AV6" s="757"/>
      <c r="AW6" s="757"/>
      <c r="AX6" s="757"/>
      <c r="AY6" s="757"/>
      <c r="AZ6" s="757"/>
      <c r="BA6" s="757"/>
      <c r="BB6" s="757"/>
      <c r="BC6" s="757"/>
      <c r="BD6" s="757"/>
    </row>
    <row r="7" spans="1:59" s="787" customFormat="1" ht="14">
      <c r="A7" s="1726"/>
      <c r="B7" s="1708"/>
      <c r="C7" s="1708"/>
      <c r="D7" s="1708"/>
      <c r="E7" s="1708"/>
      <c r="F7" s="1708"/>
      <c r="G7" s="1708"/>
      <c r="H7" s="1708"/>
      <c r="I7" s="1708" t="s">
        <v>2902</v>
      </c>
      <c r="J7" s="1708" t="s">
        <v>2903</v>
      </c>
      <c r="K7" s="1708" t="s">
        <v>2904</v>
      </c>
      <c r="L7" s="1708" t="s">
        <v>2905</v>
      </c>
      <c r="M7" s="1708" t="s">
        <v>2320</v>
      </c>
      <c r="N7" s="1728"/>
      <c r="O7" s="1708"/>
      <c r="P7" s="1712"/>
      <c r="Q7" s="1699"/>
      <c r="R7" s="1702"/>
      <c r="S7" s="1702"/>
      <c r="T7" s="1702"/>
      <c r="U7" s="1705"/>
      <c r="V7" s="758"/>
      <c r="W7" s="758"/>
      <c r="X7" s="758"/>
      <c r="Y7" s="1717"/>
      <c r="Z7" s="1702"/>
      <c r="AA7" s="1696"/>
      <c r="AB7" s="1696"/>
      <c r="AC7" s="1696"/>
      <c r="AD7" s="1696"/>
      <c r="AE7" s="1702"/>
      <c r="AF7" s="1702"/>
      <c r="AG7" s="1702"/>
      <c r="AH7" s="757"/>
      <c r="AI7" s="757"/>
      <c r="AJ7" s="757"/>
      <c r="AK7" s="757"/>
      <c r="AL7" s="757"/>
      <c r="AM7" s="757"/>
      <c r="AN7" s="757"/>
      <c r="AO7" s="757"/>
      <c r="AP7" s="757"/>
      <c r="AQ7" s="757"/>
      <c r="AR7" s="757"/>
      <c r="AS7" s="757"/>
      <c r="AT7" s="757"/>
      <c r="AU7" s="757"/>
      <c r="AV7" s="757"/>
      <c r="AW7" s="757"/>
      <c r="AX7" s="757"/>
      <c r="AY7" s="757"/>
      <c r="AZ7" s="757"/>
      <c r="BA7" s="757"/>
      <c r="BB7" s="757"/>
      <c r="BC7" s="757"/>
      <c r="BD7" s="757"/>
    </row>
    <row r="8" spans="1:59" s="787" customFormat="1" ht="15.75" customHeight="1" thickBot="1">
      <c r="A8" s="1727"/>
      <c r="B8" s="1709"/>
      <c r="C8" s="1709"/>
      <c r="D8" s="1709"/>
      <c r="E8" s="1709"/>
      <c r="F8" s="1709"/>
      <c r="G8" s="1709"/>
      <c r="H8" s="1709"/>
      <c r="I8" s="1709"/>
      <c r="J8" s="1709"/>
      <c r="K8" s="1709"/>
      <c r="L8" s="1709"/>
      <c r="M8" s="1709"/>
      <c r="N8" s="1729"/>
      <c r="O8" s="1709"/>
      <c r="P8" s="1713"/>
      <c r="Q8" s="1700"/>
      <c r="R8" s="1703"/>
      <c r="S8" s="1703"/>
      <c r="T8" s="1703"/>
      <c r="U8" s="1706"/>
      <c r="V8" s="758"/>
      <c r="W8" s="758"/>
      <c r="X8" s="758"/>
      <c r="Y8" s="1718"/>
      <c r="Z8" s="1703"/>
      <c r="AA8" s="1697"/>
      <c r="AB8" s="1697"/>
      <c r="AC8" s="1697"/>
      <c r="AD8" s="1697"/>
      <c r="AE8" s="1703"/>
      <c r="AF8" s="1703"/>
      <c r="AG8" s="1703"/>
      <c r="AH8" s="757"/>
      <c r="AI8" s="757"/>
      <c r="AJ8" s="757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757"/>
      <c r="AV8" s="757"/>
      <c r="AW8" s="757"/>
      <c r="AX8" s="757"/>
      <c r="AY8" s="757"/>
      <c r="AZ8" s="757"/>
      <c r="BA8" s="757"/>
      <c r="BB8" s="757"/>
      <c r="BC8" s="757"/>
      <c r="BD8" s="757"/>
    </row>
    <row r="9" spans="1:59" s="787" customFormat="1" ht="16" thickTop="1" thickBot="1">
      <c r="A9" s="1135">
        <v>1</v>
      </c>
      <c r="B9" s="1136">
        <v>2</v>
      </c>
      <c r="C9" s="1136">
        <v>3</v>
      </c>
      <c r="D9" s="1136">
        <v>4</v>
      </c>
      <c r="E9" s="1136">
        <v>5</v>
      </c>
      <c r="F9" s="1136">
        <v>6</v>
      </c>
      <c r="G9" s="1136">
        <v>7</v>
      </c>
      <c r="H9" s="1136">
        <v>8</v>
      </c>
      <c r="I9" s="1136">
        <v>9</v>
      </c>
      <c r="J9" s="1136">
        <v>10</v>
      </c>
      <c r="K9" s="1136">
        <v>11</v>
      </c>
      <c r="L9" s="1136">
        <v>12</v>
      </c>
      <c r="M9" s="1136">
        <v>13</v>
      </c>
      <c r="N9" s="1136">
        <v>14</v>
      </c>
      <c r="O9" s="1136">
        <v>15</v>
      </c>
      <c r="P9" s="1137">
        <v>16</v>
      </c>
      <c r="Q9" s="825"/>
      <c r="R9" s="759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  <c r="AF9" s="759"/>
      <c r="AG9" s="759"/>
      <c r="AH9" s="757"/>
      <c r="AI9" s="757"/>
      <c r="AJ9" s="757"/>
      <c r="AK9" s="757"/>
      <c r="AL9" s="757"/>
      <c r="AM9" s="757"/>
      <c r="AN9" s="757"/>
      <c r="AO9" s="757"/>
      <c r="AP9" s="757"/>
      <c r="AQ9" s="757"/>
      <c r="AR9" s="757"/>
      <c r="AS9" s="757"/>
      <c r="AT9" s="757"/>
      <c r="AU9" s="757"/>
      <c r="AV9" s="757"/>
      <c r="AW9" s="757"/>
      <c r="AX9" s="757"/>
      <c r="AY9" s="757"/>
      <c r="AZ9" s="757"/>
      <c r="BA9" s="757"/>
      <c r="BB9" s="757"/>
      <c r="BC9" s="757"/>
      <c r="BD9" s="757"/>
    </row>
    <row r="10" spans="1:59" s="744" customFormat="1" ht="21" customHeight="1">
      <c r="A10" s="828"/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30"/>
      <c r="Q10" s="760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0"/>
      <c r="AD10" s="760"/>
      <c r="AE10" s="761"/>
      <c r="AF10" s="760"/>
      <c r="AG10" s="760"/>
      <c r="AH10" s="757"/>
      <c r="AI10" s="757"/>
      <c r="AJ10" s="757"/>
      <c r="AK10" s="757"/>
      <c r="AL10" s="757"/>
      <c r="AM10" s="757"/>
      <c r="AN10" s="757"/>
      <c r="AO10" s="757"/>
      <c r="AP10" s="757"/>
      <c r="AQ10" s="757"/>
      <c r="AR10" s="757"/>
      <c r="AS10" s="757"/>
      <c r="AT10" s="757"/>
      <c r="AU10" s="757"/>
      <c r="AV10" s="757"/>
      <c r="AW10" s="757"/>
      <c r="AX10" s="757"/>
      <c r="AY10" s="757"/>
      <c r="AZ10" s="757"/>
      <c r="BA10" s="757"/>
      <c r="BB10" s="757"/>
      <c r="BC10" s="757"/>
      <c r="BD10" s="757"/>
    </row>
    <row r="11" spans="1:59" s="744" customFormat="1" ht="25.5" customHeight="1">
      <c r="A11" s="831">
        <v>1</v>
      </c>
      <c r="B11" s="832" t="s">
        <v>885</v>
      </c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33"/>
      <c r="P11" s="830"/>
      <c r="Q11" s="760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0"/>
      <c r="AD11" s="760"/>
      <c r="AE11" s="761"/>
      <c r="AF11" s="760"/>
      <c r="AG11" s="760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</row>
    <row r="12" spans="1:59" s="744" customFormat="1" ht="29.25" customHeight="1">
      <c r="A12" s="831" t="s">
        <v>2321</v>
      </c>
      <c r="B12" s="832" t="s">
        <v>2849</v>
      </c>
      <c r="C12" s="829"/>
      <c r="D12" s="829"/>
      <c r="E12" s="829"/>
      <c r="F12" s="829"/>
      <c r="G12" s="829"/>
      <c r="H12" s="829"/>
      <c r="I12" s="829"/>
      <c r="J12" s="829"/>
      <c r="K12" s="829"/>
      <c r="L12" s="829"/>
      <c r="M12" s="829"/>
      <c r="N12" s="829"/>
      <c r="O12" s="834">
        <f>O18+O23+O146+O159</f>
        <v>2635765546.7393847</v>
      </c>
      <c r="P12" s="830"/>
      <c r="Q12" s="760"/>
      <c r="R12" s="760"/>
      <c r="S12" s="760"/>
      <c r="T12" s="760"/>
      <c r="U12" s="760"/>
      <c r="V12" s="760"/>
      <c r="W12" s="760"/>
      <c r="X12" s="760"/>
      <c r="Y12" s="762"/>
      <c r="Z12" s="760"/>
      <c r="AA12" s="762"/>
      <c r="AB12" s="762"/>
      <c r="AC12" s="762"/>
      <c r="AD12" s="763"/>
      <c r="AE12" s="760"/>
      <c r="AF12" s="762"/>
      <c r="AG12" s="762"/>
      <c r="AH12" s="757"/>
      <c r="AI12" s="1021"/>
      <c r="AJ12" s="757"/>
      <c r="AK12" s="757"/>
      <c r="AL12" s="757"/>
      <c r="AM12" s="757"/>
      <c r="AN12" s="757"/>
      <c r="AO12" s="757"/>
      <c r="AP12" s="757"/>
      <c r="AQ12" s="757"/>
      <c r="AR12" s="757"/>
      <c r="AS12" s="757"/>
      <c r="AT12" s="757"/>
      <c r="AU12" s="757"/>
      <c r="AV12" s="757"/>
      <c r="AW12" s="757"/>
      <c r="AX12" s="757"/>
      <c r="AY12" s="757"/>
      <c r="AZ12" s="757"/>
      <c r="BA12" s="757"/>
      <c r="BB12" s="757"/>
      <c r="BC12" s="757"/>
      <c r="BD12" s="757"/>
      <c r="BG12" s="749">
        <f>O12+'KIB B '!O12</f>
        <v>3507436196.8061695</v>
      </c>
    </row>
    <row r="13" spans="1:59" s="744" customFormat="1" ht="28.5" customHeight="1">
      <c r="A13" s="831" t="s">
        <v>2323</v>
      </c>
      <c r="B13" s="832" t="s">
        <v>2850</v>
      </c>
      <c r="C13" s="1023" t="s">
        <v>1507</v>
      </c>
      <c r="D13" s="829"/>
      <c r="E13" s="829"/>
      <c r="F13" s="829"/>
      <c r="G13" s="829"/>
      <c r="H13" s="829"/>
      <c r="I13" s="829"/>
      <c r="J13" s="829"/>
      <c r="K13" s="829"/>
      <c r="L13" s="829"/>
      <c r="M13" s="829"/>
      <c r="N13" s="829"/>
      <c r="O13" s="834">
        <v>0</v>
      </c>
      <c r="P13" s="830"/>
      <c r="Q13" s="764"/>
      <c r="R13" s="765"/>
      <c r="S13" s="765"/>
      <c r="T13" s="766"/>
      <c r="U13" s="766"/>
      <c r="V13" s="766"/>
      <c r="W13" s="766"/>
      <c r="X13" s="766"/>
      <c r="Y13" s="762"/>
      <c r="Z13" s="766"/>
      <c r="AA13" s="762"/>
      <c r="AB13" s="762"/>
      <c r="AC13" s="762"/>
      <c r="AD13" s="763"/>
      <c r="AE13" s="764"/>
      <c r="AF13" s="762"/>
      <c r="AG13" s="762"/>
      <c r="AH13" s="757"/>
      <c r="AI13" s="757"/>
      <c r="AJ13" s="757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757"/>
      <c r="AV13" s="757"/>
      <c r="AW13" s="757"/>
      <c r="AX13" s="757"/>
      <c r="AY13" s="757"/>
      <c r="AZ13" s="757"/>
      <c r="BA13" s="757"/>
      <c r="BB13" s="757"/>
      <c r="BC13" s="757"/>
      <c r="BD13" s="757"/>
      <c r="BG13" s="749"/>
    </row>
    <row r="14" spans="1:59" s="744" customFormat="1" ht="22.5" customHeight="1">
      <c r="A14" s="831"/>
      <c r="B14" s="832"/>
      <c r="C14" s="829"/>
      <c r="D14" s="829"/>
      <c r="E14" s="829"/>
      <c r="F14" s="829"/>
      <c r="G14" s="829"/>
      <c r="H14" s="829"/>
      <c r="I14" s="829"/>
      <c r="J14" s="829"/>
      <c r="K14" s="829"/>
      <c r="L14" s="829"/>
      <c r="M14" s="829"/>
      <c r="N14" s="829"/>
      <c r="O14" s="834"/>
      <c r="P14" s="835"/>
      <c r="Q14" s="767"/>
      <c r="R14" s="765"/>
      <c r="S14" s="765"/>
      <c r="T14" s="766"/>
      <c r="U14" s="768"/>
      <c r="V14" s="769"/>
      <c r="W14" s="769"/>
      <c r="X14" s="769"/>
      <c r="Y14" s="766"/>
      <c r="Z14" s="766"/>
      <c r="AA14" s="766"/>
      <c r="AB14" s="768"/>
      <c r="AC14" s="768"/>
      <c r="AD14" s="769"/>
      <c r="AE14" s="764"/>
      <c r="AF14" s="770"/>
      <c r="AG14" s="770"/>
      <c r="AH14" s="757"/>
      <c r="AI14" s="757"/>
      <c r="AJ14" s="757"/>
      <c r="AK14" s="757"/>
      <c r="AL14" s="757"/>
      <c r="AM14" s="757"/>
      <c r="AN14" s="757"/>
      <c r="AO14" s="757"/>
      <c r="AP14" s="757"/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G14" s="749">
        <v>1863081105.0945799</v>
      </c>
    </row>
    <row r="15" spans="1:59" s="744" customFormat="1" ht="30" customHeight="1">
      <c r="A15" s="831" t="s">
        <v>2333</v>
      </c>
      <c r="B15" s="832" t="s">
        <v>2851</v>
      </c>
      <c r="C15" s="839" t="s">
        <v>1507</v>
      </c>
      <c r="D15" s="829"/>
      <c r="E15" s="829"/>
      <c r="F15" s="829"/>
      <c r="G15" s="829"/>
      <c r="H15" s="829"/>
      <c r="I15" s="829"/>
      <c r="J15" s="829"/>
      <c r="K15" s="829"/>
      <c r="L15" s="829"/>
      <c r="M15" s="829"/>
      <c r="N15" s="829"/>
      <c r="O15" s="834">
        <v>0</v>
      </c>
      <c r="P15" s="830"/>
      <c r="Q15" s="764"/>
      <c r="R15" s="765"/>
      <c r="S15" s="765"/>
      <c r="T15" s="766"/>
      <c r="U15" s="768"/>
      <c r="V15" s="769"/>
      <c r="W15" s="769"/>
      <c r="X15" s="769"/>
      <c r="Y15" s="766"/>
      <c r="Z15" s="766"/>
      <c r="AA15" s="766"/>
      <c r="AB15" s="768"/>
      <c r="AC15" s="768"/>
      <c r="AD15" s="769"/>
      <c r="AE15" s="764"/>
      <c r="AF15" s="770"/>
      <c r="AG15" s="770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</row>
    <row r="16" spans="1:59" s="744" customFormat="1" ht="22.5" customHeight="1">
      <c r="A16" s="831"/>
      <c r="B16" s="832"/>
      <c r="C16" s="836"/>
      <c r="D16" s="829"/>
      <c r="E16" s="829"/>
      <c r="F16" s="829"/>
      <c r="G16" s="829"/>
      <c r="H16" s="829"/>
      <c r="I16" s="829"/>
      <c r="J16" s="829"/>
      <c r="K16" s="829"/>
      <c r="L16" s="829"/>
      <c r="M16" s="829"/>
      <c r="N16" s="829"/>
      <c r="O16" s="834"/>
      <c r="P16" s="830"/>
      <c r="Q16" s="764"/>
      <c r="R16" s="765"/>
      <c r="S16" s="765"/>
      <c r="T16" s="766"/>
      <c r="U16" s="768"/>
      <c r="V16" s="769"/>
      <c r="W16" s="769"/>
      <c r="X16" s="769"/>
      <c r="Y16" s="766"/>
      <c r="Z16" s="766"/>
      <c r="AA16" s="766"/>
      <c r="AB16" s="768"/>
      <c r="AC16" s="768"/>
      <c r="AD16" s="769"/>
      <c r="AE16" s="764"/>
      <c r="AF16" s="770"/>
      <c r="AG16" s="770"/>
      <c r="AH16" s="757"/>
      <c r="AI16" s="757"/>
      <c r="AJ16" s="757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  <c r="BA16" s="757"/>
      <c r="BB16" s="757"/>
      <c r="BC16" s="757"/>
      <c r="BD16" s="757"/>
    </row>
    <row r="17" spans="1:60" s="744" customFormat="1" ht="22.5" customHeight="1">
      <c r="A17" s="831"/>
      <c r="B17" s="832"/>
      <c r="C17" s="836"/>
      <c r="D17" s="829"/>
      <c r="E17" s="836"/>
      <c r="F17" s="829"/>
      <c r="G17" s="836"/>
      <c r="H17" s="829"/>
      <c r="I17" s="836"/>
      <c r="J17" s="836"/>
      <c r="K17" s="836"/>
      <c r="L17" s="836"/>
      <c r="M17" s="836"/>
      <c r="N17" s="829"/>
      <c r="O17" s="834"/>
      <c r="P17" s="830"/>
      <c r="Q17" s="764"/>
      <c r="R17" s="765"/>
      <c r="S17" s="765"/>
      <c r="T17" s="766"/>
      <c r="U17" s="768"/>
      <c r="V17" s="769"/>
      <c r="W17" s="769"/>
      <c r="X17" s="769"/>
      <c r="Y17" s="766" t="e">
        <f>SUM(Y19)</f>
        <v>#REF!</v>
      </c>
      <c r="Z17" s="766"/>
      <c r="AA17" s="766" t="e">
        <f>SUM(AA19)</f>
        <v>#REF!</v>
      </c>
      <c r="AB17" s="766" t="e">
        <f>SUM(AB19)</f>
        <v>#REF!</v>
      </c>
      <c r="AC17" s="766" t="e">
        <f>SUM(AC19)</f>
        <v>#REF!</v>
      </c>
      <c r="AD17" s="766"/>
      <c r="AE17" s="764"/>
      <c r="AF17" s="766" t="e">
        <f>SUM(AF19)</f>
        <v>#REF!</v>
      </c>
      <c r="AG17" s="766" t="e">
        <f>AF17+AC17+AB17+AA17</f>
        <v>#REF!</v>
      </c>
      <c r="AH17" s="771"/>
      <c r="AI17" s="771"/>
      <c r="AJ17" s="771"/>
      <c r="AK17" s="771"/>
      <c r="AL17" s="771"/>
      <c r="AM17" s="771"/>
      <c r="AN17" s="771"/>
      <c r="AO17" s="771"/>
      <c r="AP17" s="771"/>
      <c r="AQ17" s="771"/>
      <c r="AR17" s="771"/>
      <c r="AS17" s="771"/>
      <c r="AT17" s="771"/>
      <c r="AU17" s="771"/>
      <c r="AV17" s="771"/>
      <c r="AW17" s="771"/>
      <c r="AX17" s="771"/>
      <c r="AY17" s="771"/>
      <c r="AZ17" s="771"/>
      <c r="BA17" s="771"/>
      <c r="BB17" s="771"/>
      <c r="BC17" s="771"/>
      <c r="BD17" s="771"/>
    </row>
    <row r="18" spans="1:60" s="744" customFormat="1" ht="28.5" customHeight="1">
      <c r="A18" s="831" t="s">
        <v>2335</v>
      </c>
      <c r="B18" s="832" t="s">
        <v>2852</v>
      </c>
      <c r="C18" s="829"/>
      <c r="D18" s="829"/>
      <c r="E18" s="829"/>
      <c r="F18" s="829"/>
      <c r="G18" s="829"/>
      <c r="H18" s="829"/>
      <c r="I18" s="829"/>
      <c r="J18" s="829"/>
      <c r="K18" s="829"/>
      <c r="L18" s="829"/>
      <c r="M18" s="829"/>
      <c r="N18" s="829"/>
      <c r="O18" s="834">
        <f>O19</f>
        <v>77880000</v>
      </c>
      <c r="P18" s="830"/>
      <c r="Q18" s="764"/>
      <c r="R18" s="765"/>
      <c r="S18" s="765"/>
      <c r="T18" s="766"/>
      <c r="U18" s="768"/>
      <c r="V18" s="769"/>
      <c r="W18" s="769"/>
      <c r="X18" s="769"/>
      <c r="Y18" s="766"/>
      <c r="Z18" s="766"/>
      <c r="AA18" s="766"/>
      <c r="AB18" s="768"/>
      <c r="AC18" s="768"/>
      <c r="AD18" s="769"/>
      <c r="AE18" s="764"/>
      <c r="AF18" s="770"/>
      <c r="AG18" s="770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757"/>
      <c r="BB18" s="757"/>
      <c r="BC18" s="757"/>
      <c r="BD18" s="757"/>
      <c r="BG18" s="772">
        <f>BG12-BG14</f>
        <v>1644355091.7115896</v>
      </c>
    </row>
    <row r="19" spans="1:60" s="744" customFormat="1" ht="54" customHeight="1">
      <c r="A19" s="831"/>
      <c r="B19" s="836" t="s">
        <v>3364</v>
      </c>
      <c r="C19" s="836" t="s">
        <v>2860</v>
      </c>
      <c r="D19" s="837" t="s">
        <v>2338</v>
      </c>
      <c r="E19" s="829"/>
      <c r="F19" s="829"/>
      <c r="G19" s="829"/>
      <c r="H19" s="829">
        <v>2013</v>
      </c>
      <c r="I19" s="829"/>
      <c r="J19" s="829"/>
      <c r="K19" s="829"/>
      <c r="L19" s="829"/>
      <c r="M19" s="829"/>
      <c r="N19" s="829" t="s">
        <v>886</v>
      </c>
      <c r="O19" s="833">
        <v>77880000</v>
      </c>
      <c r="P19" s="836" t="s">
        <v>2860</v>
      </c>
      <c r="Q19" s="764" t="e">
        <f>#REF!</f>
        <v>#REF!</v>
      </c>
      <c r="R19" s="765" t="e">
        <f t="shared" ref="R19" si="0">VLOOKUP(Q19,kelompok,2,0)</f>
        <v>#REF!</v>
      </c>
      <c r="S19" s="765" t="e">
        <f t="shared" ref="S19" si="1">VLOOKUP(Q19,MASAMANFAAT,4,0)</f>
        <v>#REF!</v>
      </c>
      <c r="T19" s="766" t="e">
        <f t="shared" ref="T19" si="2">(O19-10)/S19</f>
        <v>#REF!</v>
      </c>
      <c r="U19" s="768">
        <f>2013-AE19</f>
        <v>0</v>
      </c>
      <c r="V19" s="769"/>
      <c r="W19" s="769"/>
      <c r="X19" s="769"/>
      <c r="Y19" s="766" t="e">
        <f>IF(U19&gt;S19,O19-10,T19*U19)</f>
        <v>#REF!</v>
      </c>
      <c r="Z19" s="766">
        <f t="shared" ref="Z19" si="3">2014-AE19</f>
        <v>1</v>
      </c>
      <c r="AA19" s="766" t="e">
        <f>IF(O19-10=Y19,0,T19)</f>
        <v>#REF!</v>
      </c>
      <c r="AB19" s="768" t="e">
        <f>IF(O19-10=Y19+AA19,0,T19)</f>
        <v>#REF!</v>
      </c>
      <c r="AC19" s="768" t="e">
        <f>IF(O19-10=Y19+AA19+AB19,0,T19)</f>
        <v>#REF!</v>
      </c>
      <c r="AD19" s="768" t="e">
        <f>IF(O19-10=Y19+AA19+AB19,0,T19)</f>
        <v>#REF!</v>
      </c>
      <c r="AE19" s="764">
        <f>H19</f>
        <v>2013</v>
      </c>
      <c r="AF19" s="770" t="e">
        <f>O19-(AA19+AB19+Y19+AC19)</f>
        <v>#REF!</v>
      </c>
      <c r="AG19" s="766" t="e">
        <f>Y19+AA19+AB19+AC19+AD19</f>
        <v>#REF!</v>
      </c>
      <c r="AH19" s="757"/>
      <c r="AI19" s="757"/>
      <c r="AJ19" s="757"/>
      <c r="AK19" s="757"/>
      <c r="AL19" s="757"/>
      <c r="AM19" s="757"/>
      <c r="AN19" s="757"/>
      <c r="AO19" s="757"/>
      <c r="AP19" s="757"/>
      <c r="AQ19" s="757"/>
      <c r="AR19" s="757"/>
      <c r="AS19" s="757"/>
      <c r="AT19" s="757"/>
      <c r="AU19" s="757"/>
      <c r="AV19" s="757"/>
      <c r="AW19" s="757"/>
      <c r="AX19" s="757"/>
      <c r="AY19" s="757"/>
      <c r="AZ19" s="757"/>
      <c r="BA19" s="757"/>
      <c r="BB19" s="757"/>
      <c r="BC19" s="757"/>
      <c r="BD19" s="757"/>
    </row>
    <row r="20" spans="1:60" s="744" customFormat="1" ht="22.5" customHeight="1">
      <c r="A20" s="838"/>
      <c r="B20" s="839"/>
      <c r="C20" s="829" t="s">
        <v>2513</v>
      </c>
      <c r="D20" s="829"/>
      <c r="E20" s="829"/>
      <c r="F20" s="829"/>
      <c r="G20" s="829"/>
      <c r="H20" s="829"/>
      <c r="I20" s="829"/>
      <c r="J20" s="829"/>
      <c r="K20" s="829"/>
      <c r="L20" s="829"/>
      <c r="M20" s="829"/>
      <c r="N20" s="829"/>
      <c r="O20" s="833"/>
      <c r="P20" s="830"/>
      <c r="Q20" s="764"/>
      <c r="R20" s="765"/>
      <c r="S20" s="765"/>
      <c r="T20" s="766"/>
      <c r="U20" s="768"/>
      <c r="V20" s="769"/>
      <c r="W20" s="769"/>
      <c r="X20" s="769"/>
      <c r="Y20" s="766"/>
      <c r="Z20" s="766"/>
      <c r="AA20" s="766"/>
      <c r="AB20" s="768"/>
      <c r="AC20" s="768"/>
      <c r="AD20" s="769"/>
      <c r="AE20" s="764"/>
      <c r="AF20" s="770"/>
      <c r="AG20" s="770"/>
      <c r="AH20" s="757"/>
      <c r="AI20" s="757"/>
      <c r="AJ20" s="757"/>
      <c r="AK20" s="757"/>
      <c r="AL20" s="757"/>
      <c r="AM20" s="757"/>
      <c r="AN20" s="757"/>
      <c r="AO20" s="757"/>
      <c r="AP20" s="757"/>
      <c r="AQ20" s="757"/>
      <c r="AR20" s="757"/>
      <c r="AS20" s="757"/>
      <c r="AT20" s="757"/>
      <c r="AU20" s="757"/>
      <c r="AV20" s="757"/>
      <c r="AW20" s="757"/>
      <c r="AX20" s="757"/>
      <c r="AY20" s="757"/>
      <c r="AZ20" s="757"/>
      <c r="BA20" s="757"/>
      <c r="BB20" s="757"/>
      <c r="BC20" s="757"/>
      <c r="BD20" s="757"/>
    </row>
    <row r="21" spans="1:60" s="744" customFormat="1" ht="30.75" customHeight="1">
      <c r="A21" s="831" t="s">
        <v>2339</v>
      </c>
      <c r="B21" s="832" t="s">
        <v>2853</v>
      </c>
      <c r="C21" s="839" t="s">
        <v>1507</v>
      </c>
      <c r="D21" s="829"/>
      <c r="E21" s="829"/>
      <c r="F21" s="829"/>
      <c r="G21" s="829"/>
      <c r="H21" s="829"/>
      <c r="I21" s="829"/>
      <c r="J21" s="829"/>
      <c r="K21" s="829"/>
      <c r="L21" s="829"/>
      <c r="M21" s="829"/>
      <c r="N21" s="829"/>
      <c r="O21" s="833">
        <v>0</v>
      </c>
      <c r="P21" s="830"/>
      <c r="Q21" s="764"/>
      <c r="R21" s="765"/>
      <c r="S21" s="765"/>
      <c r="T21" s="766"/>
      <c r="U21" s="768"/>
      <c r="V21" s="769"/>
      <c r="W21" s="769"/>
      <c r="X21" s="769"/>
      <c r="Y21" s="766"/>
      <c r="Z21" s="766"/>
      <c r="AA21" s="766"/>
      <c r="AB21" s="768"/>
      <c r="AC21" s="768"/>
      <c r="AD21" s="769"/>
      <c r="AE21" s="764"/>
      <c r="AF21" s="770"/>
      <c r="AG21" s="770"/>
      <c r="AH21" s="757"/>
      <c r="AI21" s="757"/>
      <c r="AJ21" s="757"/>
      <c r="AK21" s="757"/>
      <c r="AL21" s="757"/>
      <c r="AM21" s="757"/>
      <c r="AN21" s="757"/>
      <c r="AO21" s="757"/>
      <c r="AP21" s="757"/>
      <c r="AQ21" s="757"/>
      <c r="AR21" s="757"/>
      <c r="AS21" s="757"/>
      <c r="AT21" s="757"/>
      <c r="AU21" s="757"/>
      <c r="AV21" s="757"/>
      <c r="AW21" s="757"/>
      <c r="AX21" s="757"/>
      <c r="AY21" s="757"/>
      <c r="AZ21" s="757"/>
      <c r="BA21" s="757"/>
      <c r="BB21" s="757"/>
      <c r="BC21" s="757"/>
      <c r="BD21" s="757"/>
    </row>
    <row r="22" spans="1:60" s="744" customFormat="1" ht="22.5" customHeight="1">
      <c r="A22" s="838"/>
      <c r="B22" s="839"/>
      <c r="C22" s="829" t="s">
        <v>2513</v>
      </c>
      <c r="D22" s="829"/>
      <c r="E22" s="829"/>
      <c r="F22" s="829"/>
      <c r="G22" s="829"/>
      <c r="H22" s="829"/>
      <c r="I22" s="829"/>
      <c r="J22" s="829"/>
      <c r="K22" s="829"/>
      <c r="L22" s="829"/>
      <c r="M22" s="829"/>
      <c r="N22" s="829"/>
      <c r="O22" s="833"/>
      <c r="P22" s="830"/>
      <c r="Q22" s="764" t="e">
        <f>#REF!</f>
        <v>#REF!</v>
      </c>
      <c r="R22" s="765"/>
      <c r="S22" s="765"/>
      <c r="T22" s="766"/>
      <c r="U22" s="768"/>
      <c r="V22" s="769"/>
      <c r="W22" s="769"/>
      <c r="X22" s="769"/>
      <c r="Y22" s="766"/>
      <c r="Z22" s="766"/>
      <c r="AA22" s="766"/>
      <c r="AB22" s="768"/>
      <c r="AC22" s="769"/>
      <c r="AD22" s="769"/>
      <c r="AE22" s="764"/>
      <c r="AF22" s="770"/>
      <c r="AG22" s="770"/>
      <c r="AH22" s="757"/>
      <c r="AI22" s="757"/>
      <c r="AJ22" s="757"/>
      <c r="AK22" s="757"/>
      <c r="AL22" s="757"/>
      <c r="AM22" s="757"/>
      <c r="AN22" s="757"/>
      <c r="AO22" s="757"/>
      <c r="AP22" s="757"/>
      <c r="AQ22" s="757"/>
      <c r="AR22" s="757"/>
      <c r="AS22" s="757"/>
      <c r="AT22" s="757"/>
      <c r="AU22" s="757"/>
      <c r="AV22" s="757"/>
      <c r="AW22" s="757"/>
      <c r="AX22" s="757"/>
      <c r="AY22" s="757"/>
      <c r="AZ22" s="757"/>
      <c r="BA22" s="757"/>
      <c r="BB22" s="757"/>
      <c r="BC22" s="757"/>
      <c r="BD22" s="757"/>
    </row>
    <row r="23" spans="1:60" s="744" customFormat="1" ht="33.75" customHeight="1">
      <c r="A23" s="831" t="s">
        <v>2341</v>
      </c>
      <c r="B23" s="832" t="s">
        <v>2854</v>
      </c>
      <c r="C23" s="836" t="s">
        <v>2513</v>
      </c>
      <c r="D23" s="829"/>
      <c r="E23" s="829"/>
      <c r="F23" s="829"/>
      <c r="G23" s="829"/>
      <c r="H23" s="829"/>
      <c r="I23" s="829"/>
      <c r="J23" s="829"/>
      <c r="K23" s="829"/>
      <c r="L23" s="829"/>
      <c r="M23" s="829"/>
      <c r="N23" s="829"/>
      <c r="O23" s="834">
        <f>SUM(O24:O144)</f>
        <v>2389062290.2076178</v>
      </c>
      <c r="P23" s="840"/>
      <c r="Q23" s="764"/>
      <c r="R23" s="765"/>
      <c r="S23" s="765"/>
      <c r="T23" s="766"/>
      <c r="U23" s="768"/>
      <c r="V23" s="769"/>
      <c r="W23" s="769"/>
      <c r="X23" s="769"/>
      <c r="Y23" s="766"/>
      <c r="Z23" s="766"/>
      <c r="AA23" s="766"/>
      <c r="AB23" s="766"/>
      <c r="AC23" s="766"/>
      <c r="AD23" s="766"/>
      <c r="AE23" s="764"/>
      <c r="AF23" s="766"/>
      <c r="AG23" s="766"/>
      <c r="AH23" s="1021"/>
      <c r="AI23" s="1021"/>
      <c r="AJ23" s="757"/>
      <c r="AK23" s="757"/>
      <c r="AL23" s="757"/>
      <c r="AM23" s="757"/>
      <c r="AN23" s="757"/>
      <c r="AO23" s="757"/>
      <c r="AP23" s="757"/>
      <c r="AQ23" s="757"/>
      <c r="AR23" s="757"/>
      <c r="AS23" s="757"/>
      <c r="AT23" s="757"/>
      <c r="AU23" s="757"/>
      <c r="AV23" s="757"/>
      <c r="AW23" s="757"/>
      <c r="AX23" s="757"/>
      <c r="AY23" s="757"/>
      <c r="AZ23" s="757"/>
      <c r="BA23" s="757"/>
      <c r="BB23" s="757"/>
      <c r="BC23" s="757"/>
      <c r="BD23" s="757"/>
    </row>
    <row r="24" spans="1:60" s="744" customFormat="1" ht="22.5" customHeight="1">
      <c r="A24" s="828">
        <v>1</v>
      </c>
      <c r="B24" s="836" t="s">
        <v>1786</v>
      </c>
      <c r="C24" s="836" t="s">
        <v>2861</v>
      </c>
      <c r="D24" s="829" t="s">
        <v>2353</v>
      </c>
      <c r="E24" s="829"/>
      <c r="F24" s="829"/>
      <c r="G24" s="829"/>
      <c r="H24" s="829">
        <v>2009</v>
      </c>
      <c r="I24" s="836"/>
      <c r="J24" s="829"/>
      <c r="K24" s="829"/>
      <c r="L24" s="829"/>
      <c r="M24" s="829"/>
      <c r="N24" s="829" t="s">
        <v>886</v>
      </c>
      <c r="O24" s="833">
        <v>9978829.4499999993</v>
      </c>
      <c r="P24" s="830"/>
      <c r="Q24" s="764" t="e">
        <f>#REF!</f>
        <v>#REF!</v>
      </c>
      <c r="R24" s="765" t="e">
        <f t="shared" ref="R24:R32" si="4">VLOOKUP(Q24,kelompok,2,0)</f>
        <v>#REF!</v>
      </c>
      <c r="S24" s="765" t="e">
        <f t="shared" ref="S24:S77" si="5">VLOOKUP(Q24,MASAMANFAAT,4,0)</f>
        <v>#REF!</v>
      </c>
      <c r="T24" s="766" t="e">
        <f t="shared" ref="T24:T77" si="6">(O24-10)/S24</f>
        <v>#REF!</v>
      </c>
      <c r="U24" s="768">
        <f t="shared" ref="U24:U30" si="7">2013-AE24</f>
        <v>4</v>
      </c>
      <c r="V24" s="769"/>
      <c r="W24" s="769"/>
      <c r="X24" s="769"/>
      <c r="Y24" s="766" t="e">
        <f t="shared" ref="Y24:Y30" si="8">IF(U24&gt;S24,O24-10,T24*U24)</f>
        <v>#REF!</v>
      </c>
      <c r="Z24" s="766">
        <f t="shared" ref="Z24:Z30" si="9">2014-AE24</f>
        <v>5</v>
      </c>
      <c r="AA24" s="766" t="e">
        <f t="shared" ref="AA24:AA30" si="10">IF(O24-10=Y24,0,T24)</f>
        <v>#REF!</v>
      </c>
      <c r="AB24" s="768" t="e">
        <f>IF(O24-10=Y24+AA24,0,T24)</f>
        <v>#REF!</v>
      </c>
      <c r="AC24" s="768" t="e">
        <f t="shared" ref="AC24:AC45" si="11">IF(O24-10=Y24+AA24+AB24,0,T24)</f>
        <v>#REF!</v>
      </c>
      <c r="AD24" s="768" t="e">
        <f>IF(O24-10=Y24+AA24+AB24+AC24,0,T24)</f>
        <v>#REF!</v>
      </c>
      <c r="AE24" s="764">
        <f t="shared" ref="AE24:AE30" si="12">H24</f>
        <v>2009</v>
      </c>
      <c r="AF24" s="770" t="e">
        <f>O24-(AA24+AB24+Y24+AC24+AD24)</f>
        <v>#REF!</v>
      </c>
      <c r="AG24" s="766" t="e">
        <f t="shared" ref="AG24:AG77" si="13">Y24+AA24+AB24+AC24+AD24</f>
        <v>#REF!</v>
      </c>
      <c r="AH24" s="1149">
        <v>3911561</v>
      </c>
      <c r="AI24" s="771"/>
      <c r="AJ24" s="771"/>
      <c r="AK24" s="757"/>
      <c r="AL24" s="771"/>
      <c r="AM24" s="771"/>
      <c r="AN24" s="771"/>
      <c r="AO24" s="771"/>
      <c r="AP24" s="771"/>
      <c r="AQ24" s="771"/>
      <c r="AR24" s="771"/>
      <c r="AS24" s="771"/>
      <c r="AT24" s="771"/>
      <c r="AU24" s="771"/>
      <c r="AV24" s="771"/>
      <c r="AW24" s="771"/>
      <c r="AX24" s="771"/>
      <c r="AY24" s="771"/>
      <c r="AZ24" s="771"/>
      <c r="BA24" s="771"/>
      <c r="BB24" s="771"/>
      <c r="BC24" s="771"/>
      <c r="BD24" s="771"/>
    </row>
    <row r="25" spans="1:60" s="744" customFormat="1" ht="22.5" customHeight="1">
      <c r="A25" s="828">
        <v>2</v>
      </c>
      <c r="B25" s="836" t="s">
        <v>1786</v>
      </c>
      <c r="C25" s="836" t="s">
        <v>2861</v>
      </c>
      <c r="D25" s="829" t="s">
        <v>2354</v>
      </c>
      <c r="E25" s="829"/>
      <c r="F25" s="829"/>
      <c r="G25" s="829"/>
      <c r="H25" s="829">
        <v>2009</v>
      </c>
      <c r="I25" s="836"/>
      <c r="J25" s="829"/>
      <c r="K25" s="829"/>
      <c r="L25" s="829"/>
      <c r="M25" s="829"/>
      <c r="N25" s="829" t="s">
        <v>886</v>
      </c>
      <c r="O25" s="833">
        <v>9978829.4499999993</v>
      </c>
      <c r="P25" s="830"/>
      <c r="Q25" s="764" t="e">
        <f>#REF!</f>
        <v>#REF!</v>
      </c>
      <c r="R25" s="765" t="e">
        <f t="shared" si="4"/>
        <v>#REF!</v>
      </c>
      <c r="S25" s="765" t="e">
        <f t="shared" si="5"/>
        <v>#REF!</v>
      </c>
      <c r="T25" s="766" t="e">
        <f t="shared" si="6"/>
        <v>#REF!</v>
      </c>
      <c r="U25" s="768">
        <f t="shared" si="7"/>
        <v>4</v>
      </c>
      <c r="V25" s="769"/>
      <c r="W25" s="769"/>
      <c r="X25" s="769"/>
      <c r="Y25" s="766" t="e">
        <f t="shared" si="8"/>
        <v>#REF!</v>
      </c>
      <c r="Z25" s="766">
        <f t="shared" si="9"/>
        <v>5</v>
      </c>
      <c r="AA25" s="766" t="e">
        <f t="shared" si="10"/>
        <v>#REF!</v>
      </c>
      <c r="AB25" s="768" t="e">
        <f t="shared" ref="AB25:AB78" si="14">IF(O25-10=Y25+AA25,0,T25)</f>
        <v>#REF!</v>
      </c>
      <c r="AC25" s="768" t="e">
        <f t="shared" si="11"/>
        <v>#REF!</v>
      </c>
      <c r="AD25" s="768" t="e">
        <f t="shared" ref="AD25:AD78" si="15">IF(O25-10=Y25+AA25+AB25+AC25,0,T25)</f>
        <v>#REF!</v>
      </c>
      <c r="AE25" s="764">
        <f t="shared" si="12"/>
        <v>2009</v>
      </c>
      <c r="AF25" s="770" t="e">
        <f t="shared" ref="AF25:AF78" si="16">O25-(AA25+AB25+Y25+AC25+AD25)</f>
        <v>#REF!</v>
      </c>
      <c r="AG25" s="766" t="e">
        <f t="shared" si="13"/>
        <v>#REF!</v>
      </c>
      <c r="AH25" s="1149">
        <v>2385150729.2076178</v>
      </c>
      <c r="AI25" s="771"/>
      <c r="AJ25" s="771"/>
      <c r="AK25" s="757"/>
      <c r="AL25" s="771"/>
      <c r="AM25" s="771"/>
      <c r="AN25" s="771"/>
      <c r="AO25" s="771"/>
      <c r="AP25" s="771"/>
      <c r="AQ25" s="771"/>
      <c r="AR25" s="771"/>
      <c r="AS25" s="771"/>
      <c r="AT25" s="771"/>
      <c r="AU25" s="771"/>
      <c r="AV25" s="771"/>
      <c r="AW25" s="771"/>
      <c r="AX25" s="771"/>
      <c r="AY25" s="771"/>
      <c r="AZ25" s="771"/>
      <c r="BA25" s="771"/>
      <c r="BB25" s="771"/>
      <c r="BC25" s="771"/>
      <c r="BD25" s="771"/>
    </row>
    <row r="26" spans="1:60" s="744" customFormat="1" ht="22.5" customHeight="1">
      <c r="A26" s="828">
        <v>3</v>
      </c>
      <c r="B26" s="836" t="s">
        <v>1786</v>
      </c>
      <c r="C26" s="836" t="s">
        <v>2861</v>
      </c>
      <c r="D26" s="829" t="s">
        <v>2355</v>
      </c>
      <c r="E26" s="829"/>
      <c r="F26" s="829"/>
      <c r="G26" s="829"/>
      <c r="H26" s="829">
        <v>2009</v>
      </c>
      <c r="I26" s="836"/>
      <c r="J26" s="829"/>
      <c r="K26" s="829"/>
      <c r="L26" s="829"/>
      <c r="M26" s="829"/>
      <c r="N26" s="829" t="s">
        <v>886</v>
      </c>
      <c r="O26" s="833">
        <v>9978829.4499999993</v>
      </c>
      <c r="P26" s="830"/>
      <c r="Q26" s="764" t="e">
        <f>#REF!</f>
        <v>#REF!</v>
      </c>
      <c r="R26" s="765" t="e">
        <f t="shared" si="4"/>
        <v>#REF!</v>
      </c>
      <c r="S26" s="765" t="e">
        <f t="shared" si="5"/>
        <v>#REF!</v>
      </c>
      <c r="T26" s="766" t="e">
        <f t="shared" si="6"/>
        <v>#REF!</v>
      </c>
      <c r="U26" s="768">
        <f t="shared" si="7"/>
        <v>4</v>
      </c>
      <c r="V26" s="769"/>
      <c r="W26" s="769"/>
      <c r="X26" s="769"/>
      <c r="Y26" s="766" t="e">
        <f t="shared" si="8"/>
        <v>#REF!</v>
      </c>
      <c r="Z26" s="766">
        <f t="shared" si="9"/>
        <v>5</v>
      </c>
      <c r="AA26" s="766" t="e">
        <f t="shared" si="10"/>
        <v>#REF!</v>
      </c>
      <c r="AB26" s="768" t="e">
        <f t="shared" si="14"/>
        <v>#REF!</v>
      </c>
      <c r="AC26" s="768" t="e">
        <f t="shared" si="11"/>
        <v>#REF!</v>
      </c>
      <c r="AD26" s="768" t="e">
        <f t="shared" si="15"/>
        <v>#REF!</v>
      </c>
      <c r="AE26" s="764">
        <f t="shared" si="12"/>
        <v>2009</v>
      </c>
      <c r="AF26" s="770" t="e">
        <f t="shared" si="16"/>
        <v>#REF!</v>
      </c>
      <c r="AG26" s="766" t="e">
        <f t="shared" si="13"/>
        <v>#REF!</v>
      </c>
      <c r="AH26" s="771"/>
      <c r="AI26" s="771"/>
      <c r="AJ26" s="771"/>
      <c r="AK26" s="757"/>
      <c r="AL26" s="771"/>
      <c r="AM26" s="771"/>
      <c r="AN26" s="771"/>
      <c r="AO26" s="771"/>
      <c r="AP26" s="771"/>
      <c r="AQ26" s="771"/>
      <c r="AR26" s="771"/>
      <c r="AS26" s="771"/>
      <c r="AT26" s="771"/>
      <c r="AU26" s="771"/>
      <c r="AV26" s="771"/>
      <c r="AW26" s="771"/>
      <c r="AX26" s="771"/>
      <c r="AY26" s="771"/>
      <c r="AZ26" s="771"/>
      <c r="BA26" s="771"/>
      <c r="BB26" s="771"/>
      <c r="BC26" s="771"/>
      <c r="BD26" s="771"/>
    </row>
    <row r="27" spans="1:60" s="744" customFormat="1" ht="22.5" customHeight="1">
      <c r="A27" s="828">
        <v>4</v>
      </c>
      <c r="B27" s="836" t="s">
        <v>1757</v>
      </c>
      <c r="C27" s="836" t="s">
        <v>2862</v>
      </c>
      <c r="D27" s="829" t="s">
        <v>2360</v>
      </c>
      <c r="E27" s="829"/>
      <c r="F27" s="829"/>
      <c r="G27" s="829"/>
      <c r="H27" s="829">
        <v>2009</v>
      </c>
      <c r="I27" s="836"/>
      <c r="J27" s="829"/>
      <c r="K27" s="829"/>
      <c r="L27" s="829"/>
      <c r="M27" s="829"/>
      <c r="N27" s="829" t="s">
        <v>886</v>
      </c>
      <c r="O27" s="833">
        <v>2469497.916666667</v>
      </c>
      <c r="P27" s="830"/>
      <c r="Q27" s="764" t="e">
        <f>#REF!</f>
        <v>#REF!</v>
      </c>
      <c r="R27" s="765" t="e">
        <f t="shared" si="4"/>
        <v>#REF!</v>
      </c>
      <c r="S27" s="765" t="e">
        <f t="shared" si="5"/>
        <v>#REF!</v>
      </c>
      <c r="T27" s="766" t="e">
        <f t="shared" si="6"/>
        <v>#REF!</v>
      </c>
      <c r="U27" s="768">
        <f t="shared" si="7"/>
        <v>4</v>
      </c>
      <c r="V27" s="769"/>
      <c r="W27" s="769"/>
      <c r="X27" s="769"/>
      <c r="Y27" s="766" t="e">
        <f t="shared" si="8"/>
        <v>#REF!</v>
      </c>
      <c r="Z27" s="766">
        <f t="shared" si="9"/>
        <v>5</v>
      </c>
      <c r="AA27" s="766" t="e">
        <f t="shared" si="10"/>
        <v>#REF!</v>
      </c>
      <c r="AB27" s="768" t="e">
        <f t="shared" si="14"/>
        <v>#REF!</v>
      </c>
      <c r="AC27" s="768" t="e">
        <f t="shared" si="11"/>
        <v>#REF!</v>
      </c>
      <c r="AD27" s="768" t="e">
        <f t="shared" si="15"/>
        <v>#REF!</v>
      </c>
      <c r="AE27" s="764">
        <f t="shared" si="12"/>
        <v>2009</v>
      </c>
      <c r="AF27" s="770" t="e">
        <f t="shared" si="16"/>
        <v>#REF!</v>
      </c>
      <c r="AG27" s="766" t="e">
        <f t="shared" si="13"/>
        <v>#REF!</v>
      </c>
      <c r="AH27" s="771"/>
      <c r="AI27" s="771"/>
      <c r="AJ27" s="771"/>
      <c r="AK27" s="757"/>
      <c r="AL27" s="771"/>
      <c r="AM27" s="771"/>
      <c r="AN27" s="771"/>
      <c r="AO27" s="771"/>
      <c r="AP27" s="771"/>
      <c r="AQ27" s="771"/>
      <c r="AR27" s="771"/>
      <c r="AS27" s="771"/>
      <c r="AT27" s="771"/>
      <c r="AU27" s="771"/>
      <c r="AV27" s="771"/>
      <c r="AW27" s="771"/>
      <c r="AX27" s="771"/>
      <c r="AY27" s="771"/>
      <c r="AZ27" s="771"/>
      <c r="BA27" s="771"/>
      <c r="BB27" s="771"/>
      <c r="BC27" s="771"/>
      <c r="BD27" s="771"/>
    </row>
    <row r="28" spans="1:60" s="744" customFormat="1" ht="22.5" customHeight="1">
      <c r="A28" s="828">
        <v>5</v>
      </c>
      <c r="B28" s="836" t="s">
        <v>1757</v>
      </c>
      <c r="C28" s="836" t="s">
        <v>2862</v>
      </c>
      <c r="D28" s="829" t="s">
        <v>2355</v>
      </c>
      <c r="E28" s="829"/>
      <c r="F28" s="829"/>
      <c r="G28" s="829"/>
      <c r="H28" s="829">
        <v>2009</v>
      </c>
      <c r="I28" s="836"/>
      <c r="J28" s="829"/>
      <c r="K28" s="829"/>
      <c r="L28" s="829"/>
      <c r="M28" s="829"/>
      <c r="N28" s="829" t="s">
        <v>886</v>
      </c>
      <c r="O28" s="833">
        <v>4938995.833333334</v>
      </c>
      <c r="P28" s="830"/>
      <c r="Q28" s="764" t="e">
        <f>#REF!</f>
        <v>#REF!</v>
      </c>
      <c r="R28" s="765" t="e">
        <f t="shared" si="4"/>
        <v>#REF!</v>
      </c>
      <c r="S28" s="765" t="e">
        <f t="shared" si="5"/>
        <v>#REF!</v>
      </c>
      <c r="T28" s="766" t="e">
        <f t="shared" si="6"/>
        <v>#REF!</v>
      </c>
      <c r="U28" s="768">
        <f t="shared" si="7"/>
        <v>4</v>
      </c>
      <c r="V28" s="769"/>
      <c r="W28" s="769"/>
      <c r="X28" s="769"/>
      <c r="Y28" s="766" t="e">
        <f t="shared" si="8"/>
        <v>#REF!</v>
      </c>
      <c r="Z28" s="766">
        <f t="shared" si="9"/>
        <v>5</v>
      </c>
      <c r="AA28" s="766" t="e">
        <f t="shared" si="10"/>
        <v>#REF!</v>
      </c>
      <c r="AB28" s="768" t="e">
        <f t="shared" si="14"/>
        <v>#REF!</v>
      </c>
      <c r="AC28" s="768" t="e">
        <f t="shared" si="11"/>
        <v>#REF!</v>
      </c>
      <c r="AD28" s="768" t="e">
        <f t="shared" si="15"/>
        <v>#REF!</v>
      </c>
      <c r="AE28" s="764">
        <f t="shared" si="12"/>
        <v>2009</v>
      </c>
      <c r="AF28" s="770" t="e">
        <f t="shared" si="16"/>
        <v>#REF!</v>
      </c>
      <c r="AG28" s="766" t="e">
        <f t="shared" si="13"/>
        <v>#REF!</v>
      </c>
      <c r="AH28" s="771"/>
      <c r="AI28" s="771"/>
      <c r="AJ28" s="771"/>
      <c r="AK28" s="757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771"/>
      <c r="AY28" s="771"/>
      <c r="AZ28" s="771"/>
      <c r="BA28" s="771"/>
      <c r="BB28" s="771"/>
      <c r="BC28" s="771"/>
      <c r="BD28" s="771"/>
      <c r="BH28" s="772">
        <f>O29-BG18</f>
        <v>-1638570072.9969857</v>
      </c>
    </row>
    <row r="29" spans="1:60" s="744" customFormat="1" ht="22.5" customHeight="1">
      <c r="A29" s="828">
        <v>6</v>
      </c>
      <c r="B29" s="836" t="s">
        <v>2361</v>
      </c>
      <c r="C29" s="836" t="s">
        <v>2863</v>
      </c>
      <c r="D29" s="829" t="s">
        <v>926</v>
      </c>
      <c r="E29" s="829"/>
      <c r="F29" s="829" t="s">
        <v>1740</v>
      </c>
      <c r="G29" s="829" t="s">
        <v>1741</v>
      </c>
      <c r="H29" s="829">
        <v>2009</v>
      </c>
      <c r="I29" s="836"/>
      <c r="J29" s="829"/>
      <c r="K29" s="829"/>
      <c r="L29" s="829"/>
      <c r="M29" s="829"/>
      <c r="N29" s="829" t="s">
        <v>886</v>
      </c>
      <c r="O29" s="833">
        <v>5785018.7146039801</v>
      </c>
      <c r="P29" s="830"/>
      <c r="Q29" s="764" t="e">
        <f>#REF!</f>
        <v>#REF!</v>
      </c>
      <c r="R29" s="765" t="e">
        <f t="shared" si="4"/>
        <v>#REF!</v>
      </c>
      <c r="S29" s="765" t="e">
        <f t="shared" si="5"/>
        <v>#REF!</v>
      </c>
      <c r="T29" s="766" t="e">
        <f t="shared" si="6"/>
        <v>#REF!</v>
      </c>
      <c r="U29" s="768">
        <f t="shared" si="7"/>
        <v>4</v>
      </c>
      <c r="V29" s="769"/>
      <c r="W29" s="769"/>
      <c r="X29" s="769"/>
      <c r="Y29" s="766" t="e">
        <f t="shared" si="8"/>
        <v>#REF!</v>
      </c>
      <c r="Z29" s="766">
        <f t="shared" si="9"/>
        <v>5</v>
      </c>
      <c r="AA29" s="766" t="e">
        <f t="shared" si="10"/>
        <v>#REF!</v>
      </c>
      <c r="AB29" s="768" t="e">
        <f t="shared" si="14"/>
        <v>#REF!</v>
      </c>
      <c r="AC29" s="768" t="e">
        <f t="shared" si="11"/>
        <v>#REF!</v>
      </c>
      <c r="AD29" s="768" t="e">
        <f t="shared" si="15"/>
        <v>#REF!</v>
      </c>
      <c r="AE29" s="764">
        <f t="shared" si="12"/>
        <v>2009</v>
      </c>
      <c r="AF29" s="770" t="e">
        <f t="shared" si="16"/>
        <v>#REF!</v>
      </c>
      <c r="AG29" s="766" t="e">
        <f t="shared" si="13"/>
        <v>#REF!</v>
      </c>
      <c r="AH29" s="771"/>
      <c r="AI29" s="771"/>
      <c r="AJ29" s="771"/>
      <c r="AK29" s="757"/>
      <c r="AL29" s="771"/>
      <c r="AM29" s="771"/>
      <c r="AN29" s="771"/>
      <c r="AO29" s="771"/>
      <c r="AP29" s="771"/>
      <c r="AQ29" s="771"/>
      <c r="AR29" s="771"/>
      <c r="AS29" s="771"/>
      <c r="AT29" s="771"/>
      <c r="AU29" s="771"/>
      <c r="AV29" s="771"/>
      <c r="AW29" s="771"/>
      <c r="AX29" s="771"/>
      <c r="AY29" s="771"/>
      <c r="AZ29" s="771"/>
      <c r="BA29" s="771"/>
      <c r="BB29" s="771"/>
      <c r="BC29" s="771"/>
      <c r="BD29" s="771"/>
    </row>
    <row r="30" spans="1:60" s="744" customFormat="1" ht="22.5" customHeight="1">
      <c r="A30" s="828">
        <v>7</v>
      </c>
      <c r="B30" s="836" t="s">
        <v>2363</v>
      </c>
      <c r="C30" s="836" t="s">
        <v>2864</v>
      </c>
      <c r="D30" s="829" t="s">
        <v>2365</v>
      </c>
      <c r="E30" s="829"/>
      <c r="F30" s="829"/>
      <c r="G30" s="829"/>
      <c r="H30" s="829">
        <v>2009</v>
      </c>
      <c r="I30" s="836"/>
      <c r="J30" s="829"/>
      <c r="K30" s="829"/>
      <c r="L30" s="829"/>
      <c r="M30" s="829"/>
      <c r="N30" s="829" t="s">
        <v>886</v>
      </c>
      <c r="O30" s="833">
        <v>4830000</v>
      </c>
      <c r="P30" s="830"/>
      <c r="Q30" s="764" t="e">
        <f>#REF!</f>
        <v>#REF!</v>
      </c>
      <c r="R30" s="765" t="e">
        <f t="shared" si="4"/>
        <v>#REF!</v>
      </c>
      <c r="S30" s="765" t="e">
        <f t="shared" si="5"/>
        <v>#REF!</v>
      </c>
      <c r="T30" s="766" t="e">
        <f t="shared" si="6"/>
        <v>#REF!</v>
      </c>
      <c r="U30" s="768">
        <f t="shared" si="7"/>
        <v>4</v>
      </c>
      <c r="V30" s="769"/>
      <c r="W30" s="769"/>
      <c r="X30" s="769"/>
      <c r="Y30" s="766" t="e">
        <f t="shared" si="8"/>
        <v>#REF!</v>
      </c>
      <c r="Z30" s="766">
        <f t="shared" si="9"/>
        <v>5</v>
      </c>
      <c r="AA30" s="766" t="e">
        <f t="shared" si="10"/>
        <v>#REF!</v>
      </c>
      <c r="AB30" s="768" t="e">
        <f t="shared" si="14"/>
        <v>#REF!</v>
      </c>
      <c r="AC30" s="768" t="e">
        <f t="shared" si="11"/>
        <v>#REF!</v>
      </c>
      <c r="AD30" s="768" t="e">
        <f t="shared" si="15"/>
        <v>#REF!</v>
      </c>
      <c r="AE30" s="764">
        <f t="shared" si="12"/>
        <v>2009</v>
      </c>
      <c r="AF30" s="770" t="e">
        <f t="shared" si="16"/>
        <v>#REF!</v>
      </c>
      <c r="AG30" s="766" t="e">
        <f t="shared" si="13"/>
        <v>#REF!</v>
      </c>
      <c r="AH30" s="771"/>
      <c r="AI30" s="771"/>
      <c r="AJ30" s="771"/>
      <c r="AK30" s="757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771"/>
      <c r="AZ30" s="771"/>
      <c r="BA30" s="771"/>
      <c r="BB30" s="771"/>
      <c r="BC30" s="771"/>
      <c r="BD30" s="771"/>
    </row>
    <row r="31" spans="1:60" s="744" customFormat="1" ht="22.5" customHeight="1">
      <c r="A31" s="828">
        <v>8</v>
      </c>
      <c r="B31" s="836" t="s">
        <v>2369</v>
      </c>
      <c r="C31" s="836" t="s">
        <v>2865</v>
      </c>
      <c r="D31" s="829" t="s">
        <v>2372</v>
      </c>
      <c r="E31" s="829"/>
      <c r="F31" s="829"/>
      <c r="G31" s="829"/>
      <c r="H31" s="829">
        <v>2009</v>
      </c>
      <c r="I31" s="836"/>
      <c r="J31" s="829"/>
      <c r="K31" s="829"/>
      <c r="L31" s="829"/>
      <c r="M31" s="829"/>
      <c r="N31" s="829" t="s">
        <v>886</v>
      </c>
      <c r="O31" s="833">
        <v>2838410.6</v>
      </c>
      <c r="P31" s="830"/>
      <c r="Q31" s="764" t="e">
        <f>#REF!</f>
        <v>#REF!</v>
      </c>
      <c r="R31" s="765" t="e">
        <f t="shared" si="4"/>
        <v>#REF!</v>
      </c>
      <c r="S31" s="765" t="e">
        <f t="shared" si="5"/>
        <v>#REF!</v>
      </c>
      <c r="T31" s="766" t="e">
        <f t="shared" si="6"/>
        <v>#REF!</v>
      </c>
      <c r="U31" s="768">
        <f>2013-AE31</f>
        <v>4</v>
      </c>
      <c r="V31" s="769"/>
      <c r="W31" s="769"/>
      <c r="X31" s="769"/>
      <c r="Y31" s="766" t="e">
        <f>IF(U31&gt;S31,O31-10,T31*U31)</f>
        <v>#REF!</v>
      </c>
      <c r="Z31" s="766">
        <f>2014-AE31</f>
        <v>5</v>
      </c>
      <c r="AA31" s="766" t="e">
        <f>IF(O31-10=Y31,0,T31)</f>
        <v>#REF!</v>
      </c>
      <c r="AB31" s="768" t="e">
        <f t="shared" si="14"/>
        <v>#REF!</v>
      </c>
      <c r="AC31" s="768" t="e">
        <f t="shared" si="11"/>
        <v>#REF!</v>
      </c>
      <c r="AD31" s="768" t="e">
        <f t="shared" si="15"/>
        <v>#REF!</v>
      </c>
      <c r="AE31" s="764">
        <f>H31</f>
        <v>2009</v>
      </c>
      <c r="AF31" s="770" t="e">
        <f t="shared" si="16"/>
        <v>#REF!</v>
      </c>
      <c r="AG31" s="766" t="e">
        <f t="shared" si="13"/>
        <v>#REF!</v>
      </c>
      <c r="AH31" s="771"/>
      <c r="AI31" s="771"/>
      <c r="AJ31" s="771"/>
      <c r="AK31" s="757"/>
      <c r="AL31" s="771"/>
      <c r="AM31" s="771"/>
      <c r="AN31" s="771"/>
      <c r="AO31" s="771"/>
      <c r="AP31" s="771"/>
      <c r="AQ31" s="771"/>
      <c r="AR31" s="771"/>
      <c r="AS31" s="771"/>
      <c r="AT31" s="771"/>
      <c r="AU31" s="771"/>
      <c r="AV31" s="771"/>
      <c r="AW31" s="771"/>
      <c r="AX31" s="771"/>
      <c r="AY31" s="771"/>
      <c r="AZ31" s="771"/>
      <c r="BA31" s="771"/>
      <c r="BB31" s="771"/>
      <c r="BC31" s="771"/>
      <c r="BD31" s="771"/>
    </row>
    <row r="32" spans="1:60" s="744" customFormat="1" ht="22.5" customHeight="1">
      <c r="A32" s="828">
        <v>9</v>
      </c>
      <c r="B32" s="836" t="s">
        <v>2369</v>
      </c>
      <c r="C32" s="836" t="s">
        <v>2865</v>
      </c>
      <c r="D32" s="829" t="s">
        <v>2347</v>
      </c>
      <c r="E32" s="829"/>
      <c r="F32" s="829"/>
      <c r="G32" s="829"/>
      <c r="H32" s="829">
        <v>2009</v>
      </c>
      <c r="I32" s="836"/>
      <c r="J32" s="829"/>
      <c r="K32" s="829"/>
      <c r="L32" s="829"/>
      <c r="M32" s="829"/>
      <c r="N32" s="829" t="s">
        <v>886</v>
      </c>
      <c r="O32" s="833">
        <v>2128807.9500000002</v>
      </c>
      <c r="P32" s="830"/>
      <c r="Q32" s="764" t="e">
        <f>#REF!</f>
        <v>#REF!</v>
      </c>
      <c r="R32" s="765" t="e">
        <f t="shared" si="4"/>
        <v>#REF!</v>
      </c>
      <c r="S32" s="765" t="e">
        <f t="shared" si="5"/>
        <v>#REF!</v>
      </c>
      <c r="T32" s="766" t="e">
        <f t="shared" si="6"/>
        <v>#REF!</v>
      </c>
      <c r="U32" s="768">
        <f>2013-AE32</f>
        <v>4</v>
      </c>
      <c r="V32" s="769"/>
      <c r="W32" s="769"/>
      <c r="X32" s="769"/>
      <c r="Y32" s="766" t="e">
        <f>IF(U32&gt;S32,O32-10,T32*U32)</f>
        <v>#REF!</v>
      </c>
      <c r="Z32" s="766">
        <f>2014-AE32</f>
        <v>5</v>
      </c>
      <c r="AA32" s="766" t="e">
        <f>IF(O32-10=Y32,0,T32)</f>
        <v>#REF!</v>
      </c>
      <c r="AB32" s="768" t="e">
        <f t="shared" si="14"/>
        <v>#REF!</v>
      </c>
      <c r="AC32" s="768" t="e">
        <f t="shared" si="11"/>
        <v>#REF!</v>
      </c>
      <c r="AD32" s="768" t="e">
        <f t="shared" si="15"/>
        <v>#REF!</v>
      </c>
      <c r="AE32" s="764">
        <f>H32</f>
        <v>2009</v>
      </c>
      <c r="AF32" s="770" t="e">
        <f t="shared" si="16"/>
        <v>#REF!</v>
      </c>
      <c r="AG32" s="766" t="e">
        <f t="shared" si="13"/>
        <v>#REF!</v>
      </c>
      <c r="AH32" s="771"/>
      <c r="AI32" s="771"/>
      <c r="AJ32" s="771"/>
      <c r="AK32" s="757"/>
      <c r="AL32" s="771"/>
      <c r="AM32" s="771"/>
      <c r="AN32" s="771"/>
      <c r="AO32" s="771"/>
      <c r="AP32" s="771"/>
      <c r="AQ32" s="771"/>
      <c r="AR32" s="771"/>
      <c r="AS32" s="771"/>
      <c r="AT32" s="771"/>
      <c r="AU32" s="771"/>
      <c r="AV32" s="771"/>
      <c r="AW32" s="771"/>
      <c r="AX32" s="771"/>
      <c r="AY32" s="771"/>
      <c r="AZ32" s="771"/>
      <c r="BA32" s="771"/>
      <c r="BB32" s="771"/>
      <c r="BC32" s="771"/>
      <c r="BD32" s="771"/>
    </row>
    <row r="33" spans="1:56" s="744" customFormat="1" ht="22.5" customHeight="1">
      <c r="A33" s="828">
        <v>10</v>
      </c>
      <c r="B33" s="836" t="s">
        <v>2369</v>
      </c>
      <c r="C33" s="836" t="s">
        <v>2865</v>
      </c>
      <c r="D33" s="829" t="s">
        <v>2373</v>
      </c>
      <c r="E33" s="829"/>
      <c r="F33" s="829"/>
      <c r="G33" s="829"/>
      <c r="H33" s="829">
        <v>2009</v>
      </c>
      <c r="I33" s="836"/>
      <c r="J33" s="829"/>
      <c r="K33" s="829"/>
      <c r="L33" s="829"/>
      <c r="M33" s="829"/>
      <c r="N33" s="829" t="s">
        <v>886</v>
      </c>
      <c r="O33" s="833">
        <v>2128807.9500000002</v>
      </c>
      <c r="P33" s="830"/>
      <c r="Q33" s="764" t="e">
        <f>#REF!</f>
        <v>#REF!</v>
      </c>
      <c r="R33" s="765" t="e">
        <f t="shared" ref="R33:R60" si="17">VLOOKUP(Q33,kelompok,2,0)</f>
        <v>#REF!</v>
      </c>
      <c r="S33" s="765" t="e">
        <f t="shared" si="5"/>
        <v>#REF!</v>
      </c>
      <c r="T33" s="766" t="e">
        <f t="shared" si="6"/>
        <v>#REF!</v>
      </c>
      <c r="U33" s="768">
        <f>2013-AE33</f>
        <v>4</v>
      </c>
      <c r="V33" s="769"/>
      <c r="W33" s="769"/>
      <c r="X33" s="769"/>
      <c r="Y33" s="766" t="e">
        <f>IF(U33&gt;S33,O33-10,T33*U33)</f>
        <v>#REF!</v>
      </c>
      <c r="Z33" s="766">
        <f>2014-AE33</f>
        <v>5</v>
      </c>
      <c r="AA33" s="766" t="e">
        <f>IF(O33-10=Y33,0,T33)</f>
        <v>#REF!</v>
      </c>
      <c r="AB33" s="768" t="e">
        <f t="shared" si="14"/>
        <v>#REF!</v>
      </c>
      <c r="AC33" s="768" t="e">
        <f t="shared" si="11"/>
        <v>#REF!</v>
      </c>
      <c r="AD33" s="768" t="e">
        <f t="shared" si="15"/>
        <v>#REF!</v>
      </c>
      <c r="AE33" s="764">
        <f>H33</f>
        <v>2009</v>
      </c>
      <c r="AF33" s="770" t="e">
        <f t="shared" si="16"/>
        <v>#REF!</v>
      </c>
      <c r="AG33" s="766" t="e">
        <f t="shared" si="13"/>
        <v>#REF!</v>
      </c>
      <c r="AH33" s="771"/>
      <c r="AI33" s="771"/>
      <c r="AJ33" s="771"/>
      <c r="AK33" s="757"/>
      <c r="AL33" s="771"/>
      <c r="AM33" s="771"/>
      <c r="AN33" s="771"/>
      <c r="AO33" s="771"/>
      <c r="AP33" s="771"/>
      <c r="AQ33" s="771"/>
      <c r="AR33" s="771"/>
      <c r="AS33" s="771"/>
      <c r="AT33" s="771"/>
      <c r="AU33" s="771"/>
      <c r="AV33" s="771"/>
      <c r="AW33" s="771"/>
      <c r="AX33" s="771"/>
      <c r="AY33" s="771"/>
      <c r="AZ33" s="771"/>
      <c r="BA33" s="771"/>
      <c r="BB33" s="771"/>
      <c r="BC33" s="771"/>
      <c r="BD33" s="771"/>
    </row>
    <row r="34" spans="1:56" s="744" customFormat="1" ht="22.5" customHeight="1" thickBot="1">
      <c r="A34" s="828">
        <v>11</v>
      </c>
      <c r="B34" s="872" t="s">
        <v>2369</v>
      </c>
      <c r="C34" s="872" t="s">
        <v>2865</v>
      </c>
      <c r="D34" s="873" t="s">
        <v>1123</v>
      </c>
      <c r="E34" s="873"/>
      <c r="F34" s="873"/>
      <c r="G34" s="873"/>
      <c r="H34" s="873">
        <v>2009</v>
      </c>
      <c r="I34" s="872"/>
      <c r="J34" s="873"/>
      <c r="K34" s="873"/>
      <c r="L34" s="873"/>
      <c r="M34" s="873"/>
      <c r="N34" s="873" t="s">
        <v>886</v>
      </c>
      <c r="O34" s="874">
        <v>709602.65</v>
      </c>
      <c r="P34" s="875"/>
      <c r="Q34" s="764" t="e">
        <f>#REF!</f>
        <v>#REF!</v>
      </c>
      <c r="R34" s="765" t="e">
        <f t="shared" si="17"/>
        <v>#REF!</v>
      </c>
      <c r="S34" s="765" t="e">
        <f t="shared" si="5"/>
        <v>#REF!</v>
      </c>
      <c r="T34" s="766" t="e">
        <f t="shared" si="6"/>
        <v>#REF!</v>
      </c>
      <c r="U34" s="768">
        <f>2013-AE34</f>
        <v>4</v>
      </c>
      <c r="V34" s="769"/>
      <c r="W34" s="769"/>
      <c r="X34" s="769"/>
      <c r="Y34" s="766" t="e">
        <f>IF(U34&gt;S34,O34-10,T34*U34)</f>
        <v>#REF!</v>
      </c>
      <c r="Z34" s="766">
        <f>2014-AE34</f>
        <v>5</v>
      </c>
      <c r="AA34" s="766" t="e">
        <f>IF(O34-10=Y34,0,T34)</f>
        <v>#REF!</v>
      </c>
      <c r="AB34" s="768" t="e">
        <f t="shared" si="14"/>
        <v>#REF!</v>
      </c>
      <c r="AC34" s="768" t="e">
        <f t="shared" si="11"/>
        <v>#REF!</v>
      </c>
      <c r="AD34" s="768" t="e">
        <f t="shared" si="15"/>
        <v>#REF!</v>
      </c>
      <c r="AE34" s="764">
        <f>H34</f>
        <v>2009</v>
      </c>
      <c r="AF34" s="770" t="e">
        <f t="shared" si="16"/>
        <v>#REF!</v>
      </c>
      <c r="AG34" s="766" t="e">
        <f t="shared" si="13"/>
        <v>#REF!</v>
      </c>
      <c r="AH34" s="771"/>
      <c r="AI34" s="771"/>
      <c r="AJ34" s="771"/>
      <c r="AK34" s="757"/>
      <c r="AL34" s="771"/>
      <c r="AM34" s="771"/>
      <c r="AN34" s="771"/>
      <c r="AO34" s="771"/>
      <c r="AP34" s="771"/>
      <c r="AQ34" s="771"/>
      <c r="AR34" s="771"/>
      <c r="AS34" s="771"/>
      <c r="AT34" s="771"/>
      <c r="AU34" s="771"/>
      <c r="AV34" s="771"/>
      <c r="AW34" s="771"/>
      <c r="AX34" s="771"/>
      <c r="AY34" s="771"/>
      <c r="AZ34" s="771"/>
      <c r="BA34" s="771"/>
      <c r="BB34" s="771"/>
      <c r="BC34" s="771"/>
      <c r="BD34" s="771"/>
    </row>
    <row r="35" spans="1:56" s="744" customFormat="1" ht="22.5" customHeight="1">
      <c r="A35" s="828">
        <v>12</v>
      </c>
      <c r="B35" s="862" t="s">
        <v>2369</v>
      </c>
      <c r="C35" s="862" t="s">
        <v>2865</v>
      </c>
      <c r="D35" s="858" t="s">
        <v>1127</v>
      </c>
      <c r="E35" s="858"/>
      <c r="F35" s="858"/>
      <c r="G35" s="858"/>
      <c r="H35" s="858">
        <v>2009</v>
      </c>
      <c r="I35" s="862"/>
      <c r="J35" s="858"/>
      <c r="K35" s="858"/>
      <c r="L35" s="858"/>
      <c r="M35" s="858"/>
      <c r="N35" s="858" t="s">
        <v>886</v>
      </c>
      <c r="O35" s="863">
        <v>709602.65</v>
      </c>
      <c r="P35" s="859"/>
      <c r="Q35" s="764" t="e">
        <f>#REF!</f>
        <v>#REF!</v>
      </c>
      <c r="R35" s="765" t="e">
        <f t="shared" si="17"/>
        <v>#REF!</v>
      </c>
      <c r="S35" s="765" t="e">
        <f t="shared" si="5"/>
        <v>#REF!</v>
      </c>
      <c r="T35" s="766" t="e">
        <f t="shared" si="6"/>
        <v>#REF!</v>
      </c>
      <c r="U35" s="768">
        <f>2013-AE35</f>
        <v>4</v>
      </c>
      <c r="V35" s="769"/>
      <c r="W35" s="769"/>
      <c r="X35" s="769"/>
      <c r="Y35" s="766" t="e">
        <f>IF(U35&gt;S35,O35-10,T35*U35)</f>
        <v>#REF!</v>
      </c>
      <c r="Z35" s="766">
        <f>2014-AE35</f>
        <v>5</v>
      </c>
      <c r="AA35" s="766" t="e">
        <f>IF(O35-10=Y35,0,T35)</f>
        <v>#REF!</v>
      </c>
      <c r="AB35" s="768" t="e">
        <f t="shared" si="14"/>
        <v>#REF!</v>
      </c>
      <c r="AC35" s="768" t="e">
        <f t="shared" si="11"/>
        <v>#REF!</v>
      </c>
      <c r="AD35" s="768" t="e">
        <f t="shared" si="15"/>
        <v>#REF!</v>
      </c>
      <c r="AE35" s="764">
        <f>H35</f>
        <v>2009</v>
      </c>
      <c r="AF35" s="770" t="e">
        <f t="shared" si="16"/>
        <v>#REF!</v>
      </c>
      <c r="AG35" s="766" t="e">
        <f t="shared" si="13"/>
        <v>#REF!</v>
      </c>
      <c r="AH35" s="771"/>
      <c r="AI35" s="771"/>
      <c r="AJ35" s="771"/>
      <c r="AK35" s="757"/>
      <c r="AL35" s="771"/>
      <c r="AM35" s="771"/>
      <c r="AN35" s="771"/>
      <c r="AO35" s="771"/>
      <c r="AP35" s="771"/>
      <c r="AQ35" s="771"/>
      <c r="AR35" s="771"/>
      <c r="AS35" s="771"/>
      <c r="AT35" s="771"/>
      <c r="AU35" s="771"/>
      <c r="AV35" s="771"/>
      <c r="AW35" s="771"/>
      <c r="AX35" s="771"/>
      <c r="AY35" s="771"/>
      <c r="AZ35" s="771"/>
      <c r="BA35" s="771"/>
      <c r="BB35" s="771"/>
      <c r="BC35" s="771"/>
      <c r="BD35" s="771"/>
    </row>
    <row r="36" spans="1:56" s="744" customFormat="1" ht="22.5" customHeight="1">
      <c r="A36" s="828">
        <v>13</v>
      </c>
      <c r="B36" s="836" t="s">
        <v>2375</v>
      </c>
      <c r="C36" s="836" t="s">
        <v>2866</v>
      </c>
      <c r="D36" s="829" t="s">
        <v>926</v>
      </c>
      <c r="E36" s="829" t="s">
        <v>840</v>
      </c>
      <c r="F36" s="829"/>
      <c r="G36" s="829" t="s">
        <v>2377</v>
      </c>
      <c r="H36" s="829">
        <v>2009</v>
      </c>
      <c r="I36" s="836"/>
      <c r="J36" s="829"/>
      <c r="K36" s="829"/>
      <c r="L36" s="829"/>
      <c r="M36" s="829"/>
      <c r="N36" s="829" t="s">
        <v>886</v>
      </c>
      <c r="O36" s="833">
        <v>2018537.3583333334</v>
      </c>
      <c r="P36" s="830"/>
      <c r="Q36" s="764" t="e">
        <f>#REF!</f>
        <v>#REF!</v>
      </c>
      <c r="R36" s="765" t="e">
        <f t="shared" si="17"/>
        <v>#REF!</v>
      </c>
      <c r="S36" s="765" t="e">
        <f t="shared" si="5"/>
        <v>#REF!</v>
      </c>
      <c r="T36" s="766" t="e">
        <f t="shared" si="6"/>
        <v>#REF!</v>
      </c>
      <c r="U36" s="768">
        <f t="shared" ref="U36:U41" si="18">2013-AE36</f>
        <v>4</v>
      </c>
      <c r="V36" s="769"/>
      <c r="W36" s="769"/>
      <c r="X36" s="769"/>
      <c r="Y36" s="766" t="e">
        <f t="shared" ref="Y36:Y41" si="19">IF(U36&gt;S36,O36-10,T36*U36)</f>
        <v>#REF!</v>
      </c>
      <c r="Z36" s="766">
        <f t="shared" ref="Z36:Z41" si="20">2014-AE36</f>
        <v>5</v>
      </c>
      <c r="AA36" s="766" t="e">
        <f t="shared" ref="AA36:AA41" si="21">IF(O36-10=Y36,0,T36)</f>
        <v>#REF!</v>
      </c>
      <c r="AB36" s="768" t="e">
        <f t="shared" si="14"/>
        <v>#REF!</v>
      </c>
      <c r="AC36" s="768" t="e">
        <f t="shared" si="11"/>
        <v>#REF!</v>
      </c>
      <c r="AD36" s="768" t="e">
        <f t="shared" si="15"/>
        <v>#REF!</v>
      </c>
      <c r="AE36" s="764">
        <f t="shared" ref="AE36:AE41" si="22">H36</f>
        <v>2009</v>
      </c>
      <c r="AF36" s="770" t="e">
        <f t="shared" si="16"/>
        <v>#REF!</v>
      </c>
      <c r="AG36" s="766" t="e">
        <f t="shared" si="13"/>
        <v>#REF!</v>
      </c>
      <c r="AH36" s="771"/>
      <c r="AI36" s="771"/>
      <c r="AJ36" s="771"/>
      <c r="AK36" s="757"/>
      <c r="AL36" s="771"/>
      <c r="AM36" s="771"/>
      <c r="AN36" s="771"/>
      <c r="AO36" s="771"/>
      <c r="AP36" s="771"/>
      <c r="AQ36" s="771"/>
      <c r="AR36" s="771"/>
      <c r="AS36" s="771"/>
      <c r="AT36" s="771"/>
      <c r="AU36" s="771"/>
      <c r="AV36" s="771"/>
      <c r="AW36" s="771"/>
      <c r="AX36" s="771"/>
      <c r="AY36" s="771"/>
      <c r="AZ36" s="771"/>
      <c r="BA36" s="771"/>
      <c r="BB36" s="771"/>
      <c r="BC36" s="771"/>
      <c r="BD36" s="771"/>
    </row>
    <row r="37" spans="1:56" s="744" customFormat="1" ht="22.5" customHeight="1">
      <c r="A37" s="828">
        <v>14</v>
      </c>
      <c r="B37" s="836" t="s">
        <v>2378</v>
      </c>
      <c r="C37" s="836" t="s">
        <v>2867</v>
      </c>
      <c r="D37" s="829" t="s">
        <v>2365</v>
      </c>
      <c r="E37" s="829"/>
      <c r="F37" s="829"/>
      <c r="G37" s="829"/>
      <c r="H37" s="829">
        <v>2009</v>
      </c>
      <c r="I37" s="836"/>
      <c r="J37" s="829"/>
      <c r="K37" s="829"/>
      <c r="L37" s="829"/>
      <c r="M37" s="829"/>
      <c r="N37" s="829" t="s">
        <v>886</v>
      </c>
      <c r="O37" s="833">
        <v>1465924.2020833334</v>
      </c>
      <c r="P37" s="830"/>
      <c r="Q37" s="764" t="e">
        <f>#REF!</f>
        <v>#REF!</v>
      </c>
      <c r="R37" s="765" t="e">
        <f t="shared" si="17"/>
        <v>#REF!</v>
      </c>
      <c r="S37" s="765" t="e">
        <f t="shared" si="5"/>
        <v>#REF!</v>
      </c>
      <c r="T37" s="766" t="e">
        <f t="shared" si="6"/>
        <v>#REF!</v>
      </c>
      <c r="U37" s="768">
        <f t="shared" si="18"/>
        <v>4</v>
      </c>
      <c r="V37" s="769"/>
      <c r="W37" s="769"/>
      <c r="X37" s="769"/>
      <c r="Y37" s="766" t="e">
        <f t="shared" si="19"/>
        <v>#REF!</v>
      </c>
      <c r="Z37" s="766">
        <f t="shared" si="20"/>
        <v>5</v>
      </c>
      <c r="AA37" s="766" t="e">
        <f t="shared" si="21"/>
        <v>#REF!</v>
      </c>
      <c r="AB37" s="768" t="e">
        <f t="shared" si="14"/>
        <v>#REF!</v>
      </c>
      <c r="AC37" s="768" t="e">
        <f t="shared" si="11"/>
        <v>#REF!</v>
      </c>
      <c r="AD37" s="768" t="e">
        <f t="shared" si="15"/>
        <v>#REF!</v>
      </c>
      <c r="AE37" s="764">
        <f t="shared" si="22"/>
        <v>2009</v>
      </c>
      <c r="AF37" s="770" t="e">
        <f t="shared" si="16"/>
        <v>#REF!</v>
      </c>
      <c r="AG37" s="766" t="e">
        <f t="shared" si="13"/>
        <v>#REF!</v>
      </c>
      <c r="AH37" s="771"/>
      <c r="AI37" s="771"/>
      <c r="AJ37" s="771"/>
      <c r="AK37" s="757"/>
      <c r="AL37" s="771"/>
      <c r="AM37" s="771"/>
      <c r="AN37" s="771"/>
      <c r="AO37" s="771"/>
      <c r="AP37" s="771"/>
      <c r="AQ37" s="771"/>
      <c r="AR37" s="771"/>
      <c r="AS37" s="771"/>
      <c r="AT37" s="771"/>
      <c r="AU37" s="771"/>
      <c r="AV37" s="771"/>
      <c r="AW37" s="771"/>
      <c r="AX37" s="771"/>
      <c r="AY37" s="771"/>
      <c r="AZ37" s="771"/>
      <c r="BA37" s="771"/>
      <c r="BB37" s="771"/>
      <c r="BC37" s="771"/>
      <c r="BD37" s="771"/>
    </row>
    <row r="38" spans="1:56" s="744" customFormat="1" ht="22.5" customHeight="1">
      <c r="A38" s="828">
        <v>15</v>
      </c>
      <c r="B38" s="836" t="s">
        <v>2378</v>
      </c>
      <c r="C38" s="836" t="s">
        <v>2868</v>
      </c>
      <c r="D38" s="829" t="s">
        <v>2352</v>
      </c>
      <c r="E38" s="829"/>
      <c r="F38" s="829"/>
      <c r="G38" s="829"/>
      <c r="H38" s="829">
        <v>2009</v>
      </c>
      <c r="I38" s="836"/>
      <c r="J38" s="829"/>
      <c r="K38" s="829"/>
      <c r="L38" s="829"/>
      <c r="M38" s="829"/>
      <c r="N38" s="829" t="s">
        <v>886</v>
      </c>
      <c r="O38" s="833">
        <v>1465924.2020833334</v>
      </c>
      <c r="P38" s="830"/>
      <c r="Q38" s="764" t="e">
        <f>#REF!</f>
        <v>#REF!</v>
      </c>
      <c r="R38" s="765" t="e">
        <f t="shared" si="17"/>
        <v>#REF!</v>
      </c>
      <c r="S38" s="765" t="e">
        <f t="shared" si="5"/>
        <v>#REF!</v>
      </c>
      <c r="T38" s="766" t="e">
        <f t="shared" si="6"/>
        <v>#REF!</v>
      </c>
      <c r="U38" s="768">
        <f t="shared" si="18"/>
        <v>4</v>
      </c>
      <c r="V38" s="769"/>
      <c r="W38" s="769"/>
      <c r="X38" s="769"/>
      <c r="Y38" s="766" t="e">
        <f t="shared" si="19"/>
        <v>#REF!</v>
      </c>
      <c r="Z38" s="766">
        <f t="shared" si="20"/>
        <v>5</v>
      </c>
      <c r="AA38" s="766" t="e">
        <f t="shared" si="21"/>
        <v>#REF!</v>
      </c>
      <c r="AB38" s="768" t="e">
        <f t="shared" si="14"/>
        <v>#REF!</v>
      </c>
      <c r="AC38" s="768" t="e">
        <f t="shared" si="11"/>
        <v>#REF!</v>
      </c>
      <c r="AD38" s="768" t="e">
        <f t="shared" si="15"/>
        <v>#REF!</v>
      </c>
      <c r="AE38" s="764">
        <f t="shared" si="22"/>
        <v>2009</v>
      </c>
      <c r="AF38" s="770" t="e">
        <f t="shared" si="16"/>
        <v>#REF!</v>
      </c>
      <c r="AG38" s="766" t="e">
        <f t="shared" si="13"/>
        <v>#REF!</v>
      </c>
      <c r="AH38" s="771"/>
      <c r="AI38" s="771"/>
      <c r="AJ38" s="771"/>
      <c r="AK38" s="757"/>
      <c r="AL38" s="771"/>
      <c r="AM38" s="771"/>
      <c r="AN38" s="771"/>
      <c r="AO38" s="771"/>
      <c r="AP38" s="771"/>
      <c r="AQ38" s="771"/>
      <c r="AR38" s="771"/>
      <c r="AS38" s="771"/>
      <c r="AT38" s="771"/>
      <c r="AU38" s="771"/>
      <c r="AV38" s="771"/>
      <c r="AW38" s="771"/>
      <c r="AX38" s="771"/>
      <c r="AY38" s="771"/>
      <c r="AZ38" s="771"/>
      <c r="BA38" s="771"/>
      <c r="BB38" s="771"/>
      <c r="BC38" s="771"/>
      <c r="BD38" s="771"/>
    </row>
    <row r="39" spans="1:56" s="744" customFormat="1" ht="22.5" customHeight="1">
      <c r="A39" s="828">
        <v>16</v>
      </c>
      <c r="B39" s="836" t="s">
        <v>2381</v>
      </c>
      <c r="C39" s="836" t="s">
        <v>2869</v>
      </c>
      <c r="D39" s="829" t="s">
        <v>2359</v>
      </c>
      <c r="E39" s="829"/>
      <c r="F39" s="829"/>
      <c r="G39" s="829"/>
      <c r="H39" s="829">
        <v>2009</v>
      </c>
      <c r="I39" s="836"/>
      <c r="J39" s="829"/>
      <c r="K39" s="829"/>
      <c r="L39" s="829"/>
      <c r="M39" s="829"/>
      <c r="N39" s="829" t="s">
        <v>886</v>
      </c>
      <c r="O39" s="833">
        <v>819591</v>
      </c>
      <c r="P39" s="830"/>
      <c r="Q39" s="764" t="e">
        <f>#REF!</f>
        <v>#REF!</v>
      </c>
      <c r="R39" s="765" t="e">
        <f t="shared" si="17"/>
        <v>#REF!</v>
      </c>
      <c r="S39" s="765" t="e">
        <f t="shared" si="5"/>
        <v>#REF!</v>
      </c>
      <c r="T39" s="766" t="e">
        <f t="shared" si="6"/>
        <v>#REF!</v>
      </c>
      <c r="U39" s="768">
        <f t="shared" si="18"/>
        <v>4</v>
      </c>
      <c r="V39" s="769"/>
      <c r="W39" s="769"/>
      <c r="X39" s="769"/>
      <c r="Y39" s="766" t="e">
        <f t="shared" si="19"/>
        <v>#REF!</v>
      </c>
      <c r="Z39" s="766">
        <f t="shared" si="20"/>
        <v>5</v>
      </c>
      <c r="AA39" s="766" t="e">
        <f t="shared" si="21"/>
        <v>#REF!</v>
      </c>
      <c r="AB39" s="768" t="e">
        <f t="shared" si="14"/>
        <v>#REF!</v>
      </c>
      <c r="AC39" s="768" t="e">
        <f t="shared" si="11"/>
        <v>#REF!</v>
      </c>
      <c r="AD39" s="768" t="e">
        <f t="shared" si="15"/>
        <v>#REF!</v>
      </c>
      <c r="AE39" s="764">
        <f t="shared" si="22"/>
        <v>2009</v>
      </c>
      <c r="AF39" s="770" t="e">
        <f t="shared" si="16"/>
        <v>#REF!</v>
      </c>
      <c r="AG39" s="766" t="e">
        <f t="shared" si="13"/>
        <v>#REF!</v>
      </c>
      <c r="AH39" s="771"/>
      <c r="AI39" s="771"/>
      <c r="AJ39" s="771"/>
      <c r="AK39" s="757"/>
      <c r="AL39" s="771"/>
      <c r="AM39" s="771"/>
      <c r="AN39" s="771"/>
      <c r="AO39" s="771"/>
      <c r="AP39" s="771"/>
      <c r="AQ39" s="771"/>
      <c r="AR39" s="771"/>
      <c r="AS39" s="771"/>
      <c r="AT39" s="771"/>
      <c r="AU39" s="771"/>
      <c r="AV39" s="771"/>
      <c r="AW39" s="771"/>
      <c r="AX39" s="771"/>
      <c r="AY39" s="771"/>
      <c r="AZ39" s="771"/>
      <c r="BA39" s="771"/>
      <c r="BB39" s="771"/>
      <c r="BC39" s="771"/>
      <c r="BD39" s="771"/>
    </row>
    <row r="40" spans="1:56" s="744" customFormat="1" ht="22.5" customHeight="1">
      <c r="A40" s="828">
        <v>17</v>
      </c>
      <c r="B40" s="836" t="s">
        <v>2381</v>
      </c>
      <c r="C40" s="836" t="s">
        <v>2869</v>
      </c>
      <c r="D40" s="829" t="s">
        <v>2383</v>
      </c>
      <c r="E40" s="829"/>
      <c r="F40" s="829"/>
      <c r="G40" s="829"/>
      <c r="H40" s="829">
        <v>2009</v>
      </c>
      <c r="I40" s="836"/>
      <c r="J40" s="829"/>
      <c r="K40" s="829"/>
      <c r="L40" s="829"/>
      <c r="M40" s="829"/>
      <c r="N40" s="829" t="s">
        <v>886</v>
      </c>
      <c r="O40" s="833">
        <v>1092788</v>
      </c>
      <c r="P40" s="830"/>
      <c r="Q40" s="764" t="e">
        <f>#REF!</f>
        <v>#REF!</v>
      </c>
      <c r="R40" s="765" t="e">
        <f t="shared" si="17"/>
        <v>#REF!</v>
      </c>
      <c r="S40" s="765" t="e">
        <f t="shared" si="5"/>
        <v>#REF!</v>
      </c>
      <c r="T40" s="766" t="e">
        <f t="shared" si="6"/>
        <v>#REF!</v>
      </c>
      <c r="U40" s="768">
        <f t="shared" si="18"/>
        <v>4</v>
      </c>
      <c r="V40" s="769"/>
      <c r="W40" s="769"/>
      <c r="X40" s="769"/>
      <c r="Y40" s="766" t="e">
        <f t="shared" si="19"/>
        <v>#REF!</v>
      </c>
      <c r="Z40" s="766">
        <f t="shared" si="20"/>
        <v>5</v>
      </c>
      <c r="AA40" s="766" t="e">
        <f t="shared" si="21"/>
        <v>#REF!</v>
      </c>
      <c r="AB40" s="768" t="e">
        <f t="shared" si="14"/>
        <v>#REF!</v>
      </c>
      <c r="AC40" s="768" t="e">
        <f t="shared" si="11"/>
        <v>#REF!</v>
      </c>
      <c r="AD40" s="768" t="e">
        <f t="shared" si="15"/>
        <v>#REF!</v>
      </c>
      <c r="AE40" s="764">
        <f t="shared" si="22"/>
        <v>2009</v>
      </c>
      <c r="AF40" s="770" t="e">
        <f t="shared" si="16"/>
        <v>#REF!</v>
      </c>
      <c r="AG40" s="766" t="e">
        <f t="shared" si="13"/>
        <v>#REF!</v>
      </c>
      <c r="AH40" s="771"/>
      <c r="AI40" s="771"/>
      <c r="AJ40" s="771"/>
      <c r="AK40" s="757"/>
      <c r="AL40" s="771"/>
      <c r="AM40" s="771"/>
      <c r="AN40" s="771"/>
      <c r="AO40" s="771"/>
      <c r="AP40" s="771"/>
      <c r="AQ40" s="771"/>
      <c r="AR40" s="771"/>
      <c r="AS40" s="771"/>
      <c r="AT40" s="771"/>
      <c r="AU40" s="771"/>
      <c r="AV40" s="771"/>
      <c r="AW40" s="771"/>
      <c r="AX40" s="771"/>
      <c r="AY40" s="771"/>
      <c r="AZ40" s="771"/>
      <c r="BA40" s="771"/>
      <c r="BB40" s="771"/>
      <c r="BC40" s="771"/>
      <c r="BD40" s="771"/>
    </row>
    <row r="41" spans="1:56" s="744" customFormat="1" ht="22.5" customHeight="1">
      <c r="A41" s="828">
        <v>18</v>
      </c>
      <c r="B41" s="836" t="s">
        <v>2381</v>
      </c>
      <c r="C41" s="836" t="s">
        <v>2869</v>
      </c>
      <c r="D41" s="829" t="s">
        <v>2384</v>
      </c>
      <c r="E41" s="829"/>
      <c r="F41" s="829"/>
      <c r="G41" s="829"/>
      <c r="H41" s="829">
        <v>2009</v>
      </c>
      <c r="I41" s="836"/>
      <c r="J41" s="829"/>
      <c r="K41" s="829"/>
      <c r="L41" s="829"/>
      <c r="M41" s="829"/>
      <c r="N41" s="829" t="s">
        <v>886</v>
      </c>
      <c r="O41" s="833">
        <v>546394</v>
      </c>
      <c r="P41" s="830"/>
      <c r="Q41" s="764" t="e">
        <f>#REF!</f>
        <v>#REF!</v>
      </c>
      <c r="R41" s="765" t="e">
        <f t="shared" si="17"/>
        <v>#REF!</v>
      </c>
      <c r="S41" s="765" t="e">
        <f t="shared" si="5"/>
        <v>#REF!</v>
      </c>
      <c r="T41" s="766" t="e">
        <f t="shared" si="6"/>
        <v>#REF!</v>
      </c>
      <c r="U41" s="768">
        <f t="shared" si="18"/>
        <v>4</v>
      </c>
      <c r="V41" s="769"/>
      <c r="W41" s="769"/>
      <c r="X41" s="769"/>
      <c r="Y41" s="766" t="e">
        <f t="shared" si="19"/>
        <v>#REF!</v>
      </c>
      <c r="Z41" s="766">
        <f t="shared" si="20"/>
        <v>5</v>
      </c>
      <c r="AA41" s="766" t="e">
        <f t="shared" si="21"/>
        <v>#REF!</v>
      </c>
      <c r="AB41" s="768" t="e">
        <f t="shared" si="14"/>
        <v>#REF!</v>
      </c>
      <c r="AC41" s="768" t="e">
        <f t="shared" si="11"/>
        <v>#REF!</v>
      </c>
      <c r="AD41" s="768" t="e">
        <f t="shared" si="15"/>
        <v>#REF!</v>
      </c>
      <c r="AE41" s="764">
        <f t="shared" si="22"/>
        <v>2009</v>
      </c>
      <c r="AF41" s="770" t="e">
        <f t="shared" si="16"/>
        <v>#REF!</v>
      </c>
      <c r="AG41" s="766" t="e">
        <f t="shared" si="13"/>
        <v>#REF!</v>
      </c>
      <c r="AH41" s="771"/>
      <c r="AI41" s="771"/>
      <c r="AJ41" s="771"/>
      <c r="AK41" s="757"/>
      <c r="AL41" s="771"/>
      <c r="AM41" s="771"/>
      <c r="AN41" s="771"/>
      <c r="AO41" s="771"/>
      <c r="AP41" s="771"/>
      <c r="AQ41" s="771"/>
      <c r="AR41" s="771"/>
      <c r="AS41" s="771"/>
      <c r="AT41" s="771"/>
      <c r="AU41" s="771"/>
      <c r="AV41" s="771"/>
      <c r="AW41" s="771"/>
      <c r="AX41" s="771"/>
      <c r="AY41" s="771"/>
      <c r="AZ41" s="771"/>
      <c r="BA41" s="771"/>
      <c r="BB41" s="771"/>
      <c r="BC41" s="771"/>
      <c r="BD41" s="771"/>
    </row>
    <row r="42" spans="1:56" s="744" customFormat="1" ht="22.5" customHeight="1">
      <c r="A42" s="828">
        <v>19</v>
      </c>
      <c r="B42" s="836" t="s">
        <v>3366</v>
      </c>
      <c r="C42" s="836" t="s">
        <v>2869</v>
      </c>
      <c r="D42" s="829"/>
      <c r="E42" s="829"/>
      <c r="F42" s="829"/>
      <c r="G42" s="829"/>
      <c r="H42" s="829">
        <v>2009</v>
      </c>
      <c r="I42" s="836"/>
      <c r="J42" s="829"/>
      <c r="K42" s="829"/>
      <c r="L42" s="829"/>
      <c r="M42" s="829"/>
      <c r="N42" s="829" t="s">
        <v>886</v>
      </c>
      <c r="O42" s="833">
        <v>1092788</v>
      </c>
      <c r="P42" s="830"/>
      <c r="Q42" s="764" t="e">
        <f>#REF!</f>
        <v>#REF!</v>
      </c>
      <c r="R42" s="765" t="e">
        <f t="shared" si="17"/>
        <v>#REF!</v>
      </c>
      <c r="S42" s="765" t="e">
        <f t="shared" si="5"/>
        <v>#REF!</v>
      </c>
      <c r="T42" s="766" t="e">
        <f t="shared" si="6"/>
        <v>#REF!</v>
      </c>
      <c r="U42" s="768">
        <f t="shared" ref="U42:U50" si="23">2013-AE42</f>
        <v>4</v>
      </c>
      <c r="V42" s="769"/>
      <c r="W42" s="769"/>
      <c r="X42" s="769"/>
      <c r="Y42" s="766" t="e">
        <f t="shared" ref="Y42:Y50" si="24">IF(U42&gt;S42,O42-10,T42*U42)</f>
        <v>#REF!</v>
      </c>
      <c r="Z42" s="766">
        <f>2014-AE42</f>
        <v>5</v>
      </c>
      <c r="AA42" s="766" t="e">
        <f t="shared" ref="AA42:AA50" si="25">IF(O42-10=Y42,0,T42)</f>
        <v>#REF!</v>
      </c>
      <c r="AB42" s="768" t="e">
        <f t="shared" si="14"/>
        <v>#REF!</v>
      </c>
      <c r="AC42" s="768" t="e">
        <f t="shared" si="11"/>
        <v>#REF!</v>
      </c>
      <c r="AD42" s="768" t="e">
        <f t="shared" si="15"/>
        <v>#REF!</v>
      </c>
      <c r="AE42" s="764">
        <f t="shared" ref="AE42:AE50" si="26">H42</f>
        <v>2009</v>
      </c>
      <c r="AF42" s="770" t="e">
        <f t="shared" si="16"/>
        <v>#REF!</v>
      </c>
      <c r="AG42" s="766" t="e">
        <f t="shared" si="13"/>
        <v>#REF!</v>
      </c>
      <c r="AH42" s="771"/>
      <c r="AI42" s="771"/>
      <c r="AJ42" s="771"/>
      <c r="AK42" s="757"/>
      <c r="AL42" s="771"/>
      <c r="AM42" s="771"/>
      <c r="AN42" s="771"/>
      <c r="AO42" s="771"/>
      <c r="AP42" s="771"/>
      <c r="AQ42" s="771"/>
      <c r="AR42" s="771"/>
      <c r="AS42" s="771"/>
      <c r="AT42" s="771"/>
      <c r="AU42" s="771"/>
      <c r="AV42" s="771"/>
      <c r="AW42" s="771"/>
      <c r="AX42" s="771"/>
      <c r="AY42" s="771"/>
      <c r="AZ42" s="771"/>
      <c r="BA42" s="771"/>
      <c r="BB42" s="771"/>
      <c r="BC42" s="771"/>
      <c r="BD42" s="771"/>
    </row>
    <row r="43" spans="1:56" s="744" customFormat="1" ht="22.5" customHeight="1">
      <c r="A43" s="828">
        <v>20</v>
      </c>
      <c r="B43" s="836" t="s">
        <v>1789</v>
      </c>
      <c r="C43" s="836" t="s">
        <v>1787</v>
      </c>
      <c r="D43" s="829" t="s">
        <v>941</v>
      </c>
      <c r="E43" s="829" t="s">
        <v>2482</v>
      </c>
      <c r="F43" s="829" t="s">
        <v>1788</v>
      </c>
      <c r="G43" s="829" t="s">
        <v>1756</v>
      </c>
      <c r="H43" s="829">
        <v>2009</v>
      </c>
      <c r="I43" s="836"/>
      <c r="J43" s="829"/>
      <c r="K43" s="829"/>
      <c r="L43" s="829"/>
      <c r="M43" s="829"/>
      <c r="N43" s="829" t="s">
        <v>886</v>
      </c>
      <c r="O43" s="833">
        <v>6900000</v>
      </c>
      <c r="P43" s="830"/>
      <c r="Q43" s="764" t="e">
        <f>#REF!</f>
        <v>#REF!</v>
      </c>
      <c r="R43" s="765" t="e">
        <f t="shared" si="17"/>
        <v>#REF!</v>
      </c>
      <c r="S43" s="765" t="e">
        <f t="shared" si="5"/>
        <v>#REF!</v>
      </c>
      <c r="T43" s="766" t="e">
        <f t="shared" si="6"/>
        <v>#REF!</v>
      </c>
      <c r="U43" s="768">
        <f t="shared" si="23"/>
        <v>4</v>
      </c>
      <c r="V43" s="769"/>
      <c r="W43" s="769"/>
      <c r="X43" s="769"/>
      <c r="Y43" s="766" t="e">
        <f t="shared" si="24"/>
        <v>#REF!</v>
      </c>
      <c r="Z43" s="766">
        <f>2014-AE43</f>
        <v>5</v>
      </c>
      <c r="AA43" s="766" t="e">
        <f t="shared" si="25"/>
        <v>#REF!</v>
      </c>
      <c r="AB43" s="768" t="e">
        <f t="shared" si="14"/>
        <v>#REF!</v>
      </c>
      <c r="AC43" s="768" t="e">
        <f t="shared" si="11"/>
        <v>#REF!</v>
      </c>
      <c r="AD43" s="768" t="e">
        <f t="shared" si="15"/>
        <v>#REF!</v>
      </c>
      <c r="AE43" s="764">
        <f t="shared" si="26"/>
        <v>2009</v>
      </c>
      <c r="AF43" s="770" t="e">
        <f t="shared" si="16"/>
        <v>#REF!</v>
      </c>
      <c r="AG43" s="766" t="e">
        <f t="shared" si="13"/>
        <v>#REF!</v>
      </c>
      <c r="AH43" s="771"/>
      <c r="AI43" s="771"/>
      <c r="AJ43" s="771"/>
      <c r="AK43" s="757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</row>
    <row r="44" spans="1:56" s="744" customFormat="1" ht="22.5" customHeight="1">
      <c r="A44" s="828">
        <v>21</v>
      </c>
      <c r="B44" s="836" t="s">
        <v>1789</v>
      </c>
      <c r="C44" s="836" t="s">
        <v>1787</v>
      </c>
      <c r="D44" s="829" t="s">
        <v>946</v>
      </c>
      <c r="E44" s="829" t="s">
        <v>2482</v>
      </c>
      <c r="F44" s="829" t="s">
        <v>1788</v>
      </c>
      <c r="G44" s="829" t="s">
        <v>1756</v>
      </c>
      <c r="H44" s="829">
        <v>2009</v>
      </c>
      <c r="I44" s="836"/>
      <c r="J44" s="829"/>
      <c r="K44" s="829"/>
      <c r="L44" s="829"/>
      <c r="M44" s="829"/>
      <c r="N44" s="829" t="s">
        <v>886</v>
      </c>
      <c r="O44" s="833">
        <v>6900000</v>
      </c>
      <c r="P44" s="830"/>
      <c r="Q44" s="764" t="e">
        <f>#REF!</f>
        <v>#REF!</v>
      </c>
      <c r="R44" s="765" t="e">
        <f t="shared" si="17"/>
        <v>#REF!</v>
      </c>
      <c r="S44" s="765" t="e">
        <f t="shared" si="5"/>
        <v>#REF!</v>
      </c>
      <c r="T44" s="766" t="e">
        <f t="shared" si="6"/>
        <v>#REF!</v>
      </c>
      <c r="U44" s="768">
        <f t="shared" si="23"/>
        <v>4</v>
      </c>
      <c r="V44" s="769"/>
      <c r="W44" s="769"/>
      <c r="X44" s="769"/>
      <c r="Y44" s="766" t="e">
        <f t="shared" si="24"/>
        <v>#REF!</v>
      </c>
      <c r="Z44" s="766">
        <f>2014-AE44</f>
        <v>5</v>
      </c>
      <c r="AA44" s="766" t="e">
        <f t="shared" si="25"/>
        <v>#REF!</v>
      </c>
      <c r="AB44" s="768" t="e">
        <f t="shared" si="14"/>
        <v>#REF!</v>
      </c>
      <c r="AC44" s="768" t="e">
        <f t="shared" si="11"/>
        <v>#REF!</v>
      </c>
      <c r="AD44" s="768" t="e">
        <f t="shared" si="15"/>
        <v>#REF!</v>
      </c>
      <c r="AE44" s="764">
        <f t="shared" si="26"/>
        <v>2009</v>
      </c>
      <c r="AF44" s="770" t="e">
        <f t="shared" si="16"/>
        <v>#REF!</v>
      </c>
      <c r="AG44" s="766" t="e">
        <f t="shared" si="13"/>
        <v>#REF!</v>
      </c>
      <c r="AH44" s="771"/>
      <c r="AI44" s="771"/>
      <c r="AJ44" s="771"/>
      <c r="AK44" s="757"/>
      <c r="AL44" s="771"/>
      <c r="AM44" s="771"/>
      <c r="AN44" s="771"/>
      <c r="AO44" s="771"/>
      <c r="AP44" s="771"/>
      <c r="AQ44" s="771"/>
      <c r="AR44" s="771"/>
      <c r="AS44" s="771"/>
      <c r="AT44" s="771"/>
      <c r="AU44" s="771"/>
      <c r="AV44" s="771"/>
      <c r="AW44" s="771"/>
      <c r="AX44" s="771"/>
      <c r="AY44" s="771"/>
      <c r="AZ44" s="771"/>
      <c r="BA44" s="771"/>
      <c r="BB44" s="771"/>
      <c r="BC44" s="771"/>
      <c r="BD44" s="771"/>
    </row>
    <row r="45" spans="1:56" s="744" customFormat="1" ht="22.5" customHeight="1">
      <c r="A45" s="828">
        <v>22</v>
      </c>
      <c r="B45" s="836" t="s">
        <v>1789</v>
      </c>
      <c r="C45" s="836" t="s">
        <v>1787</v>
      </c>
      <c r="D45" s="829" t="s">
        <v>949</v>
      </c>
      <c r="E45" s="829" t="s">
        <v>2482</v>
      </c>
      <c r="F45" s="829" t="s">
        <v>1788</v>
      </c>
      <c r="G45" s="829" t="s">
        <v>1756</v>
      </c>
      <c r="H45" s="829">
        <v>2009</v>
      </c>
      <c r="I45" s="836"/>
      <c r="J45" s="829"/>
      <c r="K45" s="829"/>
      <c r="L45" s="829"/>
      <c r="M45" s="829"/>
      <c r="N45" s="829" t="s">
        <v>886</v>
      </c>
      <c r="O45" s="833">
        <v>6900000</v>
      </c>
      <c r="P45" s="830"/>
      <c r="Q45" s="764" t="e">
        <f>#REF!</f>
        <v>#REF!</v>
      </c>
      <c r="R45" s="765" t="e">
        <f t="shared" si="17"/>
        <v>#REF!</v>
      </c>
      <c r="S45" s="765" t="e">
        <f t="shared" si="5"/>
        <v>#REF!</v>
      </c>
      <c r="T45" s="766" t="e">
        <f t="shared" si="6"/>
        <v>#REF!</v>
      </c>
      <c r="U45" s="768">
        <f t="shared" si="23"/>
        <v>4</v>
      </c>
      <c r="V45" s="769"/>
      <c r="W45" s="769"/>
      <c r="X45" s="769"/>
      <c r="Y45" s="766" t="e">
        <f t="shared" si="24"/>
        <v>#REF!</v>
      </c>
      <c r="Z45" s="766">
        <f>2014-AE45</f>
        <v>5</v>
      </c>
      <c r="AA45" s="766" t="e">
        <f t="shared" si="25"/>
        <v>#REF!</v>
      </c>
      <c r="AB45" s="768" t="e">
        <f t="shared" si="14"/>
        <v>#REF!</v>
      </c>
      <c r="AC45" s="768" t="e">
        <f t="shared" si="11"/>
        <v>#REF!</v>
      </c>
      <c r="AD45" s="768" t="e">
        <f t="shared" si="15"/>
        <v>#REF!</v>
      </c>
      <c r="AE45" s="764">
        <f t="shared" si="26"/>
        <v>2009</v>
      </c>
      <c r="AF45" s="770" t="e">
        <f t="shared" si="16"/>
        <v>#REF!</v>
      </c>
      <c r="AG45" s="766" t="e">
        <f t="shared" si="13"/>
        <v>#REF!</v>
      </c>
      <c r="AH45" s="771"/>
      <c r="AI45" s="771"/>
      <c r="AJ45" s="771"/>
      <c r="AK45" s="757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</row>
    <row r="46" spans="1:56" s="744" customFormat="1" ht="22.5" customHeight="1">
      <c r="A46" s="828">
        <v>23</v>
      </c>
      <c r="B46" s="836" t="s">
        <v>1789</v>
      </c>
      <c r="C46" s="836" t="s">
        <v>1787</v>
      </c>
      <c r="D46" s="829" t="s">
        <v>1053</v>
      </c>
      <c r="E46" s="829" t="s">
        <v>2482</v>
      </c>
      <c r="F46" s="829" t="s">
        <v>1788</v>
      </c>
      <c r="G46" s="829" t="s">
        <v>1756</v>
      </c>
      <c r="H46" s="829">
        <v>2009</v>
      </c>
      <c r="I46" s="836"/>
      <c r="J46" s="829"/>
      <c r="K46" s="829"/>
      <c r="L46" s="829"/>
      <c r="M46" s="829"/>
      <c r="N46" s="829" t="s">
        <v>886</v>
      </c>
      <c r="O46" s="833">
        <v>6900000</v>
      </c>
      <c r="P46" s="830"/>
      <c r="Q46" s="764" t="e">
        <f>#REF!</f>
        <v>#REF!</v>
      </c>
      <c r="R46" s="765" t="e">
        <f t="shared" si="17"/>
        <v>#REF!</v>
      </c>
      <c r="S46" s="765" t="e">
        <f t="shared" si="5"/>
        <v>#REF!</v>
      </c>
      <c r="T46" s="766" t="e">
        <f t="shared" si="6"/>
        <v>#REF!</v>
      </c>
      <c r="U46" s="768">
        <f t="shared" si="23"/>
        <v>4</v>
      </c>
      <c r="V46" s="769"/>
      <c r="W46" s="769"/>
      <c r="X46" s="769"/>
      <c r="Y46" s="766" t="e">
        <f t="shared" si="24"/>
        <v>#REF!</v>
      </c>
      <c r="Z46" s="766">
        <f t="shared" ref="Z46:Z64" si="27">2014-AE46</f>
        <v>5</v>
      </c>
      <c r="AA46" s="766" t="e">
        <f t="shared" si="25"/>
        <v>#REF!</v>
      </c>
      <c r="AB46" s="768" t="e">
        <f t="shared" si="14"/>
        <v>#REF!</v>
      </c>
      <c r="AC46" s="768" t="e">
        <f t="shared" ref="AC46:AC103" si="28">IF(O46-10=Y46+AA46+AB46,0,T46)</f>
        <v>#REF!</v>
      </c>
      <c r="AD46" s="768" t="e">
        <f t="shared" si="15"/>
        <v>#REF!</v>
      </c>
      <c r="AE46" s="764">
        <f t="shared" si="26"/>
        <v>2009</v>
      </c>
      <c r="AF46" s="770" t="e">
        <f t="shared" si="16"/>
        <v>#REF!</v>
      </c>
      <c r="AG46" s="766" t="e">
        <f t="shared" si="13"/>
        <v>#REF!</v>
      </c>
      <c r="AH46" s="771"/>
      <c r="AI46" s="771"/>
      <c r="AJ46" s="771"/>
      <c r="AK46" s="757"/>
      <c r="AL46" s="771"/>
      <c r="AM46" s="771"/>
      <c r="AN46" s="771"/>
      <c r="AO46" s="771"/>
      <c r="AP46" s="771"/>
      <c r="AQ46" s="771"/>
      <c r="AR46" s="771"/>
      <c r="AS46" s="771"/>
      <c r="AT46" s="771"/>
      <c r="AU46" s="771"/>
      <c r="AV46" s="771"/>
      <c r="AW46" s="771"/>
      <c r="AX46" s="771"/>
      <c r="AY46" s="771"/>
      <c r="AZ46" s="771"/>
      <c r="BA46" s="771"/>
      <c r="BB46" s="771"/>
      <c r="BC46" s="771"/>
      <c r="BD46" s="771"/>
    </row>
    <row r="47" spans="1:56" s="744" customFormat="1" ht="22.5" customHeight="1">
      <c r="A47" s="828">
        <v>24</v>
      </c>
      <c r="B47" s="836" t="s">
        <v>1806</v>
      </c>
      <c r="C47" s="836" t="s">
        <v>2439</v>
      </c>
      <c r="D47" s="829"/>
      <c r="E47" s="829"/>
      <c r="F47" s="829"/>
      <c r="G47" s="829"/>
      <c r="H47" s="829">
        <v>2009</v>
      </c>
      <c r="I47" s="836"/>
      <c r="J47" s="829"/>
      <c r="K47" s="829"/>
      <c r="L47" s="829"/>
      <c r="M47" s="829"/>
      <c r="N47" s="829" t="s">
        <v>886</v>
      </c>
      <c r="O47" s="833">
        <v>2500000</v>
      </c>
      <c r="P47" s="830"/>
      <c r="Q47" s="764" t="e">
        <f>#REF!</f>
        <v>#REF!</v>
      </c>
      <c r="R47" s="765" t="e">
        <f t="shared" si="17"/>
        <v>#REF!</v>
      </c>
      <c r="S47" s="765" t="e">
        <f t="shared" si="5"/>
        <v>#REF!</v>
      </c>
      <c r="T47" s="766" t="e">
        <f t="shared" si="6"/>
        <v>#REF!</v>
      </c>
      <c r="U47" s="768">
        <f t="shared" si="23"/>
        <v>4</v>
      </c>
      <c r="V47" s="769"/>
      <c r="W47" s="769"/>
      <c r="X47" s="769"/>
      <c r="Y47" s="766" t="e">
        <f t="shared" si="24"/>
        <v>#REF!</v>
      </c>
      <c r="Z47" s="766">
        <f t="shared" si="27"/>
        <v>5</v>
      </c>
      <c r="AA47" s="766" t="e">
        <f t="shared" si="25"/>
        <v>#REF!</v>
      </c>
      <c r="AB47" s="768" t="e">
        <f t="shared" si="14"/>
        <v>#REF!</v>
      </c>
      <c r="AC47" s="768" t="e">
        <f t="shared" si="28"/>
        <v>#REF!</v>
      </c>
      <c r="AD47" s="768" t="e">
        <f t="shared" si="15"/>
        <v>#REF!</v>
      </c>
      <c r="AE47" s="764">
        <f t="shared" si="26"/>
        <v>2009</v>
      </c>
      <c r="AF47" s="770" t="e">
        <f t="shared" si="16"/>
        <v>#REF!</v>
      </c>
      <c r="AG47" s="766" t="e">
        <f t="shared" si="13"/>
        <v>#REF!</v>
      </c>
      <c r="AH47" s="771"/>
      <c r="AI47" s="771"/>
      <c r="AJ47" s="771"/>
      <c r="AK47" s="757"/>
      <c r="AL47" s="771"/>
      <c r="AM47" s="771"/>
      <c r="AN47" s="771"/>
      <c r="AO47" s="771"/>
      <c r="AP47" s="771"/>
      <c r="AQ47" s="771"/>
      <c r="AR47" s="771"/>
      <c r="AS47" s="771"/>
      <c r="AT47" s="771"/>
      <c r="AU47" s="771"/>
      <c r="AV47" s="771"/>
      <c r="AW47" s="771"/>
      <c r="AX47" s="771"/>
      <c r="AY47" s="771"/>
      <c r="AZ47" s="771"/>
      <c r="BA47" s="771"/>
      <c r="BB47" s="771"/>
      <c r="BC47" s="771"/>
      <c r="BD47" s="771"/>
    </row>
    <row r="48" spans="1:56" s="744" customFormat="1" ht="22.5" customHeight="1">
      <c r="A48" s="828">
        <v>25</v>
      </c>
      <c r="B48" s="836" t="s">
        <v>1812</v>
      </c>
      <c r="C48" s="836" t="s">
        <v>2387</v>
      </c>
      <c r="D48" s="829">
        <v>1</v>
      </c>
      <c r="E48" s="829"/>
      <c r="F48" s="829"/>
      <c r="G48" s="829"/>
      <c r="H48" s="829">
        <v>2009</v>
      </c>
      <c r="I48" s="836"/>
      <c r="J48" s="829"/>
      <c r="K48" s="829"/>
      <c r="L48" s="829"/>
      <c r="M48" s="829"/>
      <c r="N48" s="829" t="s">
        <v>886</v>
      </c>
      <c r="O48" s="833">
        <f>33133027.8197762/2</f>
        <v>16566513.9098881</v>
      </c>
      <c r="P48" s="830"/>
      <c r="Q48" s="764" t="e">
        <f>#REF!</f>
        <v>#REF!</v>
      </c>
      <c r="R48" s="765" t="e">
        <f t="shared" si="17"/>
        <v>#REF!</v>
      </c>
      <c r="S48" s="765" t="e">
        <f t="shared" si="5"/>
        <v>#REF!</v>
      </c>
      <c r="T48" s="766" t="e">
        <f t="shared" si="6"/>
        <v>#REF!</v>
      </c>
      <c r="U48" s="768">
        <f t="shared" si="23"/>
        <v>4</v>
      </c>
      <c r="V48" s="769"/>
      <c r="W48" s="769"/>
      <c r="X48" s="769"/>
      <c r="Y48" s="766" t="e">
        <f t="shared" si="24"/>
        <v>#REF!</v>
      </c>
      <c r="Z48" s="766">
        <f t="shared" si="27"/>
        <v>5</v>
      </c>
      <c r="AA48" s="766" t="e">
        <f t="shared" si="25"/>
        <v>#REF!</v>
      </c>
      <c r="AB48" s="768" t="e">
        <f t="shared" si="14"/>
        <v>#REF!</v>
      </c>
      <c r="AC48" s="768" t="e">
        <f t="shared" si="28"/>
        <v>#REF!</v>
      </c>
      <c r="AD48" s="768" t="e">
        <f t="shared" si="15"/>
        <v>#REF!</v>
      </c>
      <c r="AE48" s="764">
        <f t="shared" si="26"/>
        <v>2009</v>
      </c>
      <c r="AF48" s="770" t="e">
        <f t="shared" si="16"/>
        <v>#REF!</v>
      </c>
      <c r="AG48" s="766" t="e">
        <f t="shared" si="13"/>
        <v>#REF!</v>
      </c>
      <c r="AH48" s="771"/>
      <c r="AI48" s="771"/>
      <c r="AJ48" s="771"/>
      <c r="AK48" s="757"/>
      <c r="AL48" s="771"/>
      <c r="AM48" s="771"/>
      <c r="AN48" s="771"/>
      <c r="AO48" s="771"/>
      <c r="AP48" s="771"/>
      <c r="AQ48" s="771"/>
      <c r="AR48" s="771"/>
      <c r="AS48" s="771"/>
      <c r="AT48" s="771"/>
      <c r="AU48" s="771"/>
      <c r="AV48" s="771"/>
      <c r="AW48" s="771"/>
      <c r="AX48" s="771"/>
      <c r="AY48" s="771"/>
      <c r="AZ48" s="771"/>
      <c r="BA48" s="771"/>
      <c r="BB48" s="771"/>
      <c r="BC48" s="771"/>
      <c r="BD48" s="771"/>
    </row>
    <row r="49" spans="1:56" s="744" customFormat="1" ht="22.5" customHeight="1">
      <c r="A49" s="828">
        <v>26</v>
      </c>
      <c r="B49" s="836" t="s">
        <v>1806</v>
      </c>
      <c r="C49" s="836" t="s">
        <v>2432</v>
      </c>
      <c r="D49" s="829" t="s">
        <v>2365</v>
      </c>
      <c r="E49" s="829"/>
      <c r="F49" s="829"/>
      <c r="G49" s="829"/>
      <c r="H49" s="829">
        <v>2009</v>
      </c>
      <c r="I49" s="836"/>
      <c r="J49" s="829"/>
      <c r="K49" s="829"/>
      <c r="L49" s="829"/>
      <c r="M49" s="829"/>
      <c r="N49" s="829" t="s">
        <v>886</v>
      </c>
      <c r="O49" s="833">
        <v>10885343.211369822</v>
      </c>
      <c r="P49" s="830"/>
      <c r="Q49" s="764" t="e">
        <f>#REF!</f>
        <v>#REF!</v>
      </c>
      <c r="R49" s="765" t="e">
        <f t="shared" si="17"/>
        <v>#REF!</v>
      </c>
      <c r="S49" s="765" t="e">
        <f t="shared" si="5"/>
        <v>#REF!</v>
      </c>
      <c r="T49" s="766" t="e">
        <f t="shared" si="6"/>
        <v>#REF!</v>
      </c>
      <c r="U49" s="768">
        <f t="shared" si="23"/>
        <v>4</v>
      </c>
      <c r="V49" s="769"/>
      <c r="W49" s="769"/>
      <c r="X49" s="769"/>
      <c r="Y49" s="766" t="e">
        <f t="shared" si="24"/>
        <v>#REF!</v>
      </c>
      <c r="Z49" s="766">
        <f t="shared" si="27"/>
        <v>5</v>
      </c>
      <c r="AA49" s="766" t="e">
        <f t="shared" si="25"/>
        <v>#REF!</v>
      </c>
      <c r="AB49" s="768" t="e">
        <f t="shared" si="14"/>
        <v>#REF!</v>
      </c>
      <c r="AC49" s="768" t="e">
        <f t="shared" si="28"/>
        <v>#REF!</v>
      </c>
      <c r="AD49" s="768" t="e">
        <f t="shared" si="15"/>
        <v>#REF!</v>
      </c>
      <c r="AE49" s="764">
        <f t="shared" si="26"/>
        <v>2009</v>
      </c>
      <c r="AF49" s="770" t="e">
        <f t="shared" si="16"/>
        <v>#REF!</v>
      </c>
      <c r="AG49" s="766" t="e">
        <f t="shared" si="13"/>
        <v>#REF!</v>
      </c>
      <c r="AH49" s="771"/>
      <c r="AI49" s="771"/>
      <c r="AJ49" s="771"/>
      <c r="AK49" s="757"/>
      <c r="AL49" s="771"/>
      <c r="AM49" s="771"/>
      <c r="AN49" s="771"/>
      <c r="AO49" s="771"/>
      <c r="AP49" s="771"/>
      <c r="AQ49" s="771"/>
      <c r="AR49" s="771"/>
      <c r="AS49" s="771"/>
      <c r="AT49" s="771"/>
      <c r="AU49" s="771"/>
      <c r="AV49" s="771"/>
      <c r="AW49" s="771"/>
      <c r="AX49" s="771"/>
      <c r="AY49" s="771"/>
      <c r="AZ49" s="771"/>
      <c r="BA49" s="771"/>
      <c r="BB49" s="771"/>
      <c r="BC49" s="771"/>
      <c r="BD49" s="771"/>
    </row>
    <row r="50" spans="1:56" s="744" customFormat="1" ht="52" customHeight="1">
      <c r="A50" s="828">
        <v>27</v>
      </c>
      <c r="B50" s="836" t="s">
        <v>3365</v>
      </c>
      <c r="C50" s="836" t="s">
        <v>2870</v>
      </c>
      <c r="D50" s="829" t="s">
        <v>2365</v>
      </c>
      <c r="E50" s="829"/>
      <c r="F50" s="829"/>
      <c r="G50" s="829"/>
      <c r="H50" s="829">
        <v>2009</v>
      </c>
      <c r="I50" s="836"/>
      <c r="J50" s="829"/>
      <c r="K50" s="829"/>
      <c r="L50" s="829"/>
      <c r="M50" s="829"/>
      <c r="N50" s="829" t="s">
        <v>886</v>
      </c>
      <c r="O50" s="833">
        <v>44252978.530390084</v>
      </c>
      <c r="P50" s="836" t="s">
        <v>2870</v>
      </c>
      <c r="Q50" s="764" t="e">
        <f>#REF!</f>
        <v>#REF!</v>
      </c>
      <c r="R50" s="765" t="e">
        <f t="shared" si="17"/>
        <v>#REF!</v>
      </c>
      <c r="S50" s="765" t="e">
        <f t="shared" si="5"/>
        <v>#REF!</v>
      </c>
      <c r="T50" s="766" t="e">
        <f t="shared" si="6"/>
        <v>#REF!</v>
      </c>
      <c r="U50" s="768">
        <f t="shared" si="23"/>
        <v>4</v>
      </c>
      <c r="V50" s="769"/>
      <c r="W50" s="769"/>
      <c r="X50" s="769"/>
      <c r="Y50" s="766" t="e">
        <f t="shared" si="24"/>
        <v>#REF!</v>
      </c>
      <c r="Z50" s="766">
        <f t="shared" si="27"/>
        <v>5</v>
      </c>
      <c r="AA50" s="766" t="e">
        <f t="shared" si="25"/>
        <v>#REF!</v>
      </c>
      <c r="AB50" s="768" t="e">
        <f t="shared" si="14"/>
        <v>#REF!</v>
      </c>
      <c r="AC50" s="768" t="e">
        <f t="shared" si="28"/>
        <v>#REF!</v>
      </c>
      <c r="AD50" s="768" t="e">
        <f t="shared" si="15"/>
        <v>#REF!</v>
      </c>
      <c r="AE50" s="764">
        <f t="shared" si="26"/>
        <v>2009</v>
      </c>
      <c r="AF50" s="770" t="e">
        <f t="shared" si="16"/>
        <v>#REF!</v>
      </c>
      <c r="AG50" s="766" t="e">
        <f t="shared" si="13"/>
        <v>#REF!</v>
      </c>
      <c r="AH50" s="771"/>
      <c r="AI50" s="771"/>
      <c r="AJ50" s="771"/>
      <c r="AK50" s="757"/>
      <c r="AL50" s="771"/>
      <c r="AM50" s="771"/>
      <c r="AN50" s="771"/>
      <c r="AO50" s="771"/>
      <c r="AP50" s="771"/>
      <c r="AQ50" s="771"/>
      <c r="AR50" s="771"/>
      <c r="AS50" s="771"/>
      <c r="AT50" s="771"/>
      <c r="AU50" s="771"/>
      <c r="AV50" s="771"/>
      <c r="AW50" s="771"/>
      <c r="AX50" s="771"/>
      <c r="AY50" s="771"/>
      <c r="AZ50" s="771"/>
      <c r="BA50" s="771"/>
      <c r="BB50" s="771"/>
      <c r="BC50" s="771"/>
      <c r="BD50" s="771"/>
    </row>
    <row r="51" spans="1:56" s="744" customFormat="1" ht="22.5" customHeight="1">
      <c r="A51" s="828">
        <v>28</v>
      </c>
      <c r="B51" s="836" t="s">
        <v>3365</v>
      </c>
      <c r="C51" s="836" t="s">
        <v>2414</v>
      </c>
      <c r="D51" s="829"/>
      <c r="E51" s="829"/>
      <c r="F51" s="829"/>
      <c r="G51" s="829"/>
      <c r="H51" s="829">
        <v>2011</v>
      </c>
      <c r="I51" s="836"/>
      <c r="J51" s="829"/>
      <c r="K51" s="829"/>
      <c r="L51" s="829"/>
      <c r="M51" s="829"/>
      <c r="N51" s="829" t="s">
        <v>886</v>
      </c>
      <c r="O51" s="833">
        <v>19401250</v>
      </c>
      <c r="P51" s="836" t="s">
        <v>2414</v>
      </c>
      <c r="Q51" s="764" t="e">
        <f>#REF!</f>
        <v>#REF!</v>
      </c>
      <c r="R51" s="765" t="e">
        <f t="shared" si="17"/>
        <v>#REF!</v>
      </c>
      <c r="S51" s="765" t="e">
        <f t="shared" si="5"/>
        <v>#REF!</v>
      </c>
      <c r="T51" s="766" t="e">
        <f t="shared" si="6"/>
        <v>#REF!</v>
      </c>
      <c r="U51" s="768">
        <f t="shared" ref="U51:U60" si="29">2013-AE51</f>
        <v>2</v>
      </c>
      <c r="V51" s="769"/>
      <c r="W51" s="769"/>
      <c r="X51" s="769"/>
      <c r="Y51" s="766" t="e">
        <f t="shared" ref="Y51:Y60" si="30">IF(U51&gt;S51,O51-10,T51*U51)</f>
        <v>#REF!</v>
      </c>
      <c r="Z51" s="766">
        <f t="shared" si="27"/>
        <v>3</v>
      </c>
      <c r="AA51" s="766" t="e">
        <f t="shared" ref="AA51:AA60" si="31">IF(O51-10=Y51,0,T51)</f>
        <v>#REF!</v>
      </c>
      <c r="AB51" s="768" t="e">
        <f t="shared" si="14"/>
        <v>#REF!</v>
      </c>
      <c r="AC51" s="768" t="e">
        <f t="shared" si="28"/>
        <v>#REF!</v>
      </c>
      <c r="AD51" s="768" t="e">
        <f t="shared" si="15"/>
        <v>#REF!</v>
      </c>
      <c r="AE51" s="764">
        <f t="shared" ref="AE51:AE60" si="32">H51</f>
        <v>2011</v>
      </c>
      <c r="AF51" s="770" t="e">
        <f t="shared" si="16"/>
        <v>#REF!</v>
      </c>
      <c r="AG51" s="766" t="e">
        <f t="shared" si="13"/>
        <v>#REF!</v>
      </c>
      <c r="AH51" s="771"/>
      <c r="AI51" s="771"/>
      <c r="AJ51" s="771"/>
      <c r="AK51" s="757"/>
      <c r="AL51" s="771"/>
      <c r="AM51" s="771"/>
      <c r="AN51" s="771"/>
      <c r="AO51" s="771"/>
      <c r="AP51" s="771"/>
      <c r="AQ51" s="771"/>
      <c r="AR51" s="771"/>
      <c r="AS51" s="771"/>
      <c r="AT51" s="771"/>
      <c r="AU51" s="771"/>
      <c r="AV51" s="771"/>
      <c r="AW51" s="771"/>
      <c r="AX51" s="771"/>
      <c r="AY51" s="771"/>
      <c r="AZ51" s="771"/>
      <c r="BA51" s="771"/>
      <c r="BB51" s="771"/>
      <c r="BC51" s="771"/>
      <c r="BD51" s="771"/>
    </row>
    <row r="52" spans="1:56" s="744" customFormat="1" ht="22.5" customHeight="1">
      <c r="A52" s="828">
        <v>29</v>
      </c>
      <c r="B52" s="836" t="s">
        <v>2390</v>
      </c>
      <c r="C52" s="836" t="s">
        <v>2871</v>
      </c>
      <c r="D52" s="842" t="s">
        <v>2357</v>
      </c>
      <c r="E52" s="829" t="s">
        <v>2483</v>
      </c>
      <c r="F52" s="829"/>
      <c r="G52" s="829"/>
      <c r="H52" s="829">
        <v>2011</v>
      </c>
      <c r="I52" s="836"/>
      <c r="J52" s="829"/>
      <c r="K52" s="829"/>
      <c r="L52" s="829"/>
      <c r="M52" s="829"/>
      <c r="N52" s="829" t="s">
        <v>886</v>
      </c>
      <c r="O52" s="833">
        <v>24694224</v>
      </c>
      <c r="P52" s="830"/>
      <c r="Q52" s="764" t="e">
        <f>#REF!</f>
        <v>#REF!</v>
      </c>
      <c r="R52" s="765" t="e">
        <f t="shared" si="17"/>
        <v>#REF!</v>
      </c>
      <c r="S52" s="765" t="e">
        <f t="shared" si="5"/>
        <v>#REF!</v>
      </c>
      <c r="T52" s="766" t="e">
        <f t="shared" si="6"/>
        <v>#REF!</v>
      </c>
      <c r="U52" s="768">
        <f t="shared" si="29"/>
        <v>2</v>
      </c>
      <c r="V52" s="769"/>
      <c r="W52" s="769"/>
      <c r="X52" s="769"/>
      <c r="Y52" s="766" t="e">
        <f t="shared" si="30"/>
        <v>#REF!</v>
      </c>
      <c r="Z52" s="766">
        <f t="shared" si="27"/>
        <v>3</v>
      </c>
      <c r="AA52" s="766" t="e">
        <f t="shared" si="31"/>
        <v>#REF!</v>
      </c>
      <c r="AB52" s="768" t="e">
        <f t="shared" si="14"/>
        <v>#REF!</v>
      </c>
      <c r="AC52" s="768" t="e">
        <f t="shared" si="28"/>
        <v>#REF!</v>
      </c>
      <c r="AD52" s="768" t="e">
        <f t="shared" si="15"/>
        <v>#REF!</v>
      </c>
      <c r="AE52" s="764">
        <f t="shared" si="32"/>
        <v>2011</v>
      </c>
      <c r="AF52" s="770" t="e">
        <f t="shared" si="16"/>
        <v>#REF!</v>
      </c>
      <c r="AG52" s="766" t="e">
        <f t="shared" si="13"/>
        <v>#REF!</v>
      </c>
      <c r="AH52" s="771"/>
      <c r="AI52" s="771"/>
      <c r="AJ52" s="771"/>
      <c r="AK52" s="757"/>
      <c r="AL52" s="771"/>
      <c r="AM52" s="771"/>
      <c r="AN52" s="771"/>
      <c r="AO52" s="771"/>
      <c r="AP52" s="771"/>
      <c r="AQ52" s="771"/>
      <c r="AR52" s="771"/>
      <c r="AS52" s="771"/>
      <c r="AT52" s="771"/>
      <c r="AU52" s="771"/>
      <c r="AV52" s="771"/>
      <c r="AW52" s="771"/>
      <c r="AX52" s="771"/>
      <c r="AY52" s="771"/>
      <c r="AZ52" s="771"/>
      <c r="BA52" s="771"/>
      <c r="BB52" s="771"/>
      <c r="BC52" s="771"/>
      <c r="BD52" s="771"/>
    </row>
    <row r="53" spans="1:56" s="744" customFormat="1" ht="22.5" customHeight="1">
      <c r="A53" s="828">
        <v>30</v>
      </c>
      <c r="B53" s="836" t="s">
        <v>2390</v>
      </c>
      <c r="C53" s="836" t="s">
        <v>2871</v>
      </c>
      <c r="D53" s="829" t="s">
        <v>2368</v>
      </c>
      <c r="E53" s="829" t="s">
        <v>2483</v>
      </c>
      <c r="F53" s="829"/>
      <c r="G53" s="829"/>
      <c r="H53" s="829">
        <v>2011</v>
      </c>
      <c r="I53" s="836"/>
      <c r="J53" s="829"/>
      <c r="K53" s="829"/>
      <c r="L53" s="829"/>
      <c r="M53" s="829"/>
      <c r="N53" s="829" t="s">
        <v>886</v>
      </c>
      <c r="O53" s="833">
        <v>12347112</v>
      </c>
      <c r="P53" s="830"/>
      <c r="Q53" s="764" t="e">
        <f>#REF!</f>
        <v>#REF!</v>
      </c>
      <c r="R53" s="765" t="e">
        <f t="shared" si="17"/>
        <v>#REF!</v>
      </c>
      <c r="S53" s="765" t="e">
        <f t="shared" si="5"/>
        <v>#REF!</v>
      </c>
      <c r="T53" s="766" t="e">
        <f t="shared" si="6"/>
        <v>#REF!</v>
      </c>
      <c r="U53" s="768">
        <f t="shared" si="29"/>
        <v>2</v>
      </c>
      <c r="V53" s="769"/>
      <c r="W53" s="769"/>
      <c r="X53" s="769"/>
      <c r="Y53" s="766" t="e">
        <f t="shared" si="30"/>
        <v>#REF!</v>
      </c>
      <c r="Z53" s="766">
        <f t="shared" si="27"/>
        <v>3</v>
      </c>
      <c r="AA53" s="766" t="e">
        <f t="shared" si="31"/>
        <v>#REF!</v>
      </c>
      <c r="AB53" s="768" t="e">
        <f t="shared" si="14"/>
        <v>#REF!</v>
      </c>
      <c r="AC53" s="768" t="e">
        <f t="shared" si="28"/>
        <v>#REF!</v>
      </c>
      <c r="AD53" s="768" t="e">
        <f t="shared" si="15"/>
        <v>#REF!</v>
      </c>
      <c r="AE53" s="764">
        <f t="shared" si="32"/>
        <v>2011</v>
      </c>
      <c r="AF53" s="770" t="e">
        <f t="shared" si="16"/>
        <v>#REF!</v>
      </c>
      <c r="AG53" s="766" t="e">
        <f t="shared" si="13"/>
        <v>#REF!</v>
      </c>
      <c r="AH53" s="771"/>
      <c r="AI53" s="771"/>
      <c r="AJ53" s="771"/>
      <c r="AK53" s="757"/>
      <c r="AL53" s="771"/>
      <c r="AM53" s="771"/>
      <c r="AN53" s="771"/>
      <c r="AO53" s="771"/>
      <c r="AP53" s="771"/>
      <c r="AQ53" s="771"/>
      <c r="AR53" s="771"/>
      <c r="AS53" s="771"/>
      <c r="AT53" s="771"/>
      <c r="AU53" s="771"/>
      <c r="AV53" s="771"/>
      <c r="AW53" s="771"/>
      <c r="AX53" s="771"/>
      <c r="AY53" s="771"/>
      <c r="AZ53" s="771"/>
      <c r="BA53" s="771"/>
      <c r="BB53" s="771"/>
      <c r="BC53" s="771"/>
      <c r="BD53" s="771"/>
    </row>
    <row r="54" spans="1:56" s="744" customFormat="1" ht="22.5" customHeight="1">
      <c r="A54" s="828">
        <v>31</v>
      </c>
      <c r="B54" s="836" t="s">
        <v>2390</v>
      </c>
      <c r="C54" s="836" t="s">
        <v>2871</v>
      </c>
      <c r="D54" s="829" t="s">
        <v>2352</v>
      </c>
      <c r="E54" s="829" t="s">
        <v>2483</v>
      </c>
      <c r="F54" s="829"/>
      <c r="G54" s="829"/>
      <c r="H54" s="829">
        <v>2011</v>
      </c>
      <c r="I54" s="836"/>
      <c r="J54" s="829"/>
      <c r="K54" s="829"/>
      <c r="L54" s="829"/>
      <c r="M54" s="829"/>
      <c r="N54" s="829" t="s">
        <v>886</v>
      </c>
      <c r="O54" s="833">
        <v>12347112</v>
      </c>
      <c r="P54" s="830"/>
      <c r="Q54" s="764" t="e">
        <f>#REF!</f>
        <v>#REF!</v>
      </c>
      <c r="R54" s="765" t="e">
        <f t="shared" si="17"/>
        <v>#REF!</v>
      </c>
      <c r="S54" s="765" t="e">
        <f t="shared" si="5"/>
        <v>#REF!</v>
      </c>
      <c r="T54" s="766" t="e">
        <f t="shared" si="6"/>
        <v>#REF!</v>
      </c>
      <c r="U54" s="768">
        <f t="shared" si="29"/>
        <v>2</v>
      </c>
      <c r="V54" s="769"/>
      <c r="W54" s="769"/>
      <c r="X54" s="769"/>
      <c r="Y54" s="766" t="e">
        <f t="shared" si="30"/>
        <v>#REF!</v>
      </c>
      <c r="Z54" s="766">
        <f t="shared" si="27"/>
        <v>3</v>
      </c>
      <c r="AA54" s="766" t="e">
        <f t="shared" si="31"/>
        <v>#REF!</v>
      </c>
      <c r="AB54" s="768" t="e">
        <f t="shared" si="14"/>
        <v>#REF!</v>
      </c>
      <c r="AC54" s="768" t="e">
        <f t="shared" si="28"/>
        <v>#REF!</v>
      </c>
      <c r="AD54" s="768" t="e">
        <f t="shared" si="15"/>
        <v>#REF!</v>
      </c>
      <c r="AE54" s="764">
        <f t="shared" si="32"/>
        <v>2011</v>
      </c>
      <c r="AF54" s="770" t="e">
        <f t="shared" si="16"/>
        <v>#REF!</v>
      </c>
      <c r="AG54" s="766" t="e">
        <f t="shared" si="13"/>
        <v>#REF!</v>
      </c>
      <c r="AH54" s="771"/>
      <c r="AI54" s="771"/>
      <c r="AJ54" s="771"/>
      <c r="AK54" s="757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</row>
    <row r="55" spans="1:56" s="744" customFormat="1" ht="22.5" customHeight="1">
      <c r="A55" s="828">
        <v>32</v>
      </c>
      <c r="B55" s="836" t="s">
        <v>1806</v>
      </c>
      <c r="C55" s="836" t="s">
        <v>2872</v>
      </c>
      <c r="D55" s="829" t="s">
        <v>2357</v>
      </c>
      <c r="E55" s="829"/>
      <c r="F55" s="829"/>
      <c r="G55" s="829"/>
      <c r="H55" s="829">
        <v>2011</v>
      </c>
      <c r="I55" s="836"/>
      <c r="J55" s="829"/>
      <c r="K55" s="829"/>
      <c r="L55" s="829"/>
      <c r="M55" s="829"/>
      <c r="N55" s="829" t="s">
        <v>886</v>
      </c>
      <c r="O55" s="833">
        <v>3061267.5372545198</v>
      </c>
      <c r="P55" s="830"/>
      <c r="Q55" s="764" t="e">
        <f>#REF!</f>
        <v>#REF!</v>
      </c>
      <c r="R55" s="765" t="e">
        <f t="shared" si="17"/>
        <v>#REF!</v>
      </c>
      <c r="S55" s="765" t="e">
        <f t="shared" si="5"/>
        <v>#REF!</v>
      </c>
      <c r="T55" s="766" t="e">
        <f t="shared" si="6"/>
        <v>#REF!</v>
      </c>
      <c r="U55" s="768">
        <f t="shared" si="29"/>
        <v>2</v>
      </c>
      <c r="V55" s="769"/>
      <c r="W55" s="769"/>
      <c r="X55" s="769"/>
      <c r="Y55" s="766" t="e">
        <f t="shared" si="30"/>
        <v>#REF!</v>
      </c>
      <c r="Z55" s="766">
        <f t="shared" si="27"/>
        <v>3</v>
      </c>
      <c r="AA55" s="766" t="e">
        <f t="shared" si="31"/>
        <v>#REF!</v>
      </c>
      <c r="AB55" s="768" t="e">
        <f t="shared" si="14"/>
        <v>#REF!</v>
      </c>
      <c r="AC55" s="768" t="e">
        <f t="shared" si="28"/>
        <v>#REF!</v>
      </c>
      <c r="AD55" s="768" t="e">
        <f t="shared" si="15"/>
        <v>#REF!</v>
      </c>
      <c r="AE55" s="764">
        <f t="shared" si="32"/>
        <v>2011</v>
      </c>
      <c r="AF55" s="770" t="e">
        <f t="shared" si="16"/>
        <v>#REF!</v>
      </c>
      <c r="AG55" s="766" t="e">
        <f t="shared" si="13"/>
        <v>#REF!</v>
      </c>
      <c r="AH55" s="771"/>
      <c r="AI55" s="771"/>
      <c r="AJ55" s="771"/>
      <c r="AK55" s="757"/>
      <c r="AL55" s="771"/>
      <c r="AM55" s="771"/>
      <c r="AN55" s="771"/>
      <c r="AO55" s="771"/>
      <c r="AP55" s="771"/>
      <c r="AQ55" s="771"/>
      <c r="AR55" s="771"/>
      <c r="AS55" s="771"/>
      <c r="AT55" s="771"/>
      <c r="AU55" s="771"/>
      <c r="AV55" s="771"/>
      <c r="AW55" s="771"/>
      <c r="AX55" s="771"/>
      <c r="AY55" s="771"/>
      <c r="AZ55" s="771"/>
      <c r="BA55" s="771"/>
      <c r="BB55" s="771"/>
      <c r="BC55" s="771"/>
      <c r="BD55" s="771"/>
    </row>
    <row r="56" spans="1:56" s="744" customFormat="1" ht="22.5" customHeight="1">
      <c r="A56" s="828">
        <v>33</v>
      </c>
      <c r="B56" s="836" t="s">
        <v>2390</v>
      </c>
      <c r="C56" s="836" t="s">
        <v>2873</v>
      </c>
      <c r="D56" s="829" t="s">
        <v>2357</v>
      </c>
      <c r="E56" s="829"/>
      <c r="F56" s="829"/>
      <c r="G56" s="829"/>
      <c r="H56" s="829">
        <v>2011</v>
      </c>
      <c r="I56" s="836"/>
      <c r="J56" s="829"/>
      <c r="K56" s="829"/>
      <c r="L56" s="829"/>
      <c r="M56" s="829"/>
      <c r="N56" s="829" t="s">
        <v>886</v>
      </c>
      <c r="O56" s="833">
        <v>41907731.562390774</v>
      </c>
      <c r="P56" s="830"/>
      <c r="Q56" s="764" t="e">
        <f>#REF!</f>
        <v>#REF!</v>
      </c>
      <c r="R56" s="765" t="e">
        <f t="shared" si="17"/>
        <v>#REF!</v>
      </c>
      <c r="S56" s="765" t="e">
        <f t="shared" si="5"/>
        <v>#REF!</v>
      </c>
      <c r="T56" s="766" t="e">
        <f t="shared" si="6"/>
        <v>#REF!</v>
      </c>
      <c r="U56" s="768">
        <f t="shared" si="29"/>
        <v>2</v>
      </c>
      <c r="V56" s="769"/>
      <c r="W56" s="769"/>
      <c r="X56" s="769"/>
      <c r="Y56" s="766" t="e">
        <f t="shared" si="30"/>
        <v>#REF!</v>
      </c>
      <c r="Z56" s="766">
        <f t="shared" si="27"/>
        <v>3</v>
      </c>
      <c r="AA56" s="766" t="e">
        <f t="shared" si="31"/>
        <v>#REF!</v>
      </c>
      <c r="AB56" s="768" t="e">
        <f t="shared" si="14"/>
        <v>#REF!</v>
      </c>
      <c r="AC56" s="768" t="e">
        <f t="shared" si="28"/>
        <v>#REF!</v>
      </c>
      <c r="AD56" s="768" t="e">
        <f t="shared" si="15"/>
        <v>#REF!</v>
      </c>
      <c r="AE56" s="764">
        <f t="shared" si="32"/>
        <v>2011</v>
      </c>
      <c r="AF56" s="770" t="e">
        <f t="shared" si="16"/>
        <v>#REF!</v>
      </c>
      <c r="AG56" s="766" t="e">
        <f t="shared" si="13"/>
        <v>#REF!</v>
      </c>
      <c r="AH56" s="771"/>
      <c r="AI56" s="771"/>
      <c r="AJ56" s="771"/>
      <c r="AK56" s="757"/>
      <c r="AL56" s="771"/>
      <c r="AM56" s="771"/>
      <c r="AN56" s="771"/>
      <c r="AO56" s="771"/>
      <c r="AP56" s="771"/>
      <c r="AQ56" s="771"/>
      <c r="AR56" s="771"/>
      <c r="AS56" s="771"/>
      <c r="AT56" s="771"/>
      <c r="AU56" s="771"/>
      <c r="AV56" s="771"/>
      <c r="AW56" s="771"/>
      <c r="AX56" s="771"/>
      <c r="AY56" s="771"/>
      <c r="AZ56" s="771"/>
      <c r="BA56" s="771"/>
      <c r="BB56" s="771"/>
      <c r="BC56" s="771"/>
      <c r="BD56" s="771"/>
    </row>
    <row r="57" spans="1:56" s="744" customFormat="1" ht="22.5" customHeight="1">
      <c r="A57" s="828">
        <v>34</v>
      </c>
      <c r="B57" s="836" t="s">
        <v>1806</v>
      </c>
      <c r="C57" s="836" t="s">
        <v>2874</v>
      </c>
      <c r="D57" s="829"/>
      <c r="E57" s="829"/>
      <c r="F57" s="829"/>
      <c r="G57" s="829"/>
      <c r="H57" s="829">
        <v>2011</v>
      </c>
      <c r="I57" s="836"/>
      <c r="J57" s="829"/>
      <c r="K57" s="829"/>
      <c r="L57" s="829"/>
      <c r="M57" s="829"/>
      <c r="N57" s="829" t="s">
        <v>886</v>
      </c>
      <c r="O57" s="833">
        <v>3157287.6616567634</v>
      </c>
      <c r="P57" s="830"/>
      <c r="Q57" s="764" t="e">
        <f>#REF!</f>
        <v>#REF!</v>
      </c>
      <c r="R57" s="765" t="e">
        <f t="shared" si="17"/>
        <v>#REF!</v>
      </c>
      <c r="S57" s="765" t="e">
        <f t="shared" si="5"/>
        <v>#REF!</v>
      </c>
      <c r="T57" s="766" t="e">
        <f t="shared" si="6"/>
        <v>#REF!</v>
      </c>
      <c r="U57" s="768">
        <f t="shared" si="29"/>
        <v>2</v>
      </c>
      <c r="V57" s="769"/>
      <c r="W57" s="769"/>
      <c r="X57" s="769"/>
      <c r="Y57" s="766" t="e">
        <f t="shared" si="30"/>
        <v>#REF!</v>
      </c>
      <c r="Z57" s="766">
        <f t="shared" si="27"/>
        <v>3</v>
      </c>
      <c r="AA57" s="766" t="e">
        <f t="shared" si="31"/>
        <v>#REF!</v>
      </c>
      <c r="AB57" s="768" t="e">
        <f t="shared" si="14"/>
        <v>#REF!</v>
      </c>
      <c r="AC57" s="768" t="e">
        <f t="shared" si="28"/>
        <v>#REF!</v>
      </c>
      <c r="AD57" s="768" t="e">
        <f t="shared" si="15"/>
        <v>#REF!</v>
      </c>
      <c r="AE57" s="764">
        <f t="shared" si="32"/>
        <v>2011</v>
      </c>
      <c r="AF57" s="770" t="e">
        <f t="shared" si="16"/>
        <v>#REF!</v>
      </c>
      <c r="AG57" s="766" t="e">
        <f t="shared" si="13"/>
        <v>#REF!</v>
      </c>
      <c r="AH57" s="771"/>
      <c r="AI57" s="771"/>
      <c r="AJ57" s="771"/>
      <c r="AK57" s="757"/>
      <c r="AL57" s="771"/>
      <c r="AM57" s="771"/>
      <c r="AN57" s="771"/>
      <c r="AO57" s="771"/>
      <c r="AP57" s="771"/>
      <c r="AQ57" s="771"/>
      <c r="AR57" s="771"/>
      <c r="AS57" s="771"/>
      <c r="AT57" s="771"/>
      <c r="AU57" s="771"/>
      <c r="AV57" s="771"/>
      <c r="AW57" s="771"/>
      <c r="AX57" s="771"/>
      <c r="AY57" s="771"/>
      <c r="AZ57" s="771"/>
      <c r="BA57" s="771"/>
      <c r="BB57" s="771"/>
      <c r="BC57" s="771"/>
      <c r="BD57" s="771"/>
    </row>
    <row r="58" spans="1:56" s="744" customFormat="1" ht="22.5" customHeight="1">
      <c r="A58" s="828">
        <v>35</v>
      </c>
      <c r="B58" s="862" t="s">
        <v>1806</v>
      </c>
      <c r="C58" s="862" t="s">
        <v>2432</v>
      </c>
      <c r="D58" s="858"/>
      <c r="E58" s="858"/>
      <c r="F58" s="858"/>
      <c r="G58" s="858"/>
      <c r="H58" s="858">
        <v>2011</v>
      </c>
      <c r="I58" s="862"/>
      <c r="J58" s="858"/>
      <c r="K58" s="858"/>
      <c r="L58" s="858"/>
      <c r="M58" s="858"/>
      <c r="N58" s="858" t="s">
        <v>886</v>
      </c>
      <c r="O58" s="863">
        <v>4735931.4924851451</v>
      </c>
      <c r="P58" s="859"/>
      <c r="Q58" s="764" t="e">
        <f>#REF!</f>
        <v>#REF!</v>
      </c>
      <c r="R58" s="765" t="e">
        <f t="shared" si="17"/>
        <v>#REF!</v>
      </c>
      <c r="S58" s="765" t="e">
        <f t="shared" si="5"/>
        <v>#REF!</v>
      </c>
      <c r="T58" s="766" t="e">
        <f t="shared" si="6"/>
        <v>#REF!</v>
      </c>
      <c r="U58" s="768">
        <f t="shared" si="29"/>
        <v>2</v>
      </c>
      <c r="V58" s="769"/>
      <c r="W58" s="769"/>
      <c r="X58" s="769"/>
      <c r="Y58" s="766" t="e">
        <f t="shared" si="30"/>
        <v>#REF!</v>
      </c>
      <c r="Z58" s="766">
        <f t="shared" si="27"/>
        <v>3</v>
      </c>
      <c r="AA58" s="766" t="e">
        <f t="shared" si="31"/>
        <v>#REF!</v>
      </c>
      <c r="AB58" s="768" t="e">
        <f t="shared" si="14"/>
        <v>#REF!</v>
      </c>
      <c r="AC58" s="768" t="e">
        <f t="shared" si="28"/>
        <v>#REF!</v>
      </c>
      <c r="AD58" s="768" t="e">
        <f t="shared" si="15"/>
        <v>#REF!</v>
      </c>
      <c r="AE58" s="764">
        <f t="shared" si="32"/>
        <v>2011</v>
      </c>
      <c r="AF58" s="770" t="e">
        <f t="shared" si="16"/>
        <v>#REF!</v>
      </c>
      <c r="AG58" s="766" t="e">
        <f t="shared" si="13"/>
        <v>#REF!</v>
      </c>
      <c r="AH58" s="771"/>
      <c r="AI58" s="771"/>
      <c r="AJ58" s="771"/>
      <c r="AK58" s="757"/>
      <c r="AL58" s="771"/>
      <c r="AM58" s="771"/>
      <c r="AN58" s="771"/>
      <c r="AO58" s="771"/>
      <c r="AP58" s="771"/>
      <c r="AQ58" s="771"/>
      <c r="AR58" s="771"/>
      <c r="AS58" s="771"/>
      <c r="AT58" s="771"/>
      <c r="AU58" s="771"/>
      <c r="AV58" s="771"/>
      <c r="AW58" s="771"/>
      <c r="AX58" s="771"/>
      <c r="AY58" s="771"/>
      <c r="AZ58" s="771"/>
      <c r="BA58" s="771"/>
      <c r="BB58" s="771"/>
      <c r="BC58" s="771"/>
      <c r="BD58" s="771"/>
    </row>
    <row r="59" spans="1:56" s="744" customFormat="1" ht="22.5" customHeight="1">
      <c r="A59" s="828">
        <v>36</v>
      </c>
      <c r="B59" s="836" t="s">
        <v>3365</v>
      </c>
      <c r="C59" s="836" t="s">
        <v>2875</v>
      </c>
      <c r="D59" s="829"/>
      <c r="E59" s="829"/>
      <c r="F59" s="829"/>
      <c r="G59" s="829"/>
      <c r="H59" s="829">
        <v>2011</v>
      </c>
      <c r="I59" s="836"/>
      <c r="J59" s="829"/>
      <c r="K59" s="829"/>
      <c r="L59" s="829"/>
      <c r="M59" s="829"/>
      <c r="N59" s="829" t="s">
        <v>886</v>
      </c>
      <c r="O59" s="833">
        <v>947186.298497029</v>
      </c>
      <c r="P59" s="836" t="s">
        <v>2875</v>
      </c>
      <c r="Q59" s="764" t="e">
        <f>#REF!</f>
        <v>#REF!</v>
      </c>
      <c r="R59" s="765" t="e">
        <f t="shared" si="17"/>
        <v>#REF!</v>
      </c>
      <c r="S59" s="765" t="e">
        <f t="shared" si="5"/>
        <v>#REF!</v>
      </c>
      <c r="T59" s="766" t="e">
        <f t="shared" si="6"/>
        <v>#REF!</v>
      </c>
      <c r="U59" s="768">
        <f t="shared" si="29"/>
        <v>2</v>
      </c>
      <c r="V59" s="769"/>
      <c r="W59" s="769"/>
      <c r="X59" s="769"/>
      <c r="Y59" s="766" t="e">
        <f t="shared" si="30"/>
        <v>#REF!</v>
      </c>
      <c r="Z59" s="766">
        <f t="shared" si="27"/>
        <v>3</v>
      </c>
      <c r="AA59" s="766" t="e">
        <f t="shared" si="31"/>
        <v>#REF!</v>
      </c>
      <c r="AB59" s="768" t="e">
        <f t="shared" si="14"/>
        <v>#REF!</v>
      </c>
      <c r="AC59" s="768" t="e">
        <f t="shared" si="28"/>
        <v>#REF!</v>
      </c>
      <c r="AD59" s="768" t="e">
        <f t="shared" si="15"/>
        <v>#REF!</v>
      </c>
      <c r="AE59" s="764">
        <f t="shared" si="32"/>
        <v>2011</v>
      </c>
      <c r="AF59" s="770" t="e">
        <f t="shared" si="16"/>
        <v>#REF!</v>
      </c>
      <c r="AG59" s="766" t="e">
        <f t="shared" si="13"/>
        <v>#REF!</v>
      </c>
      <c r="AH59" s="771"/>
      <c r="AI59" s="771"/>
      <c r="AJ59" s="771"/>
      <c r="AK59" s="757"/>
      <c r="AL59" s="771"/>
      <c r="AM59" s="771"/>
      <c r="AN59" s="771"/>
      <c r="AO59" s="771"/>
      <c r="AP59" s="771"/>
      <c r="AQ59" s="771"/>
      <c r="AR59" s="771"/>
      <c r="AS59" s="771"/>
      <c r="AT59" s="771"/>
      <c r="AU59" s="771"/>
      <c r="AV59" s="771"/>
      <c r="AW59" s="771"/>
      <c r="AX59" s="771"/>
      <c r="AY59" s="771"/>
      <c r="AZ59" s="771"/>
      <c r="BA59" s="771"/>
      <c r="BB59" s="771"/>
      <c r="BC59" s="771"/>
      <c r="BD59" s="771"/>
    </row>
    <row r="60" spans="1:56" s="744" customFormat="1" ht="22.5" customHeight="1">
      <c r="A60" s="828">
        <v>37</v>
      </c>
      <c r="B60" s="836" t="s">
        <v>2390</v>
      </c>
      <c r="C60" s="836" t="s">
        <v>2871</v>
      </c>
      <c r="D60" s="829"/>
      <c r="E60" s="829"/>
      <c r="F60" s="829"/>
      <c r="G60" s="829"/>
      <c r="H60" s="829">
        <v>2011</v>
      </c>
      <c r="I60" s="836"/>
      <c r="J60" s="829"/>
      <c r="K60" s="829"/>
      <c r="L60" s="829"/>
      <c r="M60" s="829"/>
      <c r="N60" s="829" t="s">
        <v>886</v>
      </c>
      <c r="O60" s="833">
        <v>26420433.6811454</v>
      </c>
      <c r="P60" s="830"/>
      <c r="Q60" s="764" t="e">
        <f>#REF!</f>
        <v>#REF!</v>
      </c>
      <c r="R60" s="765" t="e">
        <f t="shared" si="17"/>
        <v>#REF!</v>
      </c>
      <c r="S60" s="765" t="e">
        <f t="shared" si="5"/>
        <v>#REF!</v>
      </c>
      <c r="T60" s="766" t="e">
        <f t="shared" si="6"/>
        <v>#REF!</v>
      </c>
      <c r="U60" s="768">
        <f t="shared" si="29"/>
        <v>2</v>
      </c>
      <c r="V60" s="769"/>
      <c r="W60" s="769"/>
      <c r="X60" s="769"/>
      <c r="Y60" s="766" t="e">
        <f t="shared" si="30"/>
        <v>#REF!</v>
      </c>
      <c r="Z60" s="766">
        <f t="shared" si="27"/>
        <v>3</v>
      </c>
      <c r="AA60" s="766" t="e">
        <f t="shared" si="31"/>
        <v>#REF!</v>
      </c>
      <c r="AB60" s="768" t="e">
        <f t="shared" si="14"/>
        <v>#REF!</v>
      </c>
      <c r="AC60" s="768" t="e">
        <f t="shared" si="28"/>
        <v>#REF!</v>
      </c>
      <c r="AD60" s="768" t="e">
        <f t="shared" si="15"/>
        <v>#REF!</v>
      </c>
      <c r="AE60" s="764">
        <f t="shared" si="32"/>
        <v>2011</v>
      </c>
      <c r="AF60" s="770" t="e">
        <f t="shared" si="16"/>
        <v>#REF!</v>
      </c>
      <c r="AG60" s="766" t="e">
        <f t="shared" si="13"/>
        <v>#REF!</v>
      </c>
      <c r="AH60" s="771"/>
      <c r="AI60" s="771"/>
      <c r="AJ60" s="771"/>
      <c r="AK60" s="757"/>
      <c r="AL60" s="771"/>
      <c r="AM60" s="771"/>
      <c r="AN60" s="771"/>
      <c r="AO60" s="771"/>
      <c r="AP60" s="771"/>
      <c r="AQ60" s="771"/>
      <c r="AR60" s="771"/>
      <c r="AS60" s="771"/>
      <c r="AT60" s="771"/>
      <c r="AU60" s="771"/>
      <c r="AV60" s="771"/>
      <c r="AW60" s="771"/>
      <c r="AX60" s="771"/>
      <c r="AY60" s="771"/>
      <c r="AZ60" s="771"/>
      <c r="BA60" s="771"/>
      <c r="BB60" s="771"/>
      <c r="BC60" s="771"/>
      <c r="BD60" s="771"/>
    </row>
    <row r="61" spans="1:56" s="744" customFormat="1" ht="22.5" customHeight="1">
      <c r="A61" s="828">
        <v>38</v>
      </c>
      <c r="B61" s="836" t="s">
        <v>2390</v>
      </c>
      <c r="C61" s="836" t="s">
        <v>2876</v>
      </c>
      <c r="D61" s="829"/>
      <c r="E61" s="829"/>
      <c r="F61" s="829"/>
      <c r="G61" s="829"/>
      <c r="H61" s="829">
        <v>2011</v>
      </c>
      <c r="I61" s="836"/>
      <c r="J61" s="829"/>
      <c r="K61" s="829"/>
      <c r="L61" s="829"/>
      <c r="M61" s="829"/>
      <c r="N61" s="829" t="s">
        <v>886</v>
      </c>
      <c r="O61" s="833">
        <v>19580000</v>
      </c>
      <c r="P61" s="830"/>
      <c r="Q61" s="764" t="e">
        <f>#REF!</f>
        <v>#REF!</v>
      </c>
      <c r="R61" s="765" t="e">
        <f t="shared" ref="R61:R83" si="33">VLOOKUP(Q61,kelompok,2,0)</f>
        <v>#REF!</v>
      </c>
      <c r="S61" s="765" t="e">
        <f t="shared" si="5"/>
        <v>#REF!</v>
      </c>
      <c r="T61" s="766" t="e">
        <f t="shared" si="6"/>
        <v>#REF!</v>
      </c>
      <c r="U61" s="768">
        <f>2013-AE61</f>
        <v>2</v>
      </c>
      <c r="V61" s="769"/>
      <c r="W61" s="769"/>
      <c r="X61" s="769"/>
      <c r="Y61" s="766" t="e">
        <f t="shared" ref="Y61" si="34">IF(U61&gt;S61,O61-10,T61*U61)</f>
        <v>#REF!</v>
      </c>
      <c r="Z61" s="766">
        <f t="shared" si="27"/>
        <v>3</v>
      </c>
      <c r="AA61" s="766" t="e">
        <f t="shared" ref="AA61" si="35">IF(O61-10=Y61,0,T61)</f>
        <v>#REF!</v>
      </c>
      <c r="AB61" s="768" t="e">
        <f t="shared" si="14"/>
        <v>#REF!</v>
      </c>
      <c r="AC61" s="768" t="e">
        <f t="shared" si="28"/>
        <v>#REF!</v>
      </c>
      <c r="AD61" s="768" t="e">
        <f t="shared" si="15"/>
        <v>#REF!</v>
      </c>
      <c r="AE61" s="764">
        <f>H61</f>
        <v>2011</v>
      </c>
      <c r="AF61" s="770" t="e">
        <f t="shared" si="16"/>
        <v>#REF!</v>
      </c>
      <c r="AG61" s="766" t="e">
        <f t="shared" si="13"/>
        <v>#REF!</v>
      </c>
      <c r="AH61" s="771"/>
      <c r="AI61" s="771"/>
      <c r="AJ61" s="771"/>
      <c r="AK61" s="757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  <c r="BA61" s="771"/>
      <c r="BB61" s="771"/>
      <c r="BC61" s="771"/>
      <c r="BD61" s="771"/>
    </row>
    <row r="62" spans="1:56" s="744" customFormat="1" ht="22.5" customHeight="1">
      <c r="A62" s="828">
        <v>39</v>
      </c>
      <c r="B62" s="836" t="s">
        <v>1752</v>
      </c>
      <c r="C62" s="836" t="s">
        <v>2465</v>
      </c>
      <c r="D62" s="829" t="s">
        <v>2357</v>
      </c>
      <c r="E62" s="829"/>
      <c r="F62" s="829"/>
      <c r="G62" s="829"/>
      <c r="H62" s="829">
        <v>2011</v>
      </c>
      <c r="I62" s="836"/>
      <c r="J62" s="829"/>
      <c r="K62" s="829"/>
      <c r="L62" s="829"/>
      <c r="M62" s="829"/>
      <c r="N62" s="829" t="s">
        <v>886</v>
      </c>
      <c r="O62" s="833">
        <v>19558000</v>
      </c>
      <c r="P62" s="830"/>
      <c r="Q62" s="764" t="e">
        <f>#REF!</f>
        <v>#REF!</v>
      </c>
      <c r="R62" s="765" t="e">
        <f t="shared" si="33"/>
        <v>#REF!</v>
      </c>
      <c r="S62" s="765" t="e">
        <f t="shared" si="5"/>
        <v>#REF!</v>
      </c>
      <c r="T62" s="766" t="e">
        <f t="shared" si="6"/>
        <v>#REF!</v>
      </c>
      <c r="U62" s="768">
        <f>2013-AE62</f>
        <v>2</v>
      </c>
      <c r="V62" s="769"/>
      <c r="W62" s="769"/>
      <c r="X62" s="769"/>
      <c r="Y62" s="766" t="e">
        <f>IF(U62&gt;S62,O62-10,T62*U62)</f>
        <v>#REF!</v>
      </c>
      <c r="Z62" s="766">
        <f t="shared" si="27"/>
        <v>3</v>
      </c>
      <c r="AA62" s="766" t="e">
        <f>IF(O62-10=Y62,0,T62)</f>
        <v>#REF!</v>
      </c>
      <c r="AB62" s="768" t="e">
        <f t="shared" si="14"/>
        <v>#REF!</v>
      </c>
      <c r="AC62" s="768" t="e">
        <f t="shared" si="28"/>
        <v>#REF!</v>
      </c>
      <c r="AD62" s="768" t="e">
        <f t="shared" si="15"/>
        <v>#REF!</v>
      </c>
      <c r="AE62" s="764">
        <f>H62</f>
        <v>2011</v>
      </c>
      <c r="AF62" s="770" t="e">
        <f t="shared" si="16"/>
        <v>#REF!</v>
      </c>
      <c r="AG62" s="766" t="e">
        <f t="shared" si="13"/>
        <v>#REF!</v>
      </c>
      <c r="AH62" s="771"/>
      <c r="AI62" s="771"/>
      <c r="AJ62" s="771"/>
      <c r="AK62" s="757"/>
      <c r="AL62" s="771"/>
      <c r="AM62" s="771"/>
      <c r="AN62" s="771"/>
      <c r="AO62" s="771"/>
      <c r="AP62" s="771"/>
      <c r="AQ62" s="771"/>
      <c r="AR62" s="771"/>
      <c r="AS62" s="771"/>
      <c r="AT62" s="771"/>
      <c r="AU62" s="771"/>
      <c r="AV62" s="771"/>
      <c r="AW62" s="771"/>
      <c r="AX62" s="771"/>
      <c r="AY62" s="771"/>
      <c r="AZ62" s="771"/>
      <c r="BA62" s="771"/>
      <c r="BB62" s="771"/>
      <c r="BC62" s="771"/>
      <c r="BD62" s="771"/>
    </row>
    <row r="63" spans="1:56" s="744" customFormat="1" ht="22.5" customHeight="1">
      <c r="A63" s="828">
        <v>40</v>
      </c>
      <c r="B63" s="836" t="s">
        <v>3369</v>
      </c>
      <c r="C63" s="836" t="s">
        <v>2400</v>
      </c>
      <c r="D63" s="829" t="s">
        <v>2401</v>
      </c>
      <c r="E63" s="829" t="s">
        <v>2402</v>
      </c>
      <c r="F63" s="829"/>
      <c r="G63" s="829" t="s">
        <v>2403</v>
      </c>
      <c r="H63" s="829">
        <v>2012</v>
      </c>
      <c r="I63" s="836" t="s">
        <v>2404</v>
      </c>
      <c r="J63" s="829"/>
      <c r="K63" s="829"/>
      <c r="L63" s="829"/>
      <c r="M63" s="829"/>
      <c r="N63" s="829" t="s">
        <v>886</v>
      </c>
      <c r="O63" s="833">
        <v>2250000</v>
      </c>
      <c r="P63" s="830"/>
      <c r="Q63" s="764" t="e">
        <f>#REF!</f>
        <v>#REF!</v>
      </c>
      <c r="R63" s="765" t="e">
        <f t="shared" si="33"/>
        <v>#REF!</v>
      </c>
      <c r="S63" s="765" t="e">
        <f t="shared" si="5"/>
        <v>#REF!</v>
      </c>
      <c r="T63" s="766" t="e">
        <f t="shared" si="6"/>
        <v>#REF!</v>
      </c>
      <c r="U63" s="768">
        <f>2013-AE63</f>
        <v>1</v>
      </c>
      <c r="V63" s="769"/>
      <c r="W63" s="769"/>
      <c r="X63" s="769"/>
      <c r="Y63" s="766" t="e">
        <f>IF(U63&gt;S63,O63-10,T63*U63)</f>
        <v>#REF!</v>
      </c>
      <c r="Z63" s="766">
        <f t="shared" si="27"/>
        <v>2</v>
      </c>
      <c r="AA63" s="766" t="e">
        <f>IF(O63-10=Y63,0,T63)</f>
        <v>#REF!</v>
      </c>
      <c r="AB63" s="768" t="e">
        <f t="shared" si="14"/>
        <v>#REF!</v>
      </c>
      <c r="AC63" s="768" t="e">
        <f t="shared" si="28"/>
        <v>#REF!</v>
      </c>
      <c r="AD63" s="768" t="e">
        <f t="shared" si="15"/>
        <v>#REF!</v>
      </c>
      <c r="AE63" s="764">
        <f>H63</f>
        <v>2012</v>
      </c>
      <c r="AF63" s="770" t="e">
        <f t="shared" si="16"/>
        <v>#REF!</v>
      </c>
      <c r="AG63" s="766" t="e">
        <f t="shared" si="13"/>
        <v>#REF!</v>
      </c>
      <c r="AH63" s="771"/>
      <c r="AI63" s="771"/>
      <c r="AJ63" s="771"/>
      <c r="AK63" s="757"/>
      <c r="AL63" s="771"/>
      <c r="AM63" s="771"/>
      <c r="AN63" s="771"/>
      <c r="AO63" s="771"/>
      <c r="AP63" s="771"/>
      <c r="AQ63" s="771"/>
      <c r="AR63" s="771"/>
      <c r="AS63" s="771"/>
      <c r="AT63" s="771"/>
      <c r="AU63" s="771"/>
      <c r="AV63" s="771"/>
      <c r="AW63" s="771"/>
      <c r="AX63" s="771"/>
      <c r="AY63" s="771"/>
      <c r="AZ63" s="771"/>
      <c r="BA63" s="771"/>
      <c r="BB63" s="771"/>
      <c r="BC63" s="771"/>
      <c r="BD63" s="771"/>
    </row>
    <row r="64" spans="1:56" s="744" customFormat="1" ht="22.5" customHeight="1">
      <c r="A64" s="828">
        <v>41</v>
      </c>
      <c r="B64" s="836" t="s">
        <v>3369</v>
      </c>
      <c r="C64" s="836" t="s">
        <v>2400</v>
      </c>
      <c r="D64" s="829" t="s">
        <v>2405</v>
      </c>
      <c r="E64" s="829" t="s">
        <v>2402</v>
      </c>
      <c r="F64" s="829"/>
      <c r="G64" s="829" t="s">
        <v>2403</v>
      </c>
      <c r="H64" s="829">
        <v>2012</v>
      </c>
      <c r="I64" s="836" t="s">
        <v>2406</v>
      </c>
      <c r="J64" s="829"/>
      <c r="K64" s="829"/>
      <c r="L64" s="829"/>
      <c r="M64" s="829"/>
      <c r="N64" s="829" t="s">
        <v>886</v>
      </c>
      <c r="O64" s="833">
        <v>2250000</v>
      </c>
      <c r="P64" s="830"/>
      <c r="Q64" s="764" t="e">
        <f>#REF!</f>
        <v>#REF!</v>
      </c>
      <c r="R64" s="765" t="e">
        <f t="shared" si="33"/>
        <v>#REF!</v>
      </c>
      <c r="S64" s="765" t="e">
        <f t="shared" si="5"/>
        <v>#REF!</v>
      </c>
      <c r="T64" s="766" t="e">
        <f t="shared" si="6"/>
        <v>#REF!</v>
      </c>
      <c r="U64" s="768">
        <f>2013-AE64</f>
        <v>1</v>
      </c>
      <c r="V64" s="769"/>
      <c r="W64" s="769"/>
      <c r="X64" s="769"/>
      <c r="Y64" s="766" t="e">
        <f>IF(U64&gt;S64,O64-10,T64*U64)</f>
        <v>#REF!</v>
      </c>
      <c r="Z64" s="766">
        <f t="shared" si="27"/>
        <v>2</v>
      </c>
      <c r="AA64" s="766" t="e">
        <f>IF(O64-10=Y64,0,T64)</f>
        <v>#REF!</v>
      </c>
      <c r="AB64" s="768" t="e">
        <f t="shared" si="14"/>
        <v>#REF!</v>
      </c>
      <c r="AC64" s="768" t="e">
        <f t="shared" si="28"/>
        <v>#REF!</v>
      </c>
      <c r="AD64" s="768" t="e">
        <f t="shared" si="15"/>
        <v>#REF!</v>
      </c>
      <c r="AE64" s="764">
        <f>H64</f>
        <v>2012</v>
      </c>
      <c r="AF64" s="770" t="e">
        <f t="shared" si="16"/>
        <v>#REF!</v>
      </c>
      <c r="AG64" s="766" t="e">
        <f t="shared" si="13"/>
        <v>#REF!</v>
      </c>
      <c r="AH64" s="771"/>
      <c r="AI64" s="771"/>
      <c r="AJ64" s="771"/>
      <c r="AK64" s="757"/>
      <c r="AL64" s="771"/>
      <c r="AM64" s="771"/>
      <c r="AN64" s="771"/>
      <c r="AO64" s="771"/>
      <c r="AP64" s="771"/>
      <c r="AQ64" s="771"/>
      <c r="AR64" s="771"/>
      <c r="AS64" s="771"/>
      <c r="AT64" s="771"/>
      <c r="AU64" s="771"/>
      <c r="AV64" s="771"/>
      <c r="AW64" s="771"/>
      <c r="AX64" s="771"/>
      <c r="AY64" s="771"/>
      <c r="AZ64" s="771"/>
      <c r="BA64" s="771"/>
      <c r="BB64" s="771"/>
      <c r="BC64" s="771"/>
      <c r="BD64" s="771"/>
    </row>
    <row r="65" spans="1:56" s="744" customFormat="1" ht="22.5" customHeight="1" thickBot="1">
      <c r="A65" s="828">
        <v>42</v>
      </c>
      <c r="B65" s="864" t="s">
        <v>1757</v>
      </c>
      <c r="C65" s="864" t="s">
        <v>2407</v>
      </c>
      <c r="D65" s="854" t="s">
        <v>2405</v>
      </c>
      <c r="E65" s="854" t="s">
        <v>2411</v>
      </c>
      <c r="F65" s="854" t="s">
        <v>2409</v>
      </c>
      <c r="G65" s="854" t="s">
        <v>2410</v>
      </c>
      <c r="H65" s="854">
        <v>2012</v>
      </c>
      <c r="I65" s="864"/>
      <c r="J65" s="854"/>
      <c r="K65" s="854"/>
      <c r="L65" s="854"/>
      <c r="M65" s="854"/>
      <c r="N65" s="854" t="s">
        <v>886</v>
      </c>
      <c r="O65" s="855">
        <v>2500000</v>
      </c>
      <c r="P65" s="856"/>
      <c r="Q65" s="764" t="e">
        <f>#REF!</f>
        <v>#REF!</v>
      </c>
      <c r="R65" s="765" t="e">
        <f t="shared" si="33"/>
        <v>#REF!</v>
      </c>
      <c r="S65" s="765" t="e">
        <f t="shared" si="5"/>
        <v>#REF!</v>
      </c>
      <c r="T65" s="766" t="e">
        <f t="shared" si="6"/>
        <v>#REF!</v>
      </c>
      <c r="U65" s="768">
        <f t="shared" ref="U65:U70" si="36">2013-AE65</f>
        <v>1</v>
      </c>
      <c r="V65" s="769"/>
      <c r="W65" s="769"/>
      <c r="X65" s="769"/>
      <c r="Y65" s="766" t="e">
        <f t="shared" ref="Y65:Y70" si="37">IF(U65&gt;S65,O65-10,T65*U65)</f>
        <v>#REF!</v>
      </c>
      <c r="Z65" s="766">
        <f t="shared" ref="Z65:Z70" si="38">2014-AE65</f>
        <v>2</v>
      </c>
      <c r="AA65" s="766" t="e">
        <f t="shared" ref="AA65:AA70" si="39">IF(O65-10=Y65,0,T65)</f>
        <v>#REF!</v>
      </c>
      <c r="AB65" s="768" t="e">
        <f t="shared" si="14"/>
        <v>#REF!</v>
      </c>
      <c r="AC65" s="768" t="e">
        <f t="shared" si="28"/>
        <v>#REF!</v>
      </c>
      <c r="AD65" s="768" t="e">
        <f t="shared" si="15"/>
        <v>#REF!</v>
      </c>
      <c r="AE65" s="764">
        <f t="shared" ref="AE65:AE70" si="40">H65</f>
        <v>2012</v>
      </c>
      <c r="AF65" s="770" t="e">
        <f t="shared" si="16"/>
        <v>#REF!</v>
      </c>
      <c r="AG65" s="766" t="e">
        <f t="shared" si="13"/>
        <v>#REF!</v>
      </c>
      <c r="AH65" s="771"/>
      <c r="AI65" s="771"/>
      <c r="AJ65" s="771"/>
      <c r="AK65" s="757"/>
      <c r="AL65" s="771"/>
      <c r="AM65" s="771"/>
      <c r="AN65" s="771"/>
      <c r="AO65" s="771"/>
      <c r="AP65" s="771"/>
      <c r="AQ65" s="771"/>
      <c r="AR65" s="771"/>
      <c r="AS65" s="771"/>
      <c r="AT65" s="771"/>
      <c r="AU65" s="771"/>
      <c r="AV65" s="771"/>
      <c r="AW65" s="771"/>
      <c r="AX65" s="771"/>
      <c r="AY65" s="771"/>
      <c r="AZ65" s="771"/>
      <c r="BA65" s="771"/>
      <c r="BB65" s="771"/>
      <c r="BC65" s="771"/>
      <c r="BD65" s="771"/>
    </row>
    <row r="66" spans="1:56" s="744" customFormat="1" ht="22.5" customHeight="1" thickBot="1">
      <c r="A66" s="828">
        <v>43</v>
      </c>
      <c r="B66" s="864" t="s">
        <v>1757</v>
      </c>
      <c r="C66" s="862" t="s">
        <v>2407</v>
      </c>
      <c r="D66" s="858" t="s">
        <v>2412</v>
      </c>
      <c r="E66" s="858" t="s">
        <v>2411</v>
      </c>
      <c r="F66" s="858" t="s">
        <v>2409</v>
      </c>
      <c r="G66" s="858" t="s">
        <v>2410</v>
      </c>
      <c r="H66" s="858">
        <v>2012</v>
      </c>
      <c r="I66" s="862"/>
      <c r="J66" s="858"/>
      <c r="K66" s="858"/>
      <c r="L66" s="858"/>
      <c r="M66" s="858"/>
      <c r="N66" s="858" t="s">
        <v>886</v>
      </c>
      <c r="O66" s="863">
        <v>2500000</v>
      </c>
      <c r="P66" s="859"/>
      <c r="Q66" s="764" t="e">
        <f>#REF!</f>
        <v>#REF!</v>
      </c>
      <c r="R66" s="765" t="e">
        <f t="shared" si="33"/>
        <v>#REF!</v>
      </c>
      <c r="S66" s="765" t="e">
        <f t="shared" si="5"/>
        <v>#REF!</v>
      </c>
      <c r="T66" s="766" t="e">
        <f t="shared" si="6"/>
        <v>#REF!</v>
      </c>
      <c r="U66" s="768">
        <f t="shared" si="36"/>
        <v>1</v>
      </c>
      <c r="V66" s="769"/>
      <c r="W66" s="769"/>
      <c r="X66" s="769"/>
      <c r="Y66" s="766" t="e">
        <f t="shared" si="37"/>
        <v>#REF!</v>
      </c>
      <c r="Z66" s="766">
        <f t="shared" si="38"/>
        <v>2</v>
      </c>
      <c r="AA66" s="766" t="e">
        <f t="shared" si="39"/>
        <v>#REF!</v>
      </c>
      <c r="AB66" s="768" t="e">
        <f t="shared" si="14"/>
        <v>#REF!</v>
      </c>
      <c r="AC66" s="768" t="e">
        <f t="shared" si="28"/>
        <v>#REF!</v>
      </c>
      <c r="AD66" s="768" t="e">
        <f t="shared" si="15"/>
        <v>#REF!</v>
      </c>
      <c r="AE66" s="764">
        <f t="shared" si="40"/>
        <v>2012</v>
      </c>
      <c r="AF66" s="770" t="e">
        <f t="shared" si="16"/>
        <v>#REF!</v>
      </c>
      <c r="AG66" s="766" t="e">
        <f t="shared" si="13"/>
        <v>#REF!</v>
      </c>
      <c r="AH66" s="771"/>
      <c r="AI66" s="771"/>
      <c r="AJ66" s="771"/>
      <c r="AK66" s="757"/>
      <c r="AL66" s="771"/>
      <c r="AM66" s="771"/>
      <c r="AN66" s="771"/>
      <c r="AO66" s="771"/>
      <c r="AP66" s="771"/>
      <c r="AQ66" s="771"/>
      <c r="AR66" s="771"/>
      <c r="AS66" s="771"/>
      <c r="AT66" s="771"/>
      <c r="AU66" s="771"/>
      <c r="AV66" s="771"/>
      <c r="AW66" s="771"/>
      <c r="AX66" s="771"/>
      <c r="AY66" s="771"/>
      <c r="AZ66" s="771"/>
      <c r="BA66" s="771"/>
      <c r="BB66" s="771"/>
      <c r="BC66" s="771"/>
      <c r="BD66" s="771"/>
    </row>
    <row r="67" spans="1:56" s="744" customFormat="1" ht="22.5" customHeight="1" thickBot="1">
      <c r="A67" s="828">
        <v>44</v>
      </c>
      <c r="B67" s="864" t="s">
        <v>1757</v>
      </c>
      <c r="C67" s="836" t="s">
        <v>2407</v>
      </c>
      <c r="D67" s="829" t="s">
        <v>2413</v>
      </c>
      <c r="E67" s="829" t="s">
        <v>2411</v>
      </c>
      <c r="F67" s="829" t="s">
        <v>2409</v>
      </c>
      <c r="G67" s="829" t="s">
        <v>2410</v>
      </c>
      <c r="H67" s="829">
        <v>2012</v>
      </c>
      <c r="I67" s="836"/>
      <c r="J67" s="829"/>
      <c r="K67" s="829"/>
      <c r="L67" s="829"/>
      <c r="M67" s="829"/>
      <c r="N67" s="829" t="s">
        <v>886</v>
      </c>
      <c r="O67" s="833">
        <v>2500000</v>
      </c>
      <c r="P67" s="830"/>
      <c r="Q67" s="764" t="e">
        <f>#REF!</f>
        <v>#REF!</v>
      </c>
      <c r="R67" s="765" t="e">
        <f t="shared" si="33"/>
        <v>#REF!</v>
      </c>
      <c r="S67" s="765" t="e">
        <f t="shared" si="5"/>
        <v>#REF!</v>
      </c>
      <c r="T67" s="766" t="e">
        <f t="shared" si="6"/>
        <v>#REF!</v>
      </c>
      <c r="U67" s="768">
        <f t="shared" si="36"/>
        <v>1</v>
      </c>
      <c r="V67" s="769"/>
      <c r="W67" s="769"/>
      <c r="X67" s="769"/>
      <c r="Y67" s="766" t="e">
        <f t="shared" si="37"/>
        <v>#REF!</v>
      </c>
      <c r="Z67" s="766">
        <f t="shared" si="38"/>
        <v>2</v>
      </c>
      <c r="AA67" s="766" t="e">
        <f t="shared" si="39"/>
        <v>#REF!</v>
      </c>
      <c r="AB67" s="768" t="e">
        <f t="shared" si="14"/>
        <v>#REF!</v>
      </c>
      <c r="AC67" s="768" t="e">
        <f t="shared" si="28"/>
        <v>#REF!</v>
      </c>
      <c r="AD67" s="768" t="e">
        <f t="shared" si="15"/>
        <v>#REF!</v>
      </c>
      <c r="AE67" s="764">
        <f t="shared" si="40"/>
        <v>2012</v>
      </c>
      <c r="AF67" s="770" t="e">
        <f t="shared" si="16"/>
        <v>#REF!</v>
      </c>
      <c r="AG67" s="766" t="e">
        <f t="shared" si="13"/>
        <v>#REF!</v>
      </c>
      <c r="AH67" s="771"/>
      <c r="AI67" s="771"/>
      <c r="AJ67" s="771"/>
      <c r="AK67" s="757"/>
      <c r="AL67" s="771"/>
      <c r="AM67" s="771"/>
      <c r="AN67" s="771"/>
      <c r="AO67" s="771"/>
      <c r="AP67" s="771"/>
      <c r="AQ67" s="771"/>
      <c r="AR67" s="771"/>
      <c r="AS67" s="771"/>
      <c r="AT67" s="771"/>
      <c r="AU67" s="771"/>
      <c r="AV67" s="771"/>
      <c r="AW67" s="771"/>
      <c r="AX67" s="771"/>
      <c r="AY67" s="771"/>
      <c r="AZ67" s="771"/>
      <c r="BA67" s="771"/>
      <c r="BB67" s="771"/>
      <c r="BC67" s="771"/>
      <c r="BD67" s="771"/>
    </row>
    <row r="68" spans="1:56" s="744" customFormat="1" ht="22.5" customHeight="1">
      <c r="A68" s="828">
        <v>45</v>
      </c>
      <c r="B68" s="836" t="s">
        <v>3365</v>
      </c>
      <c r="C68" s="836" t="s">
        <v>2414</v>
      </c>
      <c r="D68" s="829"/>
      <c r="E68" s="829"/>
      <c r="F68" s="829"/>
      <c r="G68" s="829"/>
      <c r="H68" s="829">
        <v>2012</v>
      </c>
      <c r="I68" s="836"/>
      <c r="J68" s="829"/>
      <c r="K68" s="829"/>
      <c r="L68" s="829"/>
      <c r="M68" s="829"/>
      <c r="N68" s="829" t="s">
        <v>886</v>
      </c>
      <c r="O68" s="833">
        <v>49310000</v>
      </c>
      <c r="P68" s="836" t="s">
        <v>2414</v>
      </c>
      <c r="Q68" s="764" t="e">
        <f>#REF!</f>
        <v>#REF!</v>
      </c>
      <c r="R68" s="765" t="e">
        <f t="shared" si="33"/>
        <v>#REF!</v>
      </c>
      <c r="S68" s="765" t="e">
        <f t="shared" si="5"/>
        <v>#REF!</v>
      </c>
      <c r="T68" s="766" t="e">
        <f t="shared" si="6"/>
        <v>#REF!</v>
      </c>
      <c r="U68" s="768">
        <f t="shared" si="36"/>
        <v>1</v>
      </c>
      <c r="V68" s="769"/>
      <c r="W68" s="769"/>
      <c r="X68" s="769"/>
      <c r="Y68" s="766" t="e">
        <f t="shared" si="37"/>
        <v>#REF!</v>
      </c>
      <c r="Z68" s="766">
        <f t="shared" si="38"/>
        <v>2</v>
      </c>
      <c r="AA68" s="766" t="e">
        <f t="shared" si="39"/>
        <v>#REF!</v>
      </c>
      <c r="AB68" s="768" t="e">
        <f t="shared" si="14"/>
        <v>#REF!</v>
      </c>
      <c r="AC68" s="768" t="e">
        <f t="shared" si="28"/>
        <v>#REF!</v>
      </c>
      <c r="AD68" s="768" t="e">
        <f t="shared" si="15"/>
        <v>#REF!</v>
      </c>
      <c r="AE68" s="764">
        <f t="shared" si="40"/>
        <v>2012</v>
      </c>
      <c r="AF68" s="770" t="e">
        <f t="shared" si="16"/>
        <v>#REF!</v>
      </c>
      <c r="AG68" s="766" t="e">
        <f t="shared" si="13"/>
        <v>#REF!</v>
      </c>
      <c r="AH68" s="771"/>
      <c r="AI68" s="771"/>
      <c r="AJ68" s="771"/>
      <c r="AK68" s="757"/>
      <c r="AL68" s="771"/>
      <c r="AM68" s="771"/>
      <c r="AN68" s="771"/>
      <c r="AO68" s="771"/>
      <c r="AP68" s="771"/>
      <c r="AQ68" s="771"/>
      <c r="AR68" s="771"/>
      <c r="AS68" s="771"/>
      <c r="AT68" s="771"/>
      <c r="AU68" s="771"/>
      <c r="AV68" s="771"/>
      <c r="AW68" s="771"/>
      <c r="AX68" s="771"/>
      <c r="AY68" s="771"/>
      <c r="AZ68" s="771"/>
      <c r="BA68" s="771"/>
      <c r="BB68" s="771"/>
      <c r="BC68" s="771"/>
      <c r="BD68" s="771"/>
    </row>
    <row r="69" spans="1:56" s="744" customFormat="1" ht="22.5" customHeight="1">
      <c r="A69" s="828">
        <v>46</v>
      </c>
      <c r="B69" s="836" t="s">
        <v>1786</v>
      </c>
      <c r="C69" s="836" t="s">
        <v>2415</v>
      </c>
      <c r="D69" s="829" t="s">
        <v>2401</v>
      </c>
      <c r="E69" s="829" t="s">
        <v>2416</v>
      </c>
      <c r="F69" s="829" t="s">
        <v>2417</v>
      </c>
      <c r="G69" s="829" t="s">
        <v>2418</v>
      </c>
      <c r="H69" s="829">
        <v>2012</v>
      </c>
      <c r="I69" s="836"/>
      <c r="J69" s="829"/>
      <c r="K69" s="829"/>
      <c r="L69" s="829"/>
      <c r="M69" s="829"/>
      <c r="N69" s="829" t="s">
        <v>886</v>
      </c>
      <c r="O69" s="833">
        <v>5000000</v>
      </c>
      <c r="P69" s="830"/>
      <c r="Q69" s="764" t="e">
        <f>#REF!</f>
        <v>#REF!</v>
      </c>
      <c r="R69" s="765" t="e">
        <f t="shared" si="33"/>
        <v>#REF!</v>
      </c>
      <c r="S69" s="765" t="e">
        <f t="shared" si="5"/>
        <v>#REF!</v>
      </c>
      <c r="T69" s="766" t="e">
        <f t="shared" si="6"/>
        <v>#REF!</v>
      </c>
      <c r="U69" s="768">
        <f t="shared" si="36"/>
        <v>1</v>
      </c>
      <c r="V69" s="769"/>
      <c r="W69" s="769"/>
      <c r="X69" s="769"/>
      <c r="Y69" s="766" t="e">
        <f t="shared" si="37"/>
        <v>#REF!</v>
      </c>
      <c r="Z69" s="766">
        <f t="shared" si="38"/>
        <v>2</v>
      </c>
      <c r="AA69" s="766" t="e">
        <f t="shared" si="39"/>
        <v>#REF!</v>
      </c>
      <c r="AB69" s="768" t="e">
        <f t="shared" si="14"/>
        <v>#REF!</v>
      </c>
      <c r="AC69" s="768" t="e">
        <f t="shared" si="28"/>
        <v>#REF!</v>
      </c>
      <c r="AD69" s="768" t="e">
        <f t="shared" si="15"/>
        <v>#REF!</v>
      </c>
      <c r="AE69" s="764">
        <f t="shared" si="40"/>
        <v>2012</v>
      </c>
      <c r="AF69" s="770" t="e">
        <f t="shared" si="16"/>
        <v>#REF!</v>
      </c>
      <c r="AG69" s="766" t="e">
        <f t="shared" si="13"/>
        <v>#REF!</v>
      </c>
      <c r="AH69" s="771"/>
      <c r="AI69" s="771"/>
      <c r="AJ69" s="771"/>
      <c r="AK69" s="757"/>
      <c r="AL69" s="771"/>
      <c r="AM69" s="771"/>
      <c r="AN69" s="771"/>
      <c r="AO69" s="771"/>
      <c r="AP69" s="771"/>
      <c r="AQ69" s="771"/>
      <c r="AR69" s="771"/>
      <c r="AS69" s="771"/>
      <c r="AT69" s="771"/>
      <c r="AU69" s="771"/>
      <c r="AV69" s="771"/>
      <c r="AW69" s="771"/>
      <c r="AX69" s="771"/>
      <c r="AY69" s="771"/>
      <c r="AZ69" s="771"/>
      <c r="BA69" s="771"/>
      <c r="BB69" s="771"/>
      <c r="BC69" s="771"/>
      <c r="BD69" s="771"/>
    </row>
    <row r="70" spans="1:56" s="744" customFormat="1" ht="22.5" customHeight="1">
      <c r="A70" s="828">
        <v>47</v>
      </c>
      <c r="B70" s="836" t="s">
        <v>1786</v>
      </c>
      <c r="C70" s="836" t="s">
        <v>2415</v>
      </c>
      <c r="D70" s="829" t="s">
        <v>2401</v>
      </c>
      <c r="E70" s="829" t="s">
        <v>2416</v>
      </c>
      <c r="F70" s="829" t="s">
        <v>2417</v>
      </c>
      <c r="G70" s="829" t="s">
        <v>2418</v>
      </c>
      <c r="H70" s="829">
        <v>2012</v>
      </c>
      <c r="I70" s="836"/>
      <c r="J70" s="829"/>
      <c r="K70" s="829"/>
      <c r="L70" s="829"/>
      <c r="M70" s="829"/>
      <c r="N70" s="829" t="s">
        <v>886</v>
      </c>
      <c r="O70" s="833">
        <v>5000000</v>
      </c>
      <c r="P70" s="830"/>
      <c r="Q70" s="764" t="e">
        <f>#REF!</f>
        <v>#REF!</v>
      </c>
      <c r="R70" s="765" t="e">
        <f t="shared" si="33"/>
        <v>#REF!</v>
      </c>
      <c r="S70" s="765" t="e">
        <f t="shared" si="5"/>
        <v>#REF!</v>
      </c>
      <c r="T70" s="766" t="e">
        <f t="shared" si="6"/>
        <v>#REF!</v>
      </c>
      <c r="U70" s="768">
        <f t="shared" si="36"/>
        <v>1</v>
      </c>
      <c r="V70" s="769"/>
      <c r="W70" s="769"/>
      <c r="X70" s="769"/>
      <c r="Y70" s="766" t="e">
        <f t="shared" si="37"/>
        <v>#REF!</v>
      </c>
      <c r="Z70" s="766">
        <f t="shared" si="38"/>
        <v>2</v>
      </c>
      <c r="AA70" s="766" t="e">
        <f t="shared" si="39"/>
        <v>#REF!</v>
      </c>
      <c r="AB70" s="768" t="e">
        <f t="shared" si="14"/>
        <v>#REF!</v>
      </c>
      <c r="AC70" s="768" t="e">
        <f t="shared" si="28"/>
        <v>#REF!</v>
      </c>
      <c r="AD70" s="768" t="e">
        <f t="shared" si="15"/>
        <v>#REF!</v>
      </c>
      <c r="AE70" s="764">
        <f t="shared" si="40"/>
        <v>2012</v>
      </c>
      <c r="AF70" s="770" t="e">
        <f t="shared" si="16"/>
        <v>#REF!</v>
      </c>
      <c r="AG70" s="766" t="e">
        <f t="shared" si="13"/>
        <v>#REF!</v>
      </c>
      <c r="AH70" s="771"/>
      <c r="AI70" s="771"/>
      <c r="AJ70" s="771"/>
      <c r="AK70" s="757"/>
      <c r="AL70" s="771"/>
      <c r="AM70" s="771"/>
      <c r="AN70" s="771"/>
      <c r="AO70" s="771"/>
      <c r="AP70" s="771"/>
      <c r="AQ70" s="771"/>
      <c r="AR70" s="771"/>
      <c r="AS70" s="771"/>
      <c r="AT70" s="771"/>
      <c r="AU70" s="771"/>
      <c r="AV70" s="771"/>
      <c r="AW70" s="771"/>
      <c r="AX70" s="771"/>
      <c r="AY70" s="771"/>
      <c r="AZ70" s="771"/>
      <c r="BA70" s="771"/>
      <c r="BB70" s="771"/>
      <c r="BC70" s="771"/>
      <c r="BD70" s="771"/>
    </row>
    <row r="71" spans="1:56" s="744" customFormat="1" ht="22.5" customHeight="1">
      <c r="A71" s="828">
        <v>48</v>
      </c>
      <c r="B71" s="836" t="s">
        <v>1770</v>
      </c>
      <c r="C71" s="836" t="s">
        <v>2419</v>
      </c>
      <c r="D71" s="829"/>
      <c r="E71" s="829" t="s">
        <v>2416</v>
      </c>
      <c r="F71" s="829"/>
      <c r="G71" s="829" t="s">
        <v>2420</v>
      </c>
      <c r="H71" s="829">
        <v>2012</v>
      </c>
      <c r="I71" s="836"/>
      <c r="J71" s="829"/>
      <c r="K71" s="829"/>
      <c r="L71" s="829"/>
      <c r="M71" s="829"/>
      <c r="N71" s="829" t="s">
        <v>886</v>
      </c>
      <c r="O71" s="833">
        <v>14850000</v>
      </c>
      <c r="P71" s="830"/>
      <c r="Q71" s="764" t="e">
        <f>#REF!</f>
        <v>#REF!</v>
      </c>
      <c r="R71" s="765" t="e">
        <f t="shared" si="33"/>
        <v>#REF!</v>
      </c>
      <c r="S71" s="765" t="e">
        <f t="shared" si="5"/>
        <v>#REF!</v>
      </c>
      <c r="T71" s="766" t="e">
        <f t="shared" si="6"/>
        <v>#REF!</v>
      </c>
      <c r="U71" s="768">
        <f t="shared" ref="U71:U80" si="41">2013-AE71</f>
        <v>1</v>
      </c>
      <c r="V71" s="769"/>
      <c r="W71" s="769"/>
      <c r="X71" s="769"/>
      <c r="Y71" s="766" t="e">
        <f t="shared" ref="Y71:Y80" si="42">IF(U71&gt;S71,O71-10,T71*U71)</f>
        <v>#REF!</v>
      </c>
      <c r="Z71" s="766">
        <f t="shared" ref="Z71:Z77" si="43">2014-AE71</f>
        <v>2</v>
      </c>
      <c r="AA71" s="766" t="e">
        <f t="shared" ref="AA71:AA80" si="44">IF(O71-10=Y71,0,T71)</f>
        <v>#REF!</v>
      </c>
      <c r="AB71" s="768" t="e">
        <f t="shared" si="14"/>
        <v>#REF!</v>
      </c>
      <c r="AC71" s="768" t="e">
        <f t="shared" si="28"/>
        <v>#REF!</v>
      </c>
      <c r="AD71" s="768" t="e">
        <f t="shared" si="15"/>
        <v>#REF!</v>
      </c>
      <c r="AE71" s="764">
        <f t="shared" ref="AE71:AE80" si="45">H71</f>
        <v>2012</v>
      </c>
      <c r="AF71" s="770" t="e">
        <f t="shared" si="16"/>
        <v>#REF!</v>
      </c>
      <c r="AG71" s="766" t="e">
        <f t="shared" si="13"/>
        <v>#REF!</v>
      </c>
      <c r="AH71" s="771"/>
      <c r="AI71" s="771"/>
      <c r="AJ71" s="771"/>
      <c r="AK71" s="757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</row>
    <row r="72" spans="1:56" s="744" customFormat="1" ht="22.5" customHeight="1">
      <c r="A72" s="828">
        <v>49</v>
      </c>
      <c r="B72" s="836" t="s">
        <v>3367</v>
      </c>
      <c r="C72" s="836" t="s">
        <v>2421</v>
      </c>
      <c r="D72" s="829" t="s">
        <v>2401</v>
      </c>
      <c r="E72" s="829" t="s">
        <v>2416</v>
      </c>
      <c r="F72" s="829"/>
      <c r="G72" s="829" t="s">
        <v>2420</v>
      </c>
      <c r="H72" s="829">
        <v>2012</v>
      </c>
      <c r="I72" s="836"/>
      <c r="J72" s="829"/>
      <c r="K72" s="829"/>
      <c r="L72" s="829"/>
      <c r="M72" s="829"/>
      <c r="N72" s="829" t="s">
        <v>886</v>
      </c>
      <c r="O72" s="833">
        <v>14900000</v>
      </c>
      <c r="P72" s="830"/>
      <c r="Q72" s="764" t="e">
        <f>#REF!</f>
        <v>#REF!</v>
      </c>
      <c r="R72" s="765" t="e">
        <f t="shared" si="33"/>
        <v>#REF!</v>
      </c>
      <c r="S72" s="765" t="e">
        <f t="shared" si="5"/>
        <v>#REF!</v>
      </c>
      <c r="T72" s="766" t="e">
        <f t="shared" si="6"/>
        <v>#REF!</v>
      </c>
      <c r="U72" s="768">
        <f t="shared" si="41"/>
        <v>1</v>
      </c>
      <c r="V72" s="769"/>
      <c r="W72" s="769"/>
      <c r="X72" s="769"/>
      <c r="Y72" s="766" t="e">
        <f t="shared" si="42"/>
        <v>#REF!</v>
      </c>
      <c r="Z72" s="766">
        <f t="shared" si="43"/>
        <v>2</v>
      </c>
      <c r="AA72" s="766" t="e">
        <f t="shared" si="44"/>
        <v>#REF!</v>
      </c>
      <c r="AB72" s="768" t="e">
        <f t="shared" si="14"/>
        <v>#REF!</v>
      </c>
      <c r="AC72" s="768" t="e">
        <f t="shared" si="28"/>
        <v>#REF!</v>
      </c>
      <c r="AD72" s="768" t="e">
        <f t="shared" si="15"/>
        <v>#REF!</v>
      </c>
      <c r="AE72" s="764">
        <f t="shared" si="45"/>
        <v>2012</v>
      </c>
      <c r="AF72" s="770" t="e">
        <f t="shared" si="16"/>
        <v>#REF!</v>
      </c>
      <c r="AG72" s="766" t="e">
        <f t="shared" si="13"/>
        <v>#REF!</v>
      </c>
      <c r="AH72" s="771"/>
      <c r="AI72" s="771"/>
      <c r="AJ72" s="771"/>
      <c r="AK72" s="757"/>
      <c r="AL72" s="771"/>
      <c r="AM72" s="771"/>
      <c r="AN72" s="771"/>
      <c r="AO72" s="771"/>
      <c r="AP72" s="771"/>
      <c r="AQ72" s="771"/>
      <c r="AR72" s="771"/>
      <c r="AS72" s="771"/>
      <c r="AT72" s="771"/>
      <c r="AU72" s="771"/>
      <c r="AV72" s="771"/>
      <c r="AW72" s="771"/>
      <c r="AX72" s="771"/>
      <c r="AY72" s="771"/>
      <c r="AZ72" s="771"/>
      <c r="BA72" s="771"/>
      <c r="BB72" s="771"/>
      <c r="BC72" s="771"/>
      <c r="BD72" s="771"/>
    </row>
    <row r="73" spans="1:56" s="744" customFormat="1" ht="22.5" customHeight="1">
      <c r="A73" s="828">
        <v>50</v>
      </c>
      <c r="B73" s="836" t="s">
        <v>3366</v>
      </c>
      <c r="C73" s="836" t="s">
        <v>2422</v>
      </c>
      <c r="D73" s="829"/>
      <c r="E73" s="829" t="s">
        <v>2423</v>
      </c>
      <c r="F73" s="829"/>
      <c r="G73" s="829" t="s">
        <v>2424</v>
      </c>
      <c r="H73" s="829">
        <v>2012</v>
      </c>
      <c r="I73" s="836"/>
      <c r="J73" s="829"/>
      <c r="K73" s="829"/>
      <c r="L73" s="829"/>
      <c r="M73" s="829"/>
      <c r="N73" s="829" t="s">
        <v>886</v>
      </c>
      <c r="O73" s="833">
        <v>10000000</v>
      </c>
      <c r="P73" s="830"/>
      <c r="Q73" s="764" t="e">
        <f>#REF!</f>
        <v>#REF!</v>
      </c>
      <c r="R73" s="765" t="e">
        <f t="shared" si="33"/>
        <v>#REF!</v>
      </c>
      <c r="S73" s="765" t="e">
        <f t="shared" si="5"/>
        <v>#REF!</v>
      </c>
      <c r="T73" s="766" t="e">
        <f t="shared" si="6"/>
        <v>#REF!</v>
      </c>
      <c r="U73" s="768">
        <f t="shared" si="41"/>
        <v>1</v>
      </c>
      <c r="V73" s="769"/>
      <c r="W73" s="769"/>
      <c r="X73" s="769"/>
      <c r="Y73" s="766" t="e">
        <f t="shared" si="42"/>
        <v>#REF!</v>
      </c>
      <c r="Z73" s="766">
        <f t="shared" si="43"/>
        <v>2</v>
      </c>
      <c r="AA73" s="766" t="e">
        <f t="shared" si="44"/>
        <v>#REF!</v>
      </c>
      <c r="AB73" s="768" t="e">
        <f t="shared" si="14"/>
        <v>#REF!</v>
      </c>
      <c r="AC73" s="768" t="e">
        <f t="shared" si="28"/>
        <v>#REF!</v>
      </c>
      <c r="AD73" s="768" t="e">
        <f t="shared" si="15"/>
        <v>#REF!</v>
      </c>
      <c r="AE73" s="764">
        <f t="shared" si="45"/>
        <v>2012</v>
      </c>
      <c r="AF73" s="770" t="e">
        <f t="shared" si="16"/>
        <v>#REF!</v>
      </c>
      <c r="AG73" s="766" t="e">
        <f t="shared" si="13"/>
        <v>#REF!</v>
      </c>
      <c r="AH73" s="771"/>
      <c r="AI73" s="771"/>
      <c r="AJ73" s="771"/>
      <c r="AK73" s="757"/>
      <c r="AL73" s="771"/>
      <c r="AM73" s="771"/>
      <c r="AN73" s="771"/>
      <c r="AO73" s="771"/>
      <c r="AP73" s="771"/>
      <c r="AQ73" s="771"/>
      <c r="AR73" s="771"/>
      <c r="AS73" s="771"/>
      <c r="AT73" s="771"/>
      <c r="AU73" s="771"/>
      <c r="AV73" s="771"/>
      <c r="AW73" s="771"/>
      <c r="AX73" s="771"/>
      <c r="AY73" s="771"/>
      <c r="AZ73" s="771"/>
      <c r="BA73" s="771"/>
      <c r="BB73" s="771"/>
      <c r="BC73" s="771"/>
      <c r="BD73" s="771"/>
    </row>
    <row r="74" spans="1:56" s="744" customFormat="1" ht="30.75" customHeight="1">
      <c r="A74" s="828">
        <v>51</v>
      </c>
      <c r="B74" s="836" t="s">
        <v>2390</v>
      </c>
      <c r="C74" s="843" t="s">
        <v>2425</v>
      </c>
      <c r="D74" s="829" t="s">
        <v>2401</v>
      </c>
      <c r="E74" s="829" t="s">
        <v>2426</v>
      </c>
      <c r="F74" s="829" t="s">
        <v>1883</v>
      </c>
      <c r="G74" s="829" t="s">
        <v>2427</v>
      </c>
      <c r="H74" s="829">
        <v>2012</v>
      </c>
      <c r="I74" s="836" t="s">
        <v>2428</v>
      </c>
      <c r="J74" s="829"/>
      <c r="K74" s="829"/>
      <c r="L74" s="829"/>
      <c r="M74" s="829"/>
      <c r="N74" s="829" t="s">
        <v>886</v>
      </c>
      <c r="O74" s="833">
        <v>74444730.609616488</v>
      </c>
      <c r="P74" s="830"/>
      <c r="Q74" s="764" t="e">
        <f>#REF!</f>
        <v>#REF!</v>
      </c>
      <c r="R74" s="765" t="e">
        <f t="shared" si="33"/>
        <v>#REF!</v>
      </c>
      <c r="S74" s="765" t="e">
        <f t="shared" si="5"/>
        <v>#REF!</v>
      </c>
      <c r="T74" s="766" t="e">
        <f t="shared" si="6"/>
        <v>#REF!</v>
      </c>
      <c r="U74" s="768">
        <f t="shared" si="41"/>
        <v>1</v>
      </c>
      <c r="V74" s="769"/>
      <c r="W74" s="769"/>
      <c r="X74" s="769"/>
      <c r="Y74" s="766" t="e">
        <f t="shared" si="42"/>
        <v>#REF!</v>
      </c>
      <c r="Z74" s="766">
        <f t="shared" si="43"/>
        <v>2</v>
      </c>
      <c r="AA74" s="766" t="e">
        <f t="shared" si="44"/>
        <v>#REF!</v>
      </c>
      <c r="AB74" s="768" t="e">
        <f t="shared" si="14"/>
        <v>#REF!</v>
      </c>
      <c r="AC74" s="768" t="e">
        <f t="shared" si="28"/>
        <v>#REF!</v>
      </c>
      <c r="AD74" s="768" t="e">
        <f t="shared" si="15"/>
        <v>#REF!</v>
      </c>
      <c r="AE74" s="764">
        <f t="shared" si="45"/>
        <v>2012</v>
      </c>
      <c r="AF74" s="770" t="e">
        <f t="shared" si="16"/>
        <v>#REF!</v>
      </c>
      <c r="AG74" s="766" t="e">
        <f t="shared" si="13"/>
        <v>#REF!</v>
      </c>
      <c r="AH74" s="771"/>
      <c r="AI74" s="771"/>
      <c r="AJ74" s="771"/>
      <c r="AK74" s="757"/>
      <c r="AL74" s="771"/>
      <c r="AM74" s="771"/>
      <c r="AN74" s="771"/>
      <c r="AO74" s="771"/>
      <c r="AP74" s="771"/>
      <c r="AQ74" s="771"/>
      <c r="AR74" s="771"/>
      <c r="AS74" s="771"/>
      <c r="AT74" s="771"/>
      <c r="AU74" s="771"/>
      <c r="AV74" s="771"/>
      <c r="AW74" s="771"/>
      <c r="AX74" s="771"/>
      <c r="AY74" s="771"/>
      <c r="AZ74" s="771"/>
      <c r="BA74" s="771"/>
      <c r="BB74" s="771"/>
      <c r="BC74" s="771"/>
      <c r="BD74" s="771"/>
    </row>
    <row r="75" spans="1:56" s="744" customFormat="1" ht="22.5" customHeight="1">
      <c r="A75" s="828">
        <v>52</v>
      </c>
      <c r="B75" s="836" t="s">
        <v>1812</v>
      </c>
      <c r="C75" s="836" t="s">
        <v>2387</v>
      </c>
      <c r="D75" s="829" t="s">
        <v>2401</v>
      </c>
      <c r="E75" s="829" t="s">
        <v>1813</v>
      </c>
      <c r="F75" s="829" t="s">
        <v>1883</v>
      </c>
      <c r="G75" s="829" t="s">
        <v>2427</v>
      </c>
      <c r="H75" s="829">
        <v>2012</v>
      </c>
      <c r="I75" s="836" t="s">
        <v>2430</v>
      </c>
      <c r="J75" s="829"/>
      <c r="K75" s="829"/>
      <c r="L75" s="829"/>
      <c r="M75" s="829"/>
      <c r="N75" s="829" t="s">
        <v>886</v>
      </c>
      <c r="O75" s="833">
        <v>12247670.113050945</v>
      </c>
      <c r="P75" s="830"/>
      <c r="Q75" s="764" t="e">
        <f>#REF!</f>
        <v>#REF!</v>
      </c>
      <c r="R75" s="765" t="e">
        <f t="shared" si="33"/>
        <v>#REF!</v>
      </c>
      <c r="S75" s="765" t="e">
        <f t="shared" si="5"/>
        <v>#REF!</v>
      </c>
      <c r="T75" s="766" t="e">
        <f t="shared" si="6"/>
        <v>#REF!</v>
      </c>
      <c r="U75" s="768">
        <f t="shared" si="41"/>
        <v>1</v>
      </c>
      <c r="V75" s="769"/>
      <c r="W75" s="769"/>
      <c r="X75" s="769"/>
      <c r="Y75" s="766" t="e">
        <f t="shared" si="42"/>
        <v>#REF!</v>
      </c>
      <c r="Z75" s="766">
        <f t="shared" si="43"/>
        <v>2</v>
      </c>
      <c r="AA75" s="766" t="e">
        <f t="shared" si="44"/>
        <v>#REF!</v>
      </c>
      <c r="AB75" s="768" t="e">
        <f t="shared" si="14"/>
        <v>#REF!</v>
      </c>
      <c r="AC75" s="768" t="e">
        <f t="shared" si="28"/>
        <v>#REF!</v>
      </c>
      <c r="AD75" s="768" t="e">
        <f t="shared" si="15"/>
        <v>#REF!</v>
      </c>
      <c r="AE75" s="764">
        <f t="shared" si="45"/>
        <v>2012</v>
      </c>
      <c r="AF75" s="770" t="e">
        <f t="shared" si="16"/>
        <v>#REF!</v>
      </c>
      <c r="AG75" s="766" t="e">
        <f t="shared" si="13"/>
        <v>#REF!</v>
      </c>
      <c r="AH75" s="771"/>
      <c r="AI75" s="771"/>
      <c r="AJ75" s="771"/>
      <c r="AK75" s="757"/>
      <c r="AL75" s="771"/>
      <c r="AM75" s="771"/>
      <c r="AN75" s="771"/>
      <c r="AO75" s="771"/>
      <c r="AP75" s="771"/>
      <c r="AQ75" s="771"/>
      <c r="AR75" s="771"/>
      <c r="AS75" s="771"/>
      <c r="AT75" s="771"/>
      <c r="AU75" s="771"/>
      <c r="AV75" s="771"/>
      <c r="AW75" s="771"/>
      <c r="AX75" s="771"/>
      <c r="AY75" s="771"/>
      <c r="AZ75" s="771"/>
      <c r="BA75" s="771"/>
      <c r="BB75" s="771"/>
      <c r="BC75" s="771"/>
      <c r="BD75" s="771"/>
    </row>
    <row r="76" spans="1:56" s="744" customFormat="1" ht="22.5" customHeight="1">
      <c r="A76" s="828">
        <v>53</v>
      </c>
      <c r="B76" s="836" t="s">
        <v>1812</v>
      </c>
      <c r="C76" s="836" t="s">
        <v>2387</v>
      </c>
      <c r="D76" s="829" t="s">
        <v>2405</v>
      </c>
      <c r="E76" s="829" t="s">
        <v>1813</v>
      </c>
      <c r="F76" s="829" t="s">
        <v>1883</v>
      </c>
      <c r="G76" s="829" t="s">
        <v>2427</v>
      </c>
      <c r="H76" s="829">
        <v>2012</v>
      </c>
      <c r="I76" s="836" t="s">
        <v>2431</v>
      </c>
      <c r="J76" s="829"/>
      <c r="K76" s="829"/>
      <c r="L76" s="829"/>
      <c r="M76" s="829"/>
      <c r="N76" s="829" t="s">
        <v>886</v>
      </c>
      <c r="O76" s="833">
        <v>12247670.1130509</v>
      </c>
      <c r="P76" s="830"/>
      <c r="Q76" s="764" t="e">
        <f>#REF!</f>
        <v>#REF!</v>
      </c>
      <c r="R76" s="765" t="e">
        <f t="shared" si="33"/>
        <v>#REF!</v>
      </c>
      <c r="S76" s="765" t="e">
        <f t="shared" si="5"/>
        <v>#REF!</v>
      </c>
      <c r="T76" s="766" t="e">
        <f t="shared" si="6"/>
        <v>#REF!</v>
      </c>
      <c r="U76" s="768">
        <f t="shared" si="41"/>
        <v>1</v>
      </c>
      <c r="V76" s="769"/>
      <c r="W76" s="769"/>
      <c r="X76" s="769"/>
      <c r="Y76" s="766" t="e">
        <f t="shared" si="42"/>
        <v>#REF!</v>
      </c>
      <c r="Z76" s="766">
        <f t="shared" si="43"/>
        <v>2</v>
      </c>
      <c r="AA76" s="766" t="e">
        <f t="shared" si="44"/>
        <v>#REF!</v>
      </c>
      <c r="AB76" s="768" t="e">
        <f t="shared" si="14"/>
        <v>#REF!</v>
      </c>
      <c r="AC76" s="768" t="e">
        <f t="shared" si="28"/>
        <v>#REF!</v>
      </c>
      <c r="AD76" s="768" t="e">
        <f t="shared" si="15"/>
        <v>#REF!</v>
      </c>
      <c r="AE76" s="764">
        <f t="shared" si="45"/>
        <v>2012</v>
      </c>
      <c r="AF76" s="770" t="e">
        <f t="shared" si="16"/>
        <v>#REF!</v>
      </c>
      <c r="AG76" s="766" t="e">
        <f t="shared" si="13"/>
        <v>#REF!</v>
      </c>
      <c r="AH76" s="771"/>
      <c r="AI76" s="771"/>
      <c r="AJ76" s="771"/>
      <c r="AK76" s="757"/>
      <c r="AL76" s="771"/>
      <c r="AM76" s="771"/>
      <c r="AN76" s="771"/>
      <c r="AO76" s="771"/>
      <c r="AP76" s="771"/>
      <c r="AQ76" s="771"/>
      <c r="AR76" s="771"/>
      <c r="AS76" s="771"/>
      <c r="AT76" s="771"/>
      <c r="AU76" s="771"/>
      <c r="AV76" s="771"/>
      <c r="AW76" s="771"/>
      <c r="AX76" s="771"/>
      <c r="AY76" s="771"/>
      <c r="AZ76" s="771"/>
      <c r="BA76" s="771"/>
      <c r="BB76" s="771"/>
      <c r="BC76" s="771"/>
      <c r="BD76" s="771"/>
    </row>
    <row r="77" spans="1:56" s="744" customFormat="1" ht="22.5" customHeight="1">
      <c r="A77" s="828">
        <v>54</v>
      </c>
      <c r="B77" s="836" t="s">
        <v>1812</v>
      </c>
      <c r="C77" s="836" t="s">
        <v>2387</v>
      </c>
      <c r="D77" s="829" t="s">
        <v>2412</v>
      </c>
      <c r="E77" s="829" t="s">
        <v>1813</v>
      </c>
      <c r="F77" s="829" t="s">
        <v>1883</v>
      </c>
      <c r="G77" s="829" t="s">
        <v>2427</v>
      </c>
      <c r="H77" s="829">
        <v>2012</v>
      </c>
      <c r="I77" s="836"/>
      <c r="J77" s="829"/>
      <c r="K77" s="829"/>
      <c r="L77" s="829"/>
      <c r="M77" s="829"/>
      <c r="N77" s="829" t="s">
        <v>886</v>
      </c>
      <c r="O77" s="833">
        <v>24495340.226101901</v>
      </c>
      <c r="P77" s="830"/>
      <c r="Q77" s="764" t="e">
        <f>#REF!</f>
        <v>#REF!</v>
      </c>
      <c r="R77" s="765" t="e">
        <f t="shared" si="33"/>
        <v>#REF!</v>
      </c>
      <c r="S77" s="765" t="e">
        <f t="shared" si="5"/>
        <v>#REF!</v>
      </c>
      <c r="T77" s="766" t="e">
        <f t="shared" si="6"/>
        <v>#REF!</v>
      </c>
      <c r="U77" s="768">
        <f t="shared" si="41"/>
        <v>1</v>
      </c>
      <c r="V77" s="769"/>
      <c r="W77" s="769"/>
      <c r="X77" s="769"/>
      <c r="Y77" s="766" t="e">
        <f t="shared" si="42"/>
        <v>#REF!</v>
      </c>
      <c r="Z77" s="766">
        <f t="shared" si="43"/>
        <v>2</v>
      </c>
      <c r="AA77" s="766" t="e">
        <f t="shared" si="44"/>
        <v>#REF!</v>
      </c>
      <c r="AB77" s="768" t="e">
        <f t="shared" si="14"/>
        <v>#REF!</v>
      </c>
      <c r="AC77" s="768" t="e">
        <f t="shared" si="28"/>
        <v>#REF!</v>
      </c>
      <c r="AD77" s="768" t="e">
        <f t="shared" si="15"/>
        <v>#REF!</v>
      </c>
      <c r="AE77" s="764">
        <f t="shared" si="45"/>
        <v>2012</v>
      </c>
      <c r="AF77" s="770" t="e">
        <f t="shared" si="16"/>
        <v>#REF!</v>
      </c>
      <c r="AG77" s="766" t="e">
        <f t="shared" si="13"/>
        <v>#REF!</v>
      </c>
      <c r="AH77" s="771"/>
      <c r="AI77" s="771"/>
      <c r="AJ77" s="771"/>
      <c r="AK77" s="757"/>
      <c r="AL77" s="771"/>
      <c r="AM77" s="771"/>
      <c r="AN77" s="771"/>
      <c r="AO77" s="771"/>
      <c r="AP77" s="771"/>
      <c r="AQ77" s="771"/>
      <c r="AR77" s="771"/>
      <c r="AS77" s="771"/>
      <c r="AT77" s="771"/>
      <c r="AU77" s="771"/>
      <c r="AV77" s="771"/>
      <c r="AW77" s="771"/>
      <c r="AX77" s="771"/>
      <c r="AY77" s="771"/>
      <c r="AZ77" s="771"/>
      <c r="BA77" s="771"/>
      <c r="BB77" s="771"/>
      <c r="BC77" s="771"/>
      <c r="BD77" s="771"/>
    </row>
    <row r="78" spans="1:56" s="744" customFormat="1" ht="22.5" customHeight="1">
      <c r="A78" s="828">
        <v>55</v>
      </c>
      <c r="B78" s="836" t="s">
        <v>1806</v>
      </c>
      <c r="C78" s="836" t="s">
        <v>2432</v>
      </c>
      <c r="D78" s="844" t="s">
        <v>926</v>
      </c>
      <c r="E78" s="829" t="s">
        <v>2433</v>
      </c>
      <c r="F78" s="829"/>
      <c r="G78" s="829" t="s">
        <v>2427</v>
      </c>
      <c r="H78" s="829">
        <v>2012</v>
      </c>
      <c r="I78" s="836" t="s">
        <v>2434</v>
      </c>
      <c r="J78" s="829"/>
      <c r="K78" s="829"/>
      <c r="L78" s="829"/>
      <c r="M78" s="829"/>
      <c r="N78" s="829" t="s">
        <v>886</v>
      </c>
      <c r="O78" s="833">
        <v>18912914.997138001</v>
      </c>
      <c r="P78" s="830"/>
      <c r="Q78" s="764" t="e">
        <f>#REF!</f>
        <v>#REF!</v>
      </c>
      <c r="R78" s="765" t="e">
        <f t="shared" si="33"/>
        <v>#REF!</v>
      </c>
      <c r="S78" s="765" t="e">
        <f t="shared" ref="S78:S131" si="46">VLOOKUP(Q78,MASAMANFAAT,4,0)</f>
        <v>#REF!</v>
      </c>
      <c r="T78" s="766" t="e">
        <f t="shared" ref="T78:T131" si="47">(O78-10)/S78</f>
        <v>#REF!</v>
      </c>
      <c r="U78" s="768">
        <f t="shared" si="41"/>
        <v>1</v>
      </c>
      <c r="V78" s="769"/>
      <c r="W78" s="769"/>
      <c r="X78" s="769"/>
      <c r="Y78" s="766" t="e">
        <f t="shared" si="42"/>
        <v>#REF!</v>
      </c>
      <c r="Z78" s="766">
        <f t="shared" ref="Z78:Z124" si="48">2014-AE78</f>
        <v>2</v>
      </c>
      <c r="AA78" s="766" t="e">
        <f t="shared" si="44"/>
        <v>#REF!</v>
      </c>
      <c r="AB78" s="768" t="e">
        <f t="shared" si="14"/>
        <v>#REF!</v>
      </c>
      <c r="AC78" s="768" t="e">
        <f t="shared" si="28"/>
        <v>#REF!</v>
      </c>
      <c r="AD78" s="768" t="e">
        <f t="shared" si="15"/>
        <v>#REF!</v>
      </c>
      <c r="AE78" s="764">
        <f t="shared" si="45"/>
        <v>2012</v>
      </c>
      <c r="AF78" s="770" t="e">
        <f t="shared" si="16"/>
        <v>#REF!</v>
      </c>
      <c r="AG78" s="766" t="e">
        <f t="shared" ref="AG78:AG124" si="49">Y78+AA78+AB78+AC78+AD78</f>
        <v>#REF!</v>
      </c>
      <c r="AH78" s="771"/>
      <c r="AI78" s="771"/>
      <c r="AJ78" s="771"/>
      <c r="AK78" s="757"/>
      <c r="AL78" s="771"/>
      <c r="AM78" s="771"/>
      <c r="AN78" s="771"/>
      <c r="AO78" s="771"/>
      <c r="AP78" s="771"/>
      <c r="AQ78" s="771"/>
      <c r="AR78" s="771"/>
      <c r="AS78" s="771"/>
      <c r="AT78" s="771"/>
      <c r="AU78" s="771"/>
      <c r="AV78" s="771"/>
      <c r="AW78" s="771"/>
      <c r="AX78" s="771"/>
      <c r="AY78" s="771"/>
      <c r="AZ78" s="771"/>
      <c r="BA78" s="771"/>
      <c r="BB78" s="771"/>
      <c r="BC78" s="771"/>
      <c r="BD78" s="771"/>
    </row>
    <row r="79" spans="1:56" s="744" customFormat="1" ht="22.5" customHeight="1">
      <c r="A79" s="828">
        <v>56</v>
      </c>
      <c r="B79" s="836" t="s">
        <v>1806</v>
      </c>
      <c r="C79" s="836" t="s">
        <v>2432</v>
      </c>
      <c r="D79" s="837" t="s">
        <v>941</v>
      </c>
      <c r="E79" s="829" t="s">
        <v>2433</v>
      </c>
      <c r="F79" s="829"/>
      <c r="G79" s="829" t="s">
        <v>2427</v>
      </c>
      <c r="H79" s="829">
        <v>2012</v>
      </c>
      <c r="I79" s="836" t="s">
        <v>2435</v>
      </c>
      <c r="J79" s="829"/>
      <c r="K79" s="829"/>
      <c r="L79" s="829"/>
      <c r="M79" s="829"/>
      <c r="N79" s="829" t="s">
        <v>886</v>
      </c>
      <c r="O79" s="833">
        <v>18912914.997137953</v>
      </c>
      <c r="P79" s="830"/>
      <c r="Q79" s="764" t="e">
        <f>#REF!</f>
        <v>#REF!</v>
      </c>
      <c r="R79" s="765" t="e">
        <f t="shared" si="33"/>
        <v>#REF!</v>
      </c>
      <c r="S79" s="765" t="e">
        <f t="shared" si="46"/>
        <v>#REF!</v>
      </c>
      <c r="T79" s="766" t="e">
        <f t="shared" si="47"/>
        <v>#REF!</v>
      </c>
      <c r="U79" s="768">
        <f t="shared" si="41"/>
        <v>1</v>
      </c>
      <c r="V79" s="769"/>
      <c r="W79" s="769"/>
      <c r="X79" s="769"/>
      <c r="Y79" s="766" t="e">
        <f t="shared" si="42"/>
        <v>#REF!</v>
      </c>
      <c r="Z79" s="766">
        <f t="shared" si="48"/>
        <v>2</v>
      </c>
      <c r="AA79" s="766" t="e">
        <f t="shared" si="44"/>
        <v>#REF!</v>
      </c>
      <c r="AB79" s="768" t="e">
        <f t="shared" ref="AB79:AB124" si="50">IF(O79-10=Y79+AA79,0,T79)</f>
        <v>#REF!</v>
      </c>
      <c r="AC79" s="768" t="e">
        <f t="shared" si="28"/>
        <v>#REF!</v>
      </c>
      <c r="AD79" s="768" t="e">
        <f t="shared" ref="AD79:AD123" si="51">IF(O79-10=Y79+AA79+AB79+AC79,0,T79)</f>
        <v>#REF!</v>
      </c>
      <c r="AE79" s="764">
        <f t="shared" si="45"/>
        <v>2012</v>
      </c>
      <c r="AF79" s="770" t="e">
        <f t="shared" ref="AF79:AF124" si="52">O79-(AA79+AB79+Y79+AC79+AD79)</f>
        <v>#REF!</v>
      </c>
      <c r="AG79" s="766" t="e">
        <f t="shared" si="49"/>
        <v>#REF!</v>
      </c>
      <c r="AH79" s="771"/>
      <c r="AI79" s="771"/>
      <c r="AJ79" s="771"/>
      <c r="AK79" s="757"/>
      <c r="AL79" s="771"/>
      <c r="AM79" s="771"/>
      <c r="AN79" s="771"/>
      <c r="AO79" s="771"/>
      <c r="AP79" s="771"/>
      <c r="AQ79" s="771"/>
      <c r="AR79" s="771"/>
      <c r="AS79" s="771"/>
      <c r="AT79" s="771"/>
      <c r="AU79" s="771"/>
      <c r="AV79" s="771"/>
      <c r="AW79" s="771"/>
      <c r="AX79" s="771"/>
      <c r="AY79" s="771"/>
      <c r="AZ79" s="771"/>
      <c r="BA79" s="771"/>
      <c r="BB79" s="771"/>
      <c r="BC79" s="771"/>
      <c r="BD79" s="771"/>
    </row>
    <row r="80" spans="1:56" s="744" customFormat="1" ht="22.5" customHeight="1">
      <c r="A80" s="828">
        <v>57</v>
      </c>
      <c r="B80" s="836" t="s">
        <v>1806</v>
      </c>
      <c r="C80" s="836" t="s">
        <v>2436</v>
      </c>
      <c r="D80" s="829"/>
      <c r="E80" s="829" t="s">
        <v>2402</v>
      </c>
      <c r="F80" s="829"/>
      <c r="G80" s="829" t="s">
        <v>2427</v>
      </c>
      <c r="H80" s="829">
        <v>2012</v>
      </c>
      <c r="I80" s="836"/>
      <c r="J80" s="829"/>
      <c r="K80" s="829"/>
      <c r="L80" s="829"/>
      <c r="M80" s="829"/>
      <c r="N80" s="829" t="s">
        <v>886</v>
      </c>
      <c r="O80" s="833">
        <v>4019748.1396680023</v>
      </c>
      <c r="P80" s="830"/>
      <c r="Q80" s="764" t="e">
        <f>#REF!</f>
        <v>#REF!</v>
      </c>
      <c r="R80" s="765" t="e">
        <f t="shared" si="33"/>
        <v>#REF!</v>
      </c>
      <c r="S80" s="765" t="e">
        <f t="shared" si="46"/>
        <v>#REF!</v>
      </c>
      <c r="T80" s="766" t="e">
        <f t="shared" si="47"/>
        <v>#REF!</v>
      </c>
      <c r="U80" s="768">
        <f t="shared" si="41"/>
        <v>1</v>
      </c>
      <c r="V80" s="769"/>
      <c r="W80" s="769"/>
      <c r="X80" s="769"/>
      <c r="Y80" s="766" t="e">
        <f t="shared" si="42"/>
        <v>#REF!</v>
      </c>
      <c r="Z80" s="766">
        <f t="shared" si="48"/>
        <v>2</v>
      </c>
      <c r="AA80" s="766" t="e">
        <f t="shared" si="44"/>
        <v>#REF!</v>
      </c>
      <c r="AB80" s="768" t="e">
        <f t="shared" si="50"/>
        <v>#REF!</v>
      </c>
      <c r="AC80" s="768" t="e">
        <f t="shared" si="28"/>
        <v>#REF!</v>
      </c>
      <c r="AD80" s="768" t="e">
        <f t="shared" si="51"/>
        <v>#REF!</v>
      </c>
      <c r="AE80" s="764">
        <f t="shared" si="45"/>
        <v>2012</v>
      </c>
      <c r="AF80" s="770" t="e">
        <f t="shared" si="52"/>
        <v>#REF!</v>
      </c>
      <c r="AG80" s="766" t="e">
        <f t="shared" si="49"/>
        <v>#REF!</v>
      </c>
      <c r="AH80" s="771"/>
      <c r="AI80" s="771"/>
      <c r="AJ80" s="771"/>
      <c r="AK80" s="757"/>
      <c r="AL80" s="771"/>
      <c r="AM80" s="771"/>
      <c r="AN80" s="771"/>
      <c r="AO80" s="771"/>
      <c r="AP80" s="771"/>
      <c r="AQ80" s="771"/>
      <c r="AR80" s="771"/>
      <c r="AS80" s="771"/>
      <c r="AT80" s="771"/>
      <c r="AU80" s="771"/>
      <c r="AV80" s="771"/>
      <c r="AW80" s="771"/>
      <c r="AX80" s="771"/>
      <c r="AY80" s="771"/>
      <c r="AZ80" s="771"/>
      <c r="BA80" s="771"/>
      <c r="BB80" s="771"/>
      <c r="BC80" s="771"/>
      <c r="BD80" s="771"/>
    </row>
    <row r="81" spans="1:56" s="744" customFormat="1" ht="22.5" customHeight="1">
      <c r="A81" s="828">
        <v>58</v>
      </c>
      <c r="B81" s="836" t="s">
        <v>1806</v>
      </c>
      <c r="C81" s="836" t="s">
        <v>2436</v>
      </c>
      <c r="D81" s="837" t="s">
        <v>941</v>
      </c>
      <c r="E81" s="829" t="s">
        <v>2402</v>
      </c>
      <c r="F81" s="829"/>
      <c r="G81" s="829" t="s">
        <v>2427</v>
      </c>
      <c r="H81" s="829">
        <v>2012</v>
      </c>
      <c r="I81" s="836"/>
      <c r="J81" s="829"/>
      <c r="K81" s="829"/>
      <c r="L81" s="829"/>
      <c r="M81" s="829"/>
      <c r="N81" s="829" t="s">
        <v>886</v>
      </c>
      <c r="O81" s="833">
        <v>2512342.5872925012</v>
      </c>
      <c r="P81" s="830"/>
      <c r="Q81" s="764" t="e">
        <f>#REF!</f>
        <v>#REF!</v>
      </c>
      <c r="R81" s="765" t="e">
        <f t="shared" si="33"/>
        <v>#REF!</v>
      </c>
      <c r="S81" s="765" t="e">
        <f t="shared" si="46"/>
        <v>#REF!</v>
      </c>
      <c r="T81" s="766" t="e">
        <f t="shared" si="47"/>
        <v>#REF!</v>
      </c>
      <c r="U81" s="768">
        <f t="shared" ref="U81:U99" si="53">2013-AE81</f>
        <v>1</v>
      </c>
      <c r="V81" s="769"/>
      <c r="W81" s="769"/>
      <c r="X81" s="769"/>
      <c r="Y81" s="766" t="e">
        <f t="shared" ref="Y81:Y124" si="54">IF(U81&gt;S81,O81-10,T81*U81)</f>
        <v>#REF!</v>
      </c>
      <c r="Z81" s="766">
        <f t="shared" si="48"/>
        <v>2</v>
      </c>
      <c r="AA81" s="766" t="e">
        <f t="shared" ref="AA81:AA124" si="55">IF(O81-10=Y81,0,T81)</f>
        <v>#REF!</v>
      </c>
      <c r="AB81" s="768" t="e">
        <f t="shared" si="50"/>
        <v>#REF!</v>
      </c>
      <c r="AC81" s="768" t="e">
        <f t="shared" si="28"/>
        <v>#REF!</v>
      </c>
      <c r="AD81" s="768" t="e">
        <f t="shared" si="51"/>
        <v>#REF!</v>
      </c>
      <c r="AE81" s="764">
        <f t="shared" ref="AE81:AE111" si="56">H81</f>
        <v>2012</v>
      </c>
      <c r="AF81" s="770" t="e">
        <f t="shared" si="52"/>
        <v>#REF!</v>
      </c>
      <c r="AG81" s="766" t="e">
        <f t="shared" si="49"/>
        <v>#REF!</v>
      </c>
      <c r="AH81" s="771"/>
      <c r="AI81" s="771"/>
      <c r="AJ81" s="771"/>
      <c r="AK81" s="757"/>
      <c r="AL81" s="771"/>
      <c r="AM81" s="771"/>
      <c r="AN81" s="771"/>
      <c r="AO81" s="771"/>
      <c r="AP81" s="771"/>
      <c r="AQ81" s="771"/>
      <c r="AR81" s="771"/>
      <c r="AS81" s="771"/>
      <c r="AT81" s="771"/>
      <c r="AU81" s="771"/>
      <c r="AV81" s="771"/>
      <c r="AW81" s="771"/>
      <c r="AX81" s="771"/>
      <c r="AY81" s="771"/>
      <c r="AZ81" s="771"/>
      <c r="BA81" s="771"/>
      <c r="BB81" s="771"/>
      <c r="BC81" s="771"/>
      <c r="BD81" s="771"/>
    </row>
    <row r="82" spans="1:56" s="744" customFormat="1" ht="22.5" customHeight="1">
      <c r="A82" s="828">
        <v>59</v>
      </c>
      <c r="B82" s="836" t="s">
        <v>1806</v>
      </c>
      <c r="C82" s="862" t="s">
        <v>2436</v>
      </c>
      <c r="D82" s="865" t="s">
        <v>946</v>
      </c>
      <c r="E82" s="858" t="s">
        <v>2402</v>
      </c>
      <c r="F82" s="858"/>
      <c r="G82" s="858" t="s">
        <v>2427</v>
      </c>
      <c r="H82" s="858">
        <v>2012</v>
      </c>
      <c r="I82" s="862"/>
      <c r="J82" s="858"/>
      <c r="K82" s="858"/>
      <c r="L82" s="858"/>
      <c r="M82" s="858"/>
      <c r="N82" s="858" t="s">
        <v>886</v>
      </c>
      <c r="O82" s="863">
        <v>5024685.1745850025</v>
      </c>
      <c r="P82" s="859"/>
      <c r="Q82" s="764" t="e">
        <f>#REF!</f>
        <v>#REF!</v>
      </c>
      <c r="R82" s="765" t="e">
        <f t="shared" si="33"/>
        <v>#REF!</v>
      </c>
      <c r="S82" s="765" t="e">
        <f t="shared" si="46"/>
        <v>#REF!</v>
      </c>
      <c r="T82" s="766" t="e">
        <f t="shared" si="47"/>
        <v>#REF!</v>
      </c>
      <c r="U82" s="768">
        <f t="shared" si="53"/>
        <v>1</v>
      </c>
      <c r="V82" s="769"/>
      <c r="W82" s="769"/>
      <c r="X82" s="769"/>
      <c r="Y82" s="766" t="e">
        <f t="shared" si="54"/>
        <v>#REF!</v>
      </c>
      <c r="Z82" s="766">
        <f t="shared" si="48"/>
        <v>2</v>
      </c>
      <c r="AA82" s="766" t="e">
        <f t="shared" si="55"/>
        <v>#REF!</v>
      </c>
      <c r="AB82" s="768" t="e">
        <f t="shared" si="50"/>
        <v>#REF!</v>
      </c>
      <c r="AC82" s="768" t="e">
        <f t="shared" si="28"/>
        <v>#REF!</v>
      </c>
      <c r="AD82" s="768" t="e">
        <f t="shared" si="51"/>
        <v>#REF!</v>
      </c>
      <c r="AE82" s="764">
        <f t="shared" si="56"/>
        <v>2012</v>
      </c>
      <c r="AF82" s="770" t="e">
        <f t="shared" si="52"/>
        <v>#REF!</v>
      </c>
      <c r="AG82" s="766" t="e">
        <f t="shared" si="49"/>
        <v>#REF!</v>
      </c>
      <c r="AH82" s="771"/>
      <c r="AI82" s="771"/>
      <c r="AJ82" s="771"/>
      <c r="AK82" s="757"/>
      <c r="AL82" s="771"/>
      <c r="AM82" s="771"/>
      <c r="AN82" s="771"/>
      <c r="AO82" s="771"/>
      <c r="AP82" s="771"/>
      <c r="AQ82" s="771"/>
      <c r="AR82" s="771"/>
      <c r="AS82" s="771"/>
      <c r="AT82" s="771"/>
      <c r="AU82" s="771"/>
      <c r="AV82" s="771"/>
      <c r="AW82" s="771"/>
      <c r="AX82" s="771"/>
      <c r="AY82" s="771"/>
      <c r="AZ82" s="771"/>
      <c r="BA82" s="771"/>
      <c r="BB82" s="771"/>
      <c r="BC82" s="771"/>
      <c r="BD82" s="771"/>
    </row>
    <row r="83" spans="1:56" s="744" customFormat="1" ht="22.5" customHeight="1">
      <c r="A83" s="828">
        <v>60</v>
      </c>
      <c r="B83" s="836" t="s">
        <v>1812</v>
      </c>
      <c r="C83" s="836" t="s">
        <v>2387</v>
      </c>
      <c r="D83" s="829"/>
      <c r="E83" s="829" t="s">
        <v>2438</v>
      </c>
      <c r="F83" s="829" t="s">
        <v>1883</v>
      </c>
      <c r="G83" s="829" t="s">
        <v>2427</v>
      </c>
      <c r="H83" s="829">
        <v>2012</v>
      </c>
      <c r="I83" s="836"/>
      <c r="J83" s="829"/>
      <c r="K83" s="829"/>
      <c r="L83" s="829"/>
      <c r="M83" s="829"/>
      <c r="N83" s="829" t="s">
        <v>886</v>
      </c>
      <c r="O83" s="833">
        <v>9562385.2081388067</v>
      </c>
      <c r="P83" s="830"/>
      <c r="Q83" s="764" t="e">
        <f>#REF!</f>
        <v>#REF!</v>
      </c>
      <c r="R83" s="765" t="e">
        <f t="shared" si="33"/>
        <v>#REF!</v>
      </c>
      <c r="S83" s="765" t="e">
        <f t="shared" si="46"/>
        <v>#REF!</v>
      </c>
      <c r="T83" s="766" t="e">
        <f t="shared" si="47"/>
        <v>#REF!</v>
      </c>
      <c r="U83" s="768">
        <f t="shared" si="53"/>
        <v>1</v>
      </c>
      <c r="V83" s="769"/>
      <c r="W83" s="769"/>
      <c r="X83" s="769"/>
      <c r="Y83" s="766" t="e">
        <f t="shared" si="54"/>
        <v>#REF!</v>
      </c>
      <c r="Z83" s="766">
        <f t="shared" si="48"/>
        <v>2</v>
      </c>
      <c r="AA83" s="766" t="e">
        <f t="shared" si="55"/>
        <v>#REF!</v>
      </c>
      <c r="AB83" s="768" t="e">
        <f t="shared" si="50"/>
        <v>#REF!</v>
      </c>
      <c r="AC83" s="768" t="e">
        <f t="shared" si="28"/>
        <v>#REF!</v>
      </c>
      <c r="AD83" s="768" t="e">
        <f t="shared" si="51"/>
        <v>#REF!</v>
      </c>
      <c r="AE83" s="764">
        <f t="shared" si="56"/>
        <v>2012</v>
      </c>
      <c r="AF83" s="770" t="e">
        <f t="shared" si="52"/>
        <v>#REF!</v>
      </c>
      <c r="AG83" s="766" t="e">
        <f t="shared" si="49"/>
        <v>#REF!</v>
      </c>
      <c r="AH83" s="771"/>
      <c r="AI83" s="771"/>
      <c r="AJ83" s="771"/>
      <c r="AK83" s="757"/>
      <c r="AL83" s="771"/>
      <c r="AM83" s="771"/>
      <c r="AN83" s="771"/>
      <c r="AO83" s="771"/>
      <c r="AP83" s="771"/>
      <c r="AQ83" s="771"/>
      <c r="AR83" s="771"/>
      <c r="AS83" s="771"/>
      <c r="AT83" s="771"/>
      <c r="AU83" s="771"/>
      <c r="AV83" s="771"/>
      <c r="AW83" s="771"/>
      <c r="AX83" s="771"/>
      <c r="AY83" s="771"/>
      <c r="AZ83" s="771"/>
      <c r="BA83" s="771"/>
      <c r="BB83" s="771"/>
      <c r="BC83" s="771"/>
      <c r="BD83" s="771"/>
    </row>
    <row r="84" spans="1:56" s="744" customFormat="1" ht="22.5" customHeight="1">
      <c r="A84" s="828">
        <v>61</v>
      </c>
      <c r="B84" s="836" t="s">
        <v>1806</v>
      </c>
      <c r="C84" s="836" t="s">
        <v>2439</v>
      </c>
      <c r="D84" s="829"/>
      <c r="E84" s="829" t="s">
        <v>2402</v>
      </c>
      <c r="F84" s="829"/>
      <c r="G84" s="829" t="s">
        <v>2427</v>
      </c>
      <c r="H84" s="829">
        <v>2012</v>
      </c>
      <c r="I84" s="836"/>
      <c r="J84" s="829"/>
      <c r="K84" s="829"/>
      <c r="L84" s="829"/>
      <c r="M84" s="829"/>
      <c r="N84" s="829" t="s">
        <v>886</v>
      </c>
      <c r="O84" s="833">
        <v>4529550.8880657507</v>
      </c>
      <c r="P84" s="830"/>
      <c r="Q84" s="764" t="e">
        <f>#REF!</f>
        <v>#REF!</v>
      </c>
      <c r="R84" s="765" t="e">
        <f t="shared" ref="R84:R114" si="57">VLOOKUP(Q84,kelompok,2,0)</f>
        <v>#REF!</v>
      </c>
      <c r="S84" s="765" t="e">
        <f t="shared" si="46"/>
        <v>#REF!</v>
      </c>
      <c r="T84" s="766" t="e">
        <f t="shared" si="47"/>
        <v>#REF!</v>
      </c>
      <c r="U84" s="768">
        <f t="shared" si="53"/>
        <v>1</v>
      </c>
      <c r="V84" s="769"/>
      <c r="W84" s="769"/>
      <c r="X84" s="769"/>
      <c r="Y84" s="766" t="e">
        <f t="shared" si="54"/>
        <v>#REF!</v>
      </c>
      <c r="Z84" s="766">
        <f t="shared" si="48"/>
        <v>2</v>
      </c>
      <c r="AA84" s="766" t="e">
        <f t="shared" si="55"/>
        <v>#REF!</v>
      </c>
      <c r="AB84" s="768" t="e">
        <f t="shared" si="50"/>
        <v>#REF!</v>
      </c>
      <c r="AC84" s="768" t="e">
        <f t="shared" si="28"/>
        <v>#REF!</v>
      </c>
      <c r="AD84" s="768" t="e">
        <f t="shared" si="51"/>
        <v>#REF!</v>
      </c>
      <c r="AE84" s="764">
        <f t="shared" si="56"/>
        <v>2012</v>
      </c>
      <c r="AF84" s="770" t="e">
        <f t="shared" si="52"/>
        <v>#REF!</v>
      </c>
      <c r="AG84" s="766" t="e">
        <f t="shared" si="49"/>
        <v>#REF!</v>
      </c>
      <c r="AH84" s="771"/>
      <c r="AI84" s="771"/>
      <c r="AJ84" s="771"/>
      <c r="AK84" s="757"/>
      <c r="AL84" s="771"/>
      <c r="AM84" s="771"/>
      <c r="AN84" s="771"/>
      <c r="AO84" s="771"/>
      <c r="AP84" s="771"/>
      <c r="AQ84" s="771"/>
      <c r="AR84" s="771"/>
      <c r="AS84" s="771"/>
      <c r="AT84" s="771"/>
      <c r="AU84" s="771"/>
      <c r="AV84" s="771"/>
      <c r="AW84" s="771"/>
      <c r="AX84" s="771"/>
      <c r="AY84" s="771"/>
      <c r="AZ84" s="771"/>
      <c r="BA84" s="771"/>
      <c r="BB84" s="771"/>
      <c r="BC84" s="771"/>
      <c r="BD84" s="771"/>
    </row>
    <row r="85" spans="1:56" s="744" customFormat="1" ht="22.5" customHeight="1">
      <c r="A85" s="828">
        <v>62</v>
      </c>
      <c r="B85" s="836" t="s">
        <v>3365</v>
      </c>
      <c r="C85" s="845" t="s">
        <v>2877</v>
      </c>
      <c r="D85" s="829"/>
      <c r="E85" s="829"/>
      <c r="F85" s="829"/>
      <c r="G85" s="829"/>
      <c r="H85" s="829">
        <v>2012</v>
      </c>
      <c r="I85" s="836"/>
      <c r="J85" s="829"/>
      <c r="K85" s="829"/>
      <c r="L85" s="829"/>
      <c r="M85" s="829"/>
      <c r="N85" s="829" t="s">
        <v>886</v>
      </c>
      <c r="O85" s="833">
        <v>7445944.1799999997</v>
      </c>
      <c r="P85" s="845" t="s">
        <v>2877</v>
      </c>
      <c r="Q85" s="764" t="e">
        <f>#REF!</f>
        <v>#REF!</v>
      </c>
      <c r="R85" s="765" t="e">
        <f t="shared" si="57"/>
        <v>#REF!</v>
      </c>
      <c r="S85" s="765" t="e">
        <f t="shared" si="46"/>
        <v>#REF!</v>
      </c>
      <c r="T85" s="766" t="e">
        <f t="shared" si="47"/>
        <v>#REF!</v>
      </c>
      <c r="U85" s="768">
        <f t="shared" si="53"/>
        <v>1</v>
      </c>
      <c r="V85" s="769"/>
      <c r="W85" s="769"/>
      <c r="X85" s="769"/>
      <c r="Y85" s="766" t="e">
        <f t="shared" si="54"/>
        <v>#REF!</v>
      </c>
      <c r="Z85" s="766">
        <f t="shared" si="48"/>
        <v>2</v>
      </c>
      <c r="AA85" s="766" t="e">
        <f t="shared" si="55"/>
        <v>#REF!</v>
      </c>
      <c r="AB85" s="768" t="e">
        <f t="shared" si="50"/>
        <v>#REF!</v>
      </c>
      <c r="AC85" s="768" t="e">
        <f t="shared" si="28"/>
        <v>#REF!</v>
      </c>
      <c r="AD85" s="768" t="e">
        <f t="shared" si="51"/>
        <v>#REF!</v>
      </c>
      <c r="AE85" s="764">
        <f t="shared" si="56"/>
        <v>2012</v>
      </c>
      <c r="AF85" s="770" t="e">
        <f t="shared" si="52"/>
        <v>#REF!</v>
      </c>
      <c r="AG85" s="766" t="e">
        <f t="shared" si="49"/>
        <v>#REF!</v>
      </c>
      <c r="AH85" s="771"/>
      <c r="AI85" s="771"/>
      <c r="AJ85" s="771"/>
      <c r="AK85" s="757"/>
      <c r="AL85" s="771"/>
      <c r="AM85" s="771"/>
      <c r="AN85" s="771"/>
      <c r="AO85" s="771"/>
      <c r="AP85" s="771"/>
      <c r="AQ85" s="771"/>
      <c r="AR85" s="771"/>
      <c r="AS85" s="771"/>
      <c r="AT85" s="771"/>
      <c r="AU85" s="771"/>
      <c r="AV85" s="771"/>
      <c r="AW85" s="771"/>
      <c r="AX85" s="771"/>
      <c r="AY85" s="771"/>
      <c r="AZ85" s="771"/>
      <c r="BA85" s="771"/>
      <c r="BB85" s="771"/>
      <c r="BC85" s="771"/>
      <c r="BD85" s="771"/>
    </row>
    <row r="86" spans="1:56" s="744" customFormat="1" ht="22.5" customHeight="1">
      <c r="A86" s="828">
        <v>63</v>
      </c>
      <c r="B86" s="836" t="s">
        <v>2390</v>
      </c>
      <c r="C86" s="836" t="s">
        <v>2429</v>
      </c>
      <c r="D86" s="829"/>
      <c r="E86" s="829" t="s">
        <v>2426</v>
      </c>
      <c r="F86" s="829" t="s">
        <v>1883</v>
      </c>
      <c r="G86" s="829" t="s">
        <v>2427</v>
      </c>
      <c r="H86" s="829">
        <v>2012</v>
      </c>
      <c r="I86" s="836"/>
      <c r="J86" s="829"/>
      <c r="K86" s="829"/>
      <c r="L86" s="829"/>
      <c r="M86" s="829"/>
      <c r="N86" s="829" t="s">
        <v>886</v>
      </c>
      <c r="O86" s="833">
        <v>8700000</v>
      </c>
      <c r="P86" s="830"/>
      <c r="Q86" s="764" t="e">
        <f>#REF!</f>
        <v>#REF!</v>
      </c>
      <c r="R86" s="765" t="e">
        <f t="shared" si="57"/>
        <v>#REF!</v>
      </c>
      <c r="S86" s="765" t="e">
        <f t="shared" si="46"/>
        <v>#REF!</v>
      </c>
      <c r="T86" s="766" t="e">
        <f t="shared" si="47"/>
        <v>#REF!</v>
      </c>
      <c r="U86" s="768">
        <f t="shared" si="53"/>
        <v>1</v>
      </c>
      <c r="V86" s="769"/>
      <c r="W86" s="769"/>
      <c r="X86" s="769"/>
      <c r="Y86" s="766" t="e">
        <f t="shared" si="54"/>
        <v>#REF!</v>
      </c>
      <c r="Z86" s="766">
        <f t="shared" si="48"/>
        <v>2</v>
      </c>
      <c r="AA86" s="766" t="e">
        <f t="shared" si="55"/>
        <v>#REF!</v>
      </c>
      <c r="AB86" s="768" t="e">
        <f t="shared" si="50"/>
        <v>#REF!</v>
      </c>
      <c r="AC86" s="768" t="e">
        <f t="shared" si="28"/>
        <v>#REF!</v>
      </c>
      <c r="AD86" s="768" t="e">
        <f t="shared" si="51"/>
        <v>#REF!</v>
      </c>
      <c r="AE86" s="764">
        <f t="shared" si="56"/>
        <v>2012</v>
      </c>
      <c r="AF86" s="770" t="e">
        <f t="shared" si="52"/>
        <v>#REF!</v>
      </c>
      <c r="AG86" s="766" t="e">
        <f t="shared" si="49"/>
        <v>#REF!</v>
      </c>
      <c r="AH86" s="771"/>
      <c r="AI86" s="771"/>
      <c r="AJ86" s="771"/>
      <c r="AK86" s="757"/>
      <c r="AL86" s="771"/>
      <c r="AM86" s="771"/>
      <c r="AN86" s="771"/>
      <c r="AO86" s="771"/>
      <c r="AP86" s="771"/>
      <c r="AQ86" s="771"/>
      <c r="AR86" s="771"/>
      <c r="AS86" s="771"/>
      <c r="AT86" s="771"/>
      <c r="AU86" s="771"/>
      <c r="AV86" s="771"/>
      <c r="AW86" s="771"/>
      <c r="AX86" s="771"/>
      <c r="AY86" s="771"/>
      <c r="AZ86" s="771"/>
      <c r="BA86" s="771"/>
      <c r="BB86" s="771"/>
      <c r="BC86" s="771"/>
      <c r="BD86" s="771"/>
    </row>
    <row r="87" spans="1:56" s="744" customFormat="1" ht="22.5" customHeight="1">
      <c r="A87" s="828">
        <v>64</v>
      </c>
      <c r="B87" s="836" t="s">
        <v>1806</v>
      </c>
      <c r="C87" s="836" t="s">
        <v>2436</v>
      </c>
      <c r="D87" s="829"/>
      <c r="E87" s="829" t="s">
        <v>2446</v>
      </c>
      <c r="F87" s="829"/>
      <c r="G87" s="829" t="s">
        <v>2427</v>
      </c>
      <c r="H87" s="829">
        <v>2012</v>
      </c>
      <c r="I87" s="836" t="s">
        <v>1887</v>
      </c>
      <c r="J87" s="829"/>
      <c r="K87" s="829"/>
      <c r="L87" s="829"/>
      <c r="M87" s="829"/>
      <c r="N87" s="829" t="s">
        <v>886</v>
      </c>
      <c r="O87" s="833">
        <v>3568000</v>
      </c>
      <c r="P87" s="830"/>
      <c r="Q87" s="764" t="e">
        <f>#REF!</f>
        <v>#REF!</v>
      </c>
      <c r="R87" s="765" t="e">
        <f t="shared" si="57"/>
        <v>#REF!</v>
      </c>
      <c r="S87" s="765" t="e">
        <f t="shared" si="46"/>
        <v>#REF!</v>
      </c>
      <c r="T87" s="766" t="e">
        <f t="shared" si="47"/>
        <v>#REF!</v>
      </c>
      <c r="U87" s="768">
        <f t="shared" si="53"/>
        <v>1</v>
      </c>
      <c r="V87" s="769"/>
      <c r="W87" s="769"/>
      <c r="X87" s="769"/>
      <c r="Y87" s="766" t="e">
        <f t="shared" si="54"/>
        <v>#REF!</v>
      </c>
      <c r="Z87" s="766">
        <f t="shared" si="48"/>
        <v>2</v>
      </c>
      <c r="AA87" s="766" t="e">
        <f t="shared" si="55"/>
        <v>#REF!</v>
      </c>
      <c r="AB87" s="768" t="e">
        <f t="shared" si="50"/>
        <v>#REF!</v>
      </c>
      <c r="AC87" s="768" t="e">
        <f t="shared" si="28"/>
        <v>#REF!</v>
      </c>
      <c r="AD87" s="768" t="e">
        <f t="shared" si="51"/>
        <v>#REF!</v>
      </c>
      <c r="AE87" s="764">
        <f t="shared" si="56"/>
        <v>2012</v>
      </c>
      <c r="AF87" s="770" t="e">
        <f t="shared" si="52"/>
        <v>#REF!</v>
      </c>
      <c r="AG87" s="766" t="e">
        <f t="shared" si="49"/>
        <v>#REF!</v>
      </c>
      <c r="AH87" s="771"/>
      <c r="AI87" s="771"/>
      <c r="AJ87" s="771"/>
      <c r="AK87" s="757"/>
      <c r="AL87" s="771"/>
      <c r="AM87" s="771"/>
      <c r="AN87" s="771"/>
      <c r="AO87" s="771"/>
      <c r="AP87" s="771"/>
      <c r="AQ87" s="771"/>
      <c r="AR87" s="771"/>
      <c r="AS87" s="771"/>
      <c r="AT87" s="771"/>
      <c r="AU87" s="771"/>
      <c r="AV87" s="771"/>
      <c r="AW87" s="771"/>
      <c r="AX87" s="771"/>
      <c r="AY87" s="771"/>
      <c r="AZ87" s="771"/>
      <c r="BA87" s="771"/>
      <c r="BB87" s="771"/>
      <c r="BC87" s="771"/>
      <c r="BD87" s="771"/>
    </row>
    <row r="88" spans="1:56" s="744" customFormat="1" ht="30" customHeight="1">
      <c r="A88" s="828">
        <v>65</v>
      </c>
      <c r="B88" s="836" t="s">
        <v>1789</v>
      </c>
      <c r="C88" s="836" t="s">
        <v>2878</v>
      </c>
      <c r="D88" s="844" t="s">
        <v>2484</v>
      </c>
      <c r="E88" s="829"/>
      <c r="F88" s="829"/>
      <c r="G88" s="829" t="s">
        <v>1924</v>
      </c>
      <c r="H88" s="829">
        <v>2013</v>
      </c>
      <c r="I88" s="836"/>
      <c r="J88" s="829"/>
      <c r="K88" s="829"/>
      <c r="L88" s="829"/>
      <c r="M88" s="829"/>
      <c r="N88" s="829" t="s">
        <v>886</v>
      </c>
      <c r="O88" s="833">
        <f>9000000/2</f>
        <v>4500000</v>
      </c>
      <c r="P88" s="830"/>
      <c r="Q88" s="764" t="e">
        <f>#REF!</f>
        <v>#REF!</v>
      </c>
      <c r="R88" s="765" t="e">
        <f t="shared" si="57"/>
        <v>#REF!</v>
      </c>
      <c r="S88" s="765" t="e">
        <f t="shared" si="46"/>
        <v>#REF!</v>
      </c>
      <c r="T88" s="766" t="e">
        <f t="shared" si="47"/>
        <v>#REF!</v>
      </c>
      <c r="U88" s="768">
        <f t="shared" si="53"/>
        <v>0</v>
      </c>
      <c r="V88" s="769"/>
      <c r="W88" s="769"/>
      <c r="X88" s="769"/>
      <c r="Y88" s="766" t="e">
        <f t="shared" si="54"/>
        <v>#REF!</v>
      </c>
      <c r="Z88" s="766">
        <f t="shared" si="48"/>
        <v>1</v>
      </c>
      <c r="AA88" s="766" t="e">
        <f t="shared" si="55"/>
        <v>#REF!</v>
      </c>
      <c r="AB88" s="768" t="e">
        <f t="shared" si="50"/>
        <v>#REF!</v>
      </c>
      <c r="AC88" s="768" t="e">
        <f t="shared" si="28"/>
        <v>#REF!</v>
      </c>
      <c r="AD88" s="768" t="e">
        <f t="shared" si="51"/>
        <v>#REF!</v>
      </c>
      <c r="AE88" s="764">
        <f t="shared" si="56"/>
        <v>2013</v>
      </c>
      <c r="AF88" s="770" t="e">
        <f t="shared" si="52"/>
        <v>#REF!</v>
      </c>
      <c r="AG88" s="766" t="e">
        <f t="shared" si="49"/>
        <v>#REF!</v>
      </c>
      <c r="AH88" s="771"/>
      <c r="AI88" s="771"/>
      <c r="AJ88" s="771"/>
      <c r="AK88" s="757"/>
      <c r="AL88" s="771"/>
      <c r="AM88" s="771"/>
      <c r="AN88" s="771"/>
      <c r="AO88" s="771"/>
      <c r="AP88" s="771"/>
      <c r="AQ88" s="771"/>
      <c r="AR88" s="771"/>
      <c r="AS88" s="771"/>
      <c r="AT88" s="771"/>
      <c r="AU88" s="771"/>
      <c r="AV88" s="771"/>
      <c r="AW88" s="771"/>
      <c r="AX88" s="771"/>
      <c r="AY88" s="771"/>
      <c r="AZ88" s="771"/>
      <c r="BA88" s="771"/>
      <c r="BB88" s="771"/>
      <c r="BC88" s="771"/>
      <c r="BD88" s="771"/>
    </row>
    <row r="89" spans="1:56" s="744" customFormat="1" ht="22.5" customHeight="1">
      <c r="A89" s="828">
        <v>66</v>
      </c>
      <c r="B89" s="836" t="s">
        <v>1786</v>
      </c>
      <c r="C89" s="836" t="s">
        <v>2415</v>
      </c>
      <c r="D89" s="837" t="s">
        <v>2451</v>
      </c>
      <c r="E89" s="829"/>
      <c r="F89" s="829"/>
      <c r="G89" s="829" t="s">
        <v>1741</v>
      </c>
      <c r="H89" s="829">
        <v>2013</v>
      </c>
      <c r="I89" s="836"/>
      <c r="J89" s="829"/>
      <c r="K89" s="829"/>
      <c r="L89" s="829"/>
      <c r="M89" s="829"/>
      <c r="N89" s="829" t="s">
        <v>886</v>
      </c>
      <c r="O89" s="833">
        <v>25000000</v>
      </c>
      <c r="P89" s="830"/>
      <c r="Q89" s="764" t="e">
        <f>#REF!</f>
        <v>#REF!</v>
      </c>
      <c r="R89" s="765" t="e">
        <f t="shared" si="57"/>
        <v>#REF!</v>
      </c>
      <c r="S89" s="765" t="e">
        <f t="shared" si="46"/>
        <v>#REF!</v>
      </c>
      <c r="T89" s="766" t="e">
        <f t="shared" si="47"/>
        <v>#REF!</v>
      </c>
      <c r="U89" s="768">
        <f t="shared" si="53"/>
        <v>0</v>
      </c>
      <c r="V89" s="769"/>
      <c r="W89" s="769"/>
      <c r="X89" s="769"/>
      <c r="Y89" s="766" t="e">
        <f t="shared" si="54"/>
        <v>#REF!</v>
      </c>
      <c r="Z89" s="766">
        <f t="shared" si="48"/>
        <v>1</v>
      </c>
      <c r="AA89" s="766" t="e">
        <f t="shared" si="55"/>
        <v>#REF!</v>
      </c>
      <c r="AB89" s="768" t="e">
        <f t="shared" si="50"/>
        <v>#REF!</v>
      </c>
      <c r="AC89" s="768" t="e">
        <f t="shared" si="28"/>
        <v>#REF!</v>
      </c>
      <c r="AD89" s="768" t="e">
        <f t="shared" si="51"/>
        <v>#REF!</v>
      </c>
      <c r="AE89" s="764">
        <f t="shared" si="56"/>
        <v>2013</v>
      </c>
      <c r="AF89" s="770" t="e">
        <f t="shared" si="52"/>
        <v>#REF!</v>
      </c>
      <c r="AG89" s="766" t="e">
        <f t="shared" si="49"/>
        <v>#REF!</v>
      </c>
      <c r="AH89" s="771"/>
      <c r="AI89" s="771"/>
      <c r="AJ89" s="771"/>
      <c r="AK89" s="757"/>
      <c r="AL89" s="771"/>
      <c r="AM89" s="771"/>
      <c r="AN89" s="771"/>
      <c r="AO89" s="771"/>
      <c r="AP89" s="771"/>
      <c r="AQ89" s="771"/>
      <c r="AR89" s="771"/>
      <c r="AS89" s="771"/>
      <c r="AT89" s="771"/>
      <c r="AU89" s="771"/>
      <c r="AV89" s="771"/>
      <c r="AW89" s="771"/>
      <c r="AX89" s="771"/>
      <c r="AY89" s="771"/>
      <c r="AZ89" s="771"/>
      <c r="BA89" s="771"/>
      <c r="BB89" s="771"/>
      <c r="BC89" s="771"/>
      <c r="BD89" s="771"/>
    </row>
    <row r="90" spans="1:56" s="744" customFormat="1" ht="22.5" customHeight="1">
      <c r="A90" s="828">
        <v>67</v>
      </c>
      <c r="B90" s="836" t="s">
        <v>3365</v>
      </c>
      <c r="C90" s="836" t="s">
        <v>2879</v>
      </c>
      <c r="D90" s="837" t="s">
        <v>926</v>
      </c>
      <c r="E90" s="829"/>
      <c r="F90" s="829"/>
      <c r="G90" s="829" t="s">
        <v>1741</v>
      </c>
      <c r="H90" s="829">
        <v>2013</v>
      </c>
      <c r="I90" s="836"/>
      <c r="J90" s="829"/>
      <c r="K90" s="829"/>
      <c r="L90" s="829"/>
      <c r="M90" s="829"/>
      <c r="N90" s="829" t="s">
        <v>886</v>
      </c>
      <c r="O90" s="833">
        <v>20000000</v>
      </c>
      <c r="P90" s="836" t="s">
        <v>2879</v>
      </c>
      <c r="Q90" s="764" t="e">
        <f>#REF!</f>
        <v>#REF!</v>
      </c>
      <c r="R90" s="765" t="e">
        <f t="shared" si="57"/>
        <v>#REF!</v>
      </c>
      <c r="S90" s="765" t="e">
        <f t="shared" si="46"/>
        <v>#REF!</v>
      </c>
      <c r="T90" s="766" t="e">
        <f t="shared" si="47"/>
        <v>#REF!</v>
      </c>
      <c r="U90" s="768">
        <f t="shared" si="53"/>
        <v>0</v>
      </c>
      <c r="V90" s="769"/>
      <c r="W90" s="769"/>
      <c r="X90" s="769"/>
      <c r="Y90" s="766" t="e">
        <f t="shared" si="54"/>
        <v>#REF!</v>
      </c>
      <c r="Z90" s="766">
        <f t="shared" si="48"/>
        <v>1</v>
      </c>
      <c r="AA90" s="766" t="e">
        <f t="shared" si="55"/>
        <v>#REF!</v>
      </c>
      <c r="AB90" s="768" t="e">
        <f t="shared" si="50"/>
        <v>#REF!</v>
      </c>
      <c r="AC90" s="768" t="e">
        <f t="shared" si="28"/>
        <v>#REF!</v>
      </c>
      <c r="AD90" s="768" t="e">
        <f t="shared" si="51"/>
        <v>#REF!</v>
      </c>
      <c r="AE90" s="764">
        <f t="shared" si="56"/>
        <v>2013</v>
      </c>
      <c r="AF90" s="770" t="e">
        <f t="shared" si="52"/>
        <v>#REF!</v>
      </c>
      <c r="AG90" s="766" t="e">
        <f t="shared" si="49"/>
        <v>#REF!</v>
      </c>
      <c r="AH90" s="771"/>
      <c r="AI90" s="771"/>
      <c r="AJ90" s="771"/>
      <c r="AK90" s="757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</row>
    <row r="91" spans="1:56" s="744" customFormat="1" ht="22.5" customHeight="1">
      <c r="A91" s="828">
        <v>68</v>
      </c>
      <c r="B91" s="836" t="s">
        <v>1806</v>
      </c>
      <c r="C91" s="836" t="s">
        <v>2880</v>
      </c>
      <c r="D91" s="837" t="s">
        <v>926</v>
      </c>
      <c r="E91" s="829"/>
      <c r="F91" s="829"/>
      <c r="G91" s="829" t="s">
        <v>1924</v>
      </c>
      <c r="H91" s="829">
        <v>2013</v>
      </c>
      <c r="I91" s="836"/>
      <c r="J91" s="829"/>
      <c r="K91" s="829"/>
      <c r="L91" s="829"/>
      <c r="M91" s="829"/>
      <c r="N91" s="829" t="s">
        <v>886</v>
      </c>
      <c r="O91" s="833">
        <v>10000000</v>
      </c>
      <c r="P91" s="830"/>
      <c r="Q91" s="764" t="e">
        <f>#REF!</f>
        <v>#REF!</v>
      </c>
      <c r="R91" s="765" t="e">
        <f t="shared" si="57"/>
        <v>#REF!</v>
      </c>
      <c r="S91" s="765" t="e">
        <f t="shared" si="46"/>
        <v>#REF!</v>
      </c>
      <c r="T91" s="766" t="e">
        <f t="shared" si="47"/>
        <v>#REF!</v>
      </c>
      <c r="U91" s="768">
        <f t="shared" si="53"/>
        <v>0</v>
      </c>
      <c r="V91" s="769"/>
      <c r="W91" s="769"/>
      <c r="X91" s="769"/>
      <c r="Y91" s="766" t="e">
        <f t="shared" si="54"/>
        <v>#REF!</v>
      </c>
      <c r="Z91" s="766">
        <f t="shared" si="48"/>
        <v>1</v>
      </c>
      <c r="AA91" s="766" t="e">
        <f t="shared" si="55"/>
        <v>#REF!</v>
      </c>
      <c r="AB91" s="768" t="e">
        <f t="shared" si="50"/>
        <v>#REF!</v>
      </c>
      <c r="AC91" s="768" t="e">
        <f t="shared" si="28"/>
        <v>#REF!</v>
      </c>
      <c r="AD91" s="768" t="e">
        <f t="shared" si="51"/>
        <v>#REF!</v>
      </c>
      <c r="AE91" s="764">
        <f t="shared" si="56"/>
        <v>2013</v>
      </c>
      <c r="AF91" s="770" t="e">
        <f t="shared" si="52"/>
        <v>#REF!</v>
      </c>
      <c r="AG91" s="766" t="e">
        <f t="shared" si="49"/>
        <v>#REF!</v>
      </c>
      <c r="AH91" s="771"/>
      <c r="AI91" s="771"/>
      <c r="AJ91" s="771"/>
      <c r="AK91" s="757"/>
      <c r="AL91" s="771"/>
      <c r="AM91" s="771"/>
      <c r="AN91" s="771"/>
      <c r="AO91" s="771"/>
      <c r="AP91" s="771"/>
      <c r="AQ91" s="771"/>
      <c r="AR91" s="771"/>
      <c r="AS91" s="771"/>
      <c r="AT91" s="771"/>
      <c r="AU91" s="771"/>
      <c r="AV91" s="771"/>
      <c r="AW91" s="771"/>
      <c r="AX91" s="771"/>
      <c r="AY91" s="771"/>
      <c r="AZ91" s="771"/>
      <c r="BA91" s="771"/>
      <c r="BB91" s="771"/>
      <c r="BC91" s="771"/>
      <c r="BD91" s="771"/>
    </row>
    <row r="92" spans="1:56" s="744" customFormat="1" ht="22.5" customHeight="1">
      <c r="A92" s="828">
        <v>69</v>
      </c>
      <c r="B92" s="836" t="s">
        <v>3365</v>
      </c>
      <c r="C92" s="836" t="s">
        <v>2881</v>
      </c>
      <c r="D92" s="837" t="s">
        <v>926</v>
      </c>
      <c r="E92" s="829"/>
      <c r="F92" s="829"/>
      <c r="G92" s="829" t="s">
        <v>1924</v>
      </c>
      <c r="H92" s="829">
        <v>2013</v>
      </c>
      <c r="I92" s="836"/>
      <c r="J92" s="829"/>
      <c r="K92" s="829"/>
      <c r="L92" s="829"/>
      <c r="M92" s="829"/>
      <c r="N92" s="829" t="s">
        <v>886</v>
      </c>
      <c r="O92" s="833">
        <v>1500000</v>
      </c>
      <c r="P92" s="836" t="s">
        <v>2881</v>
      </c>
      <c r="Q92" s="764" t="e">
        <f>#REF!</f>
        <v>#REF!</v>
      </c>
      <c r="R92" s="765" t="e">
        <f t="shared" si="57"/>
        <v>#REF!</v>
      </c>
      <c r="S92" s="765" t="e">
        <f t="shared" si="46"/>
        <v>#REF!</v>
      </c>
      <c r="T92" s="766" t="e">
        <f t="shared" si="47"/>
        <v>#REF!</v>
      </c>
      <c r="U92" s="768">
        <f t="shared" si="53"/>
        <v>0</v>
      </c>
      <c r="V92" s="769"/>
      <c r="W92" s="769"/>
      <c r="X92" s="769"/>
      <c r="Y92" s="766" t="e">
        <f t="shared" si="54"/>
        <v>#REF!</v>
      </c>
      <c r="Z92" s="766">
        <f t="shared" si="48"/>
        <v>1</v>
      </c>
      <c r="AA92" s="766" t="e">
        <f t="shared" si="55"/>
        <v>#REF!</v>
      </c>
      <c r="AB92" s="768" t="e">
        <f t="shared" si="50"/>
        <v>#REF!</v>
      </c>
      <c r="AC92" s="768" t="e">
        <f t="shared" si="28"/>
        <v>#REF!</v>
      </c>
      <c r="AD92" s="768" t="e">
        <f t="shared" si="51"/>
        <v>#REF!</v>
      </c>
      <c r="AE92" s="764">
        <f t="shared" si="56"/>
        <v>2013</v>
      </c>
      <c r="AF92" s="770" t="e">
        <f t="shared" si="52"/>
        <v>#REF!</v>
      </c>
      <c r="AG92" s="766" t="e">
        <f t="shared" si="49"/>
        <v>#REF!</v>
      </c>
      <c r="AH92" s="771"/>
      <c r="AI92" s="771"/>
      <c r="AJ92" s="771"/>
      <c r="AK92" s="757"/>
      <c r="AL92" s="771"/>
      <c r="AM92" s="771"/>
      <c r="AN92" s="771"/>
      <c r="AO92" s="771"/>
      <c r="AP92" s="771"/>
      <c r="AQ92" s="771"/>
      <c r="AR92" s="771"/>
      <c r="AS92" s="771"/>
      <c r="AT92" s="771"/>
      <c r="AU92" s="771"/>
      <c r="AV92" s="771"/>
      <c r="AW92" s="771"/>
      <c r="AX92" s="771"/>
      <c r="AY92" s="771"/>
      <c r="AZ92" s="771"/>
      <c r="BA92" s="771"/>
      <c r="BB92" s="771"/>
      <c r="BC92" s="771"/>
      <c r="BD92" s="771"/>
    </row>
    <row r="93" spans="1:56" s="774" customFormat="1" ht="22.5" customHeight="1">
      <c r="A93" s="828">
        <v>70</v>
      </c>
      <c r="B93" s="836" t="s">
        <v>1770</v>
      </c>
      <c r="C93" s="843" t="s">
        <v>2419</v>
      </c>
      <c r="D93" s="844" t="s">
        <v>2491</v>
      </c>
      <c r="E93" s="842"/>
      <c r="F93" s="842"/>
      <c r="G93" s="842"/>
      <c r="H93" s="842">
        <v>2013</v>
      </c>
      <c r="I93" s="843"/>
      <c r="J93" s="842"/>
      <c r="K93" s="842"/>
      <c r="L93" s="842"/>
      <c r="M93" s="842"/>
      <c r="N93" s="842" t="s">
        <v>886</v>
      </c>
      <c r="O93" s="846">
        <v>10500000</v>
      </c>
      <c r="P93" s="847"/>
      <c r="Q93" s="764" t="e">
        <f>#REF!</f>
        <v>#REF!</v>
      </c>
      <c r="R93" s="765" t="e">
        <f t="shared" si="57"/>
        <v>#REF!</v>
      </c>
      <c r="S93" s="765" t="e">
        <f t="shared" si="46"/>
        <v>#REF!</v>
      </c>
      <c r="T93" s="766" t="e">
        <f t="shared" si="47"/>
        <v>#REF!</v>
      </c>
      <c r="U93" s="768">
        <f t="shared" si="53"/>
        <v>0</v>
      </c>
      <c r="V93" s="769"/>
      <c r="W93" s="769"/>
      <c r="X93" s="769"/>
      <c r="Y93" s="766" t="e">
        <f t="shared" si="54"/>
        <v>#REF!</v>
      </c>
      <c r="Z93" s="766">
        <f t="shared" si="48"/>
        <v>1</v>
      </c>
      <c r="AA93" s="766" t="e">
        <f t="shared" si="55"/>
        <v>#REF!</v>
      </c>
      <c r="AB93" s="768" t="e">
        <f t="shared" si="50"/>
        <v>#REF!</v>
      </c>
      <c r="AC93" s="768" t="e">
        <f t="shared" si="28"/>
        <v>#REF!</v>
      </c>
      <c r="AD93" s="768" t="e">
        <f t="shared" si="51"/>
        <v>#REF!</v>
      </c>
      <c r="AE93" s="764">
        <f t="shared" si="56"/>
        <v>2013</v>
      </c>
      <c r="AF93" s="770" t="e">
        <f t="shared" si="52"/>
        <v>#REF!</v>
      </c>
      <c r="AG93" s="766" t="e">
        <f t="shared" si="49"/>
        <v>#REF!</v>
      </c>
      <c r="AH93" s="773"/>
      <c r="AI93" s="773"/>
      <c r="AJ93" s="773"/>
      <c r="AK93" s="757"/>
      <c r="AL93" s="773"/>
      <c r="AM93" s="773"/>
      <c r="AN93" s="773"/>
      <c r="AO93" s="773"/>
      <c r="AP93" s="773"/>
      <c r="AQ93" s="773"/>
      <c r="AR93" s="773"/>
      <c r="AS93" s="773"/>
      <c r="AT93" s="773"/>
      <c r="AU93" s="773"/>
      <c r="AV93" s="773"/>
      <c r="AW93" s="773"/>
      <c r="AX93" s="773"/>
      <c r="AY93" s="773"/>
      <c r="AZ93" s="773"/>
      <c r="BA93" s="773"/>
      <c r="BB93" s="773"/>
      <c r="BC93" s="773"/>
      <c r="BD93" s="773"/>
    </row>
    <row r="94" spans="1:56" s="744" customFormat="1" ht="22.5" customHeight="1">
      <c r="A94" s="828">
        <v>71</v>
      </c>
      <c r="B94" s="836" t="s">
        <v>3366</v>
      </c>
      <c r="C94" s="836" t="s">
        <v>2422</v>
      </c>
      <c r="D94" s="844" t="s">
        <v>2490</v>
      </c>
      <c r="E94" s="829"/>
      <c r="F94" s="829"/>
      <c r="G94" s="829"/>
      <c r="H94" s="829">
        <v>2013</v>
      </c>
      <c r="I94" s="836"/>
      <c r="J94" s="829"/>
      <c r="K94" s="829"/>
      <c r="L94" s="829"/>
      <c r="M94" s="829"/>
      <c r="N94" s="829" t="s">
        <v>886</v>
      </c>
      <c r="O94" s="833">
        <v>1500000</v>
      </c>
      <c r="P94" s="830"/>
      <c r="Q94" s="764" t="e">
        <f>#REF!</f>
        <v>#REF!</v>
      </c>
      <c r="R94" s="765" t="e">
        <f t="shared" si="57"/>
        <v>#REF!</v>
      </c>
      <c r="S94" s="765" t="e">
        <f t="shared" si="46"/>
        <v>#REF!</v>
      </c>
      <c r="T94" s="766" t="e">
        <f t="shared" si="47"/>
        <v>#REF!</v>
      </c>
      <c r="U94" s="768">
        <f t="shared" si="53"/>
        <v>0</v>
      </c>
      <c r="V94" s="769"/>
      <c r="W94" s="769"/>
      <c r="X94" s="769"/>
      <c r="Y94" s="766" t="e">
        <f t="shared" si="54"/>
        <v>#REF!</v>
      </c>
      <c r="Z94" s="766">
        <f t="shared" si="48"/>
        <v>1</v>
      </c>
      <c r="AA94" s="766" t="e">
        <f t="shared" si="55"/>
        <v>#REF!</v>
      </c>
      <c r="AB94" s="768" t="e">
        <f t="shared" si="50"/>
        <v>#REF!</v>
      </c>
      <c r="AC94" s="768" t="e">
        <f t="shared" si="28"/>
        <v>#REF!</v>
      </c>
      <c r="AD94" s="768" t="e">
        <f t="shared" si="51"/>
        <v>#REF!</v>
      </c>
      <c r="AE94" s="764">
        <f t="shared" si="56"/>
        <v>2013</v>
      </c>
      <c r="AF94" s="770" t="e">
        <f t="shared" si="52"/>
        <v>#REF!</v>
      </c>
      <c r="AG94" s="766" t="e">
        <f t="shared" si="49"/>
        <v>#REF!</v>
      </c>
      <c r="AH94" s="771"/>
      <c r="AI94" s="771"/>
      <c r="AJ94" s="771"/>
      <c r="AK94" s="757"/>
      <c r="AL94" s="771"/>
      <c r="AM94" s="771"/>
      <c r="AN94" s="771"/>
      <c r="AO94" s="771"/>
      <c r="AP94" s="771"/>
      <c r="AQ94" s="771"/>
      <c r="AR94" s="771"/>
      <c r="AS94" s="771"/>
      <c r="AT94" s="771"/>
      <c r="AU94" s="771"/>
      <c r="AV94" s="771"/>
      <c r="AW94" s="771"/>
      <c r="AX94" s="771"/>
      <c r="AY94" s="771"/>
      <c r="AZ94" s="771"/>
      <c r="BA94" s="771"/>
      <c r="BB94" s="771"/>
      <c r="BC94" s="771"/>
      <c r="BD94" s="771"/>
    </row>
    <row r="95" spans="1:56" s="744" customFormat="1" ht="22.5" customHeight="1" thickBot="1">
      <c r="A95" s="828">
        <v>72</v>
      </c>
      <c r="B95" s="864" t="s">
        <v>2390</v>
      </c>
      <c r="C95" s="864" t="s">
        <v>2882</v>
      </c>
      <c r="D95" s="866" t="s">
        <v>2338</v>
      </c>
      <c r="E95" s="854"/>
      <c r="F95" s="854"/>
      <c r="G95" s="854" t="s">
        <v>1924</v>
      </c>
      <c r="H95" s="854">
        <v>2013</v>
      </c>
      <c r="I95" s="864"/>
      <c r="J95" s="854"/>
      <c r="K95" s="854"/>
      <c r="L95" s="854"/>
      <c r="M95" s="854"/>
      <c r="N95" s="854" t="s">
        <v>886</v>
      </c>
      <c r="O95" s="855">
        <v>20000000</v>
      </c>
      <c r="P95" s="856"/>
      <c r="Q95" s="764" t="e">
        <f>#REF!</f>
        <v>#REF!</v>
      </c>
      <c r="R95" s="765" t="e">
        <f t="shared" si="57"/>
        <v>#REF!</v>
      </c>
      <c r="S95" s="765" t="e">
        <f t="shared" si="46"/>
        <v>#REF!</v>
      </c>
      <c r="T95" s="766" t="e">
        <f t="shared" si="47"/>
        <v>#REF!</v>
      </c>
      <c r="U95" s="768">
        <f t="shared" si="53"/>
        <v>0</v>
      </c>
      <c r="V95" s="769"/>
      <c r="W95" s="769"/>
      <c r="X95" s="769"/>
      <c r="Y95" s="766" t="e">
        <f t="shared" si="54"/>
        <v>#REF!</v>
      </c>
      <c r="Z95" s="766">
        <f t="shared" si="48"/>
        <v>1</v>
      </c>
      <c r="AA95" s="766" t="e">
        <f t="shared" si="55"/>
        <v>#REF!</v>
      </c>
      <c r="AB95" s="768" t="e">
        <f t="shared" si="50"/>
        <v>#REF!</v>
      </c>
      <c r="AC95" s="768" t="e">
        <f t="shared" si="28"/>
        <v>#REF!</v>
      </c>
      <c r="AD95" s="768" t="e">
        <f t="shared" si="51"/>
        <v>#REF!</v>
      </c>
      <c r="AE95" s="764">
        <f t="shared" si="56"/>
        <v>2013</v>
      </c>
      <c r="AF95" s="770" t="e">
        <f t="shared" si="52"/>
        <v>#REF!</v>
      </c>
      <c r="AG95" s="766" t="e">
        <f t="shared" si="49"/>
        <v>#REF!</v>
      </c>
      <c r="AH95" s="771"/>
      <c r="AI95" s="771"/>
      <c r="AJ95" s="771"/>
      <c r="AK95" s="757"/>
      <c r="AL95" s="771"/>
      <c r="AM95" s="771"/>
      <c r="AN95" s="771"/>
      <c r="AO95" s="771"/>
      <c r="AP95" s="771"/>
      <c r="AQ95" s="771"/>
      <c r="AR95" s="771"/>
      <c r="AS95" s="771"/>
      <c r="AT95" s="771"/>
      <c r="AU95" s="771"/>
      <c r="AV95" s="771"/>
      <c r="AW95" s="771"/>
      <c r="AX95" s="771"/>
      <c r="AY95" s="771"/>
      <c r="AZ95" s="771"/>
      <c r="BA95" s="771"/>
      <c r="BB95" s="771"/>
      <c r="BC95" s="771"/>
      <c r="BD95" s="771"/>
    </row>
    <row r="96" spans="1:56" s="744" customFormat="1" ht="22.5" customHeight="1">
      <c r="A96" s="828">
        <v>73</v>
      </c>
      <c r="B96" s="836" t="s">
        <v>1812</v>
      </c>
      <c r="C96" s="862" t="s">
        <v>2387</v>
      </c>
      <c r="D96" s="865" t="s">
        <v>2459</v>
      </c>
      <c r="E96" s="858"/>
      <c r="F96" s="858"/>
      <c r="G96" s="858" t="s">
        <v>1924</v>
      </c>
      <c r="H96" s="858">
        <v>2013</v>
      </c>
      <c r="I96" s="862"/>
      <c r="J96" s="858"/>
      <c r="K96" s="858"/>
      <c r="L96" s="858"/>
      <c r="M96" s="858"/>
      <c r="N96" s="858" t="s">
        <v>886</v>
      </c>
      <c r="O96" s="863">
        <v>30000000</v>
      </c>
      <c r="P96" s="859"/>
      <c r="Q96" s="764" t="e">
        <f>#REF!</f>
        <v>#REF!</v>
      </c>
      <c r="R96" s="765" t="e">
        <f t="shared" si="57"/>
        <v>#REF!</v>
      </c>
      <c r="S96" s="765" t="e">
        <f t="shared" si="46"/>
        <v>#REF!</v>
      </c>
      <c r="T96" s="766" t="e">
        <f t="shared" si="47"/>
        <v>#REF!</v>
      </c>
      <c r="U96" s="768">
        <f t="shared" si="53"/>
        <v>0</v>
      </c>
      <c r="V96" s="769"/>
      <c r="W96" s="769"/>
      <c r="X96" s="769"/>
      <c r="Y96" s="766" t="e">
        <f t="shared" si="54"/>
        <v>#REF!</v>
      </c>
      <c r="Z96" s="766">
        <f t="shared" si="48"/>
        <v>1</v>
      </c>
      <c r="AA96" s="766" t="e">
        <f t="shared" si="55"/>
        <v>#REF!</v>
      </c>
      <c r="AB96" s="768" t="e">
        <f t="shared" si="50"/>
        <v>#REF!</v>
      </c>
      <c r="AC96" s="768" t="e">
        <f t="shared" si="28"/>
        <v>#REF!</v>
      </c>
      <c r="AD96" s="768" t="e">
        <f t="shared" si="51"/>
        <v>#REF!</v>
      </c>
      <c r="AE96" s="764">
        <f t="shared" si="56"/>
        <v>2013</v>
      </c>
      <c r="AF96" s="770" t="e">
        <f t="shared" si="52"/>
        <v>#REF!</v>
      </c>
      <c r="AG96" s="766" t="e">
        <f t="shared" si="49"/>
        <v>#REF!</v>
      </c>
      <c r="AH96" s="771"/>
      <c r="AI96" s="771"/>
      <c r="AJ96" s="771"/>
      <c r="AK96" s="757"/>
      <c r="AL96" s="771"/>
      <c r="AM96" s="771"/>
      <c r="AN96" s="771"/>
      <c r="AO96" s="771"/>
      <c r="AP96" s="771"/>
      <c r="AQ96" s="771"/>
      <c r="AR96" s="771"/>
      <c r="AS96" s="771"/>
      <c r="AT96" s="771"/>
      <c r="AU96" s="771"/>
      <c r="AV96" s="771"/>
      <c r="AW96" s="771"/>
      <c r="AX96" s="771"/>
      <c r="AY96" s="771"/>
      <c r="AZ96" s="771"/>
      <c r="BA96" s="771"/>
      <c r="BB96" s="771"/>
      <c r="BC96" s="771"/>
      <c r="BD96" s="771"/>
    </row>
    <row r="97" spans="1:57" s="744" customFormat="1" ht="22.5" customHeight="1">
      <c r="A97" s="828">
        <v>74</v>
      </c>
      <c r="B97" s="836" t="s">
        <v>1806</v>
      </c>
      <c r="C97" s="836" t="s">
        <v>2439</v>
      </c>
      <c r="D97" s="844" t="s">
        <v>2338</v>
      </c>
      <c r="E97" s="829"/>
      <c r="F97" s="829"/>
      <c r="G97" s="829" t="s">
        <v>1924</v>
      </c>
      <c r="H97" s="829">
        <v>2013</v>
      </c>
      <c r="I97" s="836"/>
      <c r="J97" s="829"/>
      <c r="K97" s="829"/>
      <c r="L97" s="829"/>
      <c r="M97" s="829"/>
      <c r="N97" s="829" t="s">
        <v>886</v>
      </c>
      <c r="O97" s="833">
        <v>5000000</v>
      </c>
      <c r="P97" s="830"/>
      <c r="Q97" s="764" t="e">
        <f>#REF!</f>
        <v>#REF!</v>
      </c>
      <c r="R97" s="765" t="e">
        <f t="shared" si="57"/>
        <v>#REF!</v>
      </c>
      <c r="S97" s="765" t="e">
        <f t="shared" si="46"/>
        <v>#REF!</v>
      </c>
      <c r="T97" s="766" t="e">
        <f t="shared" si="47"/>
        <v>#REF!</v>
      </c>
      <c r="U97" s="768">
        <f t="shared" si="53"/>
        <v>0</v>
      </c>
      <c r="V97" s="769"/>
      <c r="W97" s="769"/>
      <c r="X97" s="769"/>
      <c r="Y97" s="766" t="e">
        <f t="shared" si="54"/>
        <v>#REF!</v>
      </c>
      <c r="Z97" s="766">
        <f t="shared" si="48"/>
        <v>1</v>
      </c>
      <c r="AA97" s="766" t="e">
        <f t="shared" si="55"/>
        <v>#REF!</v>
      </c>
      <c r="AB97" s="768" t="e">
        <f t="shared" si="50"/>
        <v>#REF!</v>
      </c>
      <c r="AC97" s="768" t="e">
        <f t="shared" si="28"/>
        <v>#REF!</v>
      </c>
      <c r="AD97" s="768" t="e">
        <f t="shared" si="51"/>
        <v>#REF!</v>
      </c>
      <c r="AE97" s="764">
        <f t="shared" si="56"/>
        <v>2013</v>
      </c>
      <c r="AF97" s="770" t="e">
        <f t="shared" si="52"/>
        <v>#REF!</v>
      </c>
      <c r="AG97" s="766" t="e">
        <f t="shared" si="49"/>
        <v>#REF!</v>
      </c>
      <c r="AH97" s="771"/>
      <c r="AI97" s="771"/>
      <c r="AJ97" s="771"/>
      <c r="AK97" s="757"/>
      <c r="AL97" s="771"/>
      <c r="AM97" s="771"/>
      <c r="AN97" s="771"/>
      <c r="AO97" s="771"/>
      <c r="AP97" s="771"/>
      <c r="AQ97" s="771"/>
      <c r="AR97" s="771"/>
      <c r="AS97" s="771"/>
      <c r="AT97" s="771"/>
      <c r="AU97" s="771"/>
      <c r="AV97" s="771"/>
      <c r="AW97" s="771"/>
      <c r="AX97" s="771"/>
      <c r="AY97" s="771"/>
      <c r="AZ97" s="771"/>
      <c r="BA97" s="771"/>
      <c r="BB97" s="771"/>
      <c r="BC97" s="771"/>
      <c r="BD97" s="771"/>
    </row>
    <row r="98" spans="1:57" s="822" customFormat="1" ht="22.5" customHeight="1">
      <c r="A98" s="828">
        <v>75</v>
      </c>
      <c r="B98" s="848" t="s">
        <v>3370</v>
      </c>
      <c r="C98" s="848" t="s">
        <v>2883</v>
      </c>
      <c r="D98" s="849"/>
      <c r="E98" s="849"/>
      <c r="F98" s="849"/>
      <c r="G98" s="849"/>
      <c r="H98" s="849">
        <v>2008</v>
      </c>
      <c r="I98" s="849"/>
      <c r="J98" s="849"/>
      <c r="K98" s="849"/>
      <c r="L98" s="849"/>
      <c r="M98" s="849"/>
      <c r="N98" s="849" t="s">
        <v>886</v>
      </c>
      <c r="O98" s="850">
        <v>49222000</v>
      </c>
      <c r="P98" s="851"/>
      <c r="Q98" s="816" t="e">
        <f>#REF!</f>
        <v>#REF!</v>
      </c>
      <c r="R98" s="817" t="e">
        <f t="shared" si="57"/>
        <v>#REF!</v>
      </c>
      <c r="S98" s="817" t="e">
        <f t="shared" si="46"/>
        <v>#REF!</v>
      </c>
      <c r="T98" s="818" t="e">
        <f t="shared" si="47"/>
        <v>#REF!</v>
      </c>
      <c r="U98" s="768">
        <f t="shared" si="53"/>
        <v>5</v>
      </c>
      <c r="V98" s="769"/>
      <c r="W98" s="769"/>
      <c r="X98" s="769"/>
      <c r="Y98" s="818" t="e">
        <f t="shared" si="54"/>
        <v>#REF!</v>
      </c>
      <c r="Z98" s="818">
        <f t="shared" si="48"/>
        <v>6</v>
      </c>
      <c r="AA98" s="818" t="e">
        <f t="shared" si="55"/>
        <v>#REF!</v>
      </c>
      <c r="AB98" s="768" t="e">
        <f t="shared" si="50"/>
        <v>#REF!</v>
      </c>
      <c r="AC98" s="768" t="e">
        <f t="shared" si="28"/>
        <v>#REF!</v>
      </c>
      <c r="AD98" s="768" t="e">
        <f t="shared" si="51"/>
        <v>#REF!</v>
      </c>
      <c r="AE98" s="816">
        <f t="shared" si="56"/>
        <v>2008</v>
      </c>
      <c r="AF98" s="819" t="e">
        <f t="shared" si="52"/>
        <v>#REF!</v>
      </c>
      <c r="AG98" s="818" t="e">
        <f t="shared" si="49"/>
        <v>#REF!</v>
      </c>
      <c r="AH98" s="820"/>
      <c r="AI98" s="820"/>
      <c r="AJ98" s="820"/>
      <c r="AK98" s="820"/>
      <c r="AL98" s="820"/>
      <c r="AM98" s="820"/>
      <c r="AN98" s="820"/>
      <c r="AO98" s="820"/>
      <c r="AP98" s="820"/>
      <c r="AQ98" s="820"/>
      <c r="AR98" s="820"/>
      <c r="AS98" s="820"/>
      <c r="AT98" s="820"/>
      <c r="AU98" s="820"/>
      <c r="AV98" s="820"/>
      <c r="AW98" s="820"/>
      <c r="AX98" s="820"/>
      <c r="AY98" s="820"/>
      <c r="AZ98" s="820"/>
      <c r="BA98" s="820"/>
      <c r="BB98" s="821">
        <v>49222000</v>
      </c>
      <c r="BC98" s="820"/>
      <c r="BD98" s="820"/>
      <c r="BE98" s="822" t="s">
        <v>2532</v>
      </c>
    </row>
    <row r="99" spans="1:57" s="744" customFormat="1" ht="22.5" customHeight="1">
      <c r="A99" s="828">
        <v>76</v>
      </c>
      <c r="B99" s="848" t="s">
        <v>3370</v>
      </c>
      <c r="C99" s="836" t="s">
        <v>2883</v>
      </c>
      <c r="D99" s="829"/>
      <c r="E99" s="829"/>
      <c r="F99" s="829"/>
      <c r="G99" s="829"/>
      <c r="H99" s="829">
        <v>2009</v>
      </c>
      <c r="I99" s="829"/>
      <c r="J99" s="829"/>
      <c r="K99" s="829"/>
      <c r="L99" s="829"/>
      <c r="M99" s="829"/>
      <c r="N99" s="829" t="s">
        <v>886</v>
      </c>
      <c r="O99" s="833">
        <v>47784000</v>
      </c>
      <c r="P99" s="830"/>
      <c r="Q99" s="764" t="e">
        <f>#REF!</f>
        <v>#REF!</v>
      </c>
      <c r="R99" s="765" t="e">
        <f t="shared" si="57"/>
        <v>#REF!</v>
      </c>
      <c r="S99" s="765" t="e">
        <f t="shared" si="46"/>
        <v>#REF!</v>
      </c>
      <c r="T99" s="766" t="e">
        <f t="shared" si="47"/>
        <v>#REF!</v>
      </c>
      <c r="U99" s="768">
        <f t="shared" si="53"/>
        <v>4</v>
      </c>
      <c r="V99" s="769"/>
      <c r="W99" s="769"/>
      <c r="X99" s="769"/>
      <c r="Y99" s="766" t="e">
        <f t="shared" si="54"/>
        <v>#REF!</v>
      </c>
      <c r="Z99" s="766">
        <f t="shared" si="48"/>
        <v>5</v>
      </c>
      <c r="AA99" s="766" t="e">
        <f t="shared" si="55"/>
        <v>#REF!</v>
      </c>
      <c r="AB99" s="768" t="e">
        <f t="shared" si="50"/>
        <v>#REF!</v>
      </c>
      <c r="AC99" s="768" t="e">
        <f t="shared" si="28"/>
        <v>#REF!</v>
      </c>
      <c r="AD99" s="768" t="e">
        <f t="shared" si="51"/>
        <v>#REF!</v>
      </c>
      <c r="AE99" s="764">
        <f t="shared" si="56"/>
        <v>2009</v>
      </c>
      <c r="AF99" s="770" t="e">
        <f t="shared" si="52"/>
        <v>#REF!</v>
      </c>
      <c r="AG99" s="766" t="e">
        <f t="shared" si="49"/>
        <v>#REF!</v>
      </c>
      <c r="AH99" s="757"/>
      <c r="AI99" s="757"/>
      <c r="AJ99" s="757"/>
      <c r="AK99" s="757"/>
      <c r="AL99" s="757"/>
      <c r="AM99" s="757"/>
      <c r="AN99" s="757"/>
      <c r="AO99" s="757"/>
      <c r="AP99" s="757"/>
      <c r="AQ99" s="757"/>
      <c r="AR99" s="757"/>
      <c r="AS99" s="757"/>
      <c r="AT99" s="757"/>
      <c r="AU99" s="757"/>
      <c r="AV99" s="757"/>
      <c r="AW99" s="757"/>
      <c r="AX99" s="757"/>
      <c r="AY99" s="757"/>
      <c r="AZ99" s="757"/>
      <c r="BA99" s="757"/>
      <c r="BB99" s="776">
        <v>47784000</v>
      </c>
      <c r="BC99" s="757"/>
      <c r="BD99" s="757"/>
      <c r="BE99" s="744" t="s">
        <v>2532</v>
      </c>
    </row>
    <row r="100" spans="1:57" s="744" customFormat="1" ht="22.5" customHeight="1">
      <c r="A100" s="828">
        <v>77</v>
      </c>
      <c r="B100" s="848" t="s">
        <v>3370</v>
      </c>
      <c r="C100" s="836" t="s">
        <v>2883</v>
      </c>
      <c r="D100" s="829" t="s">
        <v>2525</v>
      </c>
      <c r="E100" s="829"/>
      <c r="F100" s="829"/>
      <c r="G100" s="829"/>
      <c r="H100" s="829">
        <v>2014</v>
      </c>
      <c r="I100" s="829"/>
      <c r="J100" s="829"/>
      <c r="K100" s="829"/>
      <c r="L100" s="829"/>
      <c r="M100" s="829"/>
      <c r="N100" s="829" t="s">
        <v>886</v>
      </c>
      <c r="O100" s="833">
        <v>157904438</v>
      </c>
      <c r="P100" s="830"/>
      <c r="Q100" s="764" t="e">
        <f>#REF!</f>
        <v>#REF!</v>
      </c>
      <c r="R100" s="765" t="e">
        <f t="shared" si="57"/>
        <v>#REF!</v>
      </c>
      <c r="S100" s="765" t="e">
        <f t="shared" si="46"/>
        <v>#REF!</v>
      </c>
      <c r="T100" s="766" t="e">
        <f t="shared" si="47"/>
        <v>#REF!</v>
      </c>
      <c r="U100" s="768"/>
      <c r="V100" s="769"/>
      <c r="W100" s="769"/>
      <c r="X100" s="769"/>
      <c r="Y100" s="766" t="e">
        <f t="shared" si="54"/>
        <v>#REF!</v>
      </c>
      <c r="Z100" s="766">
        <f t="shared" si="48"/>
        <v>0</v>
      </c>
      <c r="AA100" s="766" t="e">
        <f t="shared" si="55"/>
        <v>#REF!</v>
      </c>
      <c r="AB100" s="768" t="e">
        <f t="shared" si="50"/>
        <v>#REF!</v>
      </c>
      <c r="AC100" s="768" t="e">
        <f t="shared" si="28"/>
        <v>#REF!</v>
      </c>
      <c r="AD100" s="768" t="e">
        <f t="shared" si="51"/>
        <v>#REF!</v>
      </c>
      <c r="AE100" s="764">
        <f t="shared" si="56"/>
        <v>2014</v>
      </c>
      <c r="AF100" s="770" t="e">
        <f t="shared" si="52"/>
        <v>#REF!</v>
      </c>
      <c r="AG100" s="766" t="e">
        <f t="shared" si="49"/>
        <v>#REF!</v>
      </c>
      <c r="AH100" s="757"/>
      <c r="AI100" s="757"/>
      <c r="AJ100" s="757"/>
      <c r="AK100" s="757"/>
      <c r="AL100" s="757"/>
      <c r="AM100" s="757"/>
      <c r="AN100" s="757"/>
      <c r="AO100" s="757"/>
      <c r="AP100" s="757"/>
      <c r="AQ100" s="757"/>
      <c r="AR100" s="757"/>
      <c r="AS100" s="757"/>
      <c r="AT100" s="757"/>
      <c r="AU100" s="757"/>
      <c r="AV100" s="757"/>
      <c r="AW100" s="757"/>
      <c r="AX100" s="757"/>
      <c r="AY100" s="757"/>
      <c r="AZ100" s="757"/>
      <c r="BA100" s="757"/>
      <c r="BB100" s="776">
        <v>157904438</v>
      </c>
      <c r="BC100" s="757"/>
      <c r="BD100" s="757"/>
      <c r="BE100" s="744" t="s">
        <v>2532</v>
      </c>
    </row>
    <row r="101" spans="1:57" s="744" customFormat="1" ht="22.5" customHeight="1">
      <c r="A101" s="828">
        <v>78</v>
      </c>
      <c r="B101" s="848" t="s">
        <v>3370</v>
      </c>
      <c r="C101" s="836" t="s">
        <v>2883</v>
      </c>
      <c r="D101" s="829" t="s">
        <v>2525</v>
      </c>
      <c r="E101" s="829"/>
      <c r="F101" s="829"/>
      <c r="G101" s="829"/>
      <c r="H101" s="829">
        <v>2015</v>
      </c>
      <c r="I101" s="829"/>
      <c r="J101" s="829"/>
      <c r="K101" s="829"/>
      <c r="L101" s="829"/>
      <c r="M101" s="829"/>
      <c r="N101" s="829" t="s">
        <v>886</v>
      </c>
      <c r="O101" s="833">
        <v>126674895</v>
      </c>
      <c r="P101" s="830"/>
      <c r="Q101" s="764" t="e">
        <f>#REF!</f>
        <v>#REF!</v>
      </c>
      <c r="R101" s="765" t="e">
        <f t="shared" si="57"/>
        <v>#REF!</v>
      </c>
      <c r="S101" s="765" t="e">
        <f t="shared" si="46"/>
        <v>#REF!</v>
      </c>
      <c r="T101" s="766" t="e">
        <f t="shared" si="47"/>
        <v>#REF!</v>
      </c>
      <c r="U101" s="768"/>
      <c r="V101" s="769"/>
      <c r="W101" s="769"/>
      <c r="X101" s="769"/>
      <c r="Y101" s="766" t="e">
        <f t="shared" si="54"/>
        <v>#REF!</v>
      </c>
      <c r="Z101" s="766">
        <f t="shared" si="48"/>
        <v>-1</v>
      </c>
      <c r="AA101" s="766" t="e">
        <f t="shared" si="55"/>
        <v>#REF!</v>
      </c>
      <c r="AB101" s="768" t="e">
        <f t="shared" si="50"/>
        <v>#REF!</v>
      </c>
      <c r="AC101" s="768" t="e">
        <f t="shared" si="28"/>
        <v>#REF!</v>
      </c>
      <c r="AD101" s="768" t="e">
        <f t="shared" si="51"/>
        <v>#REF!</v>
      </c>
      <c r="AE101" s="764">
        <f t="shared" si="56"/>
        <v>2015</v>
      </c>
      <c r="AF101" s="770" t="e">
        <f t="shared" si="52"/>
        <v>#REF!</v>
      </c>
      <c r="AG101" s="766" t="e">
        <f t="shared" si="49"/>
        <v>#REF!</v>
      </c>
      <c r="AH101" s="757"/>
      <c r="AI101" s="757"/>
      <c r="AJ101" s="757"/>
      <c r="AK101" s="757"/>
      <c r="AL101" s="757"/>
      <c r="AM101" s="757"/>
      <c r="AN101" s="757"/>
      <c r="AO101" s="757"/>
      <c r="AP101" s="757"/>
      <c r="AQ101" s="757"/>
      <c r="AR101" s="757"/>
      <c r="AS101" s="757"/>
      <c r="AT101" s="757"/>
      <c r="AU101" s="757"/>
      <c r="AV101" s="757"/>
      <c r="AW101" s="757"/>
      <c r="AX101" s="757"/>
      <c r="AY101" s="757"/>
      <c r="AZ101" s="757"/>
      <c r="BA101" s="757"/>
      <c r="BB101" s="776">
        <v>126674895</v>
      </c>
      <c r="BC101" s="757"/>
      <c r="BD101" s="757"/>
      <c r="BE101" s="744" t="s">
        <v>2532</v>
      </c>
    </row>
    <row r="102" spans="1:57" s="744" customFormat="1" ht="22.5" customHeight="1">
      <c r="A102" s="828">
        <v>79</v>
      </c>
      <c r="B102" s="848" t="s">
        <v>3370</v>
      </c>
      <c r="C102" s="836" t="s">
        <v>2883</v>
      </c>
      <c r="D102" s="829" t="s">
        <v>2526</v>
      </c>
      <c r="E102" s="829"/>
      <c r="F102" s="829"/>
      <c r="G102" s="829"/>
      <c r="H102" s="829">
        <v>2015</v>
      </c>
      <c r="I102" s="829"/>
      <c r="J102" s="829"/>
      <c r="K102" s="829"/>
      <c r="L102" s="829"/>
      <c r="M102" s="829"/>
      <c r="N102" s="829" t="s">
        <v>886</v>
      </c>
      <c r="O102" s="833">
        <v>84450850</v>
      </c>
      <c r="P102" s="830"/>
      <c r="Q102" s="764" t="e">
        <f>#REF!</f>
        <v>#REF!</v>
      </c>
      <c r="R102" s="765" t="e">
        <f t="shared" si="57"/>
        <v>#REF!</v>
      </c>
      <c r="S102" s="765" t="e">
        <f t="shared" si="46"/>
        <v>#REF!</v>
      </c>
      <c r="T102" s="766" t="e">
        <f t="shared" si="47"/>
        <v>#REF!</v>
      </c>
      <c r="U102" s="768"/>
      <c r="V102" s="769"/>
      <c r="W102" s="769"/>
      <c r="X102" s="769"/>
      <c r="Y102" s="766" t="e">
        <f t="shared" si="54"/>
        <v>#REF!</v>
      </c>
      <c r="Z102" s="766">
        <f t="shared" si="48"/>
        <v>-1</v>
      </c>
      <c r="AA102" s="766" t="e">
        <f t="shared" si="55"/>
        <v>#REF!</v>
      </c>
      <c r="AB102" s="768" t="e">
        <f t="shared" si="50"/>
        <v>#REF!</v>
      </c>
      <c r="AC102" s="768" t="e">
        <f t="shared" si="28"/>
        <v>#REF!</v>
      </c>
      <c r="AD102" s="768" t="e">
        <f t="shared" si="51"/>
        <v>#REF!</v>
      </c>
      <c r="AE102" s="764">
        <f t="shared" si="56"/>
        <v>2015</v>
      </c>
      <c r="AF102" s="770" t="e">
        <f t="shared" si="52"/>
        <v>#REF!</v>
      </c>
      <c r="AG102" s="766" t="e">
        <f t="shared" si="49"/>
        <v>#REF!</v>
      </c>
      <c r="AH102" s="757"/>
      <c r="AI102" s="757"/>
      <c r="AJ102" s="757"/>
      <c r="AK102" s="757"/>
      <c r="AL102" s="757"/>
      <c r="AM102" s="757"/>
      <c r="AN102" s="757"/>
      <c r="AO102" s="757"/>
      <c r="AP102" s="757"/>
      <c r="AQ102" s="757"/>
      <c r="AR102" s="757"/>
      <c r="AS102" s="757"/>
      <c r="AT102" s="757"/>
      <c r="AU102" s="757"/>
      <c r="AV102" s="757"/>
      <c r="AW102" s="757"/>
      <c r="AX102" s="757"/>
      <c r="AY102" s="757"/>
      <c r="AZ102" s="757"/>
      <c r="BA102" s="757"/>
      <c r="BB102" s="776">
        <v>84450850</v>
      </c>
      <c r="BC102" s="757"/>
      <c r="BD102" s="757"/>
      <c r="BE102" s="744" t="s">
        <v>2532</v>
      </c>
    </row>
    <row r="103" spans="1:57" s="744" customFormat="1" ht="22.5" customHeight="1">
      <c r="A103" s="828">
        <v>80</v>
      </c>
      <c r="B103" s="848" t="s">
        <v>3370</v>
      </c>
      <c r="C103" s="836" t="s">
        <v>2883</v>
      </c>
      <c r="D103" s="829" t="s">
        <v>2527</v>
      </c>
      <c r="E103" s="829"/>
      <c r="F103" s="829"/>
      <c r="G103" s="829"/>
      <c r="H103" s="829">
        <v>2016</v>
      </c>
      <c r="I103" s="829"/>
      <c r="J103" s="829"/>
      <c r="K103" s="829"/>
      <c r="L103" s="829"/>
      <c r="M103" s="829"/>
      <c r="N103" s="829" t="s">
        <v>886</v>
      </c>
      <c r="O103" s="833">
        <v>184151550</v>
      </c>
      <c r="P103" s="830"/>
      <c r="Q103" s="764" t="e">
        <f>#REF!</f>
        <v>#REF!</v>
      </c>
      <c r="R103" s="765" t="e">
        <f t="shared" si="57"/>
        <v>#REF!</v>
      </c>
      <c r="S103" s="765" t="e">
        <f t="shared" si="46"/>
        <v>#REF!</v>
      </c>
      <c r="T103" s="766" t="e">
        <f t="shared" si="47"/>
        <v>#REF!</v>
      </c>
      <c r="U103" s="768"/>
      <c r="V103" s="769"/>
      <c r="W103" s="769"/>
      <c r="X103" s="769"/>
      <c r="Y103" s="766" t="e">
        <f t="shared" si="54"/>
        <v>#REF!</v>
      </c>
      <c r="Z103" s="766">
        <f t="shared" si="48"/>
        <v>-2</v>
      </c>
      <c r="AA103" s="766" t="e">
        <f t="shared" si="55"/>
        <v>#REF!</v>
      </c>
      <c r="AB103" s="768" t="e">
        <f t="shared" si="50"/>
        <v>#REF!</v>
      </c>
      <c r="AC103" s="768" t="e">
        <f t="shared" si="28"/>
        <v>#REF!</v>
      </c>
      <c r="AD103" s="768" t="e">
        <f t="shared" si="51"/>
        <v>#REF!</v>
      </c>
      <c r="AE103" s="764">
        <f t="shared" si="56"/>
        <v>2016</v>
      </c>
      <c r="AF103" s="770" t="e">
        <f t="shared" si="52"/>
        <v>#REF!</v>
      </c>
      <c r="AG103" s="766" t="e">
        <f t="shared" si="49"/>
        <v>#REF!</v>
      </c>
      <c r="AH103" s="757"/>
      <c r="AI103" s="757"/>
      <c r="AJ103" s="757"/>
      <c r="AK103" s="757"/>
      <c r="AL103" s="757"/>
      <c r="AM103" s="757"/>
      <c r="AN103" s="757"/>
      <c r="AO103" s="757"/>
      <c r="AP103" s="757"/>
      <c r="AQ103" s="757"/>
      <c r="AR103" s="757"/>
      <c r="AS103" s="757"/>
      <c r="AT103" s="757"/>
      <c r="AU103" s="757"/>
      <c r="AV103" s="757"/>
      <c r="AW103" s="757"/>
      <c r="AX103" s="757"/>
      <c r="AY103" s="757"/>
      <c r="AZ103" s="757"/>
      <c r="BA103" s="757"/>
      <c r="BB103" s="776">
        <v>184151550</v>
      </c>
      <c r="BC103" s="757"/>
      <c r="BD103" s="757"/>
      <c r="BE103" s="744" t="s">
        <v>2532</v>
      </c>
    </row>
    <row r="104" spans="1:57" s="744" customFormat="1" ht="27" customHeight="1">
      <c r="A104" s="828">
        <v>81</v>
      </c>
      <c r="B104" s="836" t="s">
        <v>3368</v>
      </c>
      <c r="C104" s="836" t="s">
        <v>2884</v>
      </c>
      <c r="D104" s="837" t="s">
        <v>926</v>
      </c>
      <c r="E104" s="829" t="s">
        <v>2528</v>
      </c>
      <c r="F104" s="829"/>
      <c r="G104" s="829"/>
      <c r="H104" s="829">
        <v>2014</v>
      </c>
      <c r="I104" s="829"/>
      <c r="J104" s="829"/>
      <c r="K104" s="829"/>
      <c r="L104" s="829"/>
      <c r="M104" s="829"/>
      <c r="N104" s="829" t="s">
        <v>886</v>
      </c>
      <c r="O104" s="833">
        <v>3486404.0535144401</v>
      </c>
      <c r="P104" s="830"/>
      <c r="Q104" s="764" t="e">
        <f>#REF!</f>
        <v>#REF!</v>
      </c>
      <c r="R104" s="765" t="e">
        <f t="shared" si="57"/>
        <v>#REF!</v>
      </c>
      <c r="S104" s="765" t="e">
        <f t="shared" si="46"/>
        <v>#REF!</v>
      </c>
      <c r="T104" s="766" t="e">
        <f t="shared" si="47"/>
        <v>#REF!</v>
      </c>
      <c r="U104" s="768"/>
      <c r="V104" s="769"/>
      <c r="W104" s="769"/>
      <c r="X104" s="769"/>
      <c r="Y104" s="766" t="e">
        <f t="shared" si="54"/>
        <v>#REF!</v>
      </c>
      <c r="Z104" s="766">
        <f t="shared" si="48"/>
        <v>0</v>
      </c>
      <c r="AA104" s="766" t="e">
        <f t="shared" si="55"/>
        <v>#REF!</v>
      </c>
      <c r="AB104" s="768" t="e">
        <f t="shared" si="50"/>
        <v>#REF!</v>
      </c>
      <c r="AC104" s="768" t="e">
        <f t="shared" ref="AC104:AC124" si="58">IF(O104-10=Y104+AA104+AB104,0,T104)</f>
        <v>#REF!</v>
      </c>
      <c r="AD104" s="768" t="e">
        <f t="shared" si="51"/>
        <v>#REF!</v>
      </c>
      <c r="AE104" s="764">
        <f t="shared" si="56"/>
        <v>2014</v>
      </c>
      <c r="AF104" s="770" t="e">
        <f t="shared" si="52"/>
        <v>#REF!</v>
      </c>
      <c r="AG104" s="766" t="e">
        <f t="shared" si="49"/>
        <v>#REF!</v>
      </c>
      <c r="AH104" s="757"/>
      <c r="AI104" s="757"/>
      <c r="AJ104" s="757"/>
      <c r="AK104" s="757"/>
      <c r="AL104" s="757"/>
      <c r="AM104" s="757"/>
      <c r="AN104" s="757"/>
      <c r="AO104" s="757"/>
      <c r="AP104" s="757"/>
      <c r="AQ104" s="757"/>
      <c r="AR104" s="757"/>
      <c r="AS104" s="757"/>
      <c r="AT104" s="757"/>
      <c r="AU104" s="757"/>
      <c r="AV104" s="757"/>
      <c r="AW104" s="757"/>
      <c r="AX104" s="757"/>
      <c r="AY104" s="757"/>
      <c r="AZ104" s="757"/>
      <c r="BA104" s="757"/>
      <c r="BB104" s="776">
        <v>3486404.0535144401</v>
      </c>
      <c r="BC104" s="757"/>
      <c r="BD104" s="757"/>
      <c r="BE104" s="744" t="s">
        <v>2532</v>
      </c>
    </row>
    <row r="105" spans="1:57" s="744" customFormat="1" ht="22.5" customHeight="1">
      <c r="A105" s="828">
        <v>82</v>
      </c>
      <c r="B105" s="836" t="s">
        <v>3365</v>
      </c>
      <c r="C105" s="836" t="s">
        <v>1835</v>
      </c>
      <c r="D105" s="837" t="s">
        <v>926</v>
      </c>
      <c r="E105" s="829"/>
      <c r="F105" s="829"/>
      <c r="G105" s="829"/>
      <c r="H105" s="829">
        <v>2015</v>
      </c>
      <c r="I105" s="829"/>
      <c r="J105" s="829"/>
      <c r="K105" s="829"/>
      <c r="L105" s="829"/>
      <c r="M105" s="829"/>
      <c r="N105" s="829" t="s">
        <v>886</v>
      </c>
      <c r="O105" s="833">
        <v>3052500</v>
      </c>
      <c r="P105" s="836" t="s">
        <v>1835</v>
      </c>
      <c r="Q105" s="764" t="e">
        <f>#REF!</f>
        <v>#REF!</v>
      </c>
      <c r="R105" s="765" t="e">
        <f t="shared" si="57"/>
        <v>#REF!</v>
      </c>
      <c r="S105" s="765" t="e">
        <f t="shared" si="46"/>
        <v>#REF!</v>
      </c>
      <c r="T105" s="766" t="e">
        <f t="shared" si="47"/>
        <v>#REF!</v>
      </c>
      <c r="U105" s="768"/>
      <c r="V105" s="769"/>
      <c r="W105" s="769"/>
      <c r="X105" s="769"/>
      <c r="Y105" s="766" t="e">
        <f t="shared" si="54"/>
        <v>#REF!</v>
      </c>
      <c r="Z105" s="766">
        <f t="shared" si="48"/>
        <v>-1</v>
      </c>
      <c r="AA105" s="766" t="e">
        <f t="shared" si="55"/>
        <v>#REF!</v>
      </c>
      <c r="AB105" s="768" t="e">
        <f t="shared" si="50"/>
        <v>#REF!</v>
      </c>
      <c r="AC105" s="768" t="e">
        <f t="shared" si="58"/>
        <v>#REF!</v>
      </c>
      <c r="AD105" s="768" t="e">
        <f t="shared" si="51"/>
        <v>#REF!</v>
      </c>
      <c r="AE105" s="764">
        <f t="shared" si="56"/>
        <v>2015</v>
      </c>
      <c r="AF105" s="770" t="e">
        <f t="shared" si="52"/>
        <v>#REF!</v>
      </c>
      <c r="AG105" s="766" t="e">
        <f t="shared" si="49"/>
        <v>#REF!</v>
      </c>
      <c r="AH105" s="757"/>
      <c r="AI105" s="757"/>
      <c r="AJ105" s="757"/>
      <c r="AK105" s="757"/>
      <c r="AL105" s="757"/>
      <c r="AM105" s="757"/>
      <c r="AN105" s="757"/>
      <c r="AO105" s="757"/>
      <c r="AP105" s="757"/>
      <c r="AQ105" s="757"/>
      <c r="AR105" s="757"/>
      <c r="AS105" s="757"/>
      <c r="AT105" s="757"/>
      <c r="AU105" s="757"/>
      <c r="AV105" s="757"/>
      <c r="AW105" s="757"/>
      <c r="AX105" s="757"/>
      <c r="AY105" s="757"/>
      <c r="AZ105" s="757"/>
      <c r="BA105" s="757"/>
      <c r="BB105" s="776">
        <v>3052500</v>
      </c>
      <c r="BC105" s="757"/>
      <c r="BD105" s="757"/>
      <c r="BE105" s="744" t="s">
        <v>2532</v>
      </c>
    </row>
    <row r="106" spans="1:57" s="744" customFormat="1" ht="22.5" customHeight="1">
      <c r="A106" s="828">
        <v>83</v>
      </c>
      <c r="B106" s="836" t="s">
        <v>3365</v>
      </c>
      <c r="C106" s="836" t="s">
        <v>1835</v>
      </c>
      <c r="D106" s="837" t="s">
        <v>926</v>
      </c>
      <c r="E106" s="829"/>
      <c r="F106" s="829"/>
      <c r="G106" s="829"/>
      <c r="H106" s="829">
        <v>2007</v>
      </c>
      <c r="I106" s="829"/>
      <c r="J106" s="829"/>
      <c r="K106" s="829"/>
      <c r="L106" s="829"/>
      <c r="M106" s="829"/>
      <c r="N106" s="829" t="s">
        <v>886</v>
      </c>
      <c r="O106" s="833">
        <v>900000</v>
      </c>
      <c r="P106" s="836" t="s">
        <v>1835</v>
      </c>
      <c r="Q106" s="764" t="e">
        <f>#REF!</f>
        <v>#REF!</v>
      </c>
      <c r="R106" s="765" t="e">
        <f t="shared" si="57"/>
        <v>#REF!</v>
      </c>
      <c r="S106" s="765" t="e">
        <f t="shared" si="46"/>
        <v>#REF!</v>
      </c>
      <c r="T106" s="766" t="e">
        <f t="shared" si="47"/>
        <v>#REF!</v>
      </c>
      <c r="U106" s="768">
        <f>2013-AE106</f>
        <v>6</v>
      </c>
      <c r="V106" s="769"/>
      <c r="W106" s="769"/>
      <c r="X106" s="769"/>
      <c r="Y106" s="766" t="e">
        <f t="shared" si="54"/>
        <v>#REF!</v>
      </c>
      <c r="Z106" s="766">
        <f t="shared" si="48"/>
        <v>7</v>
      </c>
      <c r="AA106" s="766" t="e">
        <f t="shared" si="55"/>
        <v>#REF!</v>
      </c>
      <c r="AB106" s="768" t="e">
        <f t="shared" si="50"/>
        <v>#REF!</v>
      </c>
      <c r="AC106" s="768" t="e">
        <f t="shared" si="58"/>
        <v>#REF!</v>
      </c>
      <c r="AD106" s="768" t="e">
        <f t="shared" si="51"/>
        <v>#REF!</v>
      </c>
      <c r="AE106" s="764">
        <f t="shared" si="56"/>
        <v>2007</v>
      </c>
      <c r="AF106" s="770" t="e">
        <f t="shared" si="52"/>
        <v>#REF!</v>
      </c>
      <c r="AG106" s="766" t="e">
        <f t="shared" si="49"/>
        <v>#REF!</v>
      </c>
      <c r="AH106" s="757"/>
      <c r="AI106" s="757"/>
      <c r="AJ106" s="757"/>
      <c r="AK106" s="757"/>
      <c r="AL106" s="757"/>
      <c r="AM106" s="757"/>
      <c r="AN106" s="757"/>
      <c r="AO106" s="757"/>
      <c r="AP106" s="757"/>
      <c r="AQ106" s="757"/>
      <c r="AR106" s="757"/>
      <c r="AS106" s="757"/>
      <c r="AT106" s="757"/>
      <c r="AU106" s="757"/>
      <c r="AV106" s="757"/>
      <c r="AW106" s="757"/>
      <c r="AX106" s="757"/>
      <c r="AY106" s="757"/>
      <c r="AZ106" s="757"/>
      <c r="BA106" s="757"/>
      <c r="BB106" s="776">
        <v>900000</v>
      </c>
      <c r="BC106" s="757"/>
      <c r="BD106" s="757"/>
      <c r="BE106" s="744" t="s">
        <v>2532</v>
      </c>
    </row>
    <row r="107" spans="1:57" s="744" customFormat="1" ht="22.5" customHeight="1">
      <c r="A107" s="828">
        <v>84</v>
      </c>
      <c r="B107" s="836" t="s">
        <v>2390</v>
      </c>
      <c r="C107" s="836" t="s">
        <v>2429</v>
      </c>
      <c r="D107" s="837" t="s">
        <v>926</v>
      </c>
      <c r="E107" s="829"/>
      <c r="F107" s="829"/>
      <c r="G107" s="829"/>
      <c r="H107" s="829">
        <v>2015</v>
      </c>
      <c r="I107" s="829"/>
      <c r="J107" s="829"/>
      <c r="K107" s="829"/>
      <c r="L107" s="829"/>
      <c r="M107" s="829"/>
      <c r="N107" s="829" t="s">
        <v>886</v>
      </c>
      <c r="O107" s="833">
        <v>20757000</v>
      </c>
      <c r="P107" s="830"/>
      <c r="Q107" s="764" t="e">
        <f>#REF!</f>
        <v>#REF!</v>
      </c>
      <c r="R107" s="765" t="e">
        <f t="shared" si="57"/>
        <v>#REF!</v>
      </c>
      <c r="S107" s="765" t="e">
        <f t="shared" si="46"/>
        <v>#REF!</v>
      </c>
      <c r="T107" s="766" t="e">
        <f t="shared" si="47"/>
        <v>#REF!</v>
      </c>
      <c r="U107" s="768"/>
      <c r="V107" s="769"/>
      <c r="W107" s="769"/>
      <c r="X107" s="769"/>
      <c r="Y107" s="766" t="e">
        <f t="shared" si="54"/>
        <v>#REF!</v>
      </c>
      <c r="Z107" s="766">
        <f t="shared" si="48"/>
        <v>-1</v>
      </c>
      <c r="AA107" s="766" t="e">
        <f t="shared" si="55"/>
        <v>#REF!</v>
      </c>
      <c r="AB107" s="768" t="e">
        <f t="shared" si="50"/>
        <v>#REF!</v>
      </c>
      <c r="AC107" s="768" t="e">
        <f t="shared" si="58"/>
        <v>#REF!</v>
      </c>
      <c r="AD107" s="768" t="e">
        <f t="shared" si="51"/>
        <v>#REF!</v>
      </c>
      <c r="AE107" s="764">
        <f t="shared" si="56"/>
        <v>2015</v>
      </c>
      <c r="AF107" s="770" t="e">
        <f t="shared" si="52"/>
        <v>#REF!</v>
      </c>
      <c r="AG107" s="766" t="e">
        <f t="shared" si="49"/>
        <v>#REF!</v>
      </c>
      <c r="AH107" s="757"/>
      <c r="AI107" s="757"/>
      <c r="AJ107" s="757"/>
      <c r="AK107" s="757"/>
      <c r="AL107" s="757"/>
      <c r="AM107" s="757"/>
      <c r="AN107" s="757"/>
      <c r="AO107" s="757"/>
      <c r="AP107" s="757"/>
      <c r="AQ107" s="757"/>
      <c r="AR107" s="757"/>
      <c r="AS107" s="757"/>
      <c r="AT107" s="757"/>
      <c r="AU107" s="757"/>
      <c r="AV107" s="757"/>
      <c r="AW107" s="757"/>
      <c r="AX107" s="757"/>
      <c r="AY107" s="757"/>
      <c r="AZ107" s="757"/>
      <c r="BA107" s="757"/>
      <c r="BB107" s="776">
        <v>20757000</v>
      </c>
      <c r="BC107" s="757"/>
      <c r="BD107" s="757"/>
      <c r="BE107" s="744" t="s">
        <v>2532</v>
      </c>
    </row>
    <row r="108" spans="1:57" s="744" customFormat="1" ht="30.75" customHeight="1">
      <c r="A108" s="828">
        <v>85</v>
      </c>
      <c r="B108" s="836" t="s">
        <v>2390</v>
      </c>
      <c r="C108" s="836" t="s">
        <v>2885</v>
      </c>
      <c r="D108" s="829" t="s">
        <v>2405</v>
      </c>
      <c r="E108" s="829"/>
      <c r="F108" s="829"/>
      <c r="G108" s="829"/>
      <c r="H108" s="829">
        <v>2014</v>
      </c>
      <c r="I108" s="829"/>
      <c r="J108" s="829"/>
      <c r="K108" s="829"/>
      <c r="L108" s="829"/>
      <c r="M108" s="829"/>
      <c r="N108" s="829" t="s">
        <v>886</v>
      </c>
      <c r="O108" s="833">
        <v>49280000</v>
      </c>
      <c r="P108" s="830"/>
      <c r="Q108" s="764" t="e">
        <f>#REF!</f>
        <v>#REF!</v>
      </c>
      <c r="R108" s="765" t="e">
        <f t="shared" si="57"/>
        <v>#REF!</v>
      </c>
      <c r="S108" s="765" t="e">
        <f t="shared" si="46"/>
        <v>#REF!</v>
      </c>
      <c r="T108" s="766" t="e">
        <f t="shared" si="47"/>
        <v>#REF!</v>
      </c>
      <c r="U108" s="768"/>
      <c r="V108" s="769"/>
      <c r="W108" s="769"/>
      <c r="X108" s="769"/>
      <c r="Y108" s="766" t="e">
        <f t="shared" si="54"/>
        <v>#REF!</v>
      </c>
      <c r="Z108" s="766">
        <f t="shared" si="48"/>
        <v>0</v>
      </c>
      <c r="AA108" s="766" t="e">
        <f t="shared" si="55"/>
        <v>#REF!</v>
      </c>
      <c r="AB108" s="768" t="e">
        <f t="shared" si="50"/>
        <v>#REF!</v>
      </c>
      <c r="AC108" s="768" t="e">
        <f t="shared" si="58"/>
        <v>#REF!</v>
      </c>
      <c r="AD108" s="768" t="e">
        <f t="shared" si="51"/>
        <v>#REF!</v>
      </c>
      <c r="AE108" s="764">
        <f t="shared" si="56"/>
        <v>2014</v>
      </c>
      <c r="AF108" s="770" t="e">
        <f t="shared" si="52"/>
        <v>#REF!</v>
      </c>
      <c r="AG108" s="766" t="e">
        <f t="shared" si="49"/>
        <v>#REF!</v>
      </c>
      <c r="AH108" s="757"/>
      <c r="AI108" s="757"/>
      <c r="AJ108" s="757"/>
      <c r="AK108" s="757"/>
      <c r="AL108" s="757"/>
      <c r="AM108" s="757"/>
      <c r="AN108" s="757"/>
      <c r="AO108" s="757"/>
      <c r="AP108" s="757"/>
      <c r="AQ108" s="757"/>
      <c r="AR108" s="757"/>
      <c r="AS108" s="757"/>
      <c r="AT108" s="757"/>
      <c r="AU108" s="757"/>
      <c r="AV108" s="757"/>
      <c r="AW108" s="757"/>
      <c r="AX108" s="757"/>
      <c r="AY108" s="757"/>
      <c r="AZ108" s="757"/>
      <c r="BA108" s="757"/>
      <c r="BB108" s="776">
        <v>49280000</v>
      </c>
      <c r="BC108" s="757"/>
      <c r="BD108" s="757"/>
      <c r="BE108" s="744" t="s">
        <v>2532</v>
      </c>
    </row>
    <row r="109" spans="1:57" s="744" customFormat="1" ht="22.5" customHeight="1">
      <c r="A109" s="828">
        <v>86</v>
      </c>
      <c r="B109" s="836" t="s">
        <v>1812</v>
      </c>
      <c r="C109" s="836" t="s">
        <v>2886</v>
      </c>
      <c r="D109" s="829" t="s">
        <v>2405</v>
      </c>
      <c r="E109" s="829"/>
      <c r="F109" s="829"/>
      <c r="G109" s="829"/>
      <c r="H109" s="829">
        <v>2015</v>
      </c>
      <c r="I109" s="829"/>
      <c r="J109" s="829"/>
      <c r="K109" s="829"/>
      <c r="L109" s="829"/>
      <c r="M109" s="829"/>
      <c r="N109" s="829" t="s">
        <v>886</v>
      </c>
      <c r="O109" s="833">
        <v>39560400</v>
      </c>
      <c r="P109" s="830"/>
      <c r="Q109" s="764" t="e">
        <f>#REF!</f>
        <v>#REF!</v>
      </c>
      <c r="R109" s="765" t="e">
        <f t="shared" si="57"/>
        <v>#REF!</v>
      </c>
      <c r="S109" s="765" t="e">
        <f t="shared" si="46"/>
        <v>#REF!</v>
      </c>
      <c r="T109" s="766" t="e">
        <f t="shared" si="47"/>
        <v>#REF!</v>
      </c>
      <c r="U109" s="768"/>
      <c r="V109" s="769"/>
      <c r="W109" s="769"/>
      <c r="X109" s="769"/>
      <c r="Y109" s="766" t="e">
        <f t="shared" si="54"/>
        <v>#REF!</v>
      </c>
      <c r="Z109" s="766">
        <f t="shared" si="48"/>
        <v>-1</v>
      </c>
      <c r="AA109" s="766" t="e">
        <f t="shared" si="55"/>
        <v>#REF!</v>
      </c>
      <c r="AB109" s="768" t="e">
        <f t="shared" si="50"/>
        <v>#REF!</v>
      </c>
      <c r="AC109" s="768" t="e">
        <f t="shared" si="58"/>
        <v>#REF!</v>
      </c>
      <c r="AD109" s="768" t="e">
        <f t="shared" si="51"/>
        <v>#REF!</v>
      </c>
      <c r="AE109" s="764">
        <f t="shared" si="56"/>
        <v>2015</v>
      </c>
      <c r="AF109" s="770" t="e">
        <f t="shared" si="52"/>
        <v>#REF!</v>
      </c>
      <c r="AG109" s="766" t="e">
        <f t="shared" si="49"/>
        <v>#REF!</v>
      </c>
      <c r="AH109" s="757"/>
      <c r="AI109" s="757"/>
      <c r="AJ109" s="757"/>
      <c r="AK109" s="757"/>
      <c r="AL109" s="757"/>
      <c r="AM109" s="757"/>
      <c r="AN109" s="757"/>
      <c r="AO109" s="757"/>
      <c r="AP109" s="757"/>
      <c r="AQ109" s="757"/>
      <c r="AR109" s="757"/>
      <c r="AS109" s="757"/>
      <c r="AT109" s="757"/>
      <c r="AU109" s="757"/>
      <c r="AV109" s="757"/>
      <c r="AW109" s="757"/>
      <c r="AX109" s="757"/>
      <c r="AY109" s="757"/>
      <c r="AZ109" s="757"/>
      <c r="BA109" s="757"/>
      <c r="BB109" s="776">
        <v>39560400</v>
      </c>
      <c r="BC109" s="757"/>
      <c r="BD109" s="757"/>
      <c r="BE109" s="744" t="s">
        <v>2532</v>
      </c>
    </row>
    <row r="110" spans="1:57" s="744" customFormat="1" ht="22.5" customHeight="1">
      <c r="A110" s="828">
        <v>87</v>
      </c>
      <c r="B110" s="836" t="s">
        <v>1812</v>
      </c>
      <c r="C110" s="836" t="s">
        <v>2886</v>
      </c>
      <c r="D110" s="829" t="s">
        <v>2529</v>
      </c>
      <c r="E110" s="829"/>
      <c r="F110" s="829"/>
      <c r="G110" s="829"/>
      <c r="H110" s="829">
        <v>2014</v>
      </c>
      <c r="I110" s="829"/>
      <c r="J110" s="829"/>
      <c r="K110" s="829"/>
      <c r="L110" s="829"/>
      <c r="M110" s="829"/>
      <c r="N110" s="829" t="s">
        <v>886</v>
      </c>
      <c r="O110" s="833">
        <v>58740000</v>
      </c>
      <c r="P110" s="830"/>
      <c r="Q110" s="764" t="e">
        <f>#REF!</f>
        <v>#REF!</v>
      </c>
      <c r="R110" s="765" t="e">
        <f t="shared" si="57"/>
        <v>#REF!</v>
      </c>
      <c r="S110" s="765" t="e">
        <f t="shared" si="46"/>
        <v>#REF!</v>
      </c>
      <c r="T110" s="766" t="e">
        <f t="shared" si="47"/>
        <v>#REF!</v>
      </c>
      <c r="U110" s="768"/>
      <c r="V110" s="769"/>
      <c r="W110" s="769"/>
      <c r="X110" s="769"/>
      <c r="Y110" s="766" t="e">
        <f t="shared" si="54"/>
        <v>#REF!</v>
      </c>
      <c r="Z110" s="766">
        <f t="shared" si="48"/>
        <v>0</v>
      </c>
      <c r="AA110" s="766" t="e">
        <f t="shared" si="55"/>
        <v>#REF!</v>
      </c>
      <c r="AB110" s="768" t="e">
        <f t="shared" si="50"/>
        <v>#REF!</v>
      </c>
      <c r="AC110" s="768" t="e">
        <f t="shared" si="58"/>
        <v>#REF!</v>
      </c>
      <c r="AD110" s="768" t="e">
        <f t="shared" si="51"/>
        <v>#REF!</v>
      </c>
      <c r="AE110" s="764">
        <f t="shared" si="56"/>
        <v>2014</v>
      </c>
      <c r="AF110" s="770" t="e">
        <f t="shared" si="52"/>
        <v>#REF!</v>
      </c>
      <c r="AG110" s="766" t="e">
        <f t="shared" si="49"/>
        <v>#REF!</v>
      </c>
      <c r="AH110" s="757"/>
      <c r="AI110" s="757"/>
      <c r="AJ110" s="757"/>
      <c r="AK110" s="757"/>
      <c r="AL110" s="757"/>
      <c r="AM110" s="757"/>
      <c r="AN110" s="757"/>
      <c r="AO110" s="757"/>
      <c r="AP110" s="757"/>
      <c r="AQ110" s="757"/>
      <c r="AR110" s="757"/>
      <c r="AS110" s="757"/>
      <c r="AT110" s="757"/>
      <c r="AU110" s="757"/>
      <c r="AV110" s="757"/>
      <c r="AW110" s="757"/>
      <c r="AX110" s="757"/>
      <c r="AY110" s="757"/>
      <c r="AZ110" s="757"/>
      <c r="BA110" s="757"/>
      <c r="BB110" s="776">
        <v>58740000</v>
      </c>
      <c r="BC110" s="757"/>
      <c r="BD110" s="757"/>
      <c r="BE110" s="744" t="s">
        <v>2532</v>
      </c>
    </row>
    <row r="111" spans="1:57" s="744" customFormat="1" ht="22.5" customHeight="1">
      <c r="A111" s="828">
        <v>88</v>
      </c>
      <c r="B111" s="836" t="s">
        <v>1806</v>
      </c>
      <c r="C111" s="836" t="s">
        <v>2887</v>
      </c>
      <c r="D111" s="837" t="s">
        <v>926</v>
      </c>
      <c r="E111" s="829"/>
      <c r="F111" s="829"/>
      <c r="G111" s="829"/>
      <c r="H111" s="829">
        <v>2015</v>
      </c>
      <c r="I111" s="829"/>
      <c r="J111" s="829"/>
      <c r="K111" s="829"/>
      <c r="L111" s="829"/>
      <c r="M111" s="829"/>
      <c r="N111" s="829" t="s">
        <v>886</v>
      </c>
      <c r="O111" s="833">
        <v>9157500</v>
      </c>
      <c r="P111" s="830"/>
      <c r="Q111" s="764" t="e">
        <f>#REF!</f>
        <v>#REF!</v>
      </c>
      <c r="R111" s="765" t="e">
        <f t="shared" si="57"/>
        <v>#REF!</v>
      </c>
      <c r="S111" s="765" t="e">
        <f t="shared" si="46"/>
        <v>#REF!</v>
      </c>
      <c r="T111" s="766" t="e">
        <f t="shared" si="47"/>
        <v>#REF!</v>
      </c>
      <c r="U111" s="768"/>
      <c r="V111" s="769"/>
      <c r="W111" s="769"/>
      <c r="X111" s="769"/>
      <c r="Y111" s="766" t="e">
        <f t="shared" si="54"/>
        <v>#REF!</v>
      </c>
      <c r="Z111" s="766">
        <f t="shared" si="48"/>
        <v>-1</v>
      </c>
      <c r="AA111" s="766" t="e">
        <f t="shared" si="55"/>
        <v>#REF!</v>
      </c>
      <c r="AB111" s="768" t="e">
        <f t="shared" si="50"/>
        <v>#REF!</v>
      </c>
      <c r="AC111" s="768" t="e">
        <f t="shared" si="58"/>
        <v>#REF!</v>
      </c>
      <c r="AD111" s="768" t="e">
        <f t="shared" si="51"/>
        <v>#REF!</v>
      </c>
      <c r="AE111" s="764">
        <f t="shared" si="56"/>
        <v>2015</v>
      </c>
      <c r="AF111" s="770" t="e">
        <f t="shared" si="52"/>
        <v>#REF!</v>
      </c>
      <c r="AG111" s="766" t="e">
        <f t="shared" si="49"/>
        <v>#REF!</v>
      </c>
      <c r="AH111" s="757"/>
      <c r="AI111" s="757"/>
      <c r="AJ111" s="757"/>
      <c r="AK111" s="757"/>
      <c r="AL111" s="757"/>
      <c r="AM111" s="757"/>
      <c r="AN111" s="757"/>
      <c r="AO111" s="757"/>
      <c r="AP111" s="757"/>
      <c r="AQ111" s="757"/>
      <c r="AR111" s="757"/>
      <c r="AS111" s="757"/>
      <c r="AT111" s="757"/>
      <c r="AU111" s="757"/>
      <c r="AV111" s="757"/>
      <c r="AW111" s="757"/>
      <c r="AX111" s="757"/>
      <c r="AY111" s="757"/>
      <c r="AZ111" s="757"/>
      <c r="BA111" s="757"/>
      <c r="BB111" s="776">
        <v>9157500</v>
      </c>
      <c r="BC111" s="757"/>
      <c r="BD111" s="757"/>
      <c r="BE111" s="744" t="s">
        <v>2532</v>
      </c>
    </row>
    <row r="112" spans="1:57" s="744" customFormat="1" ht="22.5" customHeight="1">
      <c r="A112" s="828">
        <v>89</v>
      </c>
      <c r="B112" s="862" t="s">
        <v>1757</v>
      </c>
      <c r="C112" s="862" t="s">
        <v>2888</v>
      </c>
      <c r="D112" s="865" t="s">
        <v>926</v>
      </c>
      <c r="E112" s="858"/>
      <c r="F112" s="858"/>
      <c r="G112" s="858"/>
      <c r="H112" s="858">
        <v>2015</v>
      </c>
      <c r="I112" s="858"/>
      <c r="J112" s="858"/>
      <c r="K112" s="858"/>
      <c r="L112" s="858"/>
      <c r="M112" s="858"/>
      <c r="N112" s="858" t="s">
        <v>886</v>
      </c>
      <c r="O112" s="863">
        <v>24624408.709940217</v>
      </c>
      <c r="P112" s="859"/>
      <c r="Q112" s="764" t="e">
        <f>#REF!</f>
        <v>#REF!</v>
      </c>
      <c r="R112" s="765" t="e">
        <f t="shared" si="57"/>
        <v>#REF!</v>
      </c>
      <c r="S112" s="765" t="e">
        <f t="shared" si="46"/>
        <v>#REF!</v>
      </c>
      <c r="T112" s="766" t="e">
        <f t="shared" si="47"/>
        <v>#REF!</v>
      </c>
      <c r="U112" s="768"/>
      <c r="V112" s="769"/>
      <c r="W112" s="769"/>
      <c r="X112" s="769"/>
      <c r="Y112" s="766" t="e">
        <f t="shared" si="54"/>
        <v>#REF!</v>
      </c>
      <c r="Z112" s="766">
        <f t="shared" si="48"/>
        <v>-1</v>
      </c>
      <c r="AA112" s="766" t="e">
        <f t="shared" si="55"/>
        <v>#REF!</v>
      </c>
      <c r="AB112" s="768" t="e">
        <f t="shared" si="50"/>
        <v>#REF!</v>
      </c>
      <c r="AC112" s="768" t="e">
        <f t="shared" si="58"/>
        <v>#REF!</v>
      </c>
      <c r="AD112" s="768" t="e">
        <f t="shared" si="51"/>
        <v>#REF!</v>
      </c>
      <c r="AE112" s="764">
        <f t="shared" ref="AE112:AE131" si="59">H112</f>
        <v>2015</v>
      </c>
      <c r="AF112" s="770" t="e">
        <f t="shared" si="52"/>
        <v>#REF!</v>
      </c>
      <c r="AG112" s="766" t="e">
        <f t="shared" si="49"/>
        <v>#REF!</v>
      </c>
      <c r="AH112" s="757"/>
      <c r="AI112" s="757"/>
      <c r="AJ112" s="757"/>
      <c r="AK112" s="757"/>
      <c r="AL112" s="757"/>
      <c r="AM112" s="757"/>
      <c r="AN112" s="757"/>
      <c r="AO112" s="757"/>
      <c r="AP112" s="757"/>
      <c r="AQ112" s="757"/>
      <c r="AR112" s="757"/>
      <c r="AS112" s="757"/>
      <c r="AT112" s="757"/>
      <c r="AU112" s="757"/>
      <c r="AV112" s="757"/>
      <c r="AW112" s="757"/>
      <c r="AX112" s="757"/>
      <c r="AY112" s="757"/>
      <c r="AZ112" s="757"/>
      <c r="BA112" s="757"/>
      <c r="BB112" s="776">
        <v>24624408.709940217</v>
      </c>
      <c r="BC112" s="757"/>
      <c r="BD112" s="757"/>
      <c r="BE112" s="744" t="s">
        <v>2532</v>
      </c>
    </row>
    <row r="113" spans="1:57" s="744" customFormat="1" ht="22.5" customHeight="1">
      <c r="A113" s="828">
        <v>90</v>
      </c>
      <c r="B113" s="836" t="s">
        <v>3369</v>
      </c>
      <c r="C113" s="836" t="s">
        <v>2400</v>
      </c>
      <c r="D113" s="837" t="s">
        <v>926</v>
      </c>
      <c r="E113" s="829" t="s">
        <v>2533</v>
      </c>
      <c r="F113" s="829"/>
      <c r="G113" s="829"/>
      <c r="H113" s="829">
        <v>2011</v>
      </c>
      <c r="I113" s="829"/>
      <c r="J113" s="829"/>
      <c r="K113" s="829"/>
      <c r="L113" s="829"/>
      <c r="M113" s="829"/>
      <c r="N113" s="829" t="s">
        <v>886</v>
      </c>
      <c r="O113" s="833">
        <v>4509490.5372054502</v>
      </c>
      <c r="P113" s="830"/>
      <c r="Q113" s="764" t="e">
        <f>#REF!</f>
        <v>#REF!</v>
      </c>
      <c r="R113" s="765" t="e">
        <f t="shared" si="57"/>
        <v>#REF!</v>
      </c>
      <c r="S113" s="765" t="e">
        <f t="shared" si="46"/>
        <v>#REF!</v>
      </c>
      <c r="T113" s="766" t="e">
        <f t="shared" si="47"/>
        <v>#REF!</v>
      </c>
      <c r="U113" s="768">
        <f>2013-AE113</f>
        <v>2</v>
      </c>
      <c r="V113" s="769"/>
      <c r="W113" s="769"/>
      <c r="X113" s="769"/>
      <c r="Y113" s="766" t="e">
        <f t="shared" si="54"/>
        <v>#REF!</v>
      </c>
      <c r="Z113" s="766">
        <f t="shared" si="48"/>
        <v>3</v>
      </c>
      <c r="AA113" s="766" t="e">
        <f t="shared" si="55"/>
        <v>#REF!</v>
      </c>
      <c r="AB113" s="768" t="e">
        <f t="shared" si="50"/>
        <v>#REF!</v>
      </c>
      <c r="AC113" s="768" t="e">
        <f t="shared" si="58"/>
        <v>#REF!</v>
      </c>
      <c r="AD113" s="768" t="e">
        <f t="shared" si="51"/>
        <v>#REF!</v>
      </c>
      <c r="AE113" s="764">
        <f t="shared" si="59"/>
        <v>2011</v>
      </c>
      <c r="AF113" s="770" t="e">
        <f t="shared" si="52"/>
        <v>#REF!</v>
      </c>
      <c r="AG113" s="766" t="e">
        <f t="shared" si="49"/>
        <v>#REF!</v>
      </c>
      <c r="AH113" s="757"/>
      <c r="AI113" s="757"/>
      <c r="AJ113" s="757"/>
      <c r="AK113" s="757"/>
      <c r="AL113" s="757"/>
      <c r="AM113" s="757"/>
      <c r="AN113" s="757"/>
      <c r="AO113" s="757"/>
      <c r="AP113" s="757"/>
      <c r="AQ113" s="757"/>
      <c r="AR113" s="757"/>
      <c r="AS113" s="757"/>
      <c r="AT113" s="757"/>
      <c r="AU113" s="757"/>
      <c r="AV113" s="757"/>
      <c r="AW113" s="757"/>
      <c r="AX113" s="757"/>
      <c r="AY113" s="757"/>
      <c r="AZ113" s="757"/>
      <c r="BA113" s="757"/>
      <c r="BB113" s="776">
        <v>4509490.5372054502</v>
      </c>
      <c r="BC113" s="757"/>
      <c r="BD113" s="757"/>
      <c r="BE113" s="744" t="s">
        <v>2532</v>
      </c>
    </row>
    <row r="114" spans="1:57" s="744" customFormat="1" ht="22.5" customHeight="1" thickBot="1">
      <c r="A114" s="828">
        <v>91</v>
      </c>
      <c r="B114" s="864" t="s">
        <v>1757</v>
      </c>
      <c r="C114" s="836" t="s">
        <v>2407</v>
      </c>
      <c r="D114" s="837" t="s">
        <v>926</v>
      </c>
      <c r="E114" s="829" t="s">
        <v>2533</v>
      </c>
      <c r="F114" s="829"/>
      <c r="G114" s="829"/>
      <c r="H114" s="829">
        <v>2002</v>
      </c>
      <c r="I114" s="829"/>
      <c r="J114" s="829"/>
      <c r="K114" s="829"/>
      <c r="L114" s="829"/>
      <c r="M114" s="829"/>
      <c r="N114" s="829" t="s">
        <v>886</v>
      </c>
      <c r="O114" s="833">
        <v>1540000</v>
      </c>
      <c r="P114" s="830"/>
      <c r="Q114" s="764" t="e">
        <f>#REF!</f>
        <v>#REF!</v>
      </c>
      <c r="R114" s="765" t="e">
        <f t="shared" si="57"/>
        <v>#REF!</v>
      </c>
      <c r="S114" s="765" t="e">
        <f t="shared" si="46"/>
        <v>#REF!</v>
      </c>
      <c r="T114" s="766" t="e">
        <f t="shared" si="47"/>
        <v>#REF!</v>
      </c>
      <c r="U114" s="768">
        <f>2013-AE114</f>
        <v>11</v>
      </c>
      <c r="V114" s="769"/>
      <c r="W114" s="769"/>
      <c r="X114" s="769"/>
      <c r="Y114" s="766" t="e">
        <f t="shared" si="54"/>
        <v>#REF!</v>
      </c>
      <c r="Z114" s="766">
        <f t="shared" si="48"/>
        <v>12</v>
      </c>
      <c r="AA114" s="766" t="e">
        <f t="shared" si="55"/>
        <v>#REF!</v>
      </c>
      <c r="AB114" s="768" t="e">
        <f t="shared" si="50"/>
        <v>#REF!</v>
      </c>
      <c r="AC114" s="768" t="e">
        <f t="shared" si="58"/>
        <v>#REF!</v>
      </c>
      <c r="AD114" s="768" t="e">
        <f t="shared" si="51"/>
        <v>#REF!</v>
      </c>
      <c r="AE114" s="764">
        <f t="shared" si="59"/>
        <v>2002</v>
      </c>
      <c r="AF114" s="770" t="e">
        <f t="shared" si="52"/>
        <v>#REF!</v>
      </c>
      <c r="AG114" s="766" t="e">
        <f t="shared" si="49"/>
        <v>#REF!</v>
      </c>
      <c r="AH114" s="757"/>
      <c r="AI114" s="757"/>
      <c r="AJ114" s="757"/>
      <c r="AK114" s="757"/>
      <c r="AL114" s="757"/>
      <c r="AM114" s="757"/>
      <c r="AN114" s="757"/>
      <c r="AO114" s="757"/>
      <c r="AP114" s="757"/>
      <c r="AQ114" s="757"/>
      <c r="AR114" s="757"/>
      <c r="AS114" s="757"/>
      <c r="AT114" s="757"/>
      <c r="AU114" s="757"/>
      <c r="AV114" s="757"/>
      <c r="AW114" s="757"/>
      <c r="AX114" s="757"/>
      <c r="AY114" s="757"/>
      <c r="AZ114" s="757"/>
      <c r="BA114" s="757"/>
      <c r="BB114" s="776">
        <v>1540000</v>
      </c>
      <c r="BC114" s="757"/>
      <c r="BD114" s="757"/>
      <c r="BE114" s="744" t="s">
        <v>2532</v>
      </c>
    </row>
    <row r="115" spans="1:57" s="744" customFormat="1" ht="22.5" customHeight="1" thickBot="1">
      <c r="A115" s="828">
        <v>92</v>
      </c>
      <c r="B115" s="864" t="s">
        <v>1757</v>
      </c>
      <c r="C115" s="836" t="s">
        <v>2407</v>
      </c>
      <c r="D115" s="837" t="s">
        <v>926</v>
      </c>
      <c r="E115" s="829"/>
      <c r="F115" s="829"/>
      <c r="G115" s="829"/>
      <c r="H115" s="829">
        <v>2006</v>
      </c>
      <c r="I115" s="829"/>
      <c r="J115" s="829"/>
      <c r="K115" s="829"/>
      <c r="L115" s="829"/>
      <c r="M115" s="829"/>
      <c r="N115" s="829" t="s">
        <v>886</v>
      </c>
      <c r="O115" s="833">
        <v>1760000</v>
      </c>
      <c r="P115" s="830"/>
      <c r="Q115" s="764" t="e">
        <f>#REF!</f>
        <v>#REF!</v>
      </c>
      <c r="R115" s="765" t="e">
        <f t="shared" ref="R115:R130" si="60">VLOOKUP(Q115,kelompok,2,0)</f>
        <v>#REF!</v>
      </c>
      <c r="S115" s="765" t="e">
        <f t="shared" si="46"/>
        <v>#REF!</v>
      </c>
      <c r="T115" s="766" t="e">
        <f t="shared" si="47"/>
        <v>#REF!</v>
      </c>
      <c r="U115" s="768">
        <f>2013-AE115</f>
        <v>7</v>
      </c>
      <c r="V115" s="769"/>
      <c r="W115" s="769"/>
      <c r="X115" s="769"/>
      <c r="Y115" s="766" t="e">
        <f t="shared" si="54"/>
        <v>#REF!</v>
      </c>
      <c r="Z115" s="766">
        <f t="shared" si="48"/>
        <v>8</v>
      </c>
      <c r="AA115" s="766" t="e">
        <f t="shared" si="55"/>
        <v>#REF!</v>
      </c>
      <c r="AB115" s="768" t="e">
        <f t="shared" si="50"/>
        <v>#REF!</v>
      </c>
      <c r="AC115" s="768" t="e">
        <f t="shared" si="58"/>
        <v>#REF!</v>
      </c>
      <c r="AD115" s="768" t="e">
        <f t="shared" si="51"/>
        <v>#REF!</v>
      </c>
      <c r="AE115" s="764">
        <f t="shared" si="59"/>
        <v>2006</v>
      </c>
      <c r="AF115" s="770" t="e">
        <f t="shared" si="52"/>
        <v>#REF!</v>
      </c>
      <c r="AG115" s="766" t="e">
        <f t="shared" si="49"/>
        <v>#REF!</v>
      </c>
      <c r="AH115" s="757"/>
      <c r="AI115" s="757"/>
      <c r="AJ115" s="757"/>
      <c r="AK115" s="757"/>
      <c r="AL115" s="757"/>
      <c r="AM115" s="757"/>
      <c r="AN115" s="757"/>
      <c r="AO115" s="757"/>
      <c r="AP115" s="757"/>
      <c r="AQ115" s="757"/>
      <c r="AR115" s="757"/>
      <c r="AS115" s="757"/>
      <c r="AT115" s="757"/>
      <c r="AU115" s="757"/>
      <c r="AV115" s="757"/>
      <c r="AW115" s="757"/>
      <c r="AX115" s="757"/>
      <c r="AY115" s="757"/>
      <c r="AZ115" s="757"/>
      <c r="BA115" s="757"/>
      <c r="BB115" s="776">
        <v>1760000</v>
      </c>
      <c r="BC115" s="757"/>
      <c r="BD115" s="757"/>
      <c r="BE115" s="744" t="s">
        <v>2532</v>
      </c>
    </row>
    <row r="116" spans="1:57" s="744" customFormat="1" ht="22.5" customHeight="1" thickBot="1">
      <c r="A116" s="828">
        <v>93</v>
      </c>
      <c r="B116" s="864" t="s">
        <v>1757</v>
      </c>
      <c r="C116" s="836" t="s">
        <v>2407</v>
      </c>
      <c r="D116" s="829" t="s">
        <v>2530</v>
      </c>
      <c r="E116" s="829"/>
      <c r="F116" s="829"/>
      <c r="G116" s="829"/>
      <c r="H116" s="829">
        <v>2014</v>
      </c>
      <c r="I116" s="829"/>
      <c r="J116" s="829"/>
      <c r="K116" s="829"/>
      <c r="L116" s="829"/>
      <c r="M116" s="829"/>
      <c r="N116" s="829" t="s">
        <v>886</v>
      </c>
      <c r="O116" s="833">
        <v>55077473.199280001</v>
      </c>
      <c r="P116" s="830"/>
      <c r="Q116" s="764" t="e">
        <f>#REF!</f>
        <v>#REF!</v>
      </c>
      <c r="R116" s="765" t="e">
        <f t="shared" si="60"/>
        <v>#REF!</v>
      </c>
      <c r="S116" s="765" t="e">
        <f t="shared" si="46"/>
        <v>#REF!</v>
      </c>
      <c r="T116" s="766" t="e">
        <f t="shared" si="47"/>
        <v>#REF!</v>
      </c>
      <c r="U116" s="768"/>
      <c r="V116" s="769"/>
      <c r="W116" s="769"/>
      <c r="X116" s="769"/>
      <c r="Y116" s="766" t="e">
        <f t="shared" si="54"/>
        <v>#REF!</v>
      </c>
      <c r="Z116" s="766">
        <f t="shared" si="48"/>
        <v>0</v>
      </c>
      <c r="AA116" s="766" t="e">
        <f t="shared" si="55"/>
        <v>#REF!</v>
      </c>
      <c r="AB116" s="768" t="e">
        <f t="shared" si="50"/>
        <v>#REF!</v>
      </c>
      <c r="AC116" s="768" t="e">
        <f t="shared" si="58"/>
        <v>#REF!</v>
      </c>
      <c r="AD116" s="768" t="e">
        <f t="shared" si="51"/>
        <v>#REF!</v>
      </c>
      <c r="AE116" s="764">
        <f t="shared" si="59"/>
        <v>2014</v>
      </c>
      <c r="AF116" s="770" t="e">
        <f t="shared" si="52"/>
        <v>#REF!</v>
      </c>
      <c r="AG116" s="766" t="e">
        <f t="shared" si="49"/>
        <v>#REF!</v>
      </c>
      <c r="AH116" s="757"/>
      <c r="AI116" s="757"/>
      <c r="AJ116" s="757"/>
      <c r="AK116" s="757"/>
      <c r="AL116" s="757"/>
      <c r="AM116" s="757"/>
      <c r="AN116" s="757"/>
      <c r="AO116" s="757"/>
      <c r="AP116" s="757"/>
      <c r="AQ116" s="757"/>
      <c r="AR116" s="757"/>
      <c r="AS116" s="757"/>
      <c r="AT116" s="757"/>
      <c r="AU116" s="757"/>
      <c r="AV116" s="757"/>
      <c r="AW116" s="757"/>
      <c r="AX116" s="757"/>
      <c r="AY116" s="757"/>
      <c r="AZ116" s="757"/>
      <c r="BA116" s="757"/>
      <c r="BB116" s="776">
        <v>55077473.199280001</v>
      </c>
      <c r="BC116" s="757"/>
      <c r="BD116" s="757"/>
      <c r="BE116" s="744" t="s">
        <v>2532</v>
      </c>
    </row>
    <row r="117" spans="1:57" s="744" customFormat="1" ht="22.5" customHeight="1">
      <c r="A117" s="828">
        <v>94</v>
      </c>
      <c r="B117" s="836" t="s">
        <v>1770</v>
      </c>
      <c r="C117" s="836" t="s">
        <v>2889</v>
      </c>
      <c r="D117" s="829" t="s">
        <v>2530</v>
      </c>
      <c r="E117" s="829"/>
      <c r="F117" s="829"/>
      <c r="G117" s="829"/>
      <c r="H117" s="829">
        <v>2012</v>
      </c>
      <c r="I117" s="829"/>
      <c r="J117" s="829"/>
      <c r="K117" s="829"/>
      <c r="L117" s="829"/>
      <c r="M117" s="829"/>
      <c r="N117" s="829" t="s">
        <v>886</v>
      </c>
      <c r="O117" s="833">
        <v>13235302.20585156</v>
      </c>
      <c r="P117" s="830"/>
      <c r="Q117" s="764" t="e">
        <f>#REF!</f>
        <v>#REF!</v>
      </c>
      <c r="R117" s="765" t="e">
        <f t="shared" si="60"/>
        <v>#REF!</v>
      </c>
      <c r="S117" s="765" t="e">
        <f t="shared" si="46"/>
        <v>#REF!</v>
      </c>
      <c r="T117" s="766" t="e">
        <f t="shared" si="47"/>
        <v>#REF!</v>
      </c>
      <c r="U117" s="768">
        <f t="shared" ref="U117:U122" si="61">2013-AE117</f>
        <v>1</v>
      </c>
      <c r="V117" s="769"/>
      <c r="W117" s="769"/>
      <c r="X117" s="769"/>
      <c r="Y117" s="766" t="e">
        <f t="shared" si="54"/>
        <v>#REF!</v>
      </c>
      <c r="Z117" s="766">
        <f t="shared" si="48"/>
        <v>2</v>
      </c>
      <c r="AA117" s="766" t="e">
        <f t="shared" si="55"/>
        <v>#REF!</v>
      </c>
      <c r="AB117" s="768" t="e">
        <f t="shared" si="50"/>
        <v>#REF!</v>
      </c>
      <c r="AC117" s="768" t="e">
        <f t="shared" si="58"/>
        <v>#REF!</v>
      </c>
      <c r="AD117" s="768" t="e">
        <f t="shared" si="51"/>
        <v>#REF!</v>
      </c>
      <c r="AE117" s="764">
        <f t="shared" si="59"/>
        <v>2012</v>
      </c>
      <c r="AF117" s="770" t="e">
        <f t="shared" si="52"/>
        <v>#REF!</v>
      </c>
      <c r="AG117" s="766" t="e">
        <f t="shared" si="49"/>
        <v>#REF!</v>
      </c>
      <c r="AH117" s="757"/>
      <c r="AI117" s="757"/>
      <c r="AJ117" s="757"/>
      <c r="AK117" s="757"/>
      <c r="AL117" s="757"/>
      <c r="AM117" s="757"/>
      <c r="AN117" s="757"/>
      <c r="AO117" s="757"/>
      <c r="AP117" s="757"/>
      <c r="AQ117" s="757"/>
      <c r="AR117" s="757"/>
      <c r="AS117" s="757"/>
      <c r="AT117" s="757"/>
      <c r="AU117" s="757"/>
      <c r="AV117" s="757"/>
      <c r="AW117" s="757"/>
      <c r="AX117" s="757"/>
      <c r="AY117" s="757"/>
      <c r="AZ117" s="757"/>
      <c r="BA117" s="757"/>
      <c r="BB117" s="776">
        <v>13235302.20585156</v>
      </c>
      <c r="BC117" s="757"/>
      <c r="BD117" s="757"/>
      <c r="BE117" s="744" t="s">
        <v>2532</v>
      </c>
    </row>
    <row r="118" spans="1:57" s="744" customFormat="1" ht="22.5" customHeight="1">
      <c r="A118" s="828">
        <v>95</v>
      </c>
      <c r="B118" s="836" t="s">
        <v>1770</v>
      </c>
      <c r="C118" s="836" t="s">
        <v>2889</v>
      </c>
      <c r="D118" s="837" t="s">
        <v>926</v>
      </c>
      <c r="E118" s="829"/>
      <c r="F118" s="829"/>
      <c r="G118" s="829"/>
      <c r="H118" s="829">
        <v>2012</v>
      </c>
      <c r="I118" s="829"/>
      <c r="J118" s="829"/>
      <c r="K118" s="829"/>
      <c r="L118" s="829"/>
      <c r="M118" s="829"/>
      <c r="N118" s="829" t="s">
        <v>886</v>
      </c>
      <c r="O118" s="833">
        <v>9926476.6543886811</v>
      </c>
      <c r="P118" s="830"/>
      <c r="Q118" s="764" t="e">
        <f>#REF!</f>
        <v>#REF!</v>
      </c>
      <c r="R118" s="765" t="e">
        <f t="shared" si="60"/>
        <v>#REF!</v>
      </c>
      <c r="S118" s="765" t="e">
        <f t="shared" si="46"/>
        <v>#REF!</v>
      </c>
      <c r="T118" s="766" t="e">
        <f t="shared" si="47"/>
        <v>#REF!</v>
      </c>
      <c r="U118" s="768">
        <f t="shared" si="61"/>
        <v>1</v>
      </c>
      <c r="V118" s="769"/>
      <c r="W118" s="769"/>
      <c r="X118" s="769"/>
      <c r="Y118" s="766" t="e">
        <f t="shared" si="54"/>
        <v>#REF!</v>
      </c>
      <c r="Z118" s="766">
        <f t="shared" si="48"/>
        <v>2</v>
      </c>
      <c r="AA118" s="766" t="e">
        <f t="shared" si="55"/>
        <v>#REF!</v>
      </c>
      <c r="AB118" s="768" t="e">
        <f t="shared" si="50"/>
        <v>#REF!</v>
      </c>
      <c r="AC118" s="768" t="e">
        <f t="shared" si="58"/>
        <v>#REF!</v>
      </c>
      <c r="AD118" s="768" t="e">
        <f t="shared" si="51"/>
        <v>#REF!</v>
      </c>
      <c r="AE118" s="764">
        <f t="shared" si="59"/>
        <v>2012</v>
      </c>
      <c r="AF118" s="770" t="e">
        <f t="shared" si="52"/>
        <v>#REF!</v>
      </c>
      <c r="AG118" s="766" t="e">
        <f t="shared" si="49"/>
        <v>#REF!</v>
      </c>
      <c r="AH118" s="757"/>
      <c r="AI118" s="757"/>
      <c r="AJ118" s="757"/>
      <c r="AK118" s="757"/>
      <c r="AL118" s="757"/>
      <c r="AM118" s="757"/>
      <c r="AN118" s="757"/>
      <c r="AO118" s="757"/>
      <c r="AP118" s="757"/>
      <c r="AQ118" s="757"/>
      <c r="AR118" s="757"/>
      <c r="AS118" s="757"/>
      <c r="AT118" s="757"/>
      <c r="AU118" s="757"/>
      <c r="AV118" s="757"/>
      <c r="AW118" s="757"/>
      <c r="AX118" s="757"/>
      <c r="AY118" s="757"/>
      <c r="AZ118" s="757"/>
      <c r="BA118" s="757"/>
      <c r="BB118" s="776">
        <v>9926476.6543886811</v>
      </c>
      <c r="BC118" s="757"/>
      <c r="BD118" s="757"/>
      <c r="BE118" s="744" t="s">
        <v>2532</v>
      </c>
    </row>
    <row r="119" spans="1:57" s="744" customFormat="1" ht="22.5" customHeight="1">
      <c r="A119" s="828">
        <v>96</v>
      </c>
      <c r="B119" s="836" t="s">
        <v>1770</v>
      </c>
      <c r="C119" s="836" t="s">
        <v>2889</v>
      </c>
      <c r="D119" s="829" t="s">
        <v>2530</v>
      </c>
      <c r="E119" s="829"/>
      <c r="F119" s="829"/>
      <c r="G119" s="829"/>
      <c r="H119" s="829">
        <v>2012</v>
      </c>
      <c r="I119" s="829"/>
      <c r="J119" s="829"/>
      <c r="K119" s="829"/>
      <c r="L119" s="829"/>
      <c r="M119" s="829"/>
      <c r="N119" s="829" t="s">
        <v>886</v>
      </c>
      <c r="O119" s="833">
        <v>26470604.411703158</v>
      </c>
      <c r="P119" s="830"/>
      <c r="Q119" s="764" t="e">
        <f>#REF!</f>
        <v>#REF!</v>
      </c>
      <c r="R119" s="765" t="e">
        <f t="shared" si="60"/>
        <v>#REF!</v>
      </c>
      <c r="S119" s="765" t="e">
        <f t="shared" si="46"/>
        <v>#REF!</v>
      </c>
      <c r="T119" s="766" t="e">
        <f t="shared" si="47"/>
        <v>#REF!</v>
      </c>
      <c r="U119" s="768">
        <f t="shared" si="61"/>
        <v>1</v>
      </c>
      <c r="V119" s="769"/>
      <c r="W119" s="769"/>
      <c r="X119" s="769"/>
      <c r="Y119" s="766" t="e">
        <f t="shared" si="54"/>
        <v>#REF!</v>
      </c>
      <c r="Z119" s="766">
        <f t="shared" si="48"/>
        <v>2</v>
      </c>
      <c r="AA119" s="766" t="e">
        <f t="shared" si="55"/>
        <v>#REF!</v>
      </c>
      <c r="AB119" s="768" t="e">
        <f t="shared" si="50"/>
        <v>#REF!</v>
      </c>
      <c r="AC119" s="768" t="e">
        <f t="shared" si="58"/>
        <v>#REF!</v>
      </c>
      <c r="AD119" s="768" t="e">
        <f t="shared" si="51"/>
        <v>#REF!</v>
      </c>
      <c r="AE119" s="764">
        <f t="shared" si="59"/>
        <v>2012</v>
      </c>
      <c r="AF119" s="770" t="e">
        <f t="shared" si="52"/>
        <v>#REF!</v>
      </c>
      <c r="AG119" s="766" t="e">
        <f t="shared" si="49"/>
        <v>#REF!</v>
      </c>
      <c r="AH119" s="757"/>
      <c r="AI119" s="757"/>
      <c r="AJ119" s="757"/>
      <c r="AK119" s="757"/>
      <c r="AL119" s="757"/>
      <c r="AM119" s="757"/>
      <c r="AN119" s="757"/>
      <c r="AO119" s="757"/>
      <c r="AP119" s="757"/>
      <c r="AQ119" s="757"/>
      <c r="AR119" s="757"/>
      <c r="AS119" s="757"/>
      <c r="AT119" s="757"/>
      <c r="AU119" s="757"/>
      <c r="AV119" s="757"/>
      <c r="AW119" s="757"/>
      <c r="AX119" s="757"/>
      <c r="AY119" s="757"/>
      <c r="AZ119" s="757"/>
      <c r="BA119" s="757"/>
      <c r="BB119" s="776">
        <v>26470604.411703158</v>
      </c>
      <c r="BC119" s="757"/>
      <c r="BD119" s="757"/>
      <c r="BE119" s="744" t="s">
        <v>2532</v>
      </c>
    </row>
    <row r="120" spans="1:57" s="744" customFormat="1" ht="22.5" customHeight="1">
      <c r="A120" s="828">
        <v>97</v>
      </c>
      <c r="B120" s="836" t="s">
        <v>1786</v>
      </c>
      <c r="C120" s="836" t="s">
        <v>2415</v>
      </c>
      <c r="D120" s="829" t="s">
        <v>2405</v>
      </c>
      <c r="E120" s="829"/>
      <c r="F120" s="829"/>
      <c r="G120" s="829"/>
      <c r="H120" s="829">
        <v>2012</v>
      </c>
      <c r="I120" s="829"/>
      <c r="J120" s="829"/>
      <c r="K120" s="829"/>
      <c r="L120" s="829"/>
      <c r="M120" s="829"/>
      <c r="N120" s="829" t="s">
        <v>886</v>
      </c>
      <c r="O120" s="833">
        <v>31588254.597965762</v>
      </c>
      <c r="P120" s="830"/>
      <c r="Q120" s="764" t="e">
        <f>#REF!</f>
        <v>#REF!</v>
      </c>
      <c r="R120" s="765" t="e">
        <f t="shared" si="60"/>
        <v>#REF!</v>
      </c>
      <c r="S120" s="765" t="e">
        <f t="shared" si="46"/>
        <v>#REF!</v>
      </c>
      <c r="T120" s="766" t="e">
        <f t="shared" si="47"/>
        <v>#REF!</v>
      </c>
      <c r="U120" s="768">
        <f t="shared" si="61"/>
        <v>1</v>
      </c>
      <c r="V120" s="769"/>
      <c r="W120" s="769"/>
      <c r="X120" s="769"/>
      <c r="Y120" s="766" t="e">
        <f t="shared" si="54"/>
        <v>#REF!</v>
      </c>
      <c r="Z120" s="766">
        <f t="shared" si="48"/>
        <v>2</v>
      </c>
      <c r="AA120" s="766" t="e">
        <f t="shared" si="55"/>
        <v>#REF!</v>
      </c>
      <c r="AB120" s="768" t="e">
        <f t="shared" si="50"/>
        <v>#REF!</v>
      </c>
      <c r="AC120" s="768" t="e">
        <f t="shared" si="58"/>
        <v>#REF!</v>
      </c>
      <c r="AD120" s="768" t="e">
        <f t="shared" si="51"/>
        <v>#REF!</v>
      </c>
      <c r="AE120" s="764">
        <f t="shared" si="59"/>
        <v>2012</v>
      </c>
      <c r="AF120" s="770" t="e">
        <f t="shared" si="52"/>
        <v>#REF!</v>
      </c>
      <c r="AG120" s="766" t="e">
        <f t="shared" si="49"/>
        <v>#REF!</v>
      </c>
      <c r="AH120" s="757"/>
      <c r="AI120" s="757"/>
      <c r="AJ120" s="757"/>
      <c r="AK120" s="757"/>
      <c r="AL120" s="757"/>
      <c r="AM120" s="757"/>
      <c r="AN120" s="757"/>
      <c r="AO120" s="757"/>
      <c r="AP120" s="757"/>
      <c r="AQ120" s="757"/>
      <c r="AR120" s="757"/>
      <c r="AS120" s="757"/>
      <c r="AT120" s="757"/>
      <c r="AU120" s="757"/>
      <c r="AV120" s="757"/>
      <c r="AW120" s="757"/>
      <c r="AX120" s="757"/>
      <c r="AY120" s="757"/>
      <c r="AZ120" s="757"/>
      <c r="BA120" s="757"/>
      <c r="BB120" s="776">
        <v>31588254.597965762</v>
      </c>
      <c r="BC120" s="757"/>
      <c r="BD120" s="757"/>
      <c r="BE120" s="744" t="s">
        <v>2532</v>
      </c>
    </row>
    <row r="121" spans="1:57" s="744" customFormat="1" ht="22.5" customHeight="1">
      <c r="A121" s="828">
        <v>98</v>
      </c>
      <c r="B121" s="836" t="s">
        <v>3366</v>
      </c>
      <c r="C121" s="836" t="s">
        <v>2422</v>
      </c>
      <c r="D121" s="829" t="s">
        <v>2530</v>
      </c>
      <c r="E121" s="829"/>
      <c r="F121" s="829"/>
      <c r="G121" s="829"/>
      <c r="H121" s="829">
        <v>2013</v>
      </c>
      <c r="I121" s="829"/>
      <c r="J121" s="829"/>
      <c r="K121" s="829"/>
      <c r="L121" s="829"/>
      <c r="M121" s="829"/>
      <c r="N121" s="829" t="s">
        <v>886</v>
      </c>
      <c r="O121" s="833">
        <v>14364424.474692745</v>
      </c>
      <c r="P121" s="830"/>
      <c r="Q121" s="764" t="e">
        <f>#REF!</f>
        <v>#REF!</v>
      </c>
      <c r="R121" s="765" t="e">
        <f t="shared" si="60"/>
        <v>#REF!</v>
      </c>
      <c r="S121" s="765" t="e">
        <f t="shared" si="46"/>
        <v>#REF!</v>
      </c>
      <c r="T121" s="766" t="e">
        <f t="shared" si="47"/>
        <v>#REF!</v>
      </c>
      <c r="U121" s="768">
        <f t="shared" si="61"/>
        <v>0</v>
      </c>
      <c r="V121" s="769"/>
      <c r="W121" s="769"/>
      <c r="X121" s="769"/>
      <c r="Y121" s="766" t="e">
        <f t="shared" si="54"/>
        <v>#REF!</v>
      </c>
      <c r="Z121" s="766">
        <f t="shared" si="48"/>
        <v>1</v>
      </c>
      <c r="AA121" s="766" t="e">
        <f t="shared" si="55"/>
        <v>#REF!</v>
      </c>
      <c r="AB121" s="768" t="e">
        <f t="shared" si="50"/>
        <v>#REF!</v>
      </c>
      <c r="AC121" s="768" t="e">
        <f t="shared" si="58"/>
        <v>#REF!</v>
      </c>
      <c r="AD121" s="768" t="e">
        <f t="shared" si="51"/>
        <v>#REF!</v>
      </c>
      <c r="AE121" s="764">
        <f t="shared" si="59"/>
        <v>2013</v>
      </c>
      <c r="AF121" s="770" t="e">
        <f t="shared" si="52"/>
        <v>#REF!</v>
      </c>
      <c r="AG121" s="766" t="e">
        <f t="shared" si="49"/>
        <v>#REF!</v>
      </c>
      <c r="AH121" s="757"/>
      <c r="AI121" s="757"/>
      <c r="AJ121" s="757"/>
      <c r="AK121" s="757"/>
      <c r="AL121" s="757"/>
      <c r="AM121" s="757"/>
      <c r="AN121" s="757"/>
      <c r="AO121" s="757"/>
      <c r="AP121" s="757"/>
      <c r="AQ121" s="757"/>
      <c r="AR121" s="757"/>
      <c r="AS121" s="757"/>
      <c r="AT121" s="757"/>
      <c r="AU121" s="757"/>
      <c r="AV121" s="757"/>
      <c r="AW121" s="757"/>
      <c r="AX121" s="757"/>
      <c r="AY121" s="757"/>
      <c r="AZ121" s="757"/>
      <c r="BA121" s="757"/>
      <c r="BB121" s="776">
        <v>14364424.474692745</v>
      </c>
      <c r="BC121" s="757"/>
      <c r="BD121" s="757"/>
      <c r="BE121" s="744" t="s">
        <v>2532</v>
      </c>
    </row>
    <row r="122" spans="1:57" s="744" customFormat="1" ht="22.5" customHeight="1">
      <c r="A122" s="828">
        <v>99</v>
      </c>
      <c r="B122" s="836" t="s">
        <v>3366</v>
      </c>
      <c r="C122" s="836" t="s">
        <v>2422</v>
      </c>
      <c r="D122" s="829" t="s">
        <v>2531</v>
      </c>
      <c r="E122" s="829"/>
      <c r="F122" s="829"/>
      <c r="G122" s="829"/>
      <c r="H122" s="829">
        <v>2013</v>
      </c>
      <c r="I122" s="829"/>
      <c r="J122" s="829"/>
      <c r="K122" s="829"/>
      <c r="L122" s="829"/>
      <c r="M122" s="829"/>
      <c r="N122" s="829" t="s">
        <v>886</v>
      </c>
      <c r="O122" s="833">
        <v>12154513.017047707</v>
      </c>
      <c r="P122" s="830"/>
      <c r="Q122" s="764" t="e">
        <f>#REF!</f>
        <v>#REF!</v>
      </c>
      <c r="R122" s="765" t="e">
        <f t="shared" si="60"/>
        <v>#REF!</v>
      </c>
      <c r="S122" s="765" t="e">
        <f t="shared" si="46"/>
        <v>#REF!</v>
      </c>
      <c r="T122" s="766" t="e">
        <f t="shared" si="47"/>
        <v>#REF!</v>
      </c>
      <c r="U122" s="768">
        <f t="shared" si="61"/>
        <v>0</v>
      </c>
      <c r="V122" s="769"/>
      <c r="W122" s="769"/>
      <c r="X122" s="769"/>
      <c r="Y122" s="766" t="e">
        <f t="shared" si="54"/>
        <v>#REF!</v>
      </c>
      <c r="Z122" s="766">
        <f t="shared" si="48"/>
        <v>1</v>
      </c>
      <c r="AA122" s="766" t="e">
        <f t="shared" si="55"/>
        <v>#REF!</v>
      </c>
      <c r="AB122" s="768" t="e">
        <f t="shared" si="50"/>
        <v>#REF!</v>
      </c>
      <c r="AC122" s="768" t="e">
        <f t="shared" si="58"/>
        <v>#REF!</v>
      </c>
      <c r="AD122" s="768" t="e">
        <f t="shared" si="51"/>
        <v>#REF!</v>
      </c>
      <c r="AE122" s="764">
        <f t="shared" si="59"/>
        <v>2013</v>
      </c>
      <c r="AF122" s="770" t="e">
        <f t="shared" si="52"/>
        <v>#REF!</v>
      </c>
      <c r="AG122" s="766" t="e">
        <f t="shared" si="49"/>
        <v>#REF!</v>
      </c>
      <c r="AH122" s="757"/>
      <c r="AI122" s="757"/>
      <c r="AJ122" s="757"/>
      <c r="AK122" s="757"/>
      <c r="AL122" s="757"/>
      <c r="AM122" s="757"/>
      <c r="AN122" s="757"/>
      <c r="AO122" s="757"/>
      <c r="AP122" s="757"/>
      <c r="AQ122" s="757"/>
      <c r="AR122" s="757"/>
      <c r="AS122" s="757"/>
      <c r="AT122" s="757"/>
      <c r="AU122" s="757"/>
      <c r="AV122" s="757"/>
      <c r="AW122" s="757"/>
      <c r="AX122" s="757"/>
      <c r="AY122" s="757"/>
      <c r="AZ122" s="757"/>
      <c r="BA122" s="757"/>
      <c r="BB122" s="776">
        <v>12154513.017047707</v>
      </c>
      <c r="BC122" s="757"/>
      <c r="BD122" s="757"/>
      <c r="BE122" s="744" t="s">
        <v>2532</v>
      </c>
    </row>
    <row r="123" spans="1:57" s="744" customFormat="1" ht="22.5" customHeight="1">
      <c r="A123" s="828">
        <v>100</v>
      </c>
      <c r="B123" s="836" t="s">
        <v>3371</v>
      </c>
      <c r="C123" s="836" t="s">
        <v>2890</v>
      </c>
      <c r="D123" s="837" t="s">
        <v>926</v>
      </c>
      <c r="E123" s="829"/>
      <c r="F123" s="829"/>
      <c r="G123" s="829"/>
      <c r="H123" s="829">
        <v>2005</v>
      </c>
      <c r="I123" s="829"/>
      <c r="J123" s="829"/>
      <c r="K123" s="829"/>
      <c r="L123" s="829"/>
      <c r="M123" s="829"/>
      <c r="N123" s="829" t="s">
        <v>886</v>
      </c>
      <c r="O123" s="833">
        <v>520000</v>
      </c>
      <c r="P123" s="830"/>
      <c r="Q123" s="764" t="e">
        <f>#REF!</f>
        <v>#REF!</v>
      </c>
      <c r="R123" s="765" t="e">
        <f t="shared" si="60"/>
        <v>#REF!</v>
      </c>
      <c r="S123" s="765" t="e">
        <f t="shared" si="46"/>
        <v>#REF!</v>
      </c>
      <c r="T123" s="766" t="e">
        <f t="shared" si="47"/>
        <v>#REF!</v>
      </c>
      <c r="U123" s="768">
        <f>2013-AE123</f>
        <v>8</v>
      </c>
      <c r="V123" s="769"/>
      <c r="W123" s="769"/>
      <c r="X123" s="769"/>
      <c r="Y123" s="766" t="e">
        <f t="shared" si="54"/>
        <v>#REF!</v>
      </c>
      <c r="Z123" s="766">
        <f t="shared" si="48"/>
        <v>9</v>
      </c>
      <c r="AA123" s="766" t="e">
        <f t="shared" si="55"/>
        <v>#REF!</v>
      </c>
      <c r="AB123" s="768" t="e">
        <f t="shared" si="50"/>
        <v>#REF!</v>
      </c>
      <c r="AC123" s="768" t="e">
        <f t="shared" si="58"/>
        <v>#REF!</v>
      </c>
      <c r="AD123" s="768" t="e">
        <f t="shared" si="51"/>
        <v>#REF!</v>
      </c>
      <c r="AE123" s="764">
        <f t="shared" si="59"/>
        <v>2005</v>
      </c>
      <c r="AF123" s="770" t="e">
        <f t="shared" si="52"/>
        <v>#REF!</v>
      </c>
      <c r="AG123" s="766" t="e">
        <f t="shared" si="49"/>
        <v>#REF!</v>
      </c>
      <c r="AH123" s="757"/>
      <c r="AI123" s="757"/>
      <c r="AJ123" s="757"/>
      <c r="AK123" s="757"/>
      <c r="AL123" s="757"/>
      <c r="AM123" s="757"/>
      <c r="AN123" s="757"/>
      <c r="AO123" s="757"/>
      <c r="AP123" s="757"/>
      <c r="AQ123" s="757"/>
      <c r="AR123" s="757"/>
      <c r="AS123" s="757"/>
      <c r="AT123" s="757"/>
      <c r="AU123" s="757"/>
      <c r="AV123" s="757"/>
      <c r="AW123" s="757"/>
      <c r="AX123" s="757"/>
      <c r="AY123" s="757"/>
      <c r="AZ123" s="757"/>
      <c r="BA123" s="757"/>
      <c r="BB123" s="776">
        <v>520000</v>
      </c>
      <c r="BC123" s="757"/>
      <c r="BD123" s="757"/>
      <c r="BE123" s="744" t="s">
        <v>2532</v>
      </c>
    </row>
    <row r="124" spans="1:57" s="744" customFormat="1" ht="22.5" customHeight="1">
      <c r="A124" s="828">
        <v>101</v>
      </c>
      <c r="B124" s="836" t="s">
        <v>3371</v>
      </c>
      <c r="C124" s="836" t="s">
        <v>2890</v>
      </c>
      <c r="D124" s="837" t="s">
        <v>926</v>
      </c>
      <c r="E124" s="829"/>
      <c r="F124" s="829"/>
      <c r="G124" s="829"/>
      <c r="H124" s="829">
        <v>2000</v>
      </c>
      <c r="I124" s="829"/>
      <c r="J124" s="829"/>
      <c r="K124" s="829"/>
      <c r="L124" s="829"/>
      <c r="M124" s="829"/>
      <c r="N124" s="829" t="s">
        <v>886</v>
      </c>
      <c r="O124" s="833">
        <v>360000</v>
      </c>
      <c r="P124" s="830"/>
      <c r="Q124" s="764" t="e">
        <f>#REF!</f>
        <v>#REF!</v>
      </c>
      <c r="R124" s="765" t="e">
        <f t="shared" si="60"/>
        <v>#REF!</v>
      </c>
      <c r="S124" s="765" t="e">
        <f t="shared" si="46"/>
        <v>#REF!</v>
      </c>
      <c r="T124" s="766" t="e">
        <f t="shared" si="47"/>
        <v>#REF!</v>
      </c>
      <c r="U124" s="768">
        <f>2013-AE124</f>
        <v>13</v>
      </c>
      <c r="V124" s="769"/>
      <c r="W124" s="769"/>
      <c r="X124" s="769"/>
      <c r="Y124" s="766" t="e">
        <f t="shared" si="54"/>
        <v>#REF!</v>
      </c>
      <c r="Z124" s="766">
        <f t="shared" si="48"/>
        <v>14</v>
      </c>
      <c r="AA124" s="766" t="e">
        <f t="shared" si="55"/>
        <v>#REF!</v>
      </c>
      <c r="AB124" s="768" t="e">
        <f t="shared" si="50"/>
        <v>#REF!</v>
      </c>
      <c r="AC124" s="768" t="e">
        <f t="shared" si="58"/>
        <v>#REF!</v>
      </c>
      <c r="AD124" s="768" t="e">
        <f>IF(O124-10=Y124+AA124+AB124+AC124,0,T124)</f>
        <v>#REF!</v>
      </c>
      <c r="AE124" s="764">
        <f t="shared" si="59"/>
        <v>2000</v>
      </c>
      <c r="AF124" s="770" t="e">
        <f t="shared" si="52"/>
        <v>#REF!</v>
      </c>
      <c r="AG124" s="766" t="e">
        <f t="shared" si="49"/>
        <v>#REF!</v>
      </c>
      <c r="AH124" s="757"/>
      <c r="AI124" s="757"/>
      <c r="AJ124" s="757"/>
      <c r="AK124" s="757"/>
      <c r="AL124" s="757"/>
      <c r="AM124" s="757"/>
      <c r="AN124" s="757"/>
      <c r="AO124" s="757"/>
      <c r="AP124" s="757"/>
      <c r="AQ124" s="757"/>
      <c r="AR124" s="757"/>
      <c r="AS124" s="757"/>
      <c r="AT124" s="757"/>
      <c r="AU124" s="757"/>
      <c r="AV124" s="757"/>
      <c r="AW124" s="757"/>
      <c r="AX124" s="757"/>
      <c r="AY124" s="757"/>
      <c r="AZ124" s="757"/>
      <c r="BA124" s="757"/>
      <c r="BB124" s="776">
        <v>360000</v>
      </c>
      <c r="BC124" s="757"/>
      <c r="BD124" s="757"/>
      <c r="BE124" s="744" t="s">
        <v>2532</v>
      </c>
    </row>
    <row r="125" spans="1:57" s="744" customFormat="1" ht="22.5" customHeight="1" thickBot="1">
      <c r="A125" s="828">
        <v>102</v>
      </c>
      <c r="B125" s="864" t="s">
        <v>1752</v>
      </c>
      <c r="C125" s="864" t="s">
        <v>2891</v>
      </c>
      <c r="D125" s="866" t="s">
        <v>926</v>
      </c>
      <c r="E125" s="854"/>
      <c r="F125" s="854"/>
      <c r="G125" s="854"/>
      <c r="H125" s="854">
        <v>2017</v>
      </c>
      <c r="I125" s="854"/>
      <c r="J125" s="854"/>
      <c r="K125" s="854"/>
      <c r="L125" s="854"/>
      <c r="M125" s="854"/>
      <c r="N125" s="854" t="s">
        <v>886</v>
      </c>
      <c r="O125" s="855">
        <v>48965000</v>
      </c>
      <c r="P125" s="856"/>
      <c r="Q125" s="764" t="e">
        <f>#REF!</f>
        <v>#REF!</v>
      </c>
      <c r="R125" s="765" t="e">
        <f t="shared" si="60"/>
        <v>#REF!</v>
      </c>
      <c r="S125" s="765" t="e">
        <f t="shared" si="46"/>
        <v>#REF!</v>
      </c>
      <c r="T125" s="766" t="e">
        <f t="shared" si="47"/>
        <v>#REF!</v>
      </c>
      <c r="U125" s="768"/>
      <c r="V125" s="769"/>
      <c r="W125" s="769"/>
      <c r="X125" s="769"/>
      <c r="Y125" s="1714" t="s">
        <v>2826</v>
      </c>
      <c r="Z125" s="1714"/>
      <c r="AA125" s="1714"/>
      <c r="AB125" s="1714"/>
      <c r="AC125" s="1714"/>
      <c r="AD125" s="1715"/>
      <c r="AE125" s="775">
        <f t="shared" si="59"/>
        <v>2017</v>
      </c>
      <c r="AF125" s="1710" t="s">
        <v>2826</v>
      </c>
      <c r="AG125" s="1710"/>
      <c r="AH125" s="757"/>
      <c r="AI125" s="757"/>
      <c r="AJ125" s="757"/>
      <c r="AK125" s="757"/>
      <c r="AL125" s="757"/>
      <c r="AM125" s="757"/>
      <c r="AN125" s="757"/>
      <c r="AO125" s="757"/>
      <c r="AP125" s="757"/>
      <c r="AQ125" s="757"/>
      <c r="AR125" s="757"/>
      <c r="AS125" s="757"/>
      <c r="AT125" s="757"/>
      <c r="AU125" s="757"/>
      <c r="AV125" s="757"/>
      <c r="AW125" s="757"/>
      <c r="AX125" s="757"/>
      <c r="AY125" s="757"/>
      <c r="AZ125" s="757"/>
      <c r="BA125" s="757"/>
      <c r="BB125" s="757"/>
      <c r="BC125" s="757"/>
      <c r="BD125" s="757"/>
    </row>
    <row r="126" spans="1:57" s="744" customFormat="1" ht="22.5" customHeight="1">
      <c r="A126" s="828">
        <v>103</v>
      </c>
      <c r="B126" s="868" t="s">
        <v>1812</v>
      </c>
      <c r="C126" s="868" t="s">
        <v>2892</v>
      </c>
      <c r="D126" s="869" t="s">
        <v>2529</v>
      </c>
      <c r="E126" s="869"/>
      <c r="F126" s="869"/>
      <c r="G126" s="869"/>
      <c r="H126" s="869">
        <v>2017</v>
      </c>
      <c r="I126" s="869"/>
      <c r="J126" s="869"/>
      <c r="K126" s="869"/>
      <c r="L126" s="869"/>
      <c r="M126" s="869"/>
      <c r="N126" s="869" t="s">
        <v>886</v>
      </c>
      <c r="O126" s="870">
        <v>51928000</v>
      </c>
      <c r="P126" s="871"/>
      <c r="Q126" s="764" t="e">
        <f>#REF!</f>
        <v>#REF!</v>
      </c>
      <c r="R126" s="765" t="e">
        <f t="shared" si="60"/>
        <v>#REF!</v>
      </c>
      <c r="S126" s="765" t="e">
        <f t="shared" si="46"/>
        <v>#REF!</v>
      </c>
      <c r="T126" s="766" t="e">
        <f t="shared" si="47"/>
        <v>#REF!</v>
      </c>
      <c r="U126" s="768"/>
      <c r="V126" s="769"/>
      <c r="W126" s="769"/>
      <c r="X126" s="769"/>
      <c r="Y126" s="1714"/>
      <c r="Z126" s="1714"/>
      <c r="AA126" s="1714"/>
      <c r="AB126" s="1714"/>
      <c r="AC126" s="1714"/>
      <c r="AD126" s="1715"/>
      <c r="AE126" s="775">
        <f t="shared" si="59"/>
        <v>2017</v>
      </c>
      <c r="AF126" s="1710"/>
      <c r="AG126" s="1710"/>
      <c r="AH126" s="757"/>
      <c r="AI126" s="757"/>
      <c r="AJ126" s="757"/>
      <c r="AK126" s="757"/>
      <c r="AL126" s="757"/>
      <c r="AM126" s="757"/>
      <c r="AN126" s="757"/>
      <c r="AO126" s="757"/>
      <c r="AP126" s="757"/>
      <c r="AQ126" s="757"/>
      <c r="AR126" s="757"/>
      <c r="AS126" s="757"/>
      <c r="AT126" s="757"/>
      <c r="AU126" s="757"/>
      <c r="AV126" s="757"/>
      <c r="AW126" s="757"/>
      <c r="AX126" s="757"/>
      <c r="AY126" s="757"/>
      <c r="AZ126" s="757"/>
      <c r="BA126" s="757"/>
      <c r="BB126" s="757"/>
      <c r="BC126" s="757"/>
      <c r="BD126" s="757"/>
    </row>
    <row r="127" spans="1:57" s="744" customFormat="1" ht="22.5" customHeight="1">
      <c r="A127" s="828">
        <v>104</v>
      </c>
      <c r="B127" s="836" t="s">
        <v>1806</v>
      </c>
      <c r="C127" s="862" t="s">
        <v>2432</v>
      </c>
      <c r="D127" s="865" t="s">
        <v>926</v>
      </c>
      <c r="E127" s="858"/>
      <c r="F127" s="858"/>
      <c r="G127" s="858"/>
      <c r="H127" s="858">
        <v>2017</v>
      </c>
      <c r="I127" s="858"/>
      <c r="J127" s="858"/>
      <c r="K127" s="858"/>
      <c r="L127" s="858"/>
      <c r="M127" s="858"/>
      <c r="N127" s="858" t="s">
        <v>886</v>
      </c>
      <c r="O127" s="863">
        <v>7330000</v>
      </c>
      <c r="P127" s="859"/>
      <c r="Q127" s="764" t="e">
        <f>#REF!</f>
        <v>#REF!</v>
      </c>
      <c r="R127" s="765" t="e">
        <f t="shared" si="60"/>
        <v>#REF!</v>
      </c>
      <c r="S127" s="765" t="e">
        <f t="shared" si="46"/>
        <v>#REF!</v>
      </c>
      <c r="T127" s="766" t="e">
        <f t="shared" si="47"/>
        <v>#REF!</v>
      </c>
      <c r="U127" s="768"/>
      <c r="V127" s="769"/>
      <c r="W127" s="769"/>
      <c r="X127" s="769"/>
      <c r="Y127" s="1714"/>
      <c r="Z127" s="1714"/>
      <c r="AA127" s="1714"/>
      <c r="AB127" s="1714"/>
      <c r="AC127" s="1714"/>
      <c r="AD127" s="1715"/>
      <c r="AE127" s="775">
        <f t="shared" si="59"/>
        <v>2017</v>
      </c>
      <c r="AF127" s="1710"/>
      <c r="AG127" s="1710"/>
      <c r="AH127" s="757" t="s">
        <v>2833</v>
      </c>
      <c r="AI127" s="757"/>
      <c r="AJ127" s="757"/>
      <c r="AK127" s="757"/>
      <c r="AL127" s="757"/>
      <c r="AM127" s="757"/>
      <c r="AN127" s="757"/>
      <c r="AO127" s="757"/>
      <c r="AP127" s="757"/>
      <c r="AQ127" s="757"/>
      <c r="AR127" s="757"/>
      <c r="AS127" s="757"/>
      <c r="AT127" s="757"/>
      <c r="AU127" s="757"/>
      <c r="AV127" s="757"/>
      <c r="AW127" s="757"/>
      <c r="AX127" s="757"/>
      <c r="AY127" s="757"/>
      <c r="AZ127" s="757"/>
      <c r="BA127" s="757"/>
      <c r="BB127" s="757"/>
      <c r="BC127" s="757"/>
      <c r="BD127" s="757"/>
    </row>
    <row r="128" spans="1:57" s="744" customFormat="1" ht="22.5" customHeight="1">
      <c r="A128" s="828">
        <v>105</v>
      </c>
      <c r="B128" s="836" t="s">
        <v>3365</v>
      </c>
      <c r="C128" s="836" t="s">
        <v>1759</v>
      </c>
      <c r="D128" s="837" t="s">
        <v>926</v>
      </c>
      <c r="E128" s="829"/>
      <c r="F128" s="829"/>
      <c r="G128" s="829"/>
      <c r="H128" s="829">
        <v>2017</v>
      </c>
      <c r="I128" s="829"/>
      <c r="J128" s="829"/>
      <c r="K128" s="829"/>
      <c r="L128" s="829"/>
      <c r="M128" s="829"/>
      <c r="N128" s="829" t="s">
        <v>886</v>
      </c>
      <c r="O128" s="833">
        <v>6890000</v>
      </c>
      <c r="P128" s="836" t="s">
        <v>1759</v>
      </c>
      <c r="Q128" s="764" t="e">
        <f>#REF!</f>
        <v>#REF!</v>
      </c>
      <c r="R128" s="765" t="e">
        <f t="shared" si="60"/>
        <v>#REF!</v>
      </c>
      <c r="S128" s="765" t="e">
        <f t="shared" si="46"/>
        <v>#REF!</v>
      </c>
      <c r="T128" s="766" t="e">
        <f t="shared" si="47"/>
        <v>#REF!</v>
      </c>
      <c r="U128" s="768"/>
      <c r="V128" s="769"/>
      <c r="W128" s="769"/>
      <c r="X128" s="769"/>
      <c r="Y128" s="1714"/>
      <c r="Z128" s="1714"/>
      <c r="AA128" s="1714"/>
      <c r="AB128" s="1714"/>
      <c r="AC128" s="1714"/>
      <c r="AD128" s="1715"/>
      <c r="AE128" s="775">
        <f t="shared" si="59"/>
        <v>2017</v>
      </c>
      <c r="AF128" s="1710"/>
      <c r="AG128" s="1710"/>
      <c r="AH128" s="757"/>
      <c r="AI128" s="757"/>
      <c r="AJ128" s="757"/>
      <c r="AK128" s="757"/>
      <c r="AL128" s="757"/>
      <c r="AM128" s="757"/>
      <c r="AN128" s="757"/>
      <c r="AO128" s="757"/>
      <c r="AP128" s="757"/>
      <c r="AQ128" s="757"/>
      <c r="AR128" s="757"/>
      <c r="AS128" s="757"/>
      <c r="AT128" s="757"/>
      <c r="AU128" s="757"/>
      <c r="AV128" s="757"/>
      <c r="AW128" s="757"/>
      <c r="AX128" s="757"/>
      <c r="AY128" s="757"/>
      <c r="AZ128" s="757"/>
      <c r="BA128" s="757"/>
      <c r="BB128" s="757"/>
      <c r="BC128" s="757"/>
      <c r="BD128" s="757"/>
    </row>
    <row r="129" spans="1:56" s="744" customFormat="1" ht="22.5" customHeight="1">
      <c r="A129" s="828">
        <v>106</v>
      </c>
      <c r="B129" s="836" t="s">
        <v>1812</v>
      </c>
      <c r="C129" s="836" t="s">
        <v>2387</v>
      </c>
      <c r="D129" s="829" t="s">
        <v>2529</v>
      </c>
      <c r="E129" s="829"/>
      <c r="F129" s="829"/>
      <c r="G129" s="829"/>
      <c r="H129" s="829">
        <v>2017</v>
      </c>
      <c r="I129" s="829"/>
      <c r="J129" s="829"/>
      <c r="K129" s="829"/>
      <c r="L129" s="829"/>
      <c r="M129" s="829"/>
      <c r="N129" s="829" t="s">
        <v>886</v>
      </c>
      <c r="O129" s="833">
        <v>39600000</v>
      </c>
      <c r="P129" s="840"/>
      <c r="Q129" s="764" t="e">
        <f>#REF!</f>
        <v>#REF!</v>
      </c>
      <c r="R129" s="765" t="e">
        <f t="shared" si="60"/>
        <v>#REF!</v>
      </c>
      <c r="S129" s="765" t="e">
        <f t="shared" si="46"/>
        <v>#REF!</v>
      </c>
      <c r="T129" s="766" t="e">
        <f t="shared" si="47"/>
        <v>#REF!</v>
      </c>
      <c r="U129" s="768"/>
      <c r="V129" s="769"/>
      <c r="W129" s="769"/>
      <c r="X129" s="769"/>
      <c r="Y129" s="1714"/>
      <c r="Z129" s="1714"/>
      <c r="AA129" s="1714"/>
      <c r="AB129" s="1714"/>
      <c r="AC129" s="1714"/>
      <c r="AD129" s="1715"/>
      <c r="AE129" s="775">
        <f t="shared" si="59"/>
        <v>2017</v>
      </c>
      <c r="AF129" s="1710"/>
      <c r="AG129" s="1710"/>
      <c r="AH129" s="757"/>
      <c r="AI129" s="757"/>
      <c r="AJ129" s="757"/>
      <c r="AK129" s="757"/>
      <c r="AL129" s="757"/>
      <c r="AM129" s="757"/>
      <c r="AN129" s="757"/>
      <c r="AO129" s="757"/>
      <c r="AP129" s="757"/>
      <c r="AQ129" s="757"/>
      <c r="AR129" s="757"/>
      <c r="AS129" s="757"/>
      <c r="AT129" s="757"/>
      <c r="AU129" s="757"/>
      <c r="AV129" s="757"/>
      <c r="AW129" s="757"/>
      <c r="AX129" s="757"/>
      <c r="AY129" s="757"/>
      <c r="AZ129" s="757"/>
      <c r="BA129" s="757"/>
      <c r="BB129" s="757"/>
      <c r="BC129" s="757"/>
      <c r="BD129" s="757"/>
    </row>
    <row r="130" spans="1:56" s="744" customFormat="1" ht="22.5" customHeight="1">
      <c r="A130" s="828">
        <v>107</v>
      </c>
      <c r="B130" s="836" t="s">
        <v>1806</v>
      </c>
      <c r="C130" s="836" t="s">
        <v>2432</v>
      </c>
      <c r="D130" s="837" t="s">
        <v>926</v>
      </c>
      <c r="E130" s="829"/>
      <c r="F130" s="829"/>
      <c r="G130" s="829"/>
      <c r="H130" s="829">
        <v>2017</v>
      </c>
      <c r="I130" s="829"/>
      <c r="J130" s="829"/>
      <c r="K130" s="829"/>
      <c r="L130" s="829"/>
      <c r="M130" s="829"/>
      <c r="N130" s="829" t="s">
        <v>886</v>
      </c>
      <c r="O130" s="833">
        <v>7330000</v>
      </c>
      <c r="P130" s="840"/>
      <c r="Q130" s="764" t="e">
        <f>#REF!</f>
        <v>#REF!</v>
      </c>
      <c r="R130" s="765" t="e">
        <f t="shared" si="60"/>
        <v>#REF!</v>
      </c>
      <c r="S130" s="765" t="e">
        <f t="shared" si="46"/>
        <v>#REF!</v>
      </c>
      <c r="T130" s="766" t="e">
        <f t="shared" si="47"/>
        <v>#REF!</v>
      </c>
      <c r="U130" s="768"/>
      <c r="V130" s="769"/>
      <c r="W130" s="769"/>
      <c r="X130" s="769"/>
      <c r="Y130" s="1714"/>
      <c r="Z130" s="1714"/>
      <c r="AA130" s="1714"/>
      <c r="AB130" s="1714"/>
      <c r="AC130" s="1714"/>
      <c r="AD130" s="1715"/>
      <c r="AE130" s="775">
        <f t="shared" si="59"/>
        <v>2017</v>
      </c>
      <c r="AF130" s="1710"/>
      <c r="AG130" s="1710"/>
      <c r="AH130" s="757"/>
      <c r="AI130" s="757"/>
      <c r="AJ130" s="757"/>
      <c r="AK130" s="757"/>
      <c r="AL130" s="757"/>
      <c r="AM130" s="757"/>
      <c r="AN130" s="757"/>
      <c r="AO130" s="757"/>
      <c r="AP130" s="757"/>
      <c r="AQ130" s="757"/>
      <c r="AR130" s="757"/>
      <c r="AS130" s="757"/>
      <c r="AT130" s="757"/>
      <c r="AU130" s="757"/>
      <c r="AV130" s="757"/>
      <c r="AW130" s="757"/>
      <c r="AX130" s="757"/>
      <c r="AY130" s="757"/>
      <c r="AZ130" s="757"/>
      <c r="BA130" s="757"/>
      <c r="BB130" s="757"/>
      <c r="BC130" s="757"/>
      <c r="BD130" s="757"/>
    </row>
    <row r="131" spans="1:56" s="744" customFormat="1" ht="22.5" customHeight="1">
      <c r="A131" s="828">
        <v>108</v>
      </c>
      <c r="B131" s="836" t="s">
        <v>3365</v>
      </c>
      <c r="C131" s="836" t="s">
        <v>2894</v>
      </c>
      <c r="D131" s="837" t="s">
        <v>926</v>
      </c>
      <c r="E131" s="829"/>
      <c r="F131" s="829"/>
      <c r="G131" s="829"/>
      <c r="H131" s="829">
        <v>2017</v>
      </c>
      <c r="I131" s="829"/>
      <c r="J131" s="829"/>
      <c r="K131" s="829"/>
      <c r="L131" s="829"/>
      <c r="M131" s="829"/>
      <c r="N131" s="829" t="s">
        <v>886</v>
      </c>
      <c r="O131" s="833">
        <v>7268000</v>
      </c>
      <c r="P131" s="836" t="s">
        <v>2894</v>
      </c>
      <c r="Q131" s="764" t="e">
        <f>#REF!</f>
        <v>#REF!</v>
      </c>
      <c r="R131" s="765" t="e">
        <f t="shared" ref="R131:R152" si="62">VLOOKUP(Q131,kelompok,2,0)</f>
        <v>#REF!</v>
      </c>
      <c r="S131" s="765" t="e">
        <f t="shared" si="46"/>
        <v>#REF!</v>
      </c>
      <c r="T131" s="766" t="e">
        <f t="shared" si="47"/>
        <v>#REF!</v>
      </c>
      <c r="U131" s="768"/>
      <c r="V131" s="769"/>
      <c r="W131" s="769"/>
      <c r="X131" s="769"/>
      <c r="Y131" s="1714"/>
      <c r="Z131" s="1714"/>
      <c r="AA131" s="1714"/>
      <c r="AB131" s="1714"/>
      <c r="AC131" s="1714"/>
      <c r="AD131" s="1715"/>
      <c r="AE131" s="775">
        <f t="shared" si="59"/>
        <v>2017</v>
      </c>
      <c r="AF131" s="1710"/>
      <c r="AG131" s="1710"/>
      <c r="AH131" s="757"/>
      <c r="AI131" s="757"/>
      <c r="AJ131" s="757"/>
      <c r="AK131" s="757"/>
      <c r="AL131" s="757"/>
      <c r="AM131" s="757"/>
      <c r="AN131" s="757"/>
      <c r="AO131" s="757"/>
      <c r="AP131" s="757"/>
      <c r="AQ131" s="757"/>
      <c r="AR131" s="757"/>
      <c r="AS131" s="757"/>
      <c r="AT131" s="757"/>
      <c r="AU131" s="757"/>
      <c r="AV131" s="757"/>
      <c r="AW131" s="757"/>
      <c r="AX131" s="757"/>
      <c r="AY131" s="757"/>
      <c r="AZ131" s="757"/>
      <c r="BA131" s="757"/>
      <c r="BB131" s="757"/>
      <c r="BC131" s="757"/>
      <c r="BD131" s="757"/>
    </row>
    <row r="132" spans="1:56" s="744" customFormat="1" ht="22.5" customHeight="1">
      <c r="A132" s="828">
        <v>109</v>
      </c>
      <c r="B132" s="836" t="s">
        <v>1812</v>
      </c>
      <c r="C132" s="836" t="s">
        <v>2895</v>
      </c>
      <c r="D132" s="837" t="s">
        <v>926</v>
      </c>
      <c r="E132" s="829"/>
      <c r="F132" s="829"/>
      <c r="G132" s="829"/>
      <c r="H132" s="829">
        <v>2017</v>
      </c>
      <c r="I132" s="829"/>
      <c r="J132" s="829"/>
      <c r="K132" s="829"/>
      <c r="L132" s="829"/>
      <c r="M132" s="829"/>
      <c r="N132" s="829" t="s">
        <v>886</v>
      </c>
      <c r="O132" s="833">
        <v>13200000</v>
      </c>
      <c r="P132" s="830"/>
      <c r="Q132" s="764" t="e">
        <f>#REF!</f>
        <v>#REF!</v>
      </c>
      <c r="R132" s="765" t="e">
        <f t="shared" si="62"/>
        <v>#REF!</v>
      </c>
      <c r="S132" s="765" t="e">
        <f t="shared" ref="S132" si="63">VLOOKUP(Q132,MASAMANFAAT,4,0)</f>
        <v>#REF!</v>
      </c>
      <c r="T132" s="766" t="e">
        <f t="shared" ref="T132" si="64">(O132-10)/S132</f>
        <v>#REF!</v>
      </c>
      <c r="U132" s="768"/>
      <c r="V132" s="769"/>
      <c r="W132" s="769"/>
      <c r="X132" s="769"/>
      <c r="Y132" s="1714"/>
      <c r="Z132" s="1714"/>
      <c r="AA132" s="1714"/>
      <c r="AB132" s="1714"/>
      <c r="AC132" s="1714"/>
      <c r="AD132" s="1715"/>
      <c r="AE132" s="775">
        <f t="shared" ref="AE132:AE137" si="65">H132</f>
        <v>2017</v>
      </c>
      <c r="AF132" s="1710"/>
      <c r="AG132" s="1710"/>
      <c r="AH132" s="757"/>
      <c r="AI132" s="757"/>
      <c r="AJ132" s="757"/>
      <c r="AK132" s="757"/>
      <c r="AL132" s="757"/>
      <c r="AM132" s="757"/>
      <c r="AN132" s="757"/>
      <c r="AO132" s="757"/>
      <c r="AP132" s="757"/>
      <c r="AQ132" s="757"/>
      <c r="AR132" s="757"/>
      <c r="AS132" s="757"/>
      <c r="AT132" s="757"/>
      <c r="AU132" s="757"/>
      <c r="AV132" s="757"/>
      <c r="AW132" s="757"/>
      <c r="AX132" s="757"/>
      <c r="AY132" s="757"/>
      <c r="AZ132" s="757"/>
      <c r="BA132" s="757"/>
      <c r="BB132" s="757"/>
      <c r="BC132" s="757"/>
      <c r="BD132" s="757"/>
    </row>
    <row r="133" spans="1:56" s="744" customFormat="1" ht="22.5" customHeight="1">
      <c r="A133" s="828">
        <v>110</v>
      </c>
      <c r="B133" s="836" t="s">
        <v>1789</v>
      </c>
      <c r="C133" s="1055" t="s">
        <v>3385</v>
      </c>
      <c r="D133" s="1056" t="s">
        <v>2405</v>
      </c>
      <c r="E133" s="1057"/>
      <c r="F133" s="1057"/>
      <c r="G133" s="1057"/>
      <c r="H133" s="1057">
        <v>2018</v>
      </c>
      <c r="I133" s="1057"/>
      <c r="J133" s="1057"/>
      <c r="K133" s="1057"/>
      <c r="L133" s="1057"/>
      <c r="M133" s="1057"/>
      <c r="N133" s="829" t="s">
        <v>886</v>
      </c>
      <c r="O133" s="1058">
        <v>15149085.609999999</v>
      </c>
      <c r="P133" s="1022"/>
      <c r="Q133" s="764"/>
      <c r="R133" s="765"/>
      <c r="S133" s="765"/>
      <c r="T133" s="766"/>
      <c r="U133" s="768"/>
      <c r="V133" s="769"/>
      <c r="W133" s="769"/>
      <c r="X133" s="769"/>
      <c r="Y133" s="1035"/>
      <c r="Z133" s="1035"/>
      <c r="AA133" s="1035"/>
      <c r="AB133" s="1035"/>
      <c r="AC133" s="1035"/>
      <c r="AD133" s="1059"/>
      <c r="AE133" s="775">
        <f t="shared" si="65"/>
        <v>2018</v>
      </c>
      <c r="AF133" s="1034"/>
      <c r="AG133" s="1034"/>
      <c r="AH133" s="757"/>
      <c r="AI133" s="757"/>
      <c r="AJ133" s="757"/>
      <c r="AK133" s="757"/>
      <c r="AL133" s="757"/>
      <c r="AM133" s="757"/>
      <c r="AN133" s="757"/>
      <c r="AO133" s="757"/>
      <c r="AP133" s="757"/>
      <c r="AQ133" s="757"/>
      <c r="AR133" s="757"/>
      <c r="AS133" s="757"/>
      <c r="AT133" s="757"/>
      <c r="AU133" s="757"/>
      <c r="AV133" s="757"/>
      <c r="AW133" s="757"/>
      <c r="AX133" s="757"/>
      <c r="AY133" s="757"/>
      <c r="AZ133" s="757"/>
      <c r="BA133" s="757"/>
      <c r="BB133" s="757"/>
      <c r="BC133" s="757"/>
      <c r="BD133" s="757"/>
    </row>
    <row r="134" spans="1:56" s="744" customFormat="1" ht="22.5" customHeight="1">
      <c r="A134" s="828">
        <v>111</v>
      </c>
      <c r="B134" s="836" t="s">
        <v>1789</v>
      </c>
      <c r="C134" s="1055" t="s">
        <v>3386</v>
      </c>
      <c r="D134" s="1056" t="s">
        <v>2405</v>
      </c>
      <c r="E134" s="1057"/>
      <c r="F134" s="1057"/>
      <c r="G134" s="1057"/>
      <c r="H134" s="1057">
        <v>2018</v>
      </c>
      <c r="I134" s="1057"/>
      <c r="J134" s="1057"/>
      <c r="K134" s="1057"/>
      <c r="L134" s="1057"/>
      <c r="M134" s="1057"/>
      <c r="N134" s="829" t="s">
        <v>886</v>
      </c>
      <c r="O134" s="1058">
        <v>33232044.129999999</v>
      </c>
      <c r="P134" s="1022"/>
      <c r="Q134" s="764"/>
      <c r="R134" s="765"/>
      <c r="S134" s="765"/>
      <c r="T134" s="766"/>
      <c r="U134" s="768"/>
      <c r="V134" s="769"/>
      <c r="W134" s="769"/>
      <c r="X134" s="769"/>
      <c r="Y134" s="1035"/>
      <c r="Z134" s="1035"/>
      <c r="AA134" s="1035"/>
      <c r="AB134" s="1035"/>
      <c r="AC134" s="1035"/>
      <c r="AD134" s="1059"/>
      <c r="AE134" s="775">
        <f t="shared" si="65"/>
        <v>2018</v>
      </c>
      <c r="AF134" s="1034"/>
      <c r="AG134" s="1034"/>
      <c r="AH134" s="757"/>
      <c r="AI134" s="757"/>
      <c r="AJ134" s="757"/>
      <c r="AK134" s="757"/>
      <c r="AL134" s="757"/>
      <c r="AM134" s="757"/>
      <c r="AN134" s="757"/>
      <c r="AO134" s="757"/>
      <c r="AP134" s="757"/>
      <c r="AQ134" s="757"/>
      <c r="AR134" s="757"/>
      <c r="AS134" s="757"/>
      <c r="AT134" s="757"/>
      <c r="AU134" s="757"/>
      <c r="AV134" s="757"/>
      <c r="AW134" s="757"/>
      <c r="AX134" s="757"/>
      <c r="AY134" s="757"/>
      <c r="AZ134" s="757"/>
      <c r="BA134" s="757"/>
      <c r="BB134" s="757"/>
      <c r="BC134" s="757"/>
      <c r="BD134" s="757"/>
    </row>
    <row r="135" spans="1:56" s="744" customFormat="1" ht="22.5" customHeight="1">
      <c r="A135" s="828">
        <v>112</v>
      </c>
      <c r="B135" s="836" t="s">
        <v>1806</v>
      </c>
      <c r="C135" s="1055" t="s">
        <v>3387</v>
      </c>
      <c r="D135" s="1056" t="s">
        <v>926</v>
      </c>
      <c r="E135" s="1057"/>
      <c r="F135" s="1057"/>
      <c r="G135" s="1057"/>
      <c r="H135" s="1057">
        <v>2018</v>
      </c>
      <c r="I135" s="1057"/>
      <c r="J135" s="1057"/>
      <c r="K135" s="1057"/>
      <c r="L135" s="1057"/>
      <c r="M135" s="1057"/>
      <c r="N135" s="829" t="s">
        <v>886</v>
      </c>
      <c r="O135" s="1058">
        <v>4888104.95</v>
      </c>
      <c r="P135" s="1022"/>
      <c r="Q135" s="764"/>
      <c r="R135" s="765"/>
      <c r="S135" s="765"/>
      <c r="T135" s="766"/>
      <c r="U135" s="768"/>
      <c r="V135" s="769"/>
      <c r="W135" s="769"/>
      <c r="X135" s="769"/>
      <c r="Y135" s="1035"/>
      <c r="Z135" s="1035"/>
      <c r="AA135" s="1035"/>
      <c r="AB135" s="1035"/>
      <c r="AC135" s="1035"/>
      <c r="AD135" s="1059"/>
      <c r="AE135" s="775">
        <f t="shared" si="65"/>
        <v>2018</v>
      </c>
      <c r="AF135" s="1034"/>
      <c r="AG135" s="1034"/>
      <c r="AH135" s="757"/>
      <c r="AI135" s="757"/>
      <c r="AJ135" s="757"/>
      <c r="AK135" s="757"/>
      <c r="AL135" s="757"/>
      <c r="AM135" s="757"/>
      <c r="AN135" s="757"/>
      <c r="AO135" s="757"/>
      <c r="AP135" s="757"/>
      <c r="AQ135" s="757"/>
      <c r="AR135" s="757"/>
      <c r="AS135" s="757"/>
      <c r="AT135" s="757"/>
      <c r="AU135" s="757"/>
      <c r="AV135" s="757"/>
      <c r="AW135" s="757"/>
      <c r="AX135" s="757"/>
      <c r="AY135" s="757"/>
      <c r="AZ135" s="757"/>
      <c r="BA135" s="757"/>
      <c r="BB135" s="757"/>
      <c r="BC135" s="757"/>
      <c r="BD135" s="757"/>
    </row>
    <row r="136" spans="1:56" s="744" customFormat="1" ht="22.5" customHeight="1">
      <c r="A136" s="828">
        <v>113</v>
      </c>
      <c r="B136" s="836" t="s">
        <v>1806</v>
      </c>
      <c r="C136" s="1055" t="s">
        <v>2460</v>
      </c>
      <c r="D136" s="1056" t="s">
        <v>2405</v>
      </c>
      <c r="E136" s="1057"/>
      <c r="F136" s="1057"/>
      <c r="G136" s="1057"/>
      <c r="H136" s="1057">
        <v>2018</v>
      </c>
      <c r="I136" s="1057"/>
      <c r="J136" s="1057"/>
      <c r="K136" s="1057"/>
      <c r="L136" s="1057"/>
      <c r="M136" s="1057"/>
      <c r="N136" s="829" t="s">
        <v>886</v>
      </c>
      <c r="O136" s="1058">
        <v>12886822.16</v>
      </c>
      <c r="P136" s="1022"/>
      <c r="Q136" s="764"/>
      <c r="R136" s="765"/>
      <c r="S136" s="765"/>
      <c r="T136" s="766"/>
      <c r="U136" s="768"/>
      <c r="V136" s="769"/>
      <c r="W136" s="769"/>
      <c r="X136" s="769"/>
      <c r="Y136" s="1035"/>
      <c r="Z136" s="1035"/>
      <c r="AA136" s="1035"/>
      <c r="AB136" s="1035"/>
      <c r="AC136" s="1035"/>
      <c r="AD136" s="1059"/>
      <c r="AE136" s="775">
        <f t="shared" si="65"/>
        <v>2018</v>
      </c>
      <c r="AF136" s="1034"/>
      <c r="AG136" s="1034"/>
      <c r="AH136" s="757"/>
      <c r="AI136" s="757"/>
      <c r="AJ136" s="757"/>
      <c r="AK136" s="757"/>
      <c r="AL136" s="757"/>
      <c r="AM136" s="757"/>
      <c r="AN136" s="757"/>
      <c r="AO136" s="757"/>
      <c r="AP136" s="757"/>
      <c r="AQ136" s="757"/>
      <c r="AR136" s="757"/>
      <c r="AS136" s="757"/>
      <c r="AT136" s="757"/>
      <c r="AU136" s="757"/>
      <c r="AV136" s="757"/>
      <c r="AW136" s="757"/>
      <c r="AX136" s="757"/>
      <c r="AY136" s="757"/>
      <c r="AZ136" s="757"/>
      <c r="BA136" s="757"/>
      <c r="BB136" s="757"/>
      <c r="BC136" s="757"/>
      <c r="BD136" s="757"/>
    </row>
    <row r="137" spans="1:56" s="744" customFormat="1" ht="22.5" customHeight="1">
      <c r="A137" s="828">
        <v>114</v>
      </c>
      <c r="B137" s="836" t="s">
        <v>1770</v>
      </c>
      <c r="C137" s="1055" t="s">
        <v>3389</v>
      </c>
      <c r="D137" s="1056" t="s">
        <v>2405</v>
      </c>
      <c r="E137" s="1057"/>
      <c r="F137" s="1057"/>
      <c r="G137" s="1057"/>
      <c r="H137" s="1057">
        <v>2018</v>
      </c>
      <c r="I137" s="1057"/>
      <c r="J137" s="1057"/>
      <c r="K137" s="1057"/>
      <c r="L137" s="1057"/>
      <c r="M137" s="1057"/>
      <c r="N137" s="829" t="s">
        <v>886</v>
      </c>
      <c r="O137" s="1058">
        <v>9950000</v>
      </c>
      <c r="P137" s="1022"/>
      <c r="Q137" s="764"/>
      <c r="R137" s="765"/>
      <c r="S137" s="765"/>
      <c r="T137" s="766"/>
      <c r="U137" s="768"/>
      <c r="V137" s="769"/>
      <c r="W137" s="769"/>
      <c r="X137" s="769"/>
      <c r="Y137" s="1035"/>
      <c r="Z137" s="1035"/>
      <c r="AA137" s="1035"/>
      <c r="AB137" s="1035"/>
      <c r="AC137" s="1035"/>
      <c r="AD137" s="1059"/>
      <c r="AE137" s="775">
        <f t="shared" si="65"/>
        <v>2018</v>
      </c>
      <c r="AF137" s="1034"/>
      <c r="AG137" s="1034"/>
      <c r="AH137" s="757"/>
      <c r="AI137" s="757"/>
      <c r="AJ137" s="757"/>
      <c r="AK137" s="757"/>
      <c r="AL137" s="757"/>
      <c r="AM137" s="757"/>
      <c r="AN137" s="757"/>
      <c r="AO137" s="757"/>
      <c r="AP137" s="757"/>
      <c r="AQ137" s="757"/>
      <c r="AR137" s="757"/>
      <c r="AS137" s="757"/>
      <c r="AT137" s="757"/>
      <c r="AU137" s="757"/>
      <c r="AV137" s="757"/>
      <c r="AW137" s="757"/>
      <c r="AX137" s="757"/>
      <c r="AY137" s="757"/>
      <c r="AZ137" s="757"/>
      <c r="BA137" s="757"/>
      <c r="BB137" s="757"/>
      <c r="BC137" s="757"/>
      <c r="BD137" s="757"/>
    </row>
    <row r="138" spans="1:56" s="744" customFormat="1" ht="22.5" customHeight="1">
      <c r="A138" s="828">
        <v>115</v>
      </c>
      <c r="B138" s="836" t="s">
        <v>3367</v>
      </c>
      <c r="C138" s="1055" t="s">
        <v>3390</v>
      </c>
      <c r="D138" s="1056" t="s">
        <v>3396</v>
      </c>
      <c r="E138" s="1057"/>
      <c r="F138" s="1057"/>
      <c r="G138" s="1057"/>
      <c r="H138" s="1057">
        <v>2018</v>
      </c>
      <c r="I138" s="1057"/>
      <c r="J138" s="1057"/>
      <c r="K138" s="1057"/>
      <c r="L138" s="1057"/>
      <c r="M138" s="1057"/>
      <c r="N138" s="829" t="s">
        <v>886</v>
      </c>
      <c r="O138" s="1058">
        <v>15955000</v>
      </c>
      <c r="P138" s="1022"/>
      <c r="Q138" s="764"/>
      <c r="R138" s="765"/>
      <c r="S138" s="765"/>
      <c r="T138" s="766"/>
      <c r="U138" s="768"/>
      <c r="V138" s="769"/>
      <c r="W138" s="769"/>
      <c r="X138" s="769"/>
      <c r="Y138" s="1035"/>
      <c r="Z138" s="1035"/>
      <c r="AA138" s="1035"/>
      <c r="AB138" s="1035"/>
      <c r="AC138" s="1035"/>
      <c r="AD138" s="1059"/>
      <c r="AE138" s="775"/>
      <c r="AF138" s="1034"/>
      <c r="AG138" s="1034"/>
      <c r="AH138" s="757"/>
      <c r="AI138" s="757"/>
      <c r="AJ138" s="757"/>
      <c r="AK138" s="757"/>
      <c r="AL138" s="757"/>
      <c r="AM138" s="757"/>
      <c r="AN138" s="757"/>
      <c r="AO138" s="757"/>
      <c r="AP138" s="757"/>
      <c r="AQ138" s="757"/>
      <c r="AR138" s="757"/>
      <c r="AS138" s="757"/>
      <c r="AT138" s="757"/>
      <c r="AU138" s="757"/>
      <c r="AV138" s="757"/>
      <c r="AW138" s="757"/>
      <c r="AX138" s="757"/>
      <c r="AY138" s="757"/>
      <c r="AZ138" s="757"/>
      <c r="BA138" s="757"/>
      <c r="BB138" s="757"/>
      <c r="BC138" s="757"/>
      <c r="BD138" s="757"/>
    </row>
    <row r="139" spans="1:56" s="744" customFormat="1" ht="22.5" customHeight="1">
      <c r="A139" s="828">
        <v>116</v>
      </c>
      <c r="B139" s="836" t="s">
        <v>3366</v>
      </c>
      <c r="C139" s="1055" t="s">
        <v>3391</v>
      </c>
      <c r="D139" s="1056" t="s">
        <v>2405</v>
      </c>
      <c r="E139" s="1057"/>
      <c r="F139" s="1057"/>
      <c r="G139" s="1057"/>
      <c r="H139" s="1057">
        <v>2018</v>
      </c>
      <c r="I139" s="1057"/>
      <c r="J139" s="1057"/>
      <c r="K139" s="1057"/>
      <c r="L139" s="1057"/>
      <c r="M139" s="1057"/>
      <c r="N139" s="829" t="s">
        <v>886</v>
      </c>
      <c r="O139" s="1058">
        <v>6966000</v>
      </c>
      <c r="P139" s="1022"/>
      <c r="Q139" s="764"/>
      <c r="R139" s="765"/>
      <c r="S139" s="765"/>
      <c r="T139" s="766"/>
      <c r="U139" s="768"/>
      <c r="V139" s="769"/>
      <c r="W139" s="769"/>
      <c r="X139" s="769"/>
      <c r="Y139" s="1035"/>
      <c r="Z139" s="1035"/>
      <c r="AA139" s="1035"/>
      <c r="AB139" s="1035"/>
      <c r="AC139" s="1035"/>
      <c r="AD139" s="1059"/>
      <c r="AE139" s="775"/>
      <c r="AF139" s="1034"/>
      <c r="AG139" s="1034"/>
      <c r="AH139" s="757"/>
      <c r="AI139" s="757"/>
      <c r="AJ139" s="757"/>
      <c r="AK139" s="757"/>
      <c r="AL139" s="757"/>
      <c r="AM139" s="757"/>
      <c r="AN139" s="757"/>
      <c r="AO139" s="757"/>
      <c r="AP139" s="757"/>
      <c r="AQ139" s="757"/>
      <c r="AR139" s="757"/>
      <c r="AS139" s="757"/>
      <c r="AT139" s="757"/>
      <c r="AU139" s="757"/>
      <c r="AV139" s="757"/>
      <c r="AW139" s="757"/>
      <c r="AX139" s="757"/>
      <c r="AY139" s="757"/>
      <c r="AZ139" s="757"/>
      <c r="BA139" s="757"/>
      <c r="BB139" s="757"/>
      <c r="BC139" s="757"/>
      <c r="BD139" s="757"/>
    </row>
    <row r="140" spans="1:56" s="744" customFormat="1" ht="22.5" customHeight="1">
      <c r="A140" s="828">
        <v>117</v>
      </c>
      <c r="B140" s="1055" t="s">
        <v>3397</v>
      </c>
      <c r="C140" s="1055" t="s">
        <v>391</v>
      </c>
      <c r="D140" s="1056" t="s">
        <v>3396</v>
      </c>
      <c r="E140" s="1057"/>
      <c r="F140" s="1057"/>
      <c r="G140" s="1057"/>
      <c r="H140" s="1057">
        <v>2018</v>
      </c>
      <c r="I140" s="1057"/>
      <c r="J140" s="1057"/>
      <c r="K140" s="1057"/>
      <c r="L140" s="1057"/>
      <c r="M140" s="1057"/>
      <c r="N140" s="829" t="s">
        <v>886</v>
      </c>
      <c r="O140" s="1058">
        <v>16970000</v>
      </c>
      <c r="P140" s="1022"/>
      <c r="Q140" s="764"/>
      <c r="R140" s="765"/>
      <c r="S140" s="765"/>
      <c r="T140" s="766"/>
      <c r="U140" s="768"/>
      <c r="V140" s="769"/>
      <c r="W140" s="769"/>
      <c r="X140" s="769"/>
      <c r="Y140" s="1035"/>
      <c r="Z140" s="1035"/>
      <c r="AA140" s="1035"/>
      <c r="AB140" s="1035"/>
      <c r="AC140" s="1035"/>
      <c r="AD140" s="1059"/>
      <c r="AE140" s="775"/>
      <c r="AF140" s="1034"/>
      <c r="AG140" s="1034"/>
      <c r="AH140" s="757"/>
      <c r="AI140" s="757"/>
      <c r="AJ140" s="757"/>
      <c r="AK140" s="757"/>
      <c r="AL140" s="757"/>
      <c r="AM140" s="757"/>
      <c r="AN140" s="757"/>
      <c r="AO140" s="757"/>
      <c r="AP140" s="757"/>
      <c r="AQ140" s="757"/>
      <c r="AR140" s="757"/>
      <c r="AS140" s="757"/>
      <c r="AT140" s="757"/>
      <c r="AU140" s="757"/>
      <c r="AV140" s="757"/>
      <c r="AW140" s="757"/>
      <c r="AX140" s="757"/>
      <c r="AY140" s="757"/>
      <c r="AZ140" s="757"/>
      <c r="BA140" s="757"/>
      <c r="BB140" s="757"/>
      <c r="BC140" s="757"/>
      <c r="BD140" s="757"/>
    </row>
    <row r="141" spans="1:56" s="744" customFormat="1" ht="22.5" customHeight="1">
      <c r="A141" s="828">
        <v>118</v>
      </c>
      <c r="B141" s="836" t="s">
        <v>2390</v>
      </c>
      <c r="C141" s="1055" t="s">
        <v>3392</v>
      </c>
      <c r="D141" s="1056" t="s">
        <v>926</v>
      </c>
      <c r="E141" s="1057"/>
      <c r="F141" s="1057"/>
      <c r="G141" s="1057"/>
      <c r="H141" s="1057">
        <v>2018</v>
      </c>
      <c r="I141" s="1057"/>
      <c r="J141" s="1057"/>
      <c r="K141" s="1057"/>
      <c r="L141" s="1057"/>
      <c r="M141" s="1057"/>
      <c r="N141" s="829" t="s">
        <v>886</v>
      </c>
      <c r="O141" s="1058">
        <v>17360700</v>
      </c>
      <c r="P141" s="1022"/>
      <c r="Q141" s="764"/>
      <c r="R141" s="765"/>
      <c r="S141" s="765"/>
      <c r="T141" s="766"/>
      <c r="U141" s="768"/>
      <c r="V141" s="769"/>
      <c r="W141" s="769"/>
      <c r="X141" s="769"/>
      <c r="Y141" s="1035"/>
      <c r="Z141" s="1035"/>
      <c r="AA141" s="1035"/>
      <c r="AB141" s="1035"/>
      <c r="AC141" s="1035"/>
      <c r="AD141" s="1059"/>
      <c r="AE141" s="775"/>
      <c r="AF141" s="1034"/>
      <c r="AG141" s="1034"/>
      <c r="AH141" s="757"/>
      <c r="AI141" s="757"/>
      <c r="AJ141" s="757"/>
      <c r="AK141" s="757"/>
      <c r="AL141" s="757"/>
      <c r="AM141" s="757"/>
      <c r="AN141" s="757"/>
      <c r="AO141" s="757"/>
      <c r="AP141" s="757"/>
      <c r="AQ141" s="757"/>
      <c r="AR141" s="757"/>
      <c r="AS141" s="757"/>
      <c r="AT141" s="757"/>
      <c r="AU141" s="757"/>
      <c r="AV141" s="757"/>
      <c r="AW141" s="757"/>
      <c r="AX141" s="757"/>
      <c r="AY141" s="757"/>
      <c r="AZ141" s="757"/>
      <c r="BA141" s="757"/>
      <c r="BB141" s="757"/>
      <c r="BC141" s="757"/>
      <c r="BD141" s="757"/>
    </row>
    <row r="142" spans="1:56" s="744" customFormat="1" ht="22.5" customHeight="1">
      <c r="A142" s="828">
        <v>119</v>
      </c>
      <c r="B142" s="836" t="s">
        <v>1812</v>
      </c>
      <c r="C142" s="1055" t="s">
        <v>3393</v>
      </c>
      <c r="D142" s="1056" t="s">
        <v>2405</v>
      </c>
      <c r="E142" s="1057"/>
      <c r="F142" s="1057"/>
      <c r="G142" s="1057"/>
      <c r="H142" s="1057">
        <v>2018</v>
      </c>
      <c r="I142" s="1057"/>
      <c r="J142" s="1057"/>
      <c r="K142" s="1057"/>
      <c r="L142" s="1057"/>
      <c r="M142" s="1057"/>
      <c r="N142" s="829" t="s">
        <v>886</v>
      </c>
      <c r="O142" s="1058">
        <v>25096300</v>
      </c>
      <c r="P142" s="1022"/>
      <c r="Q142" s="764"/>
      <c r="R142" s="765"/>
      <c r="S142" s="765"/>
      <c r="T142" s="766"/>
      <c r="U142" s="768"/>
      <c r="V142" s="769"/>
      <c r="W142" s="769"/>
      <c r="X142" s="769"/>
      <c r="Y142" s="1035"/>
      <c r="Z142" s="1035"/>
      <c r="AA142" s="1035"/>
      <c r="AB142" s="1035"/>
      <c r="AC142" s="1035"/>
      <c r="AD142" s="1059"/>
      <c r="AE142" s="775"/>
      <c r="AF142" s="1034"/>
      <c r="AG142" s="1034"/>
      <c r="AH142" s="757"/>
      <c r="AI142" s="757"/>
      <c r="AJ142" s="757"/>
      <c r="AK142" s="757"/>
      <c r="AL142" s="757"/>
      <c r="AM142" s="757"/>
      <c r="AN142" s="757"/>
      <c r="AO142" s="757"/>
      <c r="AP142" s="757"/>
      <c r="AQ142" s="757"/>
      <c r="AR142" s="757"/>
      <c r="AS142" s="757"/>
      <c r="AT142" s="757"/>
      <c r="AU142" s="757"/>
      <c r="AV142" s="757"/>
      <c r="AW142" s="757"/>
      <c r="AX142" s="757"/>
      <c r="AY142" s="757"/>
      <c r="AZ142" s="757"/>
      <c r="BA142" s="757"/>
      <c r="BB142" s="757"/>
      <c r="BC142" s="757"/>
      <c r="BD142" s="757"/>
    </row>
    <row r="143" spans="1:56" s="744" customFormat="1" ht="22.5" customHeight="1">
      <c r="A143" s="828">
        <v>120</v>
      </c>
      <c r="B143" s="836" t="s">
        <v>1812</v>
      </c>
      <c r="C143" s="1055" t="s">
        <v>3394</v>
      </c>
      <c r="D143" s="1056" t="s">
        <v>2405</v>
      </c>
      <c r="E143" s="1057"/>
      <c r="F143" s="1057"/>
      <c r="G143" s="1057"/>
      <c r="H143" s="1057">
        <v>2018</v>
      </c>
      <c r="I143" s="1057"/>
      <c r="J143" s="1057"/>
      <c r="K143" s="1057"/>
      <c r="L143" s="1057"/>
      <c r="M143" s="1057"/>
      <c r="N143" s="829" t="s">
        <v>886</v>
      </c>
      <c r="O143" s="1058">
        <v>42450300</v>
      </c>
      <c r="P143" s="1022"/>
      <c r="Q143" s="764"/>
      <c r="R143" s="765"/>
      <c r="S143" s="765"/>
      <c r="T143" s="766"/>
      <c r="U143" s="768"/>
      <c r="V143" s="769"/>
      <c r="W143" s="769"/>
      <c r="X143" s="769"/>
      <c r="Y143" s="1035"/>
      <c r="Z143" s="1035"/>
      <c r="AA143" s="1035"/>
      <c r="AB143" s="1035"/>
      <c r="AC143" s="1035"/>
      <c r="AD143" s="1059"/>
      <c r="AE143" s="775"/>
      <c r="AF143" s="1034"/>
      <c r="AG143" s="1034"/>
      <c r="AH143" s="757"/>
      <c r="AI143" s="757"/>
      <c r="AJ143" s="757"/>
      <c r="AK143" s="757"/>
      <c r="AL143" s="757"/>
      <c r="AM143" s="757"/>
      <c r="AN143" s="757"/>
      <c r="AO143" s="757"/>
      <c r="AP143" s="757"/>
      <c r="AQ143" s="757"/>
      <c r="AR143" s="757"/>
      <c r="AS143" s="757"/>
      <c r="AT143" s="757"/>
      <c r="AU143" s="757"/>
      <c r="AV143" s="757"/>
      <c r="AW143" s="757"/>
      <c r="AX143" s="757"/>
      <c r="AY143" s="757"/>
      <c r="AZ143" s="757"/>
      <c r="BA143" s="757"/>
      <c r="BB143" s="757"/>
      <c r="BC143" s="757"/>
      <c r="BD143" s="757"/>
    </row>
    <row r="144" spans="1:56" s="744" customFormat="1" ht="22.5" customHeight="1">
      <c r="A144" s="828">
        <v>121</v>
      </c>
      <c r="B144" s="848" t="s">
        <v>3370</v>
      </c>
      <c r="C144" s="1055" t="s">
        <v>3395</v>
      </c>
      <c r="D144" s="1056" t="s">
        <v>2527</v>
      </c>
      <c r="E144" s="1057"/>
      <c r="F144" s="1057"/>
      <c r="G144" s="1057"/>
      <c r="H144" s="1057">
        <v>2018</v>
      </c>
      <c r="I144" s="1057"/>
      <c r="J144" s="1057"/>
      <c r="K144" s="1057"/>
      <c r="L144" s="1057"/>
      <c r="M144" s="1057"/>
      <c r="N144" s="829" t="s">
        <v>886</v>
      </c>
      <c r="O144" s="1058">
        <v>173771000</v>
      </c>
      <c r="P144" s="1022"/>
      <c r="Q144" s="764"/>
      <c r="R144" s="765"/>
      <c r="S144" s="765"/>
      <c r="T144" s="766"/>
      <c r="U144" s="768"/>
      <c r="V144" s="769"/>
      <c r="W144" s="769"/>
      <c r="X144" s="769"/>
      <c r="Y144" s="1035"/>
      <c r="Z144" s="1035"/>
      <c r="AA144" s="1035"/>
      <c r="AB144" s="1035"/>
      <c r="AC144" s="1035"/>
      <c r="AD144" s="1059"/>
      <c r="AE144" s="775"/>
      <c r="AF144" s="1034"/>
      <c r="AG144" s="1034"/>
      <c r="AH144" s="757"/>
      <c r="AI144" s="757"/>
      <c r="AJ144" s="757"/>
      <c r="AK144" s="757"/>
      <c r="AL144" s="757"/>
      <c r="AM144" s="757"/>
      <c r="AN144" s="757"/>
      <c r="AO144" s="757"/>
      <c r="AP144" s="757"/>
      <c r="AQ144" s="757"/>
      <c r="AR144" s="757"/>
      <c r="AS144" s="757"/>
      <c r="AT144" s="757"/>
      <c r="AU144" s="757"/>
      <c r="AV144" s="757"/>
      <c r="AW144" s="757"/>
      <c r="AX144" s="757"/>
      <c r="AY144" s="757"/>
      <c r="AZ144" s="757"/>
      <c r="BA144" s="757"/>
      <c r="BB144" s="757"/>
      <c r="BC144" s="757"/>
      <c r="BD144" s="757"/>
    </row>
    <row r="145" spans="1:56" s="744" customFormat="1" ht="22.5" customHeight="1">
      <c r="A145" s="841"/>
      <c r="B145" s="836"/>
      <c r="C145" s="836" t="s">
        <v>2513</v>
      </c>
      <c r="D145" s="829"/>
      <c r="E145" s="829"/>
      <c r="F145" s="829"/>
      <c r="G145" s="829"/>
      <c r="H145" s="829"/>
      <c r="I145" s="829"/>
      <c r="J145" s="829"/>
      <c r="K145" s="829"/>
      <c r="L145" s="829"/>
      <c r="M145" s="829"/>
      <c r="N145" s="829"/>
      <c r="O145" s="833"/>
      <c r="P145" s="830"/>
      <c r="Q145" s="764"/>
      <c r="R145" s="765"/>
      <c r="S145" s="765"/>
      <c r="T145" s="766"/>
      <c r="U145" s="768"/>
      <c r="V145" s="769"/>
      <c r="W145" s="769"/>
      <c r="X145" s="769"/>
      <c r="Y145" s="766"/>
      <c r="Z145" s="766"/>
      <c r="AA145" s="766"/>
      <c r="AB145" s="768"/>
      <c r="AC145" s="768"/>
      <c r="AD145" s="769"/>
      <c r="AE145" s="764"/>
      <c r="AF145" s="770"/>
      <c r="AG145" s="766">
        <f t="shared" ref="AG145:AG163" si="66">AF145+AC145+AB145+AA145</f>
        <v>0</v>
      </c>
      <c r="AH145" s="757"/>
      <c r="AI145" s="757"/>
      <c r="AJ145" s="757"/>
      <c r="AK145" s="757"/>
      <c r="AL145" s="757"/>
      <c r="AM145" s="757"/>
      <c r="AN145" s="757"/>
      <c r="AO145" s="757"/>
      <c r="AP145" s="757"/>
      <c r="AQ145" s="757"/>
      <c r="AR145" s="757"/>
      <c r="AS145" s="757"/>
      <c r="AT145" s="757"/>
      <c r="AU145" s="757"/>
      <c r="AV145" s="757"/>
      <c r="AW145" s="757"/>
      <c r="AX145" s="757"/>
      <c r="AY145" s="757"/>
      <c r="AZ145" s="757"/>
      <c r="BA145" s="757"/>
      <c r="BB145" s="757"/>
      <c r="BC145" s="757"/>
      <c r="BD145" s="757"/>
    </row>
    <row r="146" spans="1:56" s="744" customFormat="1" ht="29.25" customHeight="1">
      <c r="A146" s="831" t="s">
        <v>2462</v>
      </c>
      <c r="B146" s="832" t="s">
        <v>2855</v>
      </c>
      <c r="C146" s="829" t="s">
        <v>2513</v>
      </c>
      <c r="D146" s="829"/>
      <c r="E146" s="829"/>
      <c r="F146" s="829"/>
      <c r="G146" s="829"/>
      <c r="H146" s="829"/>
      <c r="I146" s="829"/>
      <c r="J146" s="829"/>
      <c r="K146" s="829"/>
      <c r="L146" s="829"/>
      <c r="M146" s="829"/>
      <c r="N146" s="829"/>
      <c r="O146" s="834">
        <f>SUM(O147:O156)</f>
        <v>97906121.459111884</v>
      </c>
      <c r="P146" s="840"/>
      <c r="Q146" s="764" t="e">
        <f>#REF!</f>
        <v>#REF!</v>
      </c>
      <c r="R146" s="765" t="e">
        <f t="shared" si="62"/>
        <v>#REF!</v>
      </c>
      <c r="S146" s="765"/>
      <c r="T146" s="766"/>
      <c r="U146" s="768"/>
      <c r="V146" s="769"/>
      <c r="W146" s="769"/>
      <c r="X146" s="769"/>
      <c r="Y146" s="777" t="e">
        <f>SUM(Y147:Y154)</f>
        <v>#REF!</v>
      </c>
      <c r="Z146" s="777"/>
      <c r="AA146" s="777" t="e">
        <f>SUM(AA147:AA154)</f>
        <v>#REF!</v>
      </c>
      <c r="AB146" s="777" t="e">
        <f>SUM(AB147:AB154)</f>
        <v>#REF!</v>
      </c>
      <c r="AC146" s="777" t="e">
        <f>SUM(AC147:AC154)</f>
        <v>#REF!</v>
      </c>
      <c r="AD146" s="777" t="e">
        <f>SUM(AD147:AD154)</f>
        <v>#REF!</v>
      </c>
      <c r="AE146" s="764"/>
      <c r="AF146" s="777" t="e">
        <f>SUM(AF147:AF154)</f>
        <v>#REF!</v>
      </c>
      <c r="AG146" s="766" t="e">
        <f>AF146+AC146+AB146+AA146+AD146</f>
        <v>#REF!</v>
      </c>
      <c r="AH146" s="757"/>
      <c r="AI146" s="757"/>
      <c r="AJ146" s="757"/>
      <c r="AK146" s="757"/>
      <c r="AL146" s="757"/>
      <c r="AM146" s="757"/>
      <c r="AN146" s="757"/>
      <c r="AO146" s="757"/>
      <c r="AP146" s="757"/>
      <c r="AQ146" s="757"/>
      <c r="AR146" s="757"/>
      <c r="AS146" s="757"/>
      <c r="AT146" s="757"/>
      <c r="AU146" s="757"/>
      <c r="AV146" s="757"/>
      <c r="AW146" s="757"/>
      <c r="AX146" s="757"/>
      <c r="AY146" s="757"/>
      <c r="AZ146" s="757"/>
      <c r="BA146" s="757"/>
      <c r="BB146" s="757"/>
      <c r="BC146" s="757"/>
      <c r="BD146" s="757"/>
    </row>
    <row r="147" spans="1:56" s="744" customFormat="1" ht="22.5" customHeight="1">
      <c r="A147" s="828">
        <v>1</v>
      </c>
      <c r="B147" s="836" t="s">
        <v>3382</v>
      </c>
      <c r="C147" s="836" t="s">
        <v>2464</v>
      </c>
      <c r="D147" s="829"/>
      <c r="E147" s="836"/>
      <c r="F147" s="836"/>
      <c r="G147" s="836"/>
      <c r="H147" s="829">
        <v>2011</v>
      </c>
      <c r="I147" s="829"/>
      <c r="J147" s="829"/>
      <c r="K147" s="829"/>
      <c r="L147" s="829"/>
      <c r="M147" s="829"/>
      <c r="N147" s="829"/>
      <c r="O147" s="852">
        <v>9471862.9849702902</v>
      </c>
      <c r="P147" s="830"/>
      <c r="Q147" s="764" t="e">
        <f>#REF!</f>
        <v>#REF!</v>
      </c>
      <c r="R147" s="765" t="e">
        <f t="shared" si="62"/>
        <v>#REF!</v>
      </c>
      <c r="S147" s="765" t="e">
        <f t="shared" ref="S147:S152" si="67">VLOOKUP(Q147,MASAMANFAAT,4,0)</f>
        <v>#REF!</v>
      </c>
      <c r="T147" s="766" t="e">
        <f t="shared" ref="T147:T160" si="68">(O147-10)/S147</f>
        <v>#REF!</v>
      </c>
      <c r="U147" s="768">
        <f t="shared" ref="U147:U152" si="69">2013-AE147</f>
        <v>2</v>
      </c>
      <c r="V147" s="769"/>
      <c r="W147" s="769"/>
      <c r="X147" s="769"/>
      <c r="Y147" s="766" t="e">
        <f t="shared" ref="Y147:Y152" si="70">IF(U147&gt;S147,O147-10,T147*U147)</f>
        <v>#REF!</v>
      </c>
      <c r="Z147" s="766">
        <f t="shared" ref="Z147:Z152" si="71">2014-AE147</f>
        <v>3</v>
      </c>
      <c r="AA147" s="766" t="e">
        <f t="shared" ref="AA147:AA152" si="72">IF(O147-10=Y147,0,T147)</f>
        <v>#REF!</v>
      </c>
      <c r="AB147" s="768" t="e">
        <f t="shared" ref="AB147:AB152" si="73">IF(O147-10=Y147+AA147,0,T147)</f>
        <v>#REF!</v>
      </c>
      <c r="AC147" s="768" t="e">
        <f t="shared" ref="AC147:AC152" si="74">IF(O147-10=Y147+AA147,0,T147)</f>
        <v>#REF!</v>
      </c>
      <c r="AD147" s="768" t="e">
        <f t="shared" ref="AD147:AD154" si="75">IF(O147-10=Y147+AA147+AB147+AC147,0,T147)</f>
        <v>#REF!</v>
      </c>
      <c r="AE147" s="764">
        <f t="shared" ref="AE147:AE152" si="76">H147</f>
        <v>2011</v>
      </c>
      <c r="AF147" s="770" t="e">
        <f t="shared" ref="AF147:AF152" si="77">O147-(AA147+AB147+Y147+AC147)</f>
        <v>#REF!</v>
      </c>
      <c r="AG147" s="766" t="e">
        <f t="shared" ref="AG147:AG154" si="78">Y147+AA147+AB147+AC147+AD147</f>
        <v>#REF!</v>
      </c>
      <c r="AH147" s="771"/>
      <c r="AI147" s="771"/>
      <c r="AJ147" s="771"/>
      <c r="AK147" s="757"/>
      <c r="AL147" s="771"/>
      <c r="AM147" s="771"/>
      <c r="AN147" s="771"/>
      <c r="AO147" s="771"/>
      <c r="AP147" s="771"/>
      <c r="AQ147" s="771"/>
      <c r="AR147" s="771"/>
      <c r="AS147" s="771"/>
      <c r="AT147" s="771"/>
      <c r="AU147" s="771"/>
      <c r="AV147" s="771"/>
      <c r="AW147" s="771"/>
      <c r="AX147" s="771"/>
      <c r="AY147" s="771"/>
      <c r="AZ147" s="771"/>
      <c r="BA147" s="771"/>
      <c r="BB147" s="771"/>
      <c r="BC147" s="771"/>
      <c r="BD147" s="771"/>
    </row>
    <row r="148" spans="1:56" s="744" customFormat="1" ht="22.5" customHeight="1">
      <c r="A148" s="828">
        <v>2</v>
      </c>
      <c r="B148" s="836" t="s">
        <v>3382</v>
      </c>
      <c r="C148" s="836" t="s">
        <v>2465</v>
      </c>
      <c r="D148" s="829"/>
      <c r="E148" s="836" t="s">
        <v>2440</v>
      </c>
      <c r="F148" s="836"/>
      <c r="G148" s="836" t="s">
        <v>2466</v>
      </c>
      <c r="H148" s="829">
        <v>2012</v>
      </c>
      <c r="I148" s="829"/>
      <c r="J148" s="829"/>
      <c r="K148" s="829"/>
      <c r="L148" s="829"/>
      <c r="M148" s="829"/>
      <c r="N148" s="829"/>
      <c r="O148" s="852">
        <v>7300000</v>
      </c>
      <c r="P148" s="830"/>
      <c r="Q148" s="764" t="e">
        <f>#REF!</f>
        <v>#REF!</v>
      </c>
      <c r="R148" s="765" t="e">
        <f t="shared" si="62"/>
        <v>#REF!</v>
      </c>
      <c r="S148" s="765" t="e">
        <f t="shared" si="67"/>
        <v>#REF!</v>
      </c>
      <c r="T148" s="766" t="e">
        <f t="shared" si="68"/>
        <v>#REF!</v>
      </c>
      <c r="U148" s="768">
        <f t="shared" si="69"/>
        <v>1</v>
      </c>
      <c r="V148" s="769"/>
      <c r="W148" s="769"/>
      <c r="X148" s="769"/>
      <c r="Y148" s="766" t="e">
        <f t="shared" si="70"/>
        <v>#REF!</v>
      </c>
      <c r="Z148" s="766">
        <f t="shared" si="71"/>
        <v>2</v>
      </c>
      <c r="AA148" s="766" t="e">
        <f t="shared" si="72"/>
        <v>#REF!</v>
      </c>
      <c r="AB148" s="768" t="e">
        <f t="shared" si="73"/>
        <v>#REF!</v>
      </c>
      <c r="AC148" s="768" t="e">
        <f t="shared" si="74"/>
        <v>#REF!</v>
      </c>
      <c r="AD148" s="768" t="e">
        <f t="shared" si="75"/>
        <v>#REF!</v>
      </c>
      <c r="AE148" s="764">
        <f t="shared" si="76"/>
        <v>2012</v>
      </c>
      <c r="AF148" s="770" t="e">
        <f t="shared" si="77"/>
        <v>#REF!</v>
      </c>
      <c r="AG148" s="766" t="e">
        <f t="shared" si="78"/>
        <v>#REF!</v>
      </c>
      <c r="AH148" s="771"/>
      <c r="AI148" s="771"/>
      <c r="AJ148" s="771"/>
      <c r="AK148" s="757"/>
      <c r="AL148" s="771"/>
      <c r="AM148" s="771"/>
      <c r="AN148" s="771"/>
      <c r="AO148" s="771"/>
      <c r="AP148" s="771"/>
      <c r="AQ148" s="771"/>
      <c r="AR148" s="771"/>
      <c r="AS148" s="771"/>
      <c r="AT148" s="771"/>
      <c r="AU148" s="771"/>
      <c r="AV148" s="771"/>
      <c r="AW148" s="771"/>
      <c r="AX148" s="771"/>
      <c r="AY148" s="771"/>
      <c r="AZ148" s="771"/>
      <c r="BA148" s="771"/>
      <c r="BB148" s="771"/>
      <c r="BC148" s="771"/>
      <c r="BD148" s="771"/>
    </row>
    <row r="149" spans="1:56" s="744" customFormat="1" ht="22.5" customHeight="1">
      <c r="A149" s="828">
        <v>4</v>
      </c>
      <c r="B149" s="836" t="s">
        <v>3382</v>
      </c>
      <c r="C149" s="836" t="s">
        <v>2467</v>
      </c>
      <c r="D149" s="829"/>
      <c r="E149" s="836"/>
      <c r="F149" s="836"/>
      <c r="G149" s="836" t="s">
        <v>2468</v>
      </c>
      <c r="H149" s="829">
        <v>2012</v>
      </c>
      <c r="I149" s="829"/>
      <c r="J149" s="829"/>
      <c r="K149" s="829"/>
      <c r="L149" s="829"/>
      <c r="M149" s="829"/>
      <c r="N149" s="829"/>
      <c r="O149" s="852">
        <v>2000000</v>
      </c>
      <c r="P149" s="830"/>
      <c r="Q149" s="764" t="e">
        <f>#REF!</f>
        <v>#REF!</v>
      </c>
      <c r="R149" s="765" t="e">
        <f t="shared" si="62"/>
        <v>#REF!</v>
      </c>
      <c r="S149" s="765" t="e">
        <f t="shared" si="67"/>
        <v>#REF!</v>
      </c>
      <c r="T149" s="766" t="e">
        <f t="shared" si="68"/>
        <v>#REF!</v>
      </c>
      <c r="U149" s="768">
        <f t="shared" si="69"/>
        <v>1</v>
      </c>
      <c r="V149" s="769"/>
      <c r="W149" s="769"/>
      <c r="X149" s="769"/>
      <c r="Y149" s="766" t="e">
        <f t="shared" si="70"/>
        <v>#REF!</v>
      </c>
      <c r="Z149" s="766">
        <f t="shared" si="71"/>
        <v>2</v>
      </c>
      <c r="AA149" s="766" t="e">
        <f t="shared" si="72"/>
        <v>#REF!</v>
      </c>
      <c r="AB149" s="768" t="e">
        <f t="shared" si="73"/>
        <v>#REF!</v>
      </c>
      <c r="AC149" s="768" t="e">
        <f t="shared" si="74"/>
        <v>#REF!</v>
      </c>
      <c r="AD149" s="768" t="e">
        <f t="shared" si="75"/>
        <v>#REF!</v>
      </c>
      <c r="AE149" s="764">
        <f t="shared" si="76"/>
        <v>2012</v>
      </c>
      <c r="AF149" s="770" t="e">
        <f t="shared" si="77"/>
        <v>#REF!</v>
      </c>
      <c r="AG149" s="766" t="e">
        <f t="shared" si="78"/>
        <v>#REF!</v>
      </c>
      <c r="AH149" s="771"/>
      <c r="AI149" s="771"/>
      <c r="AJ149" s="771"/>
      <c r="AK149" s="757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/>
      <c r="AX149" s="771"/>
      <c r="AY149" s="771"/>
      <c r="AZ149" s="771"/>
      <c r="BA149" s="771"/>
      <c r="BB149" s="771"/>
      <c r="BC149" s="771"/>
      <c r="BD149" s="771"/>
    </row>
    <row r="150" spans="1:56" s="744" customFormat="1" ht="22.5" customHeight="1">
      <c r="A150" s="828">
        <v>5</v>
      </c>
      <c r="B150" s="836" t="s">
        <v>3382</v>
      </c>
      <c r="C150" s="836" t="s">
        <v>2465</v>
      </c>
      <c r="D150" s="829"/>
      <c r="E150" s="836" t="s">
        <v>2440</v>
      </c>
      <c r="F150" s="836"/>
      <c r="G150" s="836" t="s">
        <v>2466</v>
      </c>
      <c r="H150" s="829">
        <v>2012</v>
      </c>
      <c r="I150" s="829"/>
      <c r="J150" s="829"/>
      <c r="K150" s="829"/>
      <c r="L150" s="829"/>
      <c r="M150" s="829"/>
      <c r="N150" s="829"/>
      <c r="O150" s="852">
        <v>9059101.7761315014</v>
      </c>
      <c r="P150" s="830"/>
      <c r="Q150" s="764" t="e">
        <f>#REF!</f>
        <v>#REF!</v>
      </c>
      <c r="R150" s="765" t="e">
        <f t="shared" si="62"/>
        <v>#REF!</v>
      </c>
      <c r="S150" s="765" t="e">
        <f t="shared" si="67"/>
        <v>#REF!</v>
      </c>
      <c r="T150" s="766" t="e">
        <f t="shared" si="68"/>
        <v>#REF!</v>
      </c>
      <c r="U150" s="768">
        <f t="shared" si="69"/>
        <v>1</v>
      </c>
      <c r="V150" s="769"/>
      <c r="W150" s="769"/>
      <c r="X150" s="769"/>
      <c r="Y150" s="766" t="e">
        <f t="shared" si="70"/>
        <v>#REF!</v>
      </c>
      <c r="Z150" s="766">
        <f t="shared" si="71"/>
        <v>2</v>
      </c>
      <c r="AA150" s="766" t="e">
        <f t="shared" si="72"/>
        <v>#REF!</v>
      </c>
      <c r="AB150" s="768" t="e">
        <f t="shared" si="73"/>
        <v>#REF!</v>
      </c>
      <c r="AC150" s="768" t="e">
        <f t="shared" si="74"/>
        <v>#REF!</v>
      </c>
      <c r="AD150" s="768" t="e">
        <f t="shared" si="75"/>
        <v>#REF!</v>
      </c>
      <c r="AE150" s="764">
        <f t="shared" si="76"/>
        <v>2012</v>
      </c>
      <c r="AF150" s="770" t="e">
        <f t="shared" si="77"/>
        <v>#REF!</v>
      </c>
      <c r="AG150" s="766" t="e">
        <f t="shared" si="78"/>
        <v>#REF!</v>
      </c>
      <c r="AH150" s="771"/>
      <c r="AI150" s="771"/>
      <c r="AJ150" s="771"/>
      <c r="AK150" s="757"/>
      <c r="AL150" s="771"/>
      <c r="AM150" s="771"/>
      <c r="AN150" s="771"/>
      <c r="AO150" s="771"/>
      <c r="AP150" s="771"/>
      <c r="AQ150" s="771"/>
      <c r="AR150" s="771"/>
      <c r="AS150" s="771"/>
      <c r="AT150" s="771"/>
      <c r="AU150" s="771"/>
      <c r="AV150" s="771"/>
      <c r="AW150" s="771"/>
      <c r="AX150" s="771"/>
      <c r="AY150" s="771"/>
      <c r="AZ150" s="771"/>
      <c r="BA150" s="771"/>
      <c r="BB150" s="771"/>
      <c r="BC150" s="771"/>
      <c r="BD150" s="771"/>
    </row>
    <row r="151" spans="1:56" s="744" customFormat="1" ht="22.5" customHeight="1">
      <c r="A151" s="828">
        <v>6</v>
      </c>
      <c r="B151" s="836" t="s">
        <v>3382</v>
      </c>
      <c r="C151" s="836" t="s">
        <v>2465</v>
      </c>
      <c r="D151" s="829"/>
      <c r="E151" s="836" t="s">
        <v>2440</v>
      </c>
      <c r="F151" s="836"/>
      <c r="G151" s="836" t="s">
        <v>2466</v>
      </c>
      <c r="H151" s="829">
        <v>2012</v>
      </c>
      <c r="I151" s="829"/>
      <c r="J151" s="829"/>
      <c r="K151" s="829"/>
      <c r="L151" s="829"/>
      <c r="M151" s="829"/>
      <c r="N151" s="829"/>
      <c r="O151" s="852">
        <v>10058454.425363276</v>
      </c>
      <c r="P151" s="830"/>
      <c r="Q151" s="764" t="e">
        <f>#REF!</f>
        <v>#REF!</v>
      </c>
      <c r="R151" s="765" t="e">
        <f t="shared" si="62"/>
        <v>#REF!</v>
      </c>
      <c r="S151" s="765" t="e">
        <f t="shared" si="67"/>
        <v>#REF!</v>
      </c>
      <c r="T151" s="766" t="e">
        <f t="shared" si="68"/>
        <v>#REF!</v>
      </c>
      <c r="U151" s="768">
        <f t="shared" si="69"/>
        <v>1</v>
      </c>
      <c r="V151" s="769"/>
      <c r="W151" s="769"/>
      <c r="X151" s="769"/>
      <c r="Y151" s="766" t="e">
        <f t="shared" si="70"/>
        <v>#REF!</v>
      </c>
      <c r="Z151" s="766">
        <f t="shared" si="71"/>
        <v>2</v>
      </c>
      <c r="AA151" s="766" t="e">
        <f t="shared" si="72"/>
        <v>#REF!</v>
      </c>
      <c r="AB151" s="768" t="e">
        <f t="shared" si="73"/>
        <v>#REF!</v>
      </c>
      <c r="AC151" s="768" t="e">
        <f t="shared" si="74"/>
        <v>#REF!</v>
      </c>
      <c r="AD151" s="768" t="e">
        <f t="shared" si="75"/>
        <v>#REF!</v>
      </c>
      <c r="AE151" s="764">
        <f t="shared" si="76"/>
        <v>2012</v>
      </c>
      <c r="AF151" s="770" t="e">
        <f t="shared" si="77"/>
        <v>#REF!</v>
      </c>
      <c r="AG151" s="766" t="e">
        <f t="shared" si="78"/>
        <v>#REF!</v>
      </c>
      <c r="AH151" s="771"/>
      <c r="AI151" s="771"/>
      <c r="AJ151" s="771"/>
      <c r="AK151" s="757"/>
      <c r="AL151" s="771"/>
      <c r="AM151" s="771"/>
      <c r="AN151" s="771"/>
      <c r="AO151" s="771"/>
      <c r="AP151" s="771"/>
      <c r="AQ151" s="771"/>
      <c r="AR151" s="771"/>
      <c r="AS151" s="771"/>
      <c r="AT151" s="771"/>
      <c r="AU151" s="771"/>
      <c r="AV151" s="771"/>
      <c r="AW151" s="771"/>
      <c r="AX151" s="771"/>
      <c r="AY151" s="771"/>
      <c r="AZ151" s="771"/>
      <c r="BA151" s="771"/>
      <c r="BB151" s="771"/>
      <c r="BC151" s="771"/>
      <c r="BD151" s="771"/>
    </row>
    <row r="152" spans="1:56" s="744" customFormat="1" ht="22.5" customHeight="1">
      <c r="A152" s="857">
        <v>7</v>
      </c>
      <c r="B152" s="836" t="s">
        <v>3382</v>
      </c>
      <c r="C152" s="862" t="s">
        <v>2465</v>
      </c>
      <c r="D152" s="858"/>
      <c r="E152" s="862" t="s">
        <v>2440</v>
      </c>
      <c r="F152" s="862"/>
      <c r="G152" s="862" t="s">
        <v>2466</v>
      </c>
      <c r="H152" s="858">
        <v>2012</v>
      </c>
      <c r="I152" s="858"/>
      <c r="J152" s="858"/>
      <c r="K152" s="858"/>
      <c r="L152" s="858"/>
      <c r="M152" s="858"/>
      <c r="N152" s="858"/>
      <c r="O152" s="867">
        <v>10776702.272646818</v>
      </c>
      <c r="P152" s="859"/>
      <c r="Q152" s="764" t="e">
        <f>#REF!</f>
        <v>#REF!</v>
      </c>
      <c r="R152" s="765" t="e">
        <f t="shared" si="62"/>
        <v>#REF!</v>
      </c>
      <c r="S152" s="765" t="e">
        <f t="shared" si="67"/>
        <v>#REF!</v>
      </c>
      <c r="T152" s="766" t="e">
        <f t="shared" si="68"/>
        <v>#REF!</v>
      </c>
      <c r="U152" s="768">
        <f t="shared" si="69"/>
        <v>1</v>
      </c>
      <c r="V152" s="769"/>
      <c r="W152" s="769"/>
      <c r="X152" s="769"/>
      <c r="Y152" s="766" t="e">
        <f t="shared" si="70"/>
        <v>#REF!</v>
      </c>
      <c r="Z152" s="766">
        <f t="shared" si="71"/>
        <v>2</v>
      </c>
      <c r="AA152" s="766" t="e">
        <f t="shared" si="72"/>
        <v>#REF!</v>
      </c>
      <c r="AB152" s="768" t="e">
        <f t="shared" si="73"/>
        <v>#REF!</v>
      </c>
      <c r="AC152" s="768" t="e">
        <f t="shared" si="74"/>
        <v>#REF!</v>
      </c>
      <c r="AD152" s="768" t="e">
        <f t="shared" si="75"/>
        <v>#REF!</v>
      </c>
      <c r="AE152" s="764">
        <f t="shared" si="76"/>
        <v>2012</v>
      </c>
      <c r="AF152" s="770" t="e">
        <f t="shared" si="77"/>
        <v>#REF!</v>
      </c>
      <c r="AG152" s="766" t="e">
        <f t="shared" si="78"/>
        <v>#REF!</v>
      </c>
      <c r="AH152" s="771"/>
      <c r="AI152" s="771"/>
      <c r="AJ152" s="771"/>
      <c r="AK152" s="757"/>
      <c r="AL152" s="771"/>
      <c r="AM152" s="771"/>
      <c r="AN152" s="771"/>
      <c r="AO152" s="771"/>
      <c r="AP152" s="771"/>
      <c r="AQ152" s="771"/>
      <c r="AR152" s="771"/>
      <c r="AS152" s="771"/>
      <c r="AT152" s="771"/>
      <c r="AU152" s="771"/>
      <c r="AV152" s="771"/>
      <c r="AW152" s="771"/>
      <c r="AX152" s="771"/>
      <c r="AY152" s="771"/>
      <c r="AZ152" s="771"/>
      <c r="BA152" s="771"/>
      <c r="BB152" s="771"/>
      <c r="BC152" s="771"/>
      <c r="BD152" s="771"/>
    </row>
    <row r="153" spans="1:56" s="744" customFormat="1" ht="22.5" customHeight="1">
      <c r="A153" s="828">
        <v>9</v>
      </c>
      <c r="B153" s="836" t="s">
        <v>3382</v>
      </c>
      <c r="C153" s="836" t="s">
        <v>2465</v>
      </c>
      <c r="D153" s="829"/>
      <c r="E153" s="836" t="s">
        <v>2440</v>
      </c>
      <c r="F153" s="836"/>
      <c r="G153" s="836" t="s">
        <v>2466</v>
      </c>
      <c r="H153" s="829">
        <v>2012</v>
      </c>
      <c r="I153" s="829"/>
      <c r="J153" s="829"/>
      <c r="K153" s="829"/>
      <c r="L153" s="829"/>
      <c r="M153" s="829"/>
      <c r="N153" s="829"/>
      <c r="O153" s="852">
        <v>10000000</v>
      </c>
      <c r="P153" s="830"/>
      <c r="Q153" s="764" t="e">
        <f>#REF!</f>
        <v>#REF!</v>
      </c>
      <c r="R153" s="765" t="e">
        <f t="shared" ref="R153:R154" si="79">VLOOKUP(Q153,kelompok,2,0)</f>
        <v>#REF!</v>
      </c>
      <c r="S153" s="765" t="e">
        <f t="shared" ref="S153:S154" si="80">VLOOKUP(Q153,MASAMANFAAT,4,0)</f>
        <v>#REF!</v>
      </c>
      <c r="T153" s="766" t="e">
        <f t="shared" ref="T153:T154" si="81">(O153-10)/S153</f>
        <v>#REF!</v>
      </c>
      <c r="U153" s="768">
        <f t="shared" ref="U153:U154" si="82">2013-AE153</f>
        <v>1</v>
      </c>
      <c r="V153" s="769"/>
      <c r="W153" s="769"/>
      <c r="X153" s="769"/>
      <c r="Y153" s="766" t="e">
        <f t="shared" ref="Y153:Y154" si="83">IF(U153&gt;S153,O153-10,T153*U153)</f>
        <v>#REF!</v>
      </c>
      <c r="Z153" s="766">
        <f t="shared" ref="Z153:Z154" si="84">2014-AE153</f>
        <v>2</v>
      </c>
      <c r="AA153" s="766" t="e">
        <f t="shared" ref="AA153:AA154" si="85">IF(O153-10=Y153,0,T153)</f>
        <v>#REF!</v>
      </c>
      <c r="AB153" s="768" t="e">
        <f t="shared" ref="AB153:AB154" si="86">IF(O153-10=Y153+AA153,0,T153)</f>
        <v>#REF!</v>
      </c>
      <c r="AC153" s="768" t="e">
        <f t="shared" ref="AC153:AC154" si="87">IF(O153-10=Y153+AA153,0,T153)</f>
        <v>#REF!</v>
      </c>
      <c r="AD153" s="768" t="e">
        <f t="shared" si="75"/>
        <v>#REF!</v>
      </c>
      <c r="AE153" s="764">
        <f t="shared" ref="AE153:AE154" si="88">H153</f>
        <v>2012</v>
      </c>
      <c r="AF153" s="770" t="e">
        <f t="shared" ref="AF153:AF154" si="89">O153-(AA153+AB153+Y153+AC153)</f>
        <v>#REF!</v>
      </c>
      <c r="AG153" s="766" t="e">
        <f t="shared" si="78"/>
        <v>#REF!</v>
      </c>
      <c r="AH153" s="771"/>
      <c r="AI153" s="771"/>
      <c r="AJ153" s="771"/>
      <c r="AK153" s="757"/>
      <c r="AL153" s="771"/>
      <c r="AM153" s="771"/>
      <c r="AN153" s="771"/>
      <c r="AO153" s="771"/>
      <c r="AP153" s="771"/>
      <c r="AQ153" s="771"/>
      <c r="AR153" s="771"/>
      <c r="AS153" s="771"/>
      <c r="AT153" s="771"/>
      <c r="AU153" s="771"/>
      <c r="AV153" s="771"/>
      <c r="AW153" s="771"/>
      <c r="AX153" s="771"/>
      <c r="AY153" s="771"/>
      <c r="AZ153" s="771"/>
      <c r="BA153" s="771"/>
      <c r="BB153" s="771"/>
      <c r="BC153" s="771"/>
      <c r="BD153" s="771"/>
    </row>
    <row r="154" spans="1:56" s="744" customFormat="1" ht="22.5" customHeight="1">
      <c r="A154" s="828">
        <v>10</v>
      </c>
      <c r="B154" s="836" t="s">
        <v>3382</v>
      </c>
      <c r="C154" s="836" t="s">
        <v>2896</v>
      </c>
      <c r="D154" s="837" t="s">
        <v>926</v>
      </c>
      <c r="E154" s="836"/>
      <c r="F154" s="836"/>
      <c r="G154" s="836" t="s">
        <v>1924</v>
      </c>
      <c r="H154" s="829">
        <v>2012</v>
      </c>
      <c r="I154" s="829"/>
      <c r="J154" s="829"/>
      <c r="K154" s="829"/>
      <c r="L154" s="829"/>
      <c r="M154" s="829"/>
      <c r="N154" s="829"/>
      <c r="O154" s="852">
        <v>25000000</v>
      </c>
      <c r="P154" s="830"/>
      <c r="Q154" s="764" t="e">
        <f>#REF!</f>
        <v>#REF!</v>
      </c>
      <c r="R154" s="765" t="e">
        <f t="shared" si="79"/>
        <v>#REF!</v>
      </c>
      <c r="S154" s="765" t="e">
        <f t="shared" si="80"/>
        <v>#REF!</v>
      </c>
      <c r="T154" s="766" t="e">
        <f t="shared" si="81"/>
        <v>#REF!</v>
      </c>
      <c r="U154" s="768">
        <f t="shared" si="82"/>
        <v>1</v>
      </c>
      <c r="V154" s="769"/>
      <c r="W154" s="769"/>
      <c r="X154" s="769"/>
      <c r="Y154" s="766" t="e">
        <f t="shared" si="83"/>
        <v>#REF!</v>
      </c>
      <c r="Z154" s="766">
        <f t="shared" si="84"/>
        <v>2</v>
      </c>
      <c r="AA154" s="766" t="e">
        <f t="shared" si="85"/>
        <v>#REF!</v>
      </c>
      <c r="AB154" s="768" t="e">
        <f t="shared" si="86"/>
        <v>#REF!</v>
      </c>
      <c r="AC154" s="768" t="e">
        <f t="shared" si="87"/>
        <v>#REF!</v>
      </c>
      <c r="AD154" s="768" t="e">
        <f t="shared" si="75"/>
        <v>#REF!</v>
      </c>
      <c r="AE154" s="764">
        <f t="shared" si="88"/>
        <v>2012</v>
      </c>
      <c r="AF154" s="770" t="e">
        <f t="shared" si="89"/>
        <v>#REF!</v>
      </c>
      <c r="AG154" s="766" t="e">
        <f t="shared" si="78"/>
        <v>#REF!</v>
      </c>
      <c r="AH154" s="771"/>
      <c r="AI154" s="771"/>
      <c r="AJ154" s="771"/>
      <c r="AK154" s="757"/>
      <c r="AL154" s="771"/>
      <c r="AM154" s="771"/>
      <c r="AN154" s="771"/>
      <c r="AO154" s="771"/>
      <c r="AP154" s="771"/>
      <c r="AQ154" s="771"/>
      <c r="AR154" s="771"/>
      <c r="AS154" s="771"/>
      <c r="AT154" s="771"/>
      <c r="AU154" s="771"/>
      <c r="AV154" s="771"/>
      <c r="AW154" s="771"/>
      <c r="AX154" s="771"/>
      <c r="AY154" s="771"/>
      <c r="AZ154" s="771"/>
      <c r="BA154" s="771"/>
      <c r="BB154" s="771"/>
      <c r="BC154" s="771"/>
      <c r="BD154" s="771"/>
    </row>
    <row r="155" spans="1:56" s="744" customFormat="1" ht="22.5" customHeight="1">
      <c r="A155" s="828">
        <v>11</v>
      </c>
      <c r="B155" s="836" t="s">
        <v>3382</v>
      </c>
      <c r="C155" s="836" t="s">
        <v>2893</v>
      </c>
      <c r="D155" s="837" t="s">
        <v>926</v>
      </c>
      <c r="E155" s="829"/>
      <c r="F155" s="829"/>
      <c r="G155" s="829"/>
      <c r="H155" s="829">
        <v>2017</v>
      </c>
      <c r="I155" s="829"/>
      <c r="J155" s="829"/>
      <c r="K155" s="829"/>
      <c r="L155" s="829"/>
      <c r="M155" s="829"/>
      <c r="N155" s="829" t="s">
        <v>886</v>
      </c>
      <c r="O155" s="850">
        <v>7120000</v>
      </c>
      <c r="P155" s="1022"/>
      <c r="Q155" s="764"/>
      <c r="R155" s="765"/>
      <c r="S155" s="765"/>
      <c r="T155" s="766"/>
      <c r="U155" s="768"/>
      <c r="V155" s="769"/>
      <c r="W155" s="769"/>
      <c r="X155" s="769"/>
      <c r="Y155" s="766"/>
      <c r="Z155" s="766"/>
      <c r="AA155" s="766"/>
      <c r="AB155" s="768"/>
      <c r="AC155" s="768"/>
      <c r="AD155" s="769"/>
      <c r="AE155" s="764"/>
      <c r="AF155" s="770"/>
      <c r="AG155" s="766"/>
      <c r="AH155" s="771"/>
      <c r="AI155" s="771"/>
      <c r="AJ155" s="771"/>
      <c r="AK155" s="757"/>
      <c r="AL155" s="771"/>
      <c r="AM155" s="771"/>
      <c r="AN155" s="771"/>
      <c r="AO155" s="771"/>
      <c r="AP155" s="771"/>
      <c r="AQ155" s="771"/>
      <c r="AR155" s="771"/>
      <c r="AS155" s="771"/>
      <c r="AT155" s="771"/>
      <c r="AU155" s="771"/>
      <c r="AV155" s="771"/>
      <c r="AW155" s="771"/>
      <c r="AX155" s="771"/>
      <c r="AY155" s="771"/>
      <c r="AZ155" s="771"/>
      <c r="BA155" s="771"/>
      <c r="BB155" s="771"/>
      <c r="BC155" s="771"/>
      <c r="BD155" s="771"/>
    </row>
    <row r="156" spans="1:56" s="744" customFormat="1" ht="22.5" customHeight="1">
      <c r="A156" s="828">
        <v>12</v>
      </c>
      <c r="B156" s="836" t="s">
        <v>3382</v>
      </c>
      <c r="C156" s="836" t="s">
        <v>2893</v>
      </c>
      <c r="D156" s="837" t="s">
        <v>926</v>
      </c>
      <c r="E156" s="829"/>
      <c r="F156" s="829"/>
      <c r="G156" s="829"/>
      <c r="H156" s="829">
        <v>2017</v>
      </c>
      <c r="I156" s="829"/>
      <c r="J156" s="829"/>
      <c r="K156" s="829"/>
      <c r="L156" s="829"/>
      <c r="M156" s="829"/>
      <c r="N156" s="829" t="s">
        <v>886</v>
      </c>
      <c r="O156" s="850">
        <v>7120000</v>
      </c>
      <c r="P156" s="1022"/>
      <c r="Q156" s="764"/>
      <c r="R156" s="765"/>
      <c r="S156" s="765"/>
      <c r="T156" s="766"/>
      <c r="U156" s="768"/>
      <c r="V156" s="769"/>
      <c r="W156" s="769"/>
      <c r="X156" s="769"/>
      <c r="Y156" s="766"/>
      <c r="Z156" s="766"/>
      <c r="AA156" s="766"/>
      <c r="AB156" s="768"/>
      <c r="AC156" s="768"/>
      <c r="AD156" s="769"/>
      <c r="AE156" s="764"/>
      <c r="AF156" s="770"/>
      <c r="AG156" s="766"/>
      <c r="AH156" s="771"/>
      <c r="AI156" s="771"/>
      <c r="AJ156" s="771"/>
      <c r="AK156" s="757"/>
      <c r="AL156" s="771"/>
      <c r="AM156" s="771"/>
      <c r="AN156" s="771"/>
      <c r="AO156" s="771"/>
      <c r="AP156" s="771"/>
      <c r="AQ156" s="771"/>
      <c r="AR156" s="771"/>
      <c r="AS156" s="771"/>
      <c r="AT156" s="771"/>
      <c r="AU156" s="771"/>
      <c r="AV156" s="771"/>
      <c r="AW156" s="771"/>
      <c r="AX156" s="771"/>
      <c r="AY156" s="771"/>
      <c r="AZ156" s="771"/>
      <c r="BA156" s="771"/>
      <c r="BB156" s="771"/>
      <c r="BC156" s="771"/>
      <c r="BD156" s="771"/>
    </row>
    <row r="157" spans="1:56" s="744" customFormat="1" ht="22.5" customHeight="1">
      <c r="A157" s="828">
        <v>13</v>
      </c>
      <c r="B157" s="836" t="s">
        <v>3365</v>
      </c>
      <c r="C157" s="1055" t="s">
        <v>3388</v>
      </c>
      <c r="D157" s="1056" t="s">
        <v>926</v>
      </c>
      <c r="E157" s="1057"/>
      <c r="F157" s="1057"/>
      <c r="G157" s="1057"/>
      <c r="H157" s="1057">
        <v>2018</v>
      </c>
      <c r="I157" s="1057"/>
      <c r="J157" s="1057"/>
      <c r="K157" s="1057"/>
      <c r="L157" s="1057"/>
      <c r="M157" s="1057"/>
      <c r="N157" s="829" t="s">
        <v>886</v>
      </c>
      <c r="O157" s="1058">
        <v>10053943.15</v>
      </c>
      <c r="P157" s="836" t="s">
        <v>2894</v>
      </c>
      <c r="Q157" s="764"/>
      <c r="R157" s="765"/>
      <c r="S157" s="765"/>
      <c r="T157" s="766"/>
      <c r="U157" s="768"/>
      <c r="V157" s="769"/>
      <c r="W157" s="769"/>
      <c r="X157" s="769"/>
      <c r="Y157" s="1081"/>
      <c r="Z157" s="1081"/>
      <c r="AA157" s="1081"/>
      <c r="AB157" s="1081"/>
      <c r="AC157" s="1081"/>
      <c r="AD157" s="1059"/>
      <c r="AE157" s="775">
        <f t="shared" ref="AE157" si="90">H157</f>
        <v>2018</v>
      </c>
      <c r="AF157" s="1080"/>
      <c r="AG157" s="1080"/>
      <c r="AH157" s="757"/>
      <c r="AI157" s="757"/>
      <c r="AJ157" s="757"/>
      <c r="AK157" s="757"/>
      <c r="AL157" s="757"/>
      <c r="AM157" s="757"/>
      <c r="AN157" s="757"/>
      <c r="AO157" s="757"/>
      <c r="AP157" s="757"/>
      <c r="AQ157" s="757"/>
      <c r="AR157" s="757"/>
      <c r="AS157" s="757"/>
      <c r="AT157" s="757"/>
      <c r="AU157" s="757"/>
      <c r="AV157" s="757"/>
      <c r="AW157" s="757"/>
      <c r="AX157" s="757"/>
      <c r="AY157" s="757"/>
      <c r="AZ157" s="757"/>
      <c r="BA157" s="757"/>
      <c r="BB157" s="757"/>
      <c r="BC157" s="757"/>
      <c r="BD157" s="757"/>
    </row>
    <row r="158" spans="1:56" s="744" customFormat="1" ht="22.5" customHeight="1">
      <c r="A158" s="828"/>
      <c r="B158" s="829"/>
      <c r="C158" s="829" t="s">
        <v>2513</v>
      </c>
      <c r="D158" s="829"/>
      <c r="E158" s="829"/>
      <c r="F158" s="829"/>
      <c r="G158" s="829"/>
      <c r="H158" s="829"/>
      <c r="I158" s="829"/>
      <c r="J158" s="829"/>
      <c r="K158" s="829"/>
      <c r="L158" s="829"/>
      <c r="M158" s="829"/>
      <c r="N158" s="829"/>
      <c r="O158" s="833"/>
      <c r="P158" s="830"/>
      <c r="Q158" s="764"/>
      <c r="R158" s="765"/>
      <c r="S158" s="765"/>
      <c r="T158" s="766"/>
      <c r="U158" s="768"/>
      <c r="V158" s="769"/>
      <c r="W158" s="769"/>
      <c r="X158" s="769"/>
      <c r="Y158" s="766"/>
      <c r="Z158" s="766"/>
      <c r="AA158" s="766"/>
      <c r="AB158" s="768"/>
      <c r="AC158" s="768"/>
      <c r="AD158" s="769"/>
      <c r="AE158" s="764"/>
      <c r="AF158" s="770"/>
      <c r="AG158" s="766">
        <f t="shared" si="66"/>
        <v>0</v>
      </c>
      <c r="AH158" s="757"/>
      <c r="AI158" s="757"/>
      <c r="AJ158" s="757"/>
      <c r="AK158" s="757"/>
      <c r="AL158" s="757"/>
      <c r="AM158" s="757"/>
      <c r="AN158" s="757"/>
      <c r="AO158" s="757"/>
      <c r="AP158" s="757"/>
      <c r="AQ158" s="757"/>
      <c r="AR158" s="757"/>
      <c r="AS158" s="757"/>
      <c r="AT158" s="757"/>
      <c r="AU158" s="757"/>
      <c r="AV158" s="757"/>
      <c r="AW158" s="757"/>
      <c r="AX158" s="757"/>
      <c r="AY158" s="757"/>
      <c r="AZ158" s="757"/>
      <c r="BA158" s="757"/>
      <c r="BB158" s="757"/>
      <c r="BC158" s="757"/>
      <c r="BD158" s="757"/>
    </row>
    <row r="159" spans="1:56" s="744" customFormat="1" ht="22.5" customHeight="1">
      <c r="A159" s="831" t="s">
        <v>2472</v>
      </c>
      <c r="B159" s="832" t="s">
        <v>2856</v>
      </c>
      <c r="C159" s="829" t="s">
        <v>2513</v>
      </c>
      <c r="D159" s="829"/>
      <c r="E159" s="829"/>
      <c r="F159" s="829"/>
      <c r="G159" s="829"/>
      <c r="H159" s="829"/>
      <c r="I159" s="829"/>
      <c r="J159" s="829"/>
      <c r="K159" s="829"/>
      <c r="L159" s="829"/>
      <c r="M159" s="829"/>
      <c r="N159" s="829"/>
      <c r="O159" s="834">
        <f>SUM(O160:O167)</f>
        <v>70917135.072655216</v>
      </c>
      <c r="P159" s="840"/>
      <c r="Q159" s="764"/>
      <c r="R159" s="765"/>
      <c r="S159" s="765"/>
      <c r="T159" s="766"/>
      <c r="U159" s="768"/>
      <c r="V159" s="769"/>
      <c r="W159" s="769"/>
      <c r="X159" s="769"/>
      <c r="Y159" s="777" t="e">
        <f>SUM(Y160:Y167)</f>
        <v>#REF!</v>
      </c>
      <c r="Z159" s="777"/>
      <c r="AA159" s="777" t="e">
        <f>SUM(AA160:AA167)</f>
        <v>#REF!</v>
      </c>
      <c r="AB159" s="777" t="e">
        <f>SUM(AB160:AB167)</f>
        <v>#REF!</v>
      </c>
      <c r="AC159" s="777" t="e">
        <f>SUM(AC160:AC167)</f>
        <v>#REF!</v>
      </c>
      <c r="AD159" s="777" t="e">
        <f>SUM(AD160:AD167)</f>
        <v>#REF!</v>
      </c>
      <c r="AE159" s="764"/>
      <c r="AF159" s="777" t="e">
        <f>SUM(AF160:AF167)</f>
        <v>#REF!</v>
      </c>
      <c r="AG159" s="777" t="e">
        <f>SUM(AG160:AG167)</f>
        <v>#REF!</v>
      </c>
      <c r="AH159" s="771"/>
      <c r="AI159" s="771"/>
      <c r="AJ159" s="771"/>
      <c r="AK159" s="757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</row>
    <row r="160" spans="1:56" s="744" customFormat="1" ht="22.5" customHeight="1">
      <c r="A160" s="828">
        <v>1</v>
      </c>
      <c r="B160" s="836" t="s">
        <v>3383</v>
      </c>
      <c r="C160" s="836" t="s">
        <v>2474</v>
      </c>
      <c r="D160" s="829"/>
      <c r="E160" s="829" t="s">
        <v>2475</v>
      </c>
      <c r="F160" s="829"/>
      <c r="G160" s="829" t="s">
        <v>2466</v>
      </c>
      <c r="H160" s="829">
        <v>2012</v>
      </c>
      <c r="I160" s="829"/>
      <c r="J160" s="829"/>
      <c r="K160" s="829"/>
      <c r="L160" s="829"/>
      <c r="M160" s="829"/>
      <c r="N160" s="829"/>
      <c r="O160" s="833">
        <v>4800000</v>
      </c>
      <c r="P160" s="830" t="s">
        <v>2474</v>
      </c>
      <c r="Q160" s="764" t="e">
        <f>#REF!</f>
        <v>#REF!</v>
      </c>
      <c r="R160" s="765" t="e">
        <f t="shared" ref="R160:R167" si="91">VLOOKUP(Q160,kelompok,2,0)</f>
        <v>#REF!</v>
      </c>
      <c r="S160" s="765" t="e">
        <f t="shared" ref="S160:S167" si="92">VLOOKUP(Q160,MASAMANFAAT,4,0)</f>
        <v>#REF!</v>
      </c>
      <c r="T160" s="766" t="e">
        <f t="shared" si="68"/>
        <v>#REF!</v>
      </c>
      <c r="U160" s="768">
        <f>2013-AE160</f>
        <v>1</v>
      </c>
      <c r="V160" s="769"/>
      <c r="W160" s="769"/>
      <c r="X160" s="769"/>
      <c r="Y160" s="766" t="e">
        <f>IF(U160&gt;S160,O160-10,T160*U160)</f>
        <v>#REF!</v>
      </c>
      <c r="Z160" s="766">
        <f>2014-AE160</f>
        <v>2</v>
      </c>
      <c r="AA160" s="766" t="e">
        <f>IF(O160-10=Y160,0,T160)</f>
        <v>#REF!</v>
      </c>
      <c r="AB160" s="768" t="e">
        <f>IF(O160-10=Y160+AA160,0,T160)</f>
        <v>#REF!</v>
      </c>
      <c r="AC160" s="768" t="e">
        <f t="shared" ref="AC160:AC163" si="93">IF(O160-10=Y160+AA160,0,T160)</f>
        <v>#REF!</v>
      </c>
      <c r="AD160" s="768" t="e">
        <f t="shared" ref="AD160:AD167" si="94">IF(O160-10=Y160+AA160+AB160+AC160,0,T160)</f>
        <v>#REF!</v>
      </c>
      <c r="AE160" s="764">
        <f>H160</f>
        <v>2012</v>
      </c>
      <c r="AF160" s="770" t="e">
        <f>O160-(AA160+AB160+Y160+AC160+AD160)</f>
        <v>#REF!</v>
      </c>
      <c r="AG160" s="766" t="e">
        <f t="shared" si="66"/>
        <v>#REF!</v>
      </c>
      <c r="AH160" s="771"/>
      <c r="AI160" s="771"/>
      <c r="AJ160" s="771"/>
      <c r="AK160" s="757"/>
      <c r="AL160" s="771"/>
      <c r="AM160" s="771"/>
      <c r="AN160" s="771"/>
      <c r="AO160" s="771"/>
      <c r="AP160" s="771"/>
      <c r="AQ160" s="771"/>
      <c r="AR160" s="771"/>
      <c r="AS160" s="771"/>
      <c r="AT160" s="771"/>
      <c r="AU160" s="771"/>
      <c r="AV160" s="771"/>
      <c r="AW160" s="771"/>
      <c r="AX160" s="771"/>
      <c r="AY160" s="771"/>
      <c r="AZ160" s="771"/>
      <c r="BA160" s="771"/>
      <c r="BB160" s="771"/>
      <c r="BC160" s="771"/>
      <c r="BD160" s="771"/>
    </row>
    <row r="161" spans="1:57" s="744" customFormat="1" ht="22.5" customHeight="1">
      <c r="A161" s="828">
        <v>2</v>
      </c>
      <c r="B161" s="836" t="s">
        <v>3383</v>
      </c>
      <c r="C161" s="836" t="s">
        <v>2474</v>
      </c>
      <c r="D161" s="829"/>
      <c r="E161" s="829" t="s">
        <v>2475</v>
      </c>
      <c r="F161" s="829"/>
      <c r="G161" s="829" t="s">
        <v>2466</v>
      </c>
      <c r="H161" s="829">
        <v>2012</v>
      </c>
      <c r="I161" s="829"/>
      <c r="J161" s="829"/>
      <c r="K161" s="829"/>
      <c r="L161" s="829"/>
      <c r="M161" s="829"/>
      <c r="N161" s="829"/>
      <c r="O161" s="833">
        <v>7500000</v>
      </c>
      <c r="P161" s="830" t="s">
        <v>2474</v>
      </c>
      <c r="Q161" s="764" t="e">
        <f>#REF!</f>
        <v>#REF!</v>
      </c>
      <c r="R161" s="765" t="e">
        <f t="shared" si="91"/>
        <v>#REF!</v>
      </c>
      <c r="S161" s="765" t="e">
        <f t="shared" si="92"/>
        <v>#REF!</v>
      </c>
      <c r="T161" s="766" t="e">
        <f t="shared" ref="T161:T167" si="95">(O161-10)/S161</f>
        <v>#REF!</v>
      </c>
      <c r="U161" s="768">
        <f>2013-AE161</f>
        <v>1</v>
      </c>
      <c r="V161" s="769"/>
      <c r="W161" s="769"/>
      <c r="X161" s="769"/>
      <c r="Y161" s="766" t="e">
        <f>IF(U161&gt;S161,O161-10,T161*U161)</f>
        <v>#REF!</v>
      </c>
      <c r="Z161" s="766">
        <f>2014-AE161</f>
        <v>2</v>
      </c>
      <c r="AA161" s="766" t="e">
        <f>IF(O161-10=Y161,0,T161)</f>
        <v>#REF!</v>
      </c>
      <c r="AB161" s="768" t="e">
        <f>IF(O161-10=Y161+AA161,0,T161)</f>
        <v>#REF!</v>
      </c>
      <c r="AC161" s="768" t="e">
        <f t="shared" si="93"/>
        <v>#REF!</v>
      </c>
      <c r="AD161" s="768" t="e">
        <f t="shared" si="94"/>
        <v>#REF!</v>
      </c>
      <c r="AE161" s="764">
        <f>H161</f>
        <v>2012</v>
      </c>
      <c r="AF161" s="770" t="e">
        <f t="shared" ref="AF161:AF167" si="96">O161-(AA161+AB161+Y161+AC161+AD161)</f>
        <v>#REF!</v>
      </c>
      <c r="AG161" s="766" t="e">
        <f t="shared" si="66"/>
        <v>#REF!</v>
      </c>
      <c r="AH161" s="771"/>
      <c r="AI161" s="771"/>
      <c r="AJ161" s="771"/>
      <c r="AK161" s="757"/>
      <c r="AL161" s="771"/>
      <c r="AM161" s="771"/>
      <c r="AN161" s="771"/>
      <c r="AO161" s="771"/>
      <c r="AP161" s="771"/>
      <c r="AQ161" s="771"/>
      <c r="AR161" s="771"/>
      <c r="AS161" s="771"/>
      <c r="AT161" s="771"/>
      <c r="AU161" s="771"/>
      <c r="AV161" s="771"/>
      <c r="AW161" s="771"/>
      <c r="AX161" s="771"/>
      <c r="AY161" s="771"/>
      <c r="AZ161" s="771"/>
      <c r="BA161" s="771"/>
      <c r="BB161" s="771"/>
      <c r="BC161" s="771"/>
      <c r="BD161" s="771"/>
    </row>
    <row r="162" spans="1:57" s="744" customFormat="1" ht="22.5" customHeight="1">
      <c r="A162" s="828">
        <v>3</v>
      </c>
      <c r="B162" s="836" t="s">
        <v>3383</v>
      </c>
      <c r="C162" s="843" t="s">
        <v>2474</v>
      </c>
      <c r="D162" s="829"/>
      <c r="E162" s="829" t="s">
        <v>2475</v>
      </c>
      <c r="F162" s="829"/>
      <c r="G162" s="829" t="s">
        <v>2466</v>
      </c>
      <c r="H162" s="829">
        <v>2012</v>
      </c>
      <c r="I162" s="829"/>
      <c r="J162" s="829"/>
      <c r="K162" s="829"/>
      <c r="L162" s="829"/>
      <c r="M162" s="829"/>
      <c r="N162" s="829"/>
      <c r="O162" s="833">
        <v>7940885.0726552177</v>
      </c>
      <c r="P162" s="830" t="s">
        <v>2474</v>
      </c>
      <c r="Q162" s="764" t="e">
        <f>#REF!</f>
        <v>#REF!</v>
      </c>
      <c r="R162" s="765" t="e">
        <f t="shared" si="91"/>
        <v>#REF!</v>
      </c>
      <c r="S162" s="765" t="e">
        <f t="shared" si="92"/>
        <v>#REF!</v>
      </c>
      <c r="T162" s="766" t="e">
        <f t="shared" si="95"/>
        <v>#REF!</v>
      </c>
      <c r="U162" s="768">
        <f>2013-AE162</f>
        <v>1</v>
      </c>
      <c r="V162" s="769"/>
      <c r="W162" s="769"/>
      <c r="X162" s="769"/>
      <c r="Y162" s="766" t="e">
        <f>IF(U162&gt;S162,O162-10,T162*U162)</f>
        <v>#REF!</v>
      </c>
      <c r="Z162" s="766">
        <f>2014-AE162</f>
        <v>2</v>
      </c>
      <c r="AA162" s="766" t="e">
        <f>IF(O162-10=Y162,0,T162)</f>
        <v>#REF!</v>
      </c>
      <c r="AB162" s="768" t="e">
        <f>IF(O162-10=Y162+AA162,0,T162)</f>
        <v>#REF!</v>
      </c>
      <c r="AC162" s="768" t="e">
        <f t="shared" si="93"/>
        <v>#REF!</v>
      </c>
      <c r="AD162" s="768" t="e">
        <f t="shared" si="94"/>
        <v>#REF!</v>
      </c>
      <c r="AE162" s="764">
        <f>H162</f>
        <v>2012</v>
      </c>
      <c r="AF162" s="770" t="e">
        <f t="shared" si="96"/>
        <v>#REF!</v>
      </c>
      <c r="AG162" s="766" t="e">
        <f t="shared" si="66"/>
        <v>#REF!</v>
      </c>
      <c r="AH162" s="771"/>
      <c r="AI162" s="771"/>
      <c r="AJ162" s="771"/>
      <c r="AK162" s="757"/>
      <c r="AL162" s="771"/>
      <c r="AM162" s="771"/>
      <c r="AN162" s="771"/>
      <c r="AO162" s="771"/>
      <c r="AP162" s="771"/>
      <c r="AQ162" s="771"/>
      <c r="AR162" s="771"/>
      <c r="AS162" s="771"/>
      <c r="AT162" s="771"/>
      <c r="AU162" s="771"/>
      <c r="AV162" s="771"/>
      <c r="AW162" s="771"/>
      <c r="AX162" s="771"/>
      <c r="AY162" s="771"/>
      <c r="AZ162" s="771"/>
      <c r="BA162" s="771"/>
      <c r="BB162" s="771"/>
      <c r="BC162" s="771"/>
      <c r="BD162" s="771"/>
    </row>
    <row r="163" spans="1:57" s="744" customFormat="1" ht="22.5" customHeight="1">
      <c r="A163" s="828">
        <v>4</v>
      </c>
      <c r="B163" s="836" t="s">
        <v>3383</v>
      </c>
      <c r="C163" s="836" t="s">
        <v>2474</v>
      </c>
      <c r="D163" s="837" t="s">
        <v>926</v>
      </c>
      <c r="E163" s="829"/>
      <c r="F163" s="829"/>
      <c r="G163" s="829"/>
      <c r="H163" s="829">
        <v>2013</v>
      </c>
      <c r="I163" s="829"/>
      <c r="J163" s="829"/>
      <c r="K163" s="829"/>
      <c r="L163" s="829"/>
      <c r="M163" s="829"/>
      <c r="N163" s="829"/>
      <c r="O163" s="833">
        <v>9000000</v>
      </c>
      <c r="P163" s="830" t="s">
        <v>2474</v>
      </c>
      <c r="Q163" s="764" t="e">
        <f>#REF!</f>
        <v>#REF!</v>
      </c>
      <c r="R163" s="765" t="e">
        <f t="shared" si="91"/>
        <v>#REF!</v>
      </c>
      <c r="S163" s="765" t="e">
        <f t="shared" si="92"/>
        <v>#REF!</v>
      </c>
      <c r="T163" s="766" t="e">
        <f t="shared" si="95"/>
        <v>#REF!</v>
      </c>
      <c r="U163" s="768">
        <f>2013-AE163</f>
        <v>0</v>
      </c>
      <c r="V163" s="769"/>
      <c r="W163" s="769"/>
      <c r="X163" s="769"/>
      <c r="Y163" s="766" t="e">
        <f>IF(U163&gt;S163,O163-10,T163*U163)</f>
        <v>#REF!</v>
      </c>
      <c r="Z163" s="766">
        <f>2014-AE163</f>
        <v>1</v>
      </c>
      <c r="AA163" s="766" t="e">
        <f>IF(O163-10=Y163,0,T163)</f>
        <v>#REF!</v>
      </c>
      <c r="AB163" s="768" t="e">
        <f>IF(O163-10=Y163+AA163,0,T163)</f>
        <v>#REF!</v>
      </c>
      <c r="AC163" s="768" t="e">
        <f t="shared" si="93"/>
        <v>#REF!</v>
      </c>
      <c r="AD163" s="768" t="e">
        <f t="shared" si="94"/>
        <v>#REF!</v>
      </c>
      <c r="AE163" s="764">
        <f>H163</f>
        <v>2013</v>
      </c>
      <c r="AF163" s="770" t="e">
        <f t="shared" si="96"/>
        <v>#REF!</v>
      </c>
      <c r="AG163" s="766" t="e">
        <f t="shared" si="66"/>
        <v>#REF!</v>
      </c>
      <c r="AH163" s="757"/>
      <c r="AI163" s="757"/>
      <c r="AJ163" s="757"/>
      <c r="AK163" s="757"/>
      <c r="AL163" s="757"/>
      <c r="AM163" s="757"/>
      <c r="AN163" s="757"/>
      <c r="AO163" s="757"/>
      <c r="AP163" s="757"/>
      <c r="AQ163" s="757"/>
      <c r="AR163" s="757"/>
      <c r="AS163" s="757"/>
      <c r="AT163" s="757"/>
      <c r="AU163" s="757"/>
      <c r="AV163" s="757"/>
      <c r="AW163" s="757"/>
      <c r="AX163" s="757"/>
      <c r="AY163" s="757"/>
      <c r="AZ163" s="757"/>
      <c r="BA163" s="757"/>
      <c r="BB163" s="757"/>
      <c r="BC163" s="757"/>
      <c r="BD163" s="757"/>
    </row>
    <row r="164" spans="1:57" s="744" customFormat="1" ht="22.5" customHeight="1">
      <c r="A164" s="828">
        <v>5</v>
      </c>
      <c r="B164" s="836" t="s">
        <v>3383</v>
      </c>
      <c r="C164" s="836" t="s">
        <v>2897</v>
      </c>
      <c r="D164" s="829" t="s">
        <v>2405</v>
      </c>
      <c r="E164" s="829"/>
      <c r="F164" s="829"/>
      <c r="G164" s="829"/>
      <c r="H164" s="829">
        <v>2013</v>
      </c>
      <c r="I164" s="829"/>
      <c r="J164" s="829"/>
      <c r="K164" s="829"/>
      <c r="L164" s="829"/>
      <c r="M164" s="829"/>
      <c r="N164" s="829" t="s">
        <v>886</v>
      </c>
      <c r="O164" s="833">
        <v>5962000</v>
      </c>
      <c r="P164" s="830" t="s">
        <v>2897</v>
      </c>
      <c r="Q164" s="764" t="e">
        <f>#REF!</f>
        <v>#REF!</v>
      </c>
      <c r="R164" s="765" t="e">
        <f t="shared" ref="R164" si="97">VLOOKUP(Q164,kelompok,2,0)</f>
        <v>#REF!</v>
      </c>
      <c r="S164" s="765" t="e">
        <f t="shared" ref="S164" si="98">VLOOKUP(Q164,MASAMANFAAT,4,0)</f>
        <v>#REF!</v>
      </c>
      <c r="T164" s="766" t="e">
        <f t="shared" ref="T164" si="99">(O164-10)/S164</f>
        <v>#REF!</v>
      </c>
      <c r="U164" s="768">
        <f>2013-AE164</f>
        <v>0</v>
      </c>
      <c r="V164" s="769"/>
      <c r="W164" s="769"/>
      <c r="X164" s="769"/>
      <c r="Y164" s="766" t="e">
        <f>IF(U164&gt;S164,O164-10,T164*U164)</f>
        <v>#REF!</v>
      </c>
      <c r="Z164" s="766">
        <f>2014-AE164</f>
        <v>1</v>
      </c>
      <c r="AA164" s="766" t="e">
        <f>IF(O164-10=Y164,0,T164)</f>
        <v>#REF!</v>
      </c>
      <c r="AB164" s="768" t="e">
        <f>IF(O164-10=Y164+AA164,0,T164)</f>
        <v>#REF!</v>
      </c>
      <c r="AC164" s="768" t="e">
        <f t="shared" ref="AC164" si="100">IF(O164-10=Y164+AA164,0,T164)</f>
        <v>#REF!</v>
      </c>
      <c r="AD164" s="768" t="e">
        <f t="shared" si="94"/>
        <v>#REF!</v>
      </c>
      <c r="AE164" s="764">
        <f>H164</f>
        <v>2013</v>
      </c>
      <c r="AF164" s="770" t="e">
        <f t="shared" si="96"/>
        <v>#REF!</v>
      </c>
      <c r="AG164" s="766" t="e">
        <f t="shared" ref="AG164" si="101">AF164+AC164+AB164+AA164</f>
        <v>#REF!</v>
      </c>
      <c r="AH164" s="757"/>
      <c r="AI164" s="757"/>
      <c r="AJ164" s="757"/>
      <c r="AK164" s="757"/>
      <c r="AL164" s="757"/>
      <c r="AM164" s="757"/>
      <c r="AN164" s="757"/>
      <c r="AO164" s="757"/>
      <c r="AP164" s="757"/>
      <c r="AQ164" s="757"/>
      <c r="AR164" s="757"/>
      <c r="AS164" s="757"/>
      <c r="AT164" s="757"/>
      <c r="AU164" s="757"/>
      <c r="AV164" s="757"/>
      <c r="AW164" s="757"/>
      <c r="AX164" s="757"/>
      <c r="AY164" s="757"/>
      <c r="AZ164" s="757"/>
      <c r="BA164" s="757"/>
      <c r="BB164" s="757"/>
      <c r="BC164" s="757"/>
      <c r="BD164" s="757"/>
    </row>
    <row r="165" spans="1:57" s="744" customFormat="1" ht="22.5" customHeight="1">
      <c r="A165" s="828">
        <v>6</v>
      </c>
      <c r="B165" s="836" t="s">
        <v>3383</v>
      </c>
      <c r="C165" s="836" t="s">
        <v>1759</v>
      </c>
      <c r="D165" s="837" t="s">
        <v>926</v>
      </c>
      <c r="E165" s="829"/>
      <c r="F165" s="829"/>
      <c r="G165" s="829"/>
      <c r="H165" s="829">
        <v>2015</v>
      </c>
      <c r="I165" s="829"/>
      <c r="J165" s="829"/>
      <c r="K165" s="829"/>
      <c r="L165" s="829"/>
      <c r="M165" s="829"/>
      <c r="N165" s="829" t="s">
        <v>886</v>
      </c>
      <c r="O165" s="833">
        <v>11904750</v>
      </c>
      <c r="P165" s="830" t="s">
        <v>1759</v>
      </c>
      <c r="Q165" s="764" t="e">
        <f>#REF!</f>
        <v>#REF!</v>
      </c>
      <c r="R165" s="765" t="e">
        <f t="shared" si="91"/>
        <v>#REF!</v>
      </c>
      <c r="S165" s="765" t="e">
        <f t="shared" si="92"/>
        <v>#REF!</v>
      </c>
      <c r="T165" s="766" t="e">
        <f t="shared" si="95"/>
        <v>#REF!</v>
      </c>
      <c r="U165" s="768"/>
      <c r="V165" s="769"/>
      <c r="W165" s="769"/>
      <c r="X165" s="769"/>
      <c r="Y165" s="766" t="e">
        <f t="shared" ref="Y165:Y167" si="102">IF(U165&gt;S165,O165-10,T165*U165)</f>
        <v>#REF!</v>
      </c>
      <c r="Z165" s="766">
        <f t="shared" ref="Z165:Z167" si="103">2014-AE165</f>
        <v>-1</v>
      </c>
      <c r="AA165" s="766" t="e">
        <f t="shared" ref="AA165:AA167" si="104">IF(O165-10=Y165,0,T165)</f>
        <v>#REF!</v>
      </c>
      <c r="AB165" s="768" t="e">
        <f t="shared" ref="AB165:AB167" si="105">IF(O165-10=Y165+AA165,0,T165)</f>
        <v>#REF!</v>
      </c>
      <c r="AC165" s="768" t="e">
        <f t="shared" ref="AC165:AC167" si="106">IF(O165-10=Y165+AA165+AB165,0,T165)</f>
        <v>#REF!</v>
      </c>
      <c r="AD165" s="768" t="e">
        <f t="shared" si="94"/>
        <v>#REF!</v>
      </c>
      <c r="AE165" s="764">
        <f t="shared" ref="AE165:AE167" si="107">H165</f>
        <v>2015</v>
      </c>
      <c r="AF165" s="770" t="e">
        <f t="shared" si="96"/>
        <v>#REF!</v>
      </c>
      <c r="AG165" s="766" t="e">
        <f t="shared" ref="AG165:AG167" si="108">Y165+AA165+AB165+AC165+AD165</f>
        <v>#REF!</v>
      </c>
      <c r="AH165" s="757"/>
      <c r="AI165" s="757"/>
      <c r="AJ165" s="757"/>
      <c r="AK165" s="757"/>
      <c r="AL165" s="757"/>
      <c r="AM165" s="757"/>
      <c r="AN165" s="757"/>
      <c r="AO165" s="757"/>
      <c r="AP165" s="757"/>
      <c r="AQ165" s="757"/>
      <c r="AR165" s="757"/>
      <c r="AS165" s="757"/>
      <c r="AT165" s="757"/>
      <c r="AU165" s="757"/>
      <c r="AV165" s="757"/>
      <c r="AW165" s="757"/>
      <c r="AX165" s="757"/>
      <c r="AY165" s="757"/>
      <c r="AZ165" s="757"/>
      <c r="BA165" s="757"/>
      <c r="BB165" s="776">
        <v>11904750</v>
      </c>
      <c r="BC165" s="757"/>
      <c r="BD165" s="757"/>
      <c r="BE165" s="744" t="s">
        <v>2532</v>
      </c>
    </row>
    <row r="166" spans="1:57" s="744" customFormat="1" ht="22.5" customHeight="1">
      <c r="A166" s="828">
        <v>7</v>
      </c>
      <c r="B166" s="836" t="s">
        <v>3383</v>
      </c>
      <c r="C166" s="836" t="s">
        <v>1759</v>
      </c>
      <c r="D166" s="837" t="s">
        <v>926</v>
      </c>
      <c r="E166" s="829"/>
      <c r="F166" s="829"/>
      <c r="G166" s="829"/>
      <c r="H166" s="829">
        <v>2015</v>
      </c>
      <c r="I166" s="829"/>
      <c r="J166" s="829"/>
      <c r="K166" s="829"/>
      <c r="L166" s="829"/>
      <c r="M166" s="829"/>
      <c r="N166" s="829" t="s">
        <v>886</v>
      </c>
      <c r="O166" s="833">
        <v>11904750</v>
      </c>
      <c r="P166" s="830" t="s">
        <v>1759</v>
      </c>
      <c r="Q166" s="764" t="e">
        <f>#REF!</f>
        <v>#REF!</v>
      </c>
      <c r="R166" s="765" t="e">
        <f t="shared" si="91"/>
        <v>#REF!</v>
      </c>
      <c r="S166" s="765" t="e">
        <f t="shared" si="92"/>
        <v>#REF!</v>
      </c>
      <c r="T166" s="766" t="e">
        <f t="shared" si="95"/>
        <v>#REF!</v>
      </c>
      <c r="U166" s="768"/>
      <c r="V166" s="769"/>
      <c r="W166" s="769"/>
      <c r="X166" s="769"/>
      <c r="Y166" s="766" t="e">
        <f t="shared" si="102"/>
        <v>#REF!</v>
      </c>
      <c r="Z166" s="766">
        <f t="shared" si="103"/>
        <v>-1</v>
      </c>
      <c r="AA166" s="766" t="e">
        <f t="shared" si="104"/>
        <v>#REF!</v>
      </c>
      <c r="AB166" s="768" t="e">
        <f t="shared" si="105"/>
        <v>#REF!</v>
      </c>
      <c r="AC166" s="768" t="e">
        <f t="shared" si="106"/>
        <v>#REF!</v>
      </c>
      <c r="AD166" s="768" t="e">
        <f t="shared" si="94"/>
        <v>#REF!</v>
      </c>
      <c r="AE166" s="764">
        <f t="shared" si="107"/>
        <v>2015</v>
      </c>
      <c r="AF166" s="770" t="e">
        <f t="shared" si="96"/>
        <v>#REF!</v>
      </c>
      <c r="AG166" s="766" t="e">
        <f t="shared" si="108"/>
        <v>#REF!</v>
      </c>
      <c r="AH166" s="757"/>
      <c r="AI166" s="757"/>
      <c r="AJ166" s="757"/>
      <c r="AK166" s="757"/>
      <c r="AL166" s="757"/>
      <c r="AM166" s="757"/>
      <c r="AN166" s="757"/>
      <c r="AO166" s="757"/>
      <c r="AP166" s="757"/>
      <c r="AQ166" s="757"/>
      <c r="AR166" s="757"/>
      <c r="AS166" s="757"/>
      <c r="AT166" s="757"/>
      <c r="AU166" s="757"/>
      <c r="AV166" s="757"/>
      <c r="AW166" s="757"/>
      <c r="AX166" s="757"/>
      <c r="AY166" s="757"/>
      <c r="AZ166" s="757"/>
      <c r="BA166" s="757"/>
      <c r="BB166" s="776">
        <v>11904750</v>
      </c>
      <c r="BC166" s="757"/>
      <c r="BD166" s="757"/>
      <c r="BE166" s="744" t="s">
        <v>2532</v>
      </c>
    </row>
    <row r="167" spans="1:57" s="744" customFormat="1" ht="22.5" customHeight="1">
      <c r="A167" s="828">
        <v>8</v>
      </c>
      <c r="B167" s="836" t="s">
        <v>3383</v>
      </c>
      <c r="C167" s="836" t="s">
        <v>1759</v>
      </c>
      <c r="D167" s="837" t="s">
        <v>926</v>
      </c>
      <c r="E167" s="829"/>
      <c r="F167" s="829"/>
      <c r="G167" s="829"/>
      <c r="H167" s="829">
        <v>2015</v>
      </c>
      <c r="I167" s="829"/>
      <c r="J167" s="829"/>
      <c r="K167" s="829"/>
      <c r="L167" s="829"/>
      <c r="M167" s="829"/>
      <c r="N167" s="829" t="s">
        <v>886</v>
      </c>
      <c r="O167" s="833">
        <v>11904750</v>
      </c>
      <c r="P167" s="830" t="s">
        <v>1759</v>
      </c>
      <c r="Q167" s="764" t="e">
        <f>#REF!</f>
        <v>#REF!</v>
      </c>
      <c r="R167" s="765" t="e">
        <f t="shared" si="91"/>
        <v>#REF!</v>
      </c>
      <c r="S167" s="765" t="e">
        <f t="shared" si="92"/>
        <v>#REF!</v>
      </c>
      <c r="T167" s="766" t="e">
        <f t="shared" si="95"/>
        <v>#REF!</v>
      </c>
      <c r="U167" s="768"/>
      <c r="V167" s="769"/>
      <c r="W167" s="769"/>
      <c r="X167" s="769"/>
      <c r="Y167" s="766" t="e">
        <f t="shared" si="102"/>
        <v>#REF!</v>
      </c>
      <c r="Z167" s="766">
        <f t="shared" si="103"/>
        <v>-1</v>
      </c>
      <c r="AA167" s="766" t="e">
        <f t="shared" si="104"/>
        <v>#REF!</v>
      </c>
      <c r="AB167" s="768" t="e">
        <f t="shared" si="105"/>
        <v>#REF!</v>
      </c>
      <c r="AC167" s="768" t="e">
        <f t="shared" si="106"/>
        <v>#REF!</v>
      </c>
      <c r="AD167" s="768" t="e">
        <f t="shared" si="94"/>
        <v>#REF!</v>
      </c>
      <c r="AE167" s="764">
        <f t="shared" si="107"/>
        <v>2015</v>
      </c>
      <c r="AF167" s="770" t="e">
        <f t="shared" si="96"/>
        <v>#REF!</v>
      </c>
      <c r="AG167" s="766" t="e">
        <f t="shared" si="108"/>
        <v>#REF!</v>
      </c>
      <c r="AH167" s="757"/>
      <c r="AI167" s="757"/>
      <c r="AJ167" s="757"/>
      <c r="AK167" s="757"/>
      <c r="AL167" s="757"/>
      <c r="AM167" s="757"/>
      <c r="AN167" s="757"/>
      <c r="AO167" s="757"/>
      <c r="AP167" s="757"/>
      <c r="AQ167" s="757"/>
      <c r="AR167" s="757"/>
      <c r="AS167" s="757"/>
      <c r="AT167" s="757"/>
      <c r="AU167" s="757"/>
      <c r="AV167" s="757"/>
      <c r="AW167" s="757"/>
      <c r="AX167" s="757"/>
      <c r="AY167" s="757"/>
      <c r="AZ167" s="757"/>
      <c r="BA167" s="757"/>
      <c r="BB167" s="776">
        <v>11904750</v>
      </c>
      <c r="BC167" s="757"/>
      <c r="BD167" s="757"/>
      <c r="BE167" s="744" t="s">
        <v>2532</v>
      </c>
    </row>
    <row r="168" spans="1:57" s="744" customFormat="1" ht="22.5" customHeight="1" thickBot="1">
      <c r="A168" s="879"/>
      <c r="B168" s="878"/>
      <c r="C168" s="864" t="s">
        <v>2513</v>
      </c>
      <c r="D168" s="866"/>
      <c r="E168" s="854"/>
      <c r="F168" s="854"/>
      <c r="G168" s="854"/>
      <c r="H168" s="854"/>
      <c r="I168" s="854"/>
      <c r="J168" s="854"/>
      <c r="K168" s="854"/>
      <c r="L168" s="854"/>
      <c r="M168" s="854"/>
      <c r="N168" s="854"/>
      <c r="O168" s="855"/>
      <c r="P168" s="856"/>
      <c r="Q168" s="764"/>
      <c r="R168" s="765"/>
      <c r="S168" s="765"/>
      <c r="T168" s="766"/>
      <c r="U168" s="769"/>
      <c r="V168" s="769"/>
      <c r="W168" s="769"/>
      <c r="X168" s="769"/>
      <c r="Y168" s="766"/>
      <c r="Z168" s="766"/>
      <c r="AA168" s="766"/>
      <c r="AB168" s="769"/>
      <c r="AC168" s="769"/>
      <c r="AD168" s="769"/>
      <c r="AE168" s="764"/>
      <c r="AF168" s="770"/>
      <c r="AG168" s="766"/>
      <c r="AH168" s="757"/>
      <c r="AI168" s="757"/>
      <c r="AJ168" s="757"/>
      <c r="AK168" s="757"/>
      <c r="AL168" s="757"/>
      <c r="AM168" s="757"/>
      <c r="AN168" s="757"/>
      <c r="AO168" s="757"/>
      <c r="AP168" s="757"/>
      <c r="AQ168" s="757"/>
      <c r="AR168" s="757"/>
      <c r="AS168" s="757"/>
      <c r="AT168" s="757"/>
      <c r="AU168" s="757"/>
      <c r="AV168" s="757"/>
      <c r="AW168" s="757"/>
      <c r="AX168" s="757"/>
      <c r="AY168" s="757"/>
      <c r="AZ168" s="757"/>
      <c r="BA168" s="757"/>
      <c r="BB168" s="776"/>
      <c r="BC168" s="757"/>
      <c r="BD168" s="757"/>
    </row>
    <row r="169" spans="1:57" s="744" customFormat="1" ht="22.5" customHeight="1">
      <c r="A169" s="880" t="s">
        <v>2476</v>
      </c>
      <c r="B169" s="881" t="s">
        <v>2857</v>
      </c>
      <c r="C169" s="882" t="s">
        <v>1507</v>
      </c>
      <c r="D169" s="869"/>
      <c r="E169" s="869"/>
      <c r="F169" s="869"/>
      <c r="G169" s="869"/>
      <c r="H169" s="869"/>
      <c r="I169" s="869"/>
      <c r="J169" s="869"/>
      <c r="K169" s="869"/>
      <c r="L169" s="869"/>
      <c r="M169" s="869"/>
      <c r="N169" s="869"/>
      <c r="O169" s="870">
        <v>0</v>
      </c>
      <c r="P169" s="871"/>
      <c r="Q169" s="778"/>
      <c r="R169" s="778"/>
      <c r="S169" s="778"/>
      <c r="T169" s="778"/>
      <c r="U169" s="778"/>
      <c r="V169" s="778"/>
      <c r="W169" s="778"/>
      <c r="X169" s="778"/>
      <c r="Y169" s="778"/>
      <c r="Z169" s="778"/>
      <c r="AA169" s="778"/>
      <c r="AB169" s="778"/>
      <c r="AC169" s="778"/>
      <c r="AD169" s="778"/>
      <c r="AE169" s="778"/>
      <c r="AF169" s="778"/>
      <c r="AG169" s="778"/>
      <c r="AH169" s="757"/>
      <c r="AI169" s="757"/>
      <c r="AJ169" s="757"/>
      <c r="AK169" s="757"/>
      <c r="AL169" s="757"/>
      <c r="AM169" s="757"/>
      <c r="AN169" s="757"/>
      <c r="AO169" s="757"/>
      <c r="AP169" s="757"/>
      <c r="AQ169" s="757"/>
      <c r="AR169" s="757"/>
      <c r="AS169" s="757"/>
      <c r="AT169" s="757"/>
      <c r="AU169" s="757"/>
      <c r="AV169" s="757"/>
      <c r="AW169" s="757"/>
      <c r="AX169" s="757"/>
      <c r="AY169" s="757"/>
      <c r="AZ169" s="757"/>
      <c r="BA169" s="757"/>
      <c r="BB169" s="757"/>
      <c r="BC169" s="757"/>
      <c r="BD169" s="757"/>
    </row>
    <row r="170" spans="1:57" s="744" customFormat="1" ht="22.5" customHeight="1">
      <c r="A170" s="876"/>
      <c r="B170" s="877"/>
      <c r="C170" s="860" t="s">
        <v>2513</v>
      </c>
      <c r="D170" s="858"/>
      <c r="E170" s="858"/>
      <c r="F170" s="858"/>
      <c r="G170" s="858"/>
      <c r="H170" s="858"/>
      <c r="I170" s="858"/>
      <c r="J170" s="858"/>
      <c r="K170" s="858"/>
      <c r="L170" s="858"/>
      <c r="M170" s="858"/>
      <c r="N170" s="858"/>
      <c r="O170" s="863"/>
      <c r="P170" s="859"/>
      <c r="Q170" s="778"/>
      <c r="R170" s="778"/>
      <c r="S170" s="778"/>
      <c r="T170" s="778"/>
      <c r="U170" s="778"/>
      <c r="V170" s="778"/>
      <c r="W170" s="778"/>
      <c r="X170" s="778"/>
      <c r="Y170" s="778"/>
      <c r="Z170" s="778"/>
      <c r="AA170" s="778"/>
      <c r="AB170" s="778"/>
      <c r="AC170" s="778"/>
      <c r="AD170" s="778"/>
      <c r="AE170" s="778"/>
      <c r="AF170" s="778"/>
      <c r="AG170" s="778"/>
      <c r="AH170" s="757"/>
      <c r="AI170" s="757"/>
      <c r="AJ170" s="757"/>
      <c r="AK170" s="757"/>
      <c r="AL170" s="757"/>
      <c r="AM170" s="757"/>
      <c r="AN170" s="757"/>
      <c r="AO170" s="757"/>
      <c r="AP170" s="757"/>
      <c r="AQ170" s="757"/>
      <c r="AR170" s="757"/>
      <c r="AS170" s="757"/>
      <c r="AT170" s="757"/>
      <c r="AU170" s="757"/>
      <c r="AV170" s="757"/>
      <c r="AW170" s="757"/>
      <c r="AX170" s="757"/>
      <c r="AY170" s="757"/>
      <c r="AZ170" s="757"/>
      <c r="BA170" s="757"/>
      <c r="BB170" s="757"/>
      <c r="BC170" s="757"/>
      <c r="BD170" s="757"/>
    </row>
    <row r="171" spans="1:57" s="744" customFormat="1" ht="22.5" customHeight="1">
      <c r="A171" s="831" t="s">
        <v>2478</v>
      </c>
      <c r="B171" s="832" t="s">
        <v>2858</v>
      </c>
      <c r="C171" s="839" t="s">
        <v>1507</v>
      </c>
      <c r="D171" s="829"/>
      <c r="E171" s="829"/>
      <c r="F171" s="829"/>
      <c r="G171" s="829"/>
      <c r="H171" s="829"/>
      <c r="I171" s="829"/>
      <c r="J171" s="829"/>
      <c r="K171" s="829"/>
      <c r="L171" s="829"/>
      <c r="M171" s="829"/>
      <c r="N171" s="829"/>
      <c r="O171" s="833">
        <v>0</v>
      </c>
      <c r="P171" s="830"/>
      <c r="Q171" s="778"/>
      <c r="R171" s="778"/>
      <c r="S171" s="778"/>
      <c r="T171" s="778"/>
      <c r="U171" s="778"/>
      <c r="V171" s="778"/>
      <c r="W171" s="778"/>
      <c r="X171" s="778"/>
      <c r="Y171" s="778"/>
      <c r="Z171" s="778"/>
      <c r="AA171" s="778"/>
      <c r="AB171" s="778"/>
      <c r="AC171" s="778"/>
      <c r="AD171" s="778"/>
      <c r="AE171" s="778"/>
      <c r="AF171" s="778"/>
      <c r="AG171" s="778"/>
      <c r="AH171" s="757"/>
      <c r="AI171" s="757"/>
      <c r="AJ171" s="757"/>
      <c r="AK171" s="757"/>
      <c r="AL171" s="757"/>
      <c r="AM171" s="757"/>
      <c r="AN171" s="757"/>
      <c r="AO171" s="757"/>
      <c r="AP171" s="757"/>
      <c r="AQ171" s="757"/>
      <c r="AR171" s="757"/>
      <c r="AS171" s="757"/>
      <c r="AT171" s="757"/>
      <c r="AU171" s="757"/>
      <c r="AV171" s="757"/>
      <c r="AW171" s="757"/>
      <c r="AX171" s="757"/>
      <c r="AY171" s="757"/>
      <c r="AZ171" s="757"/>
      <c r="BA171" s="757"/>
      <c r="BB171" s="757"/>
      <c r="BC171" s="757"/>
      <c r="BD171" s="757"/>
    </row>
    <row r="172" spans="1:57" s="744" customFormat="1" ht="22.5" customHeight="1">
      <c r="A172" s="831"/>
      <c r="B172" s="832"/>
      <c r="C172" s="839" t="s">
        <v>2513</v>
      </c>
      <c r="D172" s="829"/>
      <c r="E172" s="829"/>
      <c r="F172" s="829"/>
      <c r="G172" s="829"/>
      <c r="H172" s="829"/>
      <c r="I172" s="829"/>
      <c r="J172" s="829"/>
      <c r="K172" s="829"/>
      <c r="L172" s="829"/>
      <c r="M172" s="829"/>
      <c r="N172" s="829"/>
      <c r="O172" s="833"/>
      <c r="P172" s="830"/>
      <c r="Q172" s="778"/>
      <c r="R172" s="778"/>
      <c r="S172" s="778"/>
      <c r="T172" s="778"/>
      <c r="U172" s="778"/>
      <c r="V172" s="778"/>
      <c r="W172" s="778"/>
      <c r="X172" s="778"/>
      <c r="Y172" s="778"/>
      <c r="Z172" s="778"/>
      <c r="AA172" s="778"/>
      <c r="AB172" s="778"/>
      <c r="AC172" s="778"/>
      <c r="AD172" s="778"/>
      <c r="AE172" s="778"/>
      <c r="AF172" s="778"/>
      <c r="AG172" s="778"/>
      <c r="AH172" s="757"/>
      <c r="AI172" s="757"/>
      <c r="AJ172" s="757"/>
      <c r="AK172" s="757"/>
      <c r="AL172" s="757"/>
      <c r="AM172" s="757"/>
      <c r="AN172" s="757"/>
      <c r="AO172" s="757"/>
      <c r="AP172" s="757"/>
      <c r="AQ172" s="757"/>
      <c r="AR172" s="757"/>
      <c r="AS172" s="757"/>
      <c r="AT172" s="757"/>
      <c r="AU172" s="757"/>
      <c r="AV172" s="757"/>
      <c r="AW172" s="757"/>
      <c r="AX172" s="757"/>
      <c r="AY172" s="757"/>
      <c r="AZ172" s="757"/>
      <c r="BA172" s="757"/>
      <c r="BB172" s="757"/>
      <c r="BC172" s="757"/>
      <c r="BD172" s="757"/>
    </row>
    <row r="173" spans="1:57" s="744" customFormat="1" ht="22.5" customHeight="1">
      <c r="A173" s="831" t="s">
        <v>2480</v>
      </c>
      <c r="B173" s="832" t="s">
        <v>2859</v>
      </c>
      <c r="C173" s="839" t="s">
        <v>1507</v>
      </c>
      <c r="D173" s="829"/>
      <c r="E173" s="829"/>
      <c r="F173" s="829"/>
      <c r="G173" s="829"/>
      <c r="H173" s="829"/>
      <c r="I173" s="829"/>
      <c r="J173" s="829"/>
      <c r="K173" s="829"/>
      <c r="L173" s="829"/>
      <c r="M173" s="829"/>
      <c r="N173" s="829"/>
      <c r="O173" s="833">
        <v>0</v>
      </c>
      <c r="P173" s="830"/>
      <c r="Q173" s="778"/>
      <c r="R173" s="778"/>
      <c r="S173" s="778"/>
      <c r="T173" s="779"/>
      <c r="U173" s="779"/>
      <c r="V173" s="779"/>
      <c r="W173" s="779"/>
      <c r="X173" s="779"/>
      <c r="Y173" s="779"/>
      <c r="Z173" s="778"/>
      <c r="AA173" s="779"/>
      <c r="AB173" s="779"/>
      <c r="AC173" s="779"/>
      <c r="AD173" s="779"/>
      <c r="AE173" s="778"/>
      <c r="AF173" s="779"/>
      <c r="AG173" s="779"/>
      <c r="AH173" s="757"/>
      <c r="AI173" s="757"/>
      <c r="AJ173" s="757"/>
      <c r="AK173" s="757"/>
      <c r="AL173" s="757"/>
      <c r="AM173" s="757"/>
      <c r="AN173" s="757"/>
      <c r="AO173" s="757"/>
      <c r="AP173" s="757"/>
      <c r="AQ173" s="757"/>
      <c r="AR173" s="757"/>
      <c r="AS173" s="757"/>
      <c r="AT173" s="757"/>
      <c r="AU173" s="757"/>
      <c r="AV173" s="757"/>
      <c r="AW173" s="757"/>
      <c r="AX173" s="757"/>
      <c r="AY173" s="757"/>
      <c r="AZ173" s="757"/>
      <c r="BA173" s="757"/>
      <c r="BB173" s="757"/>
      <c r="BC173" s="757"/>
      <c r="BD173" s="757"/>
    </row>
    <row r="174" spans="1:57" s="744" customFormat="1" ht="22.5" customHeight="1" thickBot="1">
      <c r="A174" s="853"/>
      <c r="B174" s="854"/>
      <c r="C174" s="854" t="s">
        <v>2513</v>
      </c>
      <c r="D174" s="854"/>
      <c r="E174" s="854"/>
      <c r="F174" s="854"/>
      <c r="G174" s="854"/>
      <c r="H174" s="854"/>
      <c r="I174" s="854"/>
      <c r="J174" s="854"/>
      <c r="K174" s="854"/>
      <c r="L174" s="854"/>
      <c r="M174" s="854"/>
      <c r="N174" s="854"/>
      <c r="O174" s="855"/>
      <c r="P174" s="856"/>
      <c r="Q174" s="778"/>
      <c r="R174" s="778"/>
      <c r="S174" s="778"/>
      <c r="T174" s="778"/>
      <c r="U174" s="778"/>
      <c r="V174" s="778"/>
      <c r="W174" s="778"/>
      <c r="X174" s="778"/>
      <c r="Y174" s="778"/>
      <c r="Z174" s="778"/>
      <c r="AA174" s="778"/>
      <c r="AB174" s="778"/>
      <c r="AC174" s="778"/>
      <c r="AD174" s="778"/>
      <c r="AE174" s="778"/>
      <c r="AF174" s="778"/>
      <c r="AG174" s="778"/>
      <c r="AH174" s="757"/>
      <c r="AI174" s="757"/>
      <c r="AJ174" s="757"/>
      <c r="AK174" s="757"/>
      <c r="AL174" s="757"/>
      <c r="AM174" s="757"/>
      <c r="AN174" s="757"/>
      <c r="AO174" s="757"/>
      <c r="AP174" s="757"/>
      <c r="AQ174" s="757"/>
      <c r="AR174" s="757"/>
      <c r="AS174" s="757"/>
      <c r="AT174" s="757"/>
      <c r="AU174" s="757"/>
      <c r="AV174" s="757"/>
      <c r="AW174" s="757"/>
      <c r="AX174" s="757"/>
      <c r="AY174" s="757"/>
      <c r="AZ174" s="757"/>
      <c r="BA174" s="757"/>
      <c r="BB174" s="757"/>
      <c r="BC174" s="757"/>
      <c r="BD174" s="757"/>
    </row>
    <row r="175" spans="1:57" s="744" customFormat="1" ht="14">
      <c r="A175" s="812"/>
      <c r="B175" s="812"/>
      <c r="C175" s="812"/>
      <c r="D175" s="812"/>
      <c r="E175" s="812"/>
      <c r="F175" s="812"/>
      <c r="G175" s="812"/>
      <c r="H175" s="812"/>
      <c r="I175" s="812"/>
      <c r="J175" s="812"/>
      <c r="K175" s="812"/>
      <c r="L175" s="812"/>
      <c r="M175" s="812"/>
      <c r="N175" s="812"/>
      <c r="O175" s="813"/>
      <c r="P175" s="812"/>
      <c r="AH175" s="757"/>
      <c r="AI175" s="757"/>
      <c r="AJ175" s="757"/>
      <c r="AK175" s="757"/>
      <c r="AL175" s="757"/>
      <c r="AM175" s="757"/>
      <c r="AN175" s="757"/>
      <c r="AO175" s="757"/>
      <c r="AP175" s="757"/>
      <c r="AQ175" s="757"/>
      <c r="AR175" s="757"/>
      <c r="AS175" s="757"/>
      <c r="AT175" s="757"/>
      <c r="AU175" s="757"/>
      <c r="AV175" s="757"/>
      <c r="AW175" s="757"/>
      <c r="AX175" s="757"/>
      <c r="AY175" s="757"/>
      <c r="AZ175" s="757"/>
      <c r="BA175" s="757"/>
      <c r="BB175" s="757"/>
      <c r="BC175" s="757"/>
      <c r="BD175" s="757"/>
    </row>
    <row r="176" spans="1:57" s="823" customFormat="1" ht="14">
      <c r="A176" s="771"/>
      <c r="B176" s="771"/>
      <c r="C176" s="771"/>
      <c r="D176" s="771"/>
      <c r="E176" s="771"/>
      <c r="F176" s="771"/>
      <c r="G176" s="771"/>
      <c r="H176" s="771"/>
      <c r="I176" s="771"/>
      <c r="J176" s="771"/>
      <c r="K176" s="771"/>
      <c r="L176" s="771"/>
      <c r="M176" s="771"/>
      <c r="N176" s="780"/>
      <c r="O176" s="806"/>
      <c r="P176" s="771"/>
      <c r="AH176" s="757"/>
      <c r="AI176" s="757"/>
      <c r="AJ176" s="757"/>
      <c r="AK176" s="757"/>
      <c r="AL176" s="757"/>
      <c r="AM176" s="757"/>
      <c r="AN176" s="757"/>
      <c r="AO176" s="757"/>
      <c r="AP176" s="757"/>
      <c r="AQ176" s="757"/>
      <c r="AR176" s="757"/>
      <c r="AS176" s="757"/>
      <c r="AT176" s="757"/>
      <c r="AU176" s="757"/>
      <c r="AV176" s="757"/>
      <c r="AW176" s="757"/>
      <c r="AX176" s="757"/>
      <c r="AY176" s="757"/>
      <c r="AZ176" s="757"/>
      <c r="BA176" s="757"/>
      <c r="BB176" s="757"/>
      <c r="BC176" s="757"/>
      <c r="BD176" s="757"/>
    </row>
    <row r="177" spans="1:56" s="823" customFormat="1" ht="15" customHeight="1">
      <c r="A177" s="771"/>
      <c r="B177" s="1730" t="s">
        <v>3358</v>
      </c>
      <c r="C177" s="1730"/>
      <c r="D177" s="1730"/>
      <c r="E177" s="797"/>
      <c r="F177" s="798"/>
      <c r="G177" s="798"/>
      <c r="H177" s="797"/>
      <c r="I177" s="1730" t="s">
        <v>3360</v>
      </c>
      <c r="J177" s="1730"/>
      <c r="K177" s="1730"/>
      <c r="L177" s="1730"/>
      <c r="M177" s="1730"/>
      <c r="N177" s="1730"/>
      <c r="O177" s="1730"/>
      <c r="P177" s="771"/>
      <c r="AH177" s="757"/>
      <c r="AI177" s="757"/>
      <c r="AJ177" s="757"/>
      <c r="AK177" s="757"/>
      <c r="AL177" s="757"/>
      <c r="AM177" s="757"/>
      <c r="AN177" s="757"/>
      <c r="AO177" s="757"/>
      <c r="AP177" s="757"/>
      <c r="AQ177" s="757"/>
      <c r="AR177" s="757"/>
      <c r="AS177" s="757"/>
      <c r="AT177" s="757"/>
      <c r="AU177" s="757"/>
      <c r="AV177" s="757"/>
      <c r="AW177" s="757"/>
      <c r="AX177" s="757"/>
      <c r="AY177" s="757"/>
      <c r="AZ177" s="757"/>
      <c r="BA177" s="757"/>
      <c r="BB177" s="757"/>
      <c r="BC177" s="757"/>
      <c r="BD177" s="757"/>
    </row>
    <row r="178" spans="1:56" s="823" customFormat="1" ht="14">
      <c r="A178" s="805"/>
      <c r="B178" s="1730" t="s">
        <v>3359</v>
      </c>
      <c r="C178" s="1730"/>
      <c r="D178" s="1730"/>
      <c r="E178" s="800"/>
      <c r="F178" s="798"/>
      <c r="G178" s="798"/>
      <c r="H178" s="801"/>
      <c r="I178" s="801"/>
      <c r="J178" s="801"/>
      <c r="K178" s="801"/>
      <c r="L178" s="802"/>
      <c r="M178" s="751"/>
      <c r="N178" s="780"/>
      <c r="O178" s="805"/>
      <c r="P178" s="805"/>
      <c r="AH178" s="755"/>
      <c r="AI178" s="755"/>
      <c r="AJ178" s="755"/>
      <c r="AK178" s="755"/>
      <c r="AL178" s="755"/>
      <c r="AM178" s="755"/>
      <c r="AN178" s="755"/>
      <c r="AO178" s="755"/>
      <c r="AP178" s="755"/>
      <c r="AQ178" s="755"/>
      <c r="AR178" s="755"/>
      <c r="AS178" s="755"/>
      <c r="AT178" s="755"/>
      <c r="AU178" s="755"/>
      <c r="AV178" s="755"/>
      <c r="AW178" s="755"/>
      <c r="AX178" s="755"/>
      <c r="AY178" s="755"/>
      <c r="AZ178" s="755"/>
      <c r="BA178" s="755"/>
      <c r="BB178" s="755"/>
      <c r="BC178" s="755"/>
      <c r="BD178" s="755"/>
    </row>
    <row r="179" spans="1:56" s="823" customFormat="1" ht="15" customHeight="1">
      <c r="A179" s="805"/>
      <c r="B179" s="1730" t="s">
        <v>889</v>
      </c>
      <c r="C179" s="1730"/>
      <c r="D179" s="1730"/>
      <c r="E179" s="800"/>
      <c r="F179" s="800"/>
      <c r="G179" s="800"/>
      <c r="H179" s="801"/>
      <c r="I179" s="1731" t="s">
        <v>888</v>
      </c>
      <c r="J179" s="1731"/>
      <c r="K179" s="1731"/>
      <c r="L179" s="1731"/>
      <c r="M179" s="1731"/>
      <c r="N179" s="1731"/>
      <c r="O179" s="1731"/>
      <c r="P179" s="805"/>
      <c r="AH179" s="755"/>
      <c r="AI179" s="755"/>
      <c r="AJ179" s="755"/>
      <c r="AK179" s="755"/>
      <c r="AL179" s="755"/>
      <c r="AM179" s="755"/>
      <c r="AN179" s="755"/>
      <c r="AO179" s="755"/>
      <c r="AP179" s="755"/>
      <c r="AQ179" s="755"/>
      <c r="AR179" s="755"/>
      <c r="AS179" s="755"/>
      <c r="AT179" s="755"/>
      <c r="AU179" s="755"/>
      <c r="AV179" s="755"/>
      <c r="AW179" s="755"/>
      <c r="AX179" s="755"/>
      <c r="AY179" s="755"/>
      <c r="AZ179" s="755"/>
      <c r="BA179" s="755"/>
      <c r="BB179" s="755"/>
      <c r="BC179" s="755"/>
      <c r="BD179" s="755"/>
    </row>
    <row r="180" spans="1:56" s="823" customFormat="1" ht="14">
      <c r="A180" s="805"/>
      <c r="B180" s="800"/>
      <c r="C180" s="800"/>
      <c r="D180" s="800"/>
      <c r="E180" s="800"/>
      <c r="F180" s="800"/>
      <c r="G180" s="800"/>
      <c r="H180" s="801"/>
      <c r="I180" s="801"/>
      <c r="J180" s="801"/>
      <c r="K180" s="801"/>
      <c r="L180" s="800"/>
      <c r="M180" s="796"/>
      <c r="N180" s="796"/>
      <c r="O180" s="807"/>
      <c r="P180" s="807"/>
      <c r="AH180" s="755"/>
      <c r="AI180" s="755"/>
      <c r="AJ180" s="755"/>
      <c r="AK180" s="755"/>
      <c r="AL180" s="755"/>
      <c r="AM180" s="755"/>
      <c r="AN180" s="755"/>
      <c r="AO180" s="755"/>
      <c r="AP180" s="755"/>
      <c r="AQ180" s="755"/>
      <c r="AR180" s="755"/>
      <c r="AS180" s="755"/>
      <c r="AT180" s="755"/>
      <c r="AU180" s="755"/>
      <c r="AV180" s="755"/>
      <c r="AW180" s="755"/>
      <c r="AX180" s="755"/>
      <c r="AY180" s="755"/>
      <c r="AZ180" s="755"/>
      <c r="BA180" s="755"/>
      <c r="BB180" s="755"/>
      <c r="BC180" s="755"/>
      <c r="BD180" s="755"/>
    </row>
    <row r="181" spans="1:56" s="823" customFormat="1" ht="14">
      <c r="A181" s="805"/>
      <c r="B181" s="800"/>
      <c r="C181" s="800"/>
      <c r="D181" s="800"/>
      <c r="E181" s="800"/>
      <c r="F181" s="800"/>
      <c r="G181" s="800"/>
      <c r="H181" s="801"/>
      <c r="I181" s="801"/>
      <c r="J181" s="801"/>
      <c r="K181" s="801"/>
      <c r="L181" s="800"/>
      <c r="M181" s="796"/>
      <c r="N181" s="796"/>
      <c r="O181" s="807"/>
      <c r="P181" s="807"/>
      <c r="AH181" s="755"/>
      <c r="AI181" s="755"/>
      <c r="AJ181" s="755"/>
      <c r="AK181" s="755"/>
      <c r="AL181" s="755"/>
      <c r="AM181" s="755"/>
      <c r="AN181" s="755"/>
      <c r="AO181" s="755"/>
      <c r="AP181" s="755"/>
      <c r="AQ181" s="755"/>
      <c r="AR181" s="755"/>
      <c r="AS181" s="755"/>
      <c r="AT181" s="755"/>
      <c r="AU181" s="755"/>
      <c r="AV181" s="755"/>
      <c r="AW181" s="755"/>
      <c r="AX181" s="755"/>
      <c r="AY181" s="755"/>
      <c r="AZ181" s="755"/>
      <c r="BA181" s="755"/>
      <c r="BB181" s="755"/>
      <c r="BC181" s="755"/>
      <c r="BD181" s="755"/>
    </row>
    <row r="182" spans="1:56" s="823" customFormat="1" ht="14">
      <c r="A182" s="805"/>
      <c r="B182" s="800"/>
      <c r="C182" s="800"/>
      <c r="D182" s="800"/>
      <c r="E182" s="800"/>
      <c r="F182" s="800"/>
      <c r="G182" s="800"/>
      <c r="H182" s="801"/>
      <c r="I182" s="801"/>
      <c r="J182" s="801"/>
      <c r="K182" s="801"/>
      <c r="L182" s="800"/>
      <c r="M182" s="796"/>
      <c r="N182" s="796"/>
      <c r="O182" s="805"/>
      <c r="P182" s="805"/>
      <c r="AH182" s="755"/>
      <c r="AI182" s="755"/>
      <c r="AJ182" s="755"/>
      <c r="AK182" s="755"/>
      <c r="AL182" s="755"/>
      <c r="AM182" s="755"/>
      <c r="AN182" s="755"/>
      <c r="AO182" s="755"/>
      <c r="AP182" s="755"/>
      <c r="AQ182" s="755"/>
      <c r="AR182" s="755"/>
      <c r="AS182" s="755"/>
      <c r="AT182" s="755"/>
      <c r="AU182" s="755"/>
      <c r="AV182" s="755"/>
      <c r="AW182" s="755"/>
      <c r="AX182" s="755"/>
      <c r="AY182" s="755"/>
      <c r="AZ182" s="755"/>
      <c r="BA182" s="755"/>
      <c r="BB182" s="755"/>
      <c r="BC182" s="755"/>
      <c r="BD182" s="755"/>
    </row>
    <row r="183" spans="1:56" s="823" customFormat="1" ht="14">
      <c r="B183" s="800"/>
      <c r="C183" s="800"/>
      <c r="D183" s="800"/>
      <c r="E183" s="800"/>
      <c r="F183" s="803"/>
      <c r="G183" s="803"/>
      <c r="H183" s="801"/>
      <c r="I183" s="801"/>
      <c r="J183" s="801"/>
      <c r="K183" s="801"/>
      <c r="L183" s="803"/>
      <c r="M183" s="796"/>
      <c r="N183" s="796"/>
    </row>
    <row r="184" spans="1:56" s="823" customFormat="1" ht="15" customHeight="1">
      <c r="B184" s="1719" t="s">
        <v>2487</v>
      </c>
      <c r="C184" s="1719"/>
      <c r="D184" s="1719"/>
      <c r="E184" s="800"/>
      <c r="F184" s="798"/>
      <c r="G184" s="798"/>
      <c r="H184" s="804"/>
      <c r="I184" s="1721" t="s">
        <v>892</v>
      </c>
      <c r="J184" s="1721"/>
      <c r="K184" s="1721"/>
      <c r="L184" s="1721"/>
      <c r="M184" s="1721"/>
      <c r="N184" s="1721"/>
      <c r="O184" s="1721"/>
    </row>
    <row r="185" spans="1:56" s="823" customFormat="1" ht="15" customHeight="1">
      <c r="B185" s="1720" t="s">
        <v>1942</v>
      </c>
      <c r="C185" s="1720"/>
      <c r="D185" s="1720"/>
      <c r="E185" s="800"/>
      <c r="F185" s="787"/>
      <c r="G185" s="787"/>
      <c r="H185" s="801"/>
      <c r="I185" s="1722" t="s">
        <v>891</v>
      </c>
      <c r="J185" s="1722"/>
      <c r="K185" s="1722"/>
      <c r="L185" s="1722"/>
      <c r="M185" s="1722"/>
      <c r="N185" s="1722"/>
      <c r="O185" s="1722"/>
    </row>
    <row r="186" spans="1:56" s="823" customFormat="1" ht="14">
      <c r="B186" s="824"/>
      <c r="C186" s="824"/>
      <c r="D186" s="824"/>
      <c r="E186" s="824"/>
      <c r="F186" s="824"/>
      <c r="I186" s="751"/>
      <c r="J186" s="751"/>
      <c r="K186" s="751"/>
      <c r="L186" s="751"/>
      <c r="M186" s="751"/>
      <c r="N186" s="751"/>
    </row>
    <row r="187" spans="1:56">
      <c r="B187" s="815"/>
      <c r="C187" s="815"/>
      <c r="D187" s="815"/>
      <c r="E187" s="815"/>
      <c r="F187" s="815"/>
    </row>
  </sheetData>
  <autoFilter ref="A9:P174" xr:uid="{00000000-0009-0000-0000-000003000000}"/>
  <mergeCells count="45">
    <mergeCell ref="B177:D177"/>
    <mergeCell ref="B178:D178"/>
    <mergeCell ref="B179:D179"/>
    <mergeCell ref="I177:O177"/>
    <mergeCell ref="I179:O179"/>
    <mergeCell ref="B184:D184"/>
    <mergeCell ref="B185:D185"/>
    <mergeCell ref="I184:O184"/>
    <mergeCell ref="I185:O185"/>
    <mergeCell ref="A1:P1"/>
    <mergeCell ref="A2:P2"/>
    <mergeCell ref="O4:P4"/>
    <mergeCell ref="A6:A8"/>
    <mergeCell ref="I6:M6"/>
    <mergeCell ref="N6:N8"/>
    <mergeCell ref="B6:B8"/>
    <mergeCell ref="C6:C8"/>
    <mergeCell ref="D6:D8"/>
    <mergeCell ref="E6:E8"/>
    <mergeCell ref="F6:F8"/>
    <mergeCell ref="G6:G8"/>
    <mergeCell ref="H6:H8"/>
    <mergeCell ref="I7:I8"/>
    <mergeCell ref="J7:J8"/>
    <mergeCell ref="K7:K8"/>
    <mergeCell ref="AF125:AG132"/>
    <mergeCell ref="AE6:AE8"/>
    <mergeCell ref="AF6:AF8"/>
    <mergeCell ref="AD6:AD8"/>
    <mergeCell ref="AG6:AG8"/>
    <mergeCell ref="L7:L8"/>
    <mergeCell ref="M7:M8"/>
    <mergeCell ref="O6:O8"/>
    <mergeCell ref="P6:P8"/>
    <mergeCell ref="Y125:AD132"/>
    <mergeCell ref="Y6:Y8"/>
    <mergeCell ref="Z6:Z8"/>
    <mergeCell ref="AA6:AA8"/>
    <mergeCell ref="AB6:AB8"/>
    <mergeCell ref="AC6:AC8"/>
    <mergeCell ref="Q6:Q8"/>
    <mergeCell ref="R6:R8"/>
    <mergeCell ref="S6:S8"/>
    <mergeCell ref="T6:T8"/>
    <mergeCell ref="U6:U8"/>
  </mergeCells>
  <phoneticPr fontId="100" type="noConversion"/>
  <pageMargins left="0.28000000000000003" right="0.28000000000000003" top="0.90999999999999992" bottom="0.75000000000000011" header="0.31" footer="0.31"/>
  <pageSetup paperSize="5" scale="60" firstPageNumber="2" orientation="landscape" useFirstPageNumber="1" horizontalDpi="4294967293" r:id="rId1"/>
  <headerFooter>
    <oddFooter>&amp;C&amp;P&amp;RDINAS PERUMAHAN KAWASAN PERMUKIMAN DAN PERTANAHAN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S153"/>
  <sheetViews>
    <sheetView topLeftCell="A4" zoomScale="80" zoomScaleNormal="80" workbookViewId="0">
      <pane xSplit="2" ySplit="6" topLeftCell="C22" activePane="bottomRight" state="frozen"/>
      <selection activeCell="A4" sqref="A4"/>
      <selection pane="topRight" activeCell="C4" sqref="C4"/>
      <selection pane="bottomLeft" activeCell="A10" sqref="A10"/>
      <selection pane="bottomRight" activeCell="O32" sqref="O32"/>
    </sheetView>
  </sheetViews>
  <sheetFormatPr baseColWidth="10" defaultColWidth="8.83203125" defaultRowHeight="15"/>
  <cols>
    <col min="1" max="1" width="6.5" customWidth="1"/>
    <col min="2" max="2" width="27.5" customWidth="1"/>
    <col min="3" max="3" width="37.33203125" customWidth="1"/>
    <col min="4" max="4" width="11" bestFit="1" customWidth="1"/>
    <col min="5" max="5" width="8.5" customWidth="1"/>
    <col min="6" max="6" width="7.1640625" customWidth="1"/>
    <col min="7" max="7" width="12" bestFit="1" customWidth="1"/>
    <col min="8" max="8" width="10.1640625" bestFit="1" customWidth="1"/>
    <col min="9" max="9" width="19" customWidth="1"/>
    <col min="10" max="10" width="7.33203125" customWidth="1"/>
    <col min="11" max="11" width="7.6640625" customWidth="1"/>
    <col min="12" max="12" width="7.5" customWidth="1"/>
    <col min="13" max="13" width="6.83203125" customWidth="1"/>
    <col min="14" max="14" width="10.83203125" customWidth="1"/>
    <col min="15" max="15" width="17.5" bestFit="1" customWidth="1"/>
    <col min="18" max="18" width="11.1640625" customWidth="1"/>
    <col min="19" max="19" width="17.83203125" bestFit="1" customWidth="1"/>
    <col min="257" max="257" width="6.5" customWidth="1"/>
    <col min="258" max="258" width="27.5" customWidth="1"/>
    <col min="259" max="259" width="37.33203125" customWidth="1"/>
    <col min="260" max="260" width="11" bestFit="1" customWidth="1"/>
    <col min="261" max="261" width="8.5" customWidth="1"/>
    <col min="262" max="262" width="7.1640625" customWidth="1"/>
    <col min="263" max="263" width="12" bestFit="1" customWidth="1"/>
    <col min="264" max="264" width="10.1640625" bestFit="1" customWidth="1"/>
    <col min="265" max="265" width="19" customWidth="1"/>
    <col min="266" max="266" width="7.33203125" customWidth="1"/>
    <col min="267" max="267" width="7.6640625" customWidth="1"/>
    <col min="268" max="268" width="7.5" customWidth="1"/>
    <col min="269" max="269" width="6.83203125" customWidth="1"/>
    <col min="270" max="270" width="10.83203125" customWidth="1"/>
    <col min="271" max="271" width="17.5" bestFit="1" customWidth="1"/>
    <col min="274" max="274" width="11.1640625" customWidth="1"/>
    <col min="513" max="513" width="6.5" customWidth="1"/>
    <col min="514" max="514" width="27.5" customWidth="1"/>
    <col min="515" max="515" width="37.33203125" customWidth="1"/>
    <col min="516" max="516" width="11" bestFit="1" customWidth="1"/>
    <col min="517" max="517" width="8.5" customWidth="1"/>
    <col min="518" max="518" width="7.1640625" customWidth="1"/>
    <col min="519" max="519" width="12" bestFit="1" customWidth="1"/>
    <col min="520" max="520" width="10.1640625" bestFit="1" customWidth="1"/>
    <col min="521" max="521" width="19" customWidth="1"/>
    <col min="522" max="522" width="7.33203125" customWidth="1"/>
    <col min="523" max="523" width="7.6640625" customWidth="1"/>
    <col min="524" max="524" width="7.5" customWidth="1"/>
    <col min="525" max="525" width="6.83203125" customWidth="1"/>
    <col min="526" max="526" width="10.83203125" customWidth="1"/>
    <col min="527" max="527" width="17.5" bestFit="1" customWidth="1"/>
    <col min="530" max="530" width="11.1640625" customWidth="1"/>
    <col min="769" max="769" width="6.5" customWidth="1"/>
    <col min="770" max="770" width="27.5" customWidth="1"/>
    <col min="771" max="771" width="37.33203125" customWidth="1"/>
    <col min="772" max="772" width="11" bestFit="1" customWidth="1"/>
    <col min="773" max="773" width="8.5" customWidth="1"/>
    <col min="774" max="774" width="7.1640625" customWidth="1"/>
    <col min="775" max="775" width="12" bestFit="1" customWidth="1"/>
    <col min="776" max="776" width="10.1640625" bestFit="1" customWidth="1"/>
    <col min="777" max="777" width="19" customWidth="1"/>
    <col min="778" max="778" width="7.33203125" customWidth="1"/>
    <col min="779" max="779" width="7.6640625" customWidth="1"/>
    <col min="780" max="780" width="7.5" customWidth="1"/>
    <col min="781" max="781" width="6.83203125" customWidth="1"/>
    <col min="782" max="782" width="10.83203125" customWidth="1"/>
    <col min="783" max="783" width="17.5" bestFit="1" customWidth="1"/>
    <col min="786" max="786" width="11.1640625" customWidth="1"/>
    <col min="1025" max="1025" width="6.5" customWidth="1"/>
    <col min="1026" max="1026" width="27.5" customWidth="1"/>
    <col min="1027" max="1027" width="37.33203125" customWidth="1"/>
    <col min="1028" max="1028" width="11" bestFit="1" customWidth="1"/>
    <col min="1029" max="1029" width="8.5" customWidth="1"/>
    <col min="1030" max="1030" width="7.1640625" customWidth="1"/>
    <col min="1031" max="1031" width="12" bestFit="1" customWidth="1"/>
    <col min="1032" max="1032" width="10.1640625" bestFit="1" customWidth="1"/>
    <col min="1033" max="1033" width="19" customWidth="1"/>
    <col min="1034" max="1034" width="7.33203125" customWidth="1"/>
    <col min="1035" max="1035" width="7.6640625" customWidth="1"/>
    <col min="1036" max="1036" width="7.5" customWidth="1"/>
    <col min="1037" max="1037" width="6.83203125" customWidth="1"/>
    <col min="1038" max="1038" width="10.83203125" customWidth="1"/>
    <col min="1039" max="1039" width="17.5" bestFit="1" customWidth="1"/>
    <col min="1042" max="1042" width="11.1640625" customWidth="1"/>
    <col min="1281" max="1281" width="6.5" customWidth="1"/>
    <col min="1282" max="1282" width="27.5" customWidth="1"/>
    <col min="1283" max="1283" width="37.33203125" customWidth="1"/>
    <col min="1284" max="1284" width="11" bestFit="1" customWidth="1"/>
    <col min="1285" max="1285" width="8.5" customWidth="1"/>
    <col min="1286" max="1286" width="7.1640625" customWidth="1"/>
    <col min="1287" max="1287" width="12" bestFit="1" customWidth="1"/>
    <col min="1288" max="1288" width="10.1640625" bestFit="1" customWidth="1"/>
    <col min="1289" max="1289" width="19" customWidth="1"/>
    <col min="1290" max="1290" width="7.33203125" customWidth="1"/>
    <col min="1291" max="1291" width="7.6640625" customWidth="1"/>
    <col min="1292" max="1292" width="7.5" customWidth="1"/>
    <col min="1293" max="1293" width="6.83203125" customWidth="1"/>
    <col min="1294" max="1294" width="10.83203125" customWidth="1"/>
    <col min="1295" max="1295" width="17.5" bestFit="1" customWidth="1"/>
    <col min="1298" max="1298" width="11.1640625" customWidth="1"/>
    <col min="1537" max="1537" width="6.5" customWidth="1"/>
    <col min="1538" max="1538" width="27.5" customWidth="1"/>
    <col min="1539" max="1539" width="37.33203125" customWidth="1"/>
    <col min="1540" max="1540" width="11" bestFit="1" customWidth="1"/>
    <col min="1541" max="1541" width="8.5" customWidth="1"/>
    <col min="1542" max="1542" width="7.1640625" customWidth="1"/>
    <col min="1543" max="1543" width="12" bestFit="1" customWidth="1"/>
    <col min="1544" max="1544" width="10.1640625" bestFit="1" customWidth="1"/>
    <col min="1545" max="1545" width="19" customWidth="1"/>
    <col min="1546" max="1546" width="7.33203125" customWidth="1"/>
    <col min="1547" max="1547" width="7.6640625" customWidth="1"/>
    <col min="1548" max="1548" width="7.5" customWidth="1"/>
    <col min="1549" max="1549" width="6.83203125" customWidth="1"/>
    <col min="1550" max="1550" width="10.83203125" customWidth="1"/>
    <col min="1551" max="1551" width="17.5" bestFit="1" customWidth="1"/>
    <col min="1554" max="1554" width="11.1640625" customWidth="1"/>
    <col min="1793" max="1793" width="6.5" customWidth="1"/>
    <col min="1794" max="1794" width="27.5" customWidth="1"/>
    <col min="1795" max="1795" width="37.33203125" customWidth="1"/>
    <col min="1796" max="1796" width="11" bestFit="1" customWidth="1"/>
    <col min="1797" max="1797" width="8.5" customWidth="1"/>
    <col min="1798" max="1798" width="7.1640625" customWidth="1"/>
    <col min="1799" max="1799" width="12" bestFit="1" customWidth="1"/>
    <col min="1800" max="1800" width="10.1640625" bestFit="1" customWidth="1"/>
    <col min="1801" max="1801" width="19" customWidth="1"/>
    <col min="1802" max="1802" width="7.33203125" customWidth="1"/>
    <col min="1803" max="1803" width="7.6640625" customWidth="1"/>
    <col min="1804" max="1804" width="7.5" customWidth="1"/>
    <col min="1805" max="1805" width="6.83203125" customWidth="1"/>
    <col min="1806" max="1806" width="10.83203125" customWidth="1"/>
    <col min="1807" max="1807" width="17.5" bestFit="1" customWidth="1"/>
    <col min="1810" max="1810" width="11.1640625" customWidth="1"/>
    <col min="2049" max="2049" width="6.5" customWidth="1"/>
    <col min="2050" max="2050" width="27.5" customWidth="1"/>
    <col min="2051" max="2051" width="37.33203125" customWidth="1"/>
    <col min="2052" max="2052" width="11" bestFit="1" customWidth="1"/>
    <col min="2053" max="2053" width="8.5" customWidth="1"/>
    <col min="2054" max="2054" width="7.1640625" customWidth="1"/>
    <col min="2055" max="2055" width="12" bestFit="1" customWidth="1"/>
    <col min="2056" max="2056" width="10.1640625" bestFit="1" customWidth="1"/>
    <col min="2057" max="2057" width="19" customWidth="1"/>
    <col min="2058" max="2058" width="7.33203125" customWidth="1"/>
    <col min="2059" max="2059" width="7.6640625" customWidth="1"/>
    <col min="2060" max="2060" width="7.5" customWidth="1"/>
    <col min="2061" max="2061" width="6.83203125" customWidth="1"/>
    <col min="2062" max="2062" width="10.83203125" customWidth="1"/>
    <col min="2063" max="2063" width="17.5" bestFit="1" customWidth="1"/>
    <col min="2066" max="2066" width="11.1640625" customWidth="1"/>
    <col min="2305" max="2305" width="6.5" customWidth="1"/>
    <col min="2306" max="2306" width="27.5" customWidth="1"/>
    <col min="2307" max="2307" width="37.33203125" customWidth="1"/>
    <col min="2308" max="2308" width="11" bestFit="1" customWidth="1"/>
    <col min="2309" max="2309" width="8.5" customWidth="1"/>
    <col min="2310" max="2310" width="7.1640625" customWidth="1"/>
    <col min="2311" max="2311" width="12" bestFit="1" customWidth="1"/>
    <col min="2312" max="2312" width="10.1640625" bestFit="1" customWidth="1"/>
    <col min="2313" max="2313" width="19" customWidth="1"/>
    <col min="2314" max="2314" width="7.33203125" customWidth="1"/>
    <col min="2315" max="2315" width="7.6640625" customWidth="1"/>
    <col min="2316" max="2316" width="7.5" customWidth="1"/>
    <col min="2317" max="2317" width="6.83203125" customWidth="1"/>
    <col min="2318" max="2318" width="10.83203125" customWidth="1"/>
    <col min="2319" max="2319" width="17.5" bestFit="1" customWidth="1"/>
    <col min="2322" max="2322" width="11.1640625" customWidth="1"/>
    <col min="2561" max="2561" width="6.5" customWidth="1"/>
    <col min="2562" max="2562" width="27.5" customWidth="1"/>
    <col min="2563" max="2563" width="37.33203125" customWidth="1"/>
    <col min="2564" max="2564" width="11" bestFit="1" customWidth="1"/>
    <col min="2565" max="2565" width="8.5" customWidth="1"/>
    <col min="2566" max="2566" width="7.1640625" customWidth="1"/>
    <col min="2567" max="2567" width="12" bestFit="1" customWidth="1"/>
    <col min="2568" max="2568" width="10.1640625" bestFit="1" customWidth="1"/>
    <col min="2569" max="2569" width="19" customWidth="1"/>
    <col min="2570" max="2570" width="7.33203125" customWidth="1"/>
    <col min="2571" max="2571" width="7.6640625" customWidth="1"/>
    <col min="2572" max="2572" width="7.5" customWidth="1"/>
    <col min="2573" max="2573" width="6.83203125" customWidth="1"/>
    <col min="2574" max="2574" width="10.83203125" customWidth="1"/>
    <col min="2575" max="2575" width="17.5" bestFit="1" customWidth="1"/>
    <col min="2578" max="2578" width="11.1640625" customWidth="1"/>
    <col min="2817" max="2817" width="6.5" customWidth="1"/>
    <col min="2818" max="2818" width="27.5" customWidth="1"/>
    <col min="2819" max="2819" width="37.33203125" customWidth="1"/>
    <col min="2820" max="2820" width="11" bestFit="1" customWidth="1"/>
    <col min="2821" max="2821" width="8.5" customWidth="1"/>
    <col min="2822" max="2822" width="7.1640625" customWidth="1"/>
    <col min="2823" max="2823" width="12" bestFit="1" customWidth="1"/>
    <col min="2824" max="2824" width="10.1640625" bestFit="1" customWidth="1"/>
    <col min="2825" max="2825" width="19" customWidth="1"/>
    <col min="2826" max="2826" width="7.33203125" customWidth="1"/>
    <col min="2827" max="2827" width="7.6640625" customWidth="1"/>
    <col min="2828" max="2828" width="7.5" customWidth="1"/>
    <col min="2829" max="2829" width="6.83203125" customWidth="1"/>
    <col min="2830" max="2830" width="10.83203125" customWidth="1"/>
    <col min="2831" max="2831" width="17.5" bestFit="1" customWidth="1"/>
    <col min="2834" max="2834" width="11.1640625" customWidth="1"/>
    <col min="3073" max="3073" width="6.5" customWidth="1"/>
    <col min="3074" max="3074" width="27.5" customWidth="1"/>
    <col min="3075" max="3075" width="37.33203125" customWidth="1"/>
    <col min="3076" max="3076" width="11" bestFit="1" customWidth="1"/>
    <col min="3077" max="3077" width="8.5" customWidth="1"/>
    <col min="3078" max="3078" width="7.1640625" customWidth="1"/>
    <col min="3079" max="3079" width="12" bestFit="1" customWidth="1"/>
    <col min="3080" max="3080" width="10.1640625" bestFit="1" customWidth="1"/>
    <col min="3081" max="3081" width="19" customWidth="1"/>
    <col min="3082" max="3082" width="7.33203125" customWidth="1"/>
    <col min="3083" max="3083" width="7.6640625" customWidth="1"/>
    <col min="3084" max="3084" width="7.5" customWidth="1"/>
    <col min="3085" max="3085" width="6.83203125" customWidth="1"/>
    <col min="3086" max="3086" width="10.83203125" customWidth="1"/>
    <col min="3087" max="3087" width="17.5" bestFit="1" customWidth="1"/>
    <col min="3090" max="3090" width="11.1640625" customWidth="1"/>
    <col min="3329" max="3329" width="6.5" customWidth="1"/>
    <col min="3330" max="3330" width="27.5" customWidth="1"/>
    <col min="3331" max="3331" width="37.33203125" customWidth="1"/>
    <col min="3332" max="3332" width="11" bestFit="1" customWidth="1"/>
    <col min="3333" max="3333" width="8.5" customWidth="1"/>
    <col min="3334" max="3334" width="7.1640625" customWidth="1"/>
    <col min="3335" max="3335" width="12" bestFit="1" customWidth="1"/>
    <col min="3336" max="3336" width="10.1640625" bestFit="1" customWidth="1"/>
    <col min="3337" max="3337" width="19" customWidth="1"/>
    <col min="3338" max="3338" width="7.33203125" customWidth="1"/>
    <col min="3339" max="3339" width="7.6640625" customWidth="1"/>
    <col min="3340" max="3340" width="7.5" customWidth="1"/>
    <col min="3341" max="3341" width="6.83203125" customWidth="1"/>
    <col min="3342" max="3342" width="10.83203125" customWidth="1"/>
    <col min="3343" max="3343" width="17.5" bestFit="1" customWidth="1"/>
    <col min="3346" max="3346" width="11.1640625" customWidth="1"/>
    <col min="3585" max="3585" width="6.5" customWidth="1"/>
    <col min="3586" max="3586" width="27.5" customWidth="1"/>
    <col min="3587" max="3587" width="37.33203125" customWidth="1"/>
    <col min="3588" max="3588" width="11" bestFit="1" customWidth="1"/>
    <col min="3589" max="3589" width="8.5" customWidth="1"/>
    <col min="3590" max="3590" width="7.1640625" customWidth="1"/>
    <col min="3591" max="3591" width="12" bestFit="1" customWidth="1"/>
    <col min="3592" max="3592" width="10.1640625" bestFit="1" customWidth="1"/>
    <col min="3593" max="3593" width="19" customWidth="1"/>
    <col min="3594" max="3594" width="7.33203125" customWidth="1"/>
    <col min="3595" max="3595" width="7.6640625" customWidth="1"/>
    <col min="3596" max="3596" width="7.5" customWidth="1"/>
    <col min="3597" max="3597" width="6.83203125" customWidth="1"/>
    <col min="3598" max="3598" width="10.83203125" customWidth="1"/>
    <col min="3599" max="3599" width="17.5" bestFit="1" customWidth="1"/>
    <col min="3602" max="3602" width="11.1640625" customWidth="1"/>
    <col min="3841" max="3841" width="6.5" customWidth="1"/>
    <col min="3842" max="3842" width="27.5" customWidth="1"/>
    <col min="3843" max="3843" width="37.33203125" customWidth="1"/>
    <col min="3844" max="3844" width="11" bestFit="1" customWidth="1"/>
    <col min="3845" max="3845" width="8.5" customWidth="1"/>
    <col min="3846" max="3846" width="7.1640625" customWidth="1"/>
    <col min="3847" max="3847" width="12" bestFit="1" customWidth="1"/>
    <col min="3848" max="3848" width="10.1640625" bestFit="1" customWidth="1"/>
    <col min="3849" max="3849" width="19" customWidth="1"/>
    <col min="3850" max="3850" width="7.33203125" customWidth="1"/>
    <col min="3851" max="3851" width="7.6640625" customWidth="1"/>
    <col min="3852" max="3852" width="7.5" customWidth="1"/>
    <col min="3853" max="3853" width="6.83203125" customWidth="1"/>
    <col min="3854" max="3854" width="10.83203125" customWidth="1"/>
    <col min="3855" max="3855" width="17.5" bestFit="1" customWidth="1"/>
    <col min="3858" max="3858" width="11.1640625" customWidth="1"/>
    <col min="4097" max="4097" width="6.5" customWidth="1"/>
    <col min="4098" max="4098" width="27.5" customWidth="1"/>
    <col min="4099" max="4099" width="37.33203125" customWidth="1"/>
    <col min="4100" max="4100" width="11" bestFit="1" customWidth="1"/>
    <col min="4101" max="4101" width="8.5" customWidth="1"/>
    <col min="4102" max="4102" width="7.1640625" customWidth="1"/>
    <col min="4103" max="4103" width="12" bestFit="1" customWidth="1"/>
    <col min="4104" max="4104" width="10.1640625" bestFit="1" customWidth="1"/>
    <col min="4105" max="4105" width="19" customWidth="1"/>
    <col min="4106" max="4106" width="7.33203125" customWidth="1"/>
    <col min="4107" max="4107" width="7.6640625" customWidth="1"/>
    <col min="4108" max="4108" width="7.5" customWidth="1"/>
    <col min="4109" max="4109" width="6.83203125" customWidth="1"/>
    <col min="4110" max="4110" width="10.83203125" customWidth="1"/>
    <col min="4111" max="4111" width="17.5" bestFit="1" customWidth="1"/>
    <col min="4114" max="4114" width="11.1640625" customWidth="1"/>
    <col min="4353" max="4353" width="6.5" customWidth="1"/>
    <col min="4354" max="4354" width="27.5" customWidth="1"/>
    <col min="4355" max="4355" width="37.33203125" customWidth="1"/>
    <col min="4356" max="4356" width="11" bestFit="1" customWidth="1"/>
    <col min="4357" max="4357" width="8.5" customWidth="1"/>
    <col min="4358" max="4358" width="7.1640625" customWidth="1"/>
    <col min="4359" max="4359" width="12" bestFit="1" customWidth="1"/>
    <col min="4360" max="4360" width="10.1640625" bestFit="1" customWidth="1"/>
    <col min="4361" max="4361" width="19" customWidth="1"/>
    <col min="4362" max="4362" width="7.33203125" customWidth="1"/>
    <col min="4363" max="4363" width="7.6640625" customWidth="1"/>
    <col min="4364" max="4364" width="7.5" customWidth="1"/>
    <col min="4365" max="4365" width="6.83203125" customWidth="1"/>
    <col min="4366" max="4366" width="10.83203125" customWidth="1"/>
    <col min="4367" max="4367" width="17.5" bestFit="1" customWidth="1"/>
    <col min="4370" max="4370" width="11.1640625" customWidth="1"/>
    <col min="4609" max="4609" width="6.5" customWidth="1"/>
    <col min="4610" max="4610" width="27.5" customWidth="1"/>
    <col min="4611" max="4611" width="37.33203125" customWidth="1"/>
    <col min="4612" max="4612" width="11" bestFit="1" customWidth="1"/>
    <col min="4613" max="4613" width="8.5" customWidth="1"/>
    <col min="4614" max="4614" width="7.1640625" customWidth="1"/>
    <col min="4615" max="4615" width="12" bestFit="1" customWidth="1"/>
    <col min="4616" max="4616" width="10.1640625" bestFit="1" customWidth="1"/>
    <col min="4617" max="4617" width="19" customWidth="1"/>
    <col min="4618" max="4618" width="7.33203125" customWidth="1"/>
    <col min="4619" max="4619" width="7.6640625" customWidth="1"/>
    <col min="4620" max="4620" width="7.5" customWidth="1"/>
    <col min="4621" max="4621" width="6.83203125" customWidth="1"/>
    <col min="4622" max="4622" width="10.83203125" customWidth="1"/>
    <col min="4623" max="4623" width="17.5" bestFit="1" customWidth="1"/>
    <col min="4626" max="4626" width="11.1640625" customWidth="1"/>
    <col min="4865" max="4865" width="6.5" customWidth="1"/>
    <col min="4866" max="4866" width="27.5" customWidth="1"/>
    <col min="4867" max="4867" width="37.33203125" customWidth="1"/>
    <col min="4868" max="4868" width="11" bestFit="1" customWidth="1"/>
    <col min="4869" max="4869" width="8.5" customWidth="1"/>
    <col min="4870" max="4870" width="7.1640625" customWidth="1"/>
    <col min="4871" max="4871" width="12" bestFit="1" customWidth="1"/>
    <col min="4872" max="4872" width="10.1640625" bestFit="1" customWidth="1"/>
    <col min="4873" max="4873" width="19" customWidth="1"/>
    <col min="4874" max="4874" width="7.33203125" customWidth="1"/>
    <col min="4875" max="4875" width="7.6640625" customWidth="1"/>
    <col min="4876" max="4876" width="7.5" customWidth="1"/>
    <col min="4877" max="4877" width="6.83203125" customWidth="1"/>
    <col min="4878" max="4878" width="10.83203125" customWidth="1"/>
    <col min="4879" max="4879" width="17.5" bestFit="1" customWidth="1"/>
    <col min="4882" max="4882" width="11.1640625" customWidth="1"/>
    <col min="5121" max="5121" width="6.5" customWidth="1"/>
    <col min="5122" max="5122" width="27.5" customWidth="1"/>
    <col min="5123" max="5123" width="37.33203125" customWidth="1"/>
    <col min="5124" max="5124" width="11" bestFit="1" customWidth="1"/>
    <col min="5125" max="5125" width="8.5" customWidth="1"/>
    <col min="5126" max="5126" width="7.1640625" customWidth="1"/>
    <col min="5127" max="5127" width="12" bestFit="1" customWidth="1"/>
    <col min="5128" max="5128" width="10.1640625" bestFit="1" customWidth="1"/>
    <col min="5129" max="5129" width="19" customWidth="1"/>
    <col min="5130" max="5130" width="7.33203125" customWidth="1"/>
    <col min="5131" max="5131" width="7.6640625" customWidth="1"/>
    <col min="5132" max="5132" width="7.5" customWidth="1"/>
    <col min="5133" max="5133" width="6.83203125" customWidth="1"/>
    <col min="5134" max="5134" width="10.83203125" customWidth="1"/>
    <col min="5135" max="5135" width="17.5" bestFit="1" customWidth="1"/>
    <col min="5138" max="5138" width="11.1640625" customWidth="1"/>
    <col min="5377" max="5377" width="6.5" customWidth="1"/>
    <col min="5378" max="5378" width="27.5" customWidth="1"/>
    <col min="5379" max="5379" width="37.33203125" customWidth="1"/>
    <col min="5380" max="5380" width="11" bestFit="1" customWidth="1"/>
    <col min="5381" max="5381" width="8.5" customWidth="1"/>
    <col min="5382" max="5382" width="7.1640625" customWidth="1"/>
    <col min="5383" max="5383" width="12" bestFit="1" customWidth="1"/>
    <col min="5384" max="5384" width="10.1640625" bestFit="1" customWidth="1"/>
    <col min="5385" max="5385" width="19" customWidth="1"/>
    <col min="5386" max="5386" width="7.33203125" customWidth="1"/>
    <col min="5387" max="5387" width="7.6640625" customWidth="1"/>
    <col min="5388" max="5388" width="7.5" customWidth="1"/>
    <col min="5389" max="5389" width="6.83203125" customWidth="1"/>
    <col min="5390" max="5390" width="10.83203125" customWidth="1"/>
    <col min="5391" max="5391" width="17.5" bestFit="1" customWidth="1"/>
    <col min="5394" max="5394" width="11.1640625" customWidth="1"/>
    <col min="5633" max="5633" width="6.5" customWidth="1"/>
    <col min="5634" max="5634" width="27.5" customWidth="1"/>
    <col min="5635" max="5635" width="37.33203125" customWidth="1"/>
    <col min="5636" max="5636" width="11" bestFit="1" customWidth="1"/>
    <col min="5637" max="5637" width="8.5" customWidth="1"/>
    <col min="5638" max="5638" width="7.1640625" customWidth="1"/>
    <col min="5639" max="5639" width="12" bestFit="1" customWidth="1"/>
    <col min="5640" max="5640" width="10.1640625" bestFit="1" customWidth="1"/>
    <col min="5641" max="5641" width="19" customWidth="1"/>
    <col min="5642" max="5642" width="7.33203125" customWidth="1"/>
    <col min="5643" max="5643" width="7.6640625" customWidth="1"/>
    <col min="5644" max="5644" width="7.5" customWidth="1"/>
    <col min="5645" max="5645" width="6.83203125" customWidth="1"/>
    <col min="5646" max="5646" width="10.83203125" customWidth="1"/>
    <col min="5647" max="5647" width="17.5" bestFit="1" customWidth="1"/>
    <col min="5650" max="5650" width="11.1640625" customWidth="1"/>
    <col min="5889" max="5889" width="6.5" customWidth="1"/>
    <col min="5890" max="5890" width="27.5" customWidth="1"/>
    <col min="5891" max="5891" width="37.33203125" customWidth="1"/>
    <col min="5892" max="5892" width="11" bestFit="1" customWidth="1"/>
    <col min="5893" max="5893" width="8.5" customWidth="1"/>
    <col min="5894" max="5894" width="7.1640625" customWidth="1"/>
    <col min="5895" max="5895" width="12" bestFit="1" customWidth="1"/>
    <col min="5896" max="5896" width="10.1640625" bestFit="1" customWidth="1"/>
    <col min="5897" max="5897" width="19" customWidth="1"/>
    <col min="5898" max="5898" width="7.33203125" customWidth="1"/>
    <col min="5899" max="5899" width="7.6640625" customWidth="1"/>
    <col min="5900" max="5900" width="7.5" customWidth="1"/>
    <col min="5901" max="5901" width="6.83203125" customWidth="1"/>
    <col min="5902" max="5902" width="10.83203125" customWidth="1"/>
    <col min="5903" max="5903" width="17.5" bestFit="1" customWidth="1"/>
    <col min="5906" max="5906" width="11.1640625" customWidth="1"/>
    <col min="6145" max="6145" width="6.5" customWidth="1"/>
    <col min="6146" max="6146" width="27.5" customWidth="1"/>
    <col min="6147" max="6147" width="37.33203125" customWidth="1"/>
    <col min="6148" max="6148" width="11" bestFit="1" customWidth="1"/>
    <col min="6149" max="6149" width="8.5" customWidth="1"/>
    <col min="6150" max="6150" width="7.1640625" customWidth="1"/>
    <col min="6151" max="6151" width="12" bestFit="1" customWidth="1"/>
    <col min="6152" max="6152" width="10.1640625" bestFit="1" customWidth="1"/>
    <col min="6153" max="6153" width="19" customWidth="1"/>
    <col min="6154" max="6154" width="7.33203125" customWidth="1"/>
    <col min="6155" max="6155" width="7.6640625" customWidth="1"/>
    <col min="6156" max="6156" width="7.5" customWidth="1"/>
    <col min="6157" max="6157" width="6.83203125" customWidth="1"/>
    <col min="6158" max="6158" width="10.83203125" customWidth="1"/>
    <col min="6159" max="6159" width="17.5" bestFit="1" customWidth="1"/>
    <col min="6162" max="6162" width="11.1640625" customWidth="1"/>
    <col min="6401" max="6401" width="6.5" customWidth="1"/>
    <col min="6402" max="6402" width="27.5" customWidth="1"/>
    <col min="6403" max="6403" width="37.33203125" customWidth="1"/>
    <col min="6404" max="6404" width="11" bestFit="1" customWidth="1"/>
    <col min="6405" max="6405" width="8.5" customWidth="1"/>
    <col min="6406" max="6406" width="7.1640625" customWidth="1"/>
    <col min="6407" max="6407" width="12" bestFit="1" customWidth="1"/>
    <col min="6408" max="6408" width="10.1640625" bestFit="1" customWidth="1"/>
    <col min="6409" max="6409" width="19" customWidth="1"/>
    <col min="6410" max="6410" width="7.33203125" customWidth="1"/>
    <col min="6411" max="6411" width="7.6640625" customWidth="1"/>
    <col min="6412" max="6412" width="7.5" customWidth="1"/>
    <col min="6413" max="6413" width="6.83203125" customWidth="1"/>
    <col min="6414" max="6414" width="10.83203125" customWidth="1"/>
    <col min="6415" max="6415" width="17.5" bestFit="1" customWidth="1"/>
    <col min="6418" max="6418" width="11.1640625" customWidth="1"/>
    <col min="6657" max="6657" width="6.5" customWidth="1"/>
    <col min="6658" max="6658" width="27.5" customWidth="1"/>
    <col min="6659" max="6659" width="37.33203125" customWidth="1"/>
    <col min="6660" max="6660" width="11" bestFit="1" customWidth="1"/>
    <col min="6661" max="6661" width="8.5" customWidth="1"/>
    <col min="6662" max="6662" width="7.1640625" customWidth="1"/>
    <col min="6663" max="6663" width="12" bestFit="1" customWidth="1"/>
    <col min="6664" max="6664" width="10.1640625" bestFit="1" customWidth="1"/>
    <col min="6665" max="6665" width="19" customWidth="1"/>
    <col min="6666" max="6666" width="7.33203125" customWidth="1"/>
    <col min="6667" max="6667" width="7.6640625" customWidth="1"/>
    <col min="6668" max="6668" width="7.5" customWidth="1"/>
    <col min="6669" max="6669" width="6.83203125" customWidth="1"/>
    <col min="6670" max="6670" width="10.83203125" customWidth="1"/>
    <col min="6671" max="6671" width="17.5" bestFit="1" customWidth="1"/>
    <col min="6674" max="6674" width="11.1640625" customWidth="1"/>
    <col min="6913" max="6913" width="6.5" customWidth="1"/>
    <col min="6914" max="6914" width="27.5" customWidth="1"/>
    <col min="6915" max="6915" width="37.33203125" customWidth="1"/>
    <col min="6916" max="6916" width="11" bestFit="1" customWidth="1"/>
    <col min="6917" max="6917" width="8.5" customWidth="1"/>
    <col min="6918" max="6918" width="7.1640625" customWidth="1"/>
    <col min="6919" max="6919" width="12" bestFit="1" customWidth="1"/>
    <col min="6920" max="6920" width="10.1640625" bestFit="1" customWidth="1"/>
    <col min="6921" max="6921" width="19" customWidth="1"/>
    <col min="6922" max="6922" width="7.33203125" customWidth="1"/>
    <col min="6923" max="6923" width="7.6640625" customWidth="1"/>
    <col min="6924" max="6924" width="7.5" customWidth="1"/>
    <col min="6925" max="6925" width="6.83203125" customWidth="1"/>
    <col min="6926" max="6926" width="10.83203125" customWidth="1"/>
    <col min="6927" max="6927" width="17.5" bestFit="1" customWidth="1"/>
    <col min="6930" max="6930" width="11.1640625" customWidth="1"/>
    <col min="7169" max="7169" width="6.5" customWidth="1"/>
    <col min="7170" max="7170" width="27.5" customWidth="1"/>
    <col min="7171" max="7171" width="37.33203125" customWidth="1"/>
    <col min="7172" max="7172" width="11" bestFit="1" customWidth="1"/>
    <col min="7173" max="7173" width="8.5" customWidth="1"/>
    <col min="7174" max="7174" width="7.1640625" customWidth="1"/>
    <col min="7175" max="7175" width="12" bestFit="1" customWidth="1"/>
    <col min="7176" max="7176" width="10.1640625" bestFit="1" customWidth="1"/>
    <col min="7177" max="7177" width="19" customWidth="1"/>
    <col min="7178" max="7178" width="7.33203125" customWidth="1"/>
    <col min="7179" max="7179" width="7.6640625" customWidth="1"/>
    <col min="7180" max="7180" width="7.5" customWidth="1"/>
    <col min="7181" max="7181" width="6.83203125" customWidth="1"/>
    <col min="7182" max="7182" width="10.83203125" customWidth="1"/>
    <col min="7183" max="7183" width="17.5" bestFit="1" customWidth="1"/>
    <col min="7186" max="7186" width="11.1640625" customWidth="1"/>
    <col min="7425" max="7425" width="6.5" customWidth="1"/>
    <col min="7426" max="7426" width="27.5" customWidth="1"/>
    <col min="7427" max="7427" width="37.33203125" customWidth="1"/>
    <col min="7428" max="7428" width="11" bestFit="1" customWidth="1"/>
    <col min="7429" max="7429" width="8.5" customWidth="1"/>
    <col min="7430" max="7430" width="7.1640625" customWidth="1"/>
    <col min="7431" max="7431" width="12" bestFit="1" customWidth="1"/>
    <col min="7432" max="7432" width="10.1640625" bestFit="1" customWidth="1"/>
    <col min="7433" max="7433" width="19" customWidth="1"/>
    <col min="7434" max="7434" width="7.33203125" customWidth="1"/>
    <col min="7435" max="7435" width="7.6640625" customWidth="1"/>
    <col min="7436" max="7436" width="7.5" customWidth="1"/>
    <col min="7437" max="7437" width="6.83203125" customWidth="1"/>
    <col min="7438" max="7438" width="10.83203125" customWidth="1"/>
    <col min="7439" max="7439" width="17.5" bestFit="1" customWidth="1"/>
    <col min="7442" max="7442" width="11.1640625" customWidth="1"/>
    <col min="7681" max="7681" width="6.5" customWidth="1"/>
    <col min="7682" max="7682" width="27.5" customWidth="1"/>
    <col min="7683" max="7683" width="37.33203125" customWidth="1"/>
    <col min="7684" max="7684" width="11" bestFit="1" customWidth="1"/>
    <col min="7685" max="7685" width="8.5" customWidth="1"/>
    <col min="7686" max="7686" width="7.1640625" customWidth="1"/>
    <col min="7687" max="7687" width="12" bestFit="1" customWidth="1"/>
    <col min="7688" max="7688" width="10.1640625" bestFit="1" customWidth="1"/>
    <col min="7689" max="7689" width="19" customWidth="1"/>
    <col min="7690" max="7690" width="7.33203125" customWidth="1"/>
    <col min="7691" max="7691" width="7.6640625" customWidth="1"/>
    <col min="7692" max="7692" width="7.5" customWidth="1"/>
    <col min="7693" max="7693" width="6.83203125" customWidth="1"/>
    <col min="7694" max="7694" width="10.83203125" customWidth="1"/>
    <col min="7695" max="7695" width="17.5" bestFit="1" customWidth="1"/>
    <col min="7698" max="7698" width="11.1640625" customWidth="1"/>
    <col min="7937" max="7937" width="6.5" customWidth="1"/>
    <col min="7938" max="7938" width="27.5" customWidth="1"/>
    <col min="7939" max="7939" width="37.33203125" customWidth="1"/>
    <col min="7940" max="7940" width="11" bestFit="1" customWidth="1"/>
    <col min="7941" max="7941" width="8.5" customWidth="1"/>
    <col min="7942" max="7942" width="7.1640625" customWidth="1"/>
    <col min="7943" max="7943" width="12" bestFit="1" customWidth="1"/>
    <col min="7944" max="7944" width="10.1640625" bestFit="1" customWidth="1"/>
    <col min="7945" max="7945" width="19" customWidth="1"/>
    <col min="7946" max="7946" width="7.33203125" customWidth="1"/>
    <col min="7947" max="7947" width="7.6640625" customWidth="1"/>
    <col min="7948" max="7948" width="7.5" customWidth="1"/>
    <col min="7949" max="7949" width="6.83203125" customWidth="1"/>
    <col min="7950" max="7950" width="10.83203125" customWidth="1"/>
    <col min="7951" max="7951" width="17.5" bestFit="1" customWidth="1"/>
    <col min="7954" max="7954" width="11.1640625" customWidth="1"/>
    <col min="8193" max="8193" width="6.5" customWidth="1"/>
    <col min="8194" max="8194" width="27.5" customWidth="1"/>
    <col min="8195" max="8195" width="37.33203125" customWidth="1"/>
    <col min="8196" max="8196" width="11" bestFit="1" customWidth="1"/>
    <col min="8197" max="8197" width="8.5" customWidth="1"/>
    <col min="8198" max="8198" width="7.1640625" customWidth="1"/>
    <col min="8199" max="8199" width="12" bestFit="1" customWidth="1"/>
    <col min="8200" max="8200" width="10.1640625" bestFit="1" customWidth="1"/>
    <col min="8201" max="8201" width="19" customWidth="1"/>
    <col min="8202" max="8202" width="7.33203125" customWidth="1"/>
    <col min="8203" max="8203" width="7.6640625" customWidth="1"/>
    <col min="8204" max="8204" width="7.5" customWidth="1"/>
    <col min="8205" max="8205" width="6.83203125" customWidth="1"/>
    <col min="8206" max="8206" width="10.83203125" customWidth="1"/>
    <col min="8207" max="8207" width="17.5" bestFit="1" customWidth="1"/>
    <col min="8210" max="8210" width="11.1640625" customWidth="1"/>
    <col min="8449" max="8449" width="6.5" customWidth="1"/>
    <col min="8450" max="8450" width="27.5" customWidth="1"/>
    <col min="8451" max="8451" width="37.33203125" customWidth="1"/>
    <col min="8452" max="8452" width="11" bestFit="1" customWidth="1"/>
    <col min="8453" max="8453" width="8.5" customWidth="1"/>
    <col min="8454" max="8454" width="7.1640625" customWidth="1"/>
    <col min="8455" max="8455" width="12" bestFit="1" customWidth="1"/>
    <col min="8456" max="8456" width="10.1640625" bestFit="1" customWidth="1"/>
    <col min="8457" max="8457" width="19" customWidth="1"/>
    <col min="8458" max="8458" width="7.33203125" customWidth="1"/>
    <col min="8459" max="8459" width="7.6640625" customWidth="1"/>
    <col min="8460" max="8460" width="7.5" customWidth="1"/>
    <col min="8461" max="8461" width="6.83203125" customWidth="1"/>
    <col min="8462" max="8462" width="10.83203125" customWidth="1"/>
    <col min="8463" max="8463" width="17.5" bestFit="1" customWidth="1"/>
    <col min="8466" max="8466" width="11.1640625" customWidth="1"/>
    <col min="8705" max="8705" width="6.5" customWidth="1"/>
    <col min="8706" max="8706" width="27.5" customWidth="1"/>
    <col min="8707" max="8707" width="37.33203125" customWidth="1"/>
    <col min="8708" max="8708" width="11" bestFit="1" customWidth="1"/>
    <col min="8709" max="8709" width="8.5" customWidth="1"/>
    <col min="8710" max="8710" width="7.1640625" customWidth="1"/>
    <col min="8711" max="8711" width="12" bestFit="1" customWidth="1"/>
    <col min="8712" max="8712" width="10.1640625" bestFit="1" customWidth="1"/>
    <col min="8713" max="8713" width="19" customWidth="1"/>
    <col min="8714" max="8714" width="7.33203125" customWidth="1"/>
    <col min="8715" max="8715" width="7.6640625" customWidth="1"/>
    <col min="8716" max="8716" width="7.5" customWidth="1"/>
    <col min="8717" max="8717" width="6.83203125" customWidth="1"/>
    <col min="8718" max="8718" width="10.83203125" customWidth="1"/>
    <col min="8719" max="8719" width="17.5" bestFit="1" customWidth="1"/>
    <col min="8722" max="8722" width="11.1640625" customWidth="1"/>
    <col min="8961" max="8961" width="6.5" customWidth="1"/>
    <col min="8962" max="8962" width="27.5" customWidth="1"/>
    <col min="8963" max="8963" width="37.33203125" customWidth="1"/>
    <col min="8964" max="8964" width="11" bestFit="1" customWidth="1"/>
    <col min="8965" max="8965" width="8.5" customWidth="1"/>
    <col min="8966" max="8966" width="7.1640625" customWidth="1"/>
    <col min="8967" max="8967" width="12" bestFit="1" customWidth="1"/>
    <col min="8968" max="8968" width="10.1640625" bestFit="1" customWidth="1"/>
    <col min="8969" max="8969" width="19" customWidth="1"/>
    <col min="8970" max="8970" width="7.33203125" customWidth="1"/>
    <col min="8971" max="8971" width="7.6640625" customWidth="1"/>
    <col min="8972" max="8972" width="7.5" customWidth="1"/>
    <col min="8973" max="8973" width="6.83203125" customWidth="1"/>
    <col min="8974" max="8974" width="10.83203125" customWidth="1"/>
    <col min="8975" max="8975" width="17.5" bestFit="1" customWidth="1"/>
    <col min="8978" max="8978" width="11.1640625" customWidth="1"/>
    <col min="9217" max="9217" width="6.5" customWidth="1"/>
    <col min="9218" max="9218" width="27.5" customWidth="1"/>
    <col min="9219" max="9219" width="37.33203125" customWidth="1"/>
    <col min="9220" max="9220" width="11" bestFit="1" customWidth="1"/>
    <col min="9221" max="9221" width="8.5" customWidth="1"/>
    <col min="9222" max="9222" width="7.1640625" customWidth="1"/>
    <col min="9223" max="9223" width="12" bestFit="1" customWidth="1"/>
    <col min="9224" max="9224" width="10.1640625" bestFit="1" customWidth="1"/>
    <col min="9225" max="9225" width="19" customWidth="1"/>
    <col min="9226" max="9226" width="7.33203125" customWidth="1"/>
    <col min="9227" max="9227" width="7.6640625" customWidth="1"/>
    <col min="9228" max="9228" width="7.5" customWidth="1"/>
    <col min="9229" max="9229" width="6.83203125" customWidth="1"/>
    <col min="9230" max="9230" width="10.83203125" customWidth="1"/>
    <col min="9231" max="9231" width="17.5" bestFit="1" customWidth="1"/>
    <col min="9234" max="9234" width="11.1640625" customWidth="1"/>
    <col min="9473" max="9473" width="6.5" customWidth="1"/>
    <col min="9474" max="9474" width="27.5" customWidth="1"/>
    <col min="9475" max="9475" width="37.33203125" customWidth="1"/>
    <col min="9476" max="9476" width="11" bestFit="1" customWidth="1"/>
    <col min="9477" max="9477" width="8.5" customWidth="1"/>
    <col min="9478" max="9478" width="7.1640625" customWidth="1"/>
    <col min="9479" max="9479" width="12" bestFit="1" customWidth="1"/>
    <col min="9480" max="9480" width="10.1640625" bestFit="1" customWidth="1"/>
    <col min="9481" max="9481" width="19" customWidth="1"/>
    <col min="9482" max="9482" width="7.33203125" customWidth="1"/>
    <col min="9483" max="9483" width="7.6640625" customWidth="1"/>
    <col min="9484" max="9484" width="7.5" customWidth="1"/>
    <col min="9485" max="9485" width="6.83203125" customWidth="1"/>
    <col min="9486" max="9486" width="10.83203125" customWidth="1"/>
    <col min="9487" max="9487" width="17.5" bestFit="1" customWidth="1"/>
    <col min="9490" max="9490" width="11.1640625" customWidth="1"/>
    <col min="9729" max="9729" width="6.5" customWidth="1"/>
    <col min="9730" max="9730" width="27.5" customWidth="1"/>
    <col min="9731" max="9731" width="37.33203125" customWidth="1"/>
    <col min="9732" max="9732" width="11" bestFit="1" customWidth="1"/>
    <col min="9733" max="9733" width="8.5" customWidth="1"/>
    <col min="9734" max="9734" width="7.1640625" customWidth="1"/>
    <col min="9735" max="9735" width="12" bestFit="1" customWidth="1"/>
    <col min="9736" max="9736" width="10.1640625" bestFit="1" customWidth="1"/>
    <col min="9737" max="9737" width="19" customWidth="1"/>
    <col min="9738" max="9738" width="7.33203125" customWidth="1"/>
    <col min="9739" max="9739" width="7.6640625" customWidth="1"/>
    <col min="9740" max="9740" width="7.5" customWidth="1"/>
    <col min="9741" max="9741" width="6.83203125" customWidth="1"/>
    <col min="9742" max="9742" width="10.83203125" customWidth="1"/>
    <col min="9743" max="9743" width="17.5" bestFit="1" customWidth="1"/>
    <col min="9746" max="9746" width="11.1640625" customWidth="1"/>
    <col min="9985" max="9985" width="6.5" customWidth="1"/>
    <col min="9986" max="9986" width="27.5" customWidth="1"/>
    <col min="9987" max="9987" width="37.33203125" customWidth="1"/>
    <col min="9988" max="9988" width="11" bestFit="1" customWidth="1"/>
    <col min="9989" max="9989" width="8.5" customWidth="1"/>
    <col min="9990" max="9990" width="7.1640625" customWidth="1"/>
    <col min="9991" max="9991" width="12" bestFit="1" customWidth="1"/>
    <col min="9992" max="9992" width="10.1640625" bestFit="1" customWidth="1"/>
    <col min="9993" max="9993" width="19" customWidth="1"/>
    <col min="9994" max="9994" width="7.33203125" customWidth="1"/>
    <col min="9995" max="9995" width="7.6640625" customWidth="1"/>
    <col min="9996" max="9996" width="7.5" customWidth="1"/>
    <col min="9997" max="9997" width="6.83203125" customWidth="1"/>
    <col min="9998" max="9998" width="10.83203125" customWidth="1"/>
    <col min="9999" max="9999" width="17.5" bestFit="1" customWidth="1"/>
    <col min="10002" max="10002" width="11.1640625" customWidth="1"/>
    <col min="10241" max="10241" width="6.5" customWidth="1"/>
    <col min="10242" max="10242" width="27.5" customWidth="1"/>
    <col min="10243" max="10243" width="37.33203125" customWidth="1"/>
    <col min="10244" max="10244" width="11" bestFit="1" customWidth="1"/>
    <col min="10245" max="10245" width="8.5" customWidth="1"/>
    <col min="10246" max="10246" width="7.1640625" customWidth="1"/>
    <col min="10247" max="10247" width="12" bestFit="1" customWidth="1"/>
    <col min="10248" max="10248" width="10.1640625" bestFit="1" customWidth="1"/>
    <col min="10249" max="10249" width="19" customWidth="1"/>
    <col min="10250" max="10250" width="7.33203125" customWidth="1"/>
    <col min="10251" max="10251" width="7.6640625" customWidth="1"/>
    <col min="10252" max="10252" width="7.5" customWidth="1"/>
    <col min="10253" max="10253" width="6.83203125" customWidth="1"/>
    <col min="10254" max="10254" width="10.83203125" customWidth="1"/>
    <col min="10255" max="10255" width="17.5" bestFit="1" customWidth="1"/>
    <col min="10258" max="10258" width="11.1640625" customWidth="1"/>
    <col min="10497" max="10497" width="6.5" customWidth="1"/>
    <col min="10498" max="10498" width="27.5" customWidth="1"/>
    <col min="10499" max="10499" width="37.33203125" customWidth="1"/>
    <col min="10500" max="10500" width="11" bestFit="1" customWidth="1"/>
    <col min="10501" max="10501" width="8.5" customWidth="1"/>
    <col min="10502" max="10502" width="7.1640625" customWidth="1"/>
    <col min="10503" max="10503" width="12" bestFit="1" customWidth="1"/>
    <col min="10504" max="10504" width="10.1640625" bestFit="1" customWidth="1"/>
    <col min="10505" max="10505" width="19" customWidth="1"/>
    <col min="10506" max="10506" width="7.33203125" customWidth="1"/>
    <col min="10507" max="10507" width="7.6640625" customWidth="1"/>
    <col min="10508" max="10508" width="7.5" customWidth="1"/>
    <col min="10509" max="10509" width="6.83203125" customWidth="1"/>
    <col min="10510" max="10510" width="10.83203125" customWidth="1"/>
    <col min="10511" max="10511" width="17.5" bestFit="1" customWidth="1"/>
    <col min="10514" max="10514" width="11.1640625" customWidth="1"/>
    <col min="10753" max="10753" width="6.5" customWidth="1"/>
    <col min="10754" max="10754" width="27.5" customWidth="1"/>
    <col min="10755" max="10755" width="37.33203125" customWidth="1"/>
    <col min="10756" max="10756" width="11" bestFit="1" customWidth="1"/>
    <col min="10757" max="10757" width="8.5" customWidth="1"/>
    <col min="10758" max="10758" width="7.1640625" customWidth="1"/>
    <col min="10759" max="10759" width="12" bestFit="1" customWidth="1"/>
    <col min="10760" max="10760" width="10.1640625" bestFit="1" customWidth="1"/>
    <col min="10761" max="10761" width="19" customWidth="1"/>
    <col min="10762" max="10762" width="7.33203125" customWidth="1"/>
    <col min="10763" max="10763" width="7.6640625" customWidth="1"/>
    <col min="10764" max="10764" width="7.5" customWidth="1"/>
    <col min="10765" max="10765" width="6.83203125" customWidth="1"/>
    <col min="10766" max="10766" width="10.83203125" customWidth="1"/>
    <col min="10767" max="10767" width="17.5" bestFit="1" customWidth="1"/>
    <col min="10770" max="10770" width="11.1640625" customWidth="1"/>
    <col min="11009" max="11009" width="6.5" customWidth="1"/>
    <col min="11010" max="11010" width="27.5" customWidth="1"/>
    <col min="11011" max="11011" width="37.33203125" customWidth="1"/>
    <col min="11012" max="11012" width="11" bestFit="1" customWidth="1"/>
    <col min="11013" max="11013" width="8.5" customWidth="1"/>
    <col min="11014" max="11014" width="7.1640625" customWidth="1"/>
    <col min="11015" max="11015" width="12" bestFit="1" customWidth="1"/>
    <col min="11016" max="11016" width="10.1640625" bestFit="1" customWidth="1"/>
    <col min="11017" max="11017" width="19" customWidth="1"/>
    <col min="11018" max="11018" width="7.33203125" customWidth="1"/>
    <col min="11019" max="11019" width="7.6640625" customWidth="1"/>
    <col min="11020" max="11020" width="7.5" customWidth="1"/>
    <col min="11021" max="11021" width="6.83203125" customWidth="1"/>
    <col min="11022" max="11022" width="10.83203125" customWidth="1"/>
    <col min="11023" max="11023" width="17.5" bestFit="1" customWidth="1"/>
    <col min="11026" max="11026" width="11.1640625" customWidth="1"/>
    <col min="11265" max="11265" width="6.5" customWidth="1"/>
    <col min="11266" max="11266" width="27.5" customWidth="1"/>
    <col min="11267" max="11267" width="37.33203125" customWidth="1"/>
    <col min="11268" max="11268" width="11" bestFit="1" customWidth="1"/>
    <col min="11269" max="11269" width="8.5" customWidth="1"/>
    <col min="11270" max="11270" width="7.1640625" customWidth="1"/>
    <col min="11271" max="11271" width="12" bestFit="1" customWidth="1"/>
    <col min="11272" max="11272" width="10.1640625" bestFit="1" customWidth="1"/>
    <col min="11273" max="11273" width="19" customWidth="1"/>
    <col min="11274" max="11274" width="7.33203125" customWidth="1"/>
    <col min="11275" max="11275" width="7.6640625" customWidth="1"/>
    <col min="11276" max="11276" width="7.5" customWidth="1"/>
    <col min="11277" max="11277" width="6.83203125" customWidth="1"/>
    <col min="11278" max="11278" width="10.83203125" customWidth="1"/>
    <col min="11279" max="11279" width="17.5" bestFit="1" customWidth="1"/>
    <col min="11282" max="11282" width="11.1640625" customWidth="1"/>
    <col min="11521" max="11521" width="6.5" customWidth="1"/>
    <col min="11522" max="11522" width="27.5" customWidth="1"/>
    <col min="11523" max="11523" width="37.33203125" customWidth="1"/>
    <col min="11524" max="11524" width="11" bestFit="1" customWidth="1"/>
    <col min="11525" max="11525" width="8.5" customWidth="1"/>
    <col min="11526" max="11526" width="7.1640625" customWidth="1"/>
    <col min="11527" max="11527" width="12" bestFit="1" customWidth="1"/>
    <col min="11528" max="11528" width="10.1640625" bestFit="1" customWidth="1"/>
    <col min="11529" max="11529" width="19" customWidth="1"/>
    <col min="11530" max="11530" width="7.33203125" customWidth="1"/>
    <col min="11531" max="11531" width="7.6640625" customWidth="1"/>
    <col min="11532" max="11532" width="7.5" customWidth="1"/>
    <col min="11533" max="11533" width="6.83203125" customWidth="1"/>
    <col min="11534" max="11534" width="10.83203125" customWidth="1"/>
    <col min="11535" max="11535" width="17.5" bestFit="1" customWidth="1"/>
    <col min="11538" max="11538" width="11.1640625" customWidth="1"/>
    <col min="11777" max="11777" width="6.5" customWidth="1"/>
    <col min="11778" max="11778" width="27.5" customWidth="1"/>
    <col min="11779" max="11779" width="37.33203125" customWidth="1"/>
    <col min="11780" max="11780" width="11" bestFit="1" customWidth="1"/>
    <col min="11781" max="11781" width="8.5" customWidth="1"/>
    <col min="11782" max="11782" width="7.1640625" customWidth="1"/>
    <col min="11783" max="11783" width="12" bestFit="1" customWidth="1"/>
    <col min="11784" max="11784" width="10.1640625" bestFit="1" customWidth="1"/>
    <col min="11785" max="11785" width="19" customWidth="1"/>
    <col min="11786" max="11786" width="7.33203125" customWidth="1"/>
    <col min="11787" max="11787" width="7.6640625" customWidth="1"/>
    <col min="11788" max="11788" width="7.5" customWidth="1"/>
    <col min="11789" max="11789" width="6.83203125" customWidth="1"/>
    <col min="11790" max="11790" width="10.83203125" customWidth="1"/>
    <col min="11791" max="11791" width="17.5" bestFit="1" customWidth="1"/>
    <col min="11794" max="11794" width="11.1640625" customWidth="1"/>
    <col min="12033" max="12033" width="6.5" customWidth="1"/>
    <col min="12034" max="12034" width="27.5" customWidth="1"/>
    <col min="12035" max="12035" width="37.33203125" customWidth="1"/>
    <col min="12036" max="12036" width="11" bestFit="1" customWidth="1"/>
    <col min="12037" max="12037" width="8.5" customWidth="1"/>
    <col min="12038" max="12038" width="7.1640625" customWidth="1"/>
    <col min="12039" max="12039" width="12" bestFit="1" customWidth="1"/>
    <col min="12040" max="12040" width="10.1640625" bestFit="1" customWidth="1"/>
    <col min="12041" max="12041" width="19" customWidth="1"/>
    <col min="12042" max="12042" width="7.33203125" customWidth="1"/>
    <col min="12043" max="12043" width="7.6640625" customWidth="1"/>
    <col min="12044" max="12044" width="7.5" customWidth="1"/>
    <col min="12045" max="12045" width="6.83203125" customWidth="1"/>
    <col min="12046" max="12046" width="10.83203125" customWidth="1"/>
    <col min="12047" max="12047" width="17.5" bestFit="1" customWidth="1"/>
    <col min="12050" max="12050" width="11.1640625" customWidth="1"/>
    <col min="12289" max="12289" width="6.5" customWidth="1"/>
    <col min="12290" max="12290" width="27.5" customWidth="1"/>
    <col min="12291" max="12291" width="37.33203125" customWidth="1"/>
    <col min="12292" max="12292" width="11" bestFit="1" customWidth="1"/>
    <col min="12293" max="12293" width="8.5" customWidth="1"/>
    <col min="12294" max="12294" width="7.1640625" customWidth="1"/>
    <col min="12295" max="12295" width="12" bestFit="1" customWidth="1"/>
    <col min="12296" max="12296" width="10.1640625" bestFit="1" customWidth="1"/>
    <col min="12297" max="12297" width="19" customWidth="1"/>
    <col min="12298" max="12298" width="7.33203125" customWidth="1"/>
    <col min="12299" max="12299" width="7.6640625" customWidth="1"/>
    <col min="12300" max="12300" width="7.5" customWidth="1"/>
    <col min="12301" max="12301" width="6.83203125" customWidth="1"/>
    <col min="12302" max="12302" width="10.83203125" customWidth="1"/>
    <col min="12303" max="12303" width="17.5" bestFit="1" customWidth="1"/>
    <col min="12306" max="12306" width="11.1640625" customWidth="1"/>
    <col min="12545" max="12545" width="6.5" customWidth="1"/>
    <col min="12546" max="12546" width="27.5" customWidth="1"/>
    <col min="12547" max="12547" width="37.33203125" customWidth="1"/>
    <col min="12548" max="12548" width="11" bestFit="1" customWidth="1"/>
    <col min="12549" max="12549" width="8.5" customWidth="1"/>
    <col min="12550" max="12550" width="7.1640625" customWidth="1"/>
    <col min="12551" max="12551" width="12" bestFit="1" customWidth="1"/>
    <col min="12552" max="12552" width="10.1640625" bestFit="1" customWidth="1"/>
    <col min="12553" max="12553" width="19" customWidth="1"/>
    <col min="12554" max="12554" width="7.33203125" customWidth="1"/>
    <col min="12555" max="12555" width="7.6640625" customWidth="1"/>
    <col min="12556" max="12556" width="7.5" customWidth="1"/>
    <col min="12557" max="12557" width="6.83203125" customWidth="1"/>
    <col min="12558" max="12558" width="10.83203125" customWidth="1"/>
    <col min="12559" max="12559" width="17.5" bestFit="1" customWidth="1"/>
    <col min="12562" max="12562" width="11.1640625" customWidth="1"/>
    <col min="12801" max="12801" width="6.5" customWidth="1"/>
    <col min="12802" max="12802" width="27.5" customWidth="1"/>
    <col min="12803" max="12803" width="37.33203125" customWidth="1"/>
    <col min="12804" max="12804" width="11" bestFit="1" customWidth="1"/>
    <col min="12805" max="12805" width="8.5" customWidth="1"/>
    <col min="12806" max="12806" width="7.1640625" customWidth="1"/>
    <col min="12807" max="12807" width="12" bestFit="1" customWidth="1"/>
    <col min="12808" max="12808" width="10.1640625" bestFit="1" customWidth="1"/>
    <col min="12809" max="12809" width="19" customWidth="1"/>
    <col min="12810" max="12810" width="7.33203125" customWidth="1"/>
    <col min="12811" max="12811" width="7.6640625" customWidth="1"/>
    <col min="12812" max="12812" width="7.5" customWidth="1"/>
    <col min="12813" max="12813" width="6.83203125" customWidth="1"/>
    <col min="12814" max="12814" width="10.83203125" customWidth="1"/>
    <col min="12815" max="12815" width="17.5" bestFit="1" customWidth="1"/>
    <col min="12818" max="12818" width="11.1640625" customWidth="1"/>
    <col min="13057" max="13057" width="6.5" customWidth="1"/>
    <col min="13058" max="13058" width="27.5" customWidth="1"/>
    <col min="13059" max="13059" width="37.33203125" customWidth="1"/>
    <col min="13060" max="13060" width="11" bestFit="1" customWidth="1"/>
    <col min="13061" max="13061" width="8.5" customWidth="1"/>
    <col min="13062" max="13062" width="7.1640625" customWidth="1"/>
    <col min="13063" max="13063" width="12" bestFit="1" customWidth="1"/>
    <col min="13064" max="13064" width="10.1640625" bestFit="1" customWidth="1"/>
    <col min="13065" max="13065" width="19" customWidth="1"/>
    <col min="13066" max="13066" width="7.33203125" customWidth="1"/>
    <col min="13067" max="13067" width="7.6640625" customWidth="1"/>
    <col min="13068" max="13068" width="7.5" customWidth="1"/>
    <col min="13069" max="13069" width="6.83203125" customWidth="1"/>
    <col min="13070" max="13070" width="10.83203125" customWidth="1"/>
    <col min="13071" max="13071" width="17.5" bestFit="1" customWidth="1"/>
    <col min="13074" max="13074" width="11.1640625" customWidth="1"/>
    <col min="13313" max="13313" width="6.5" customWidth="1"/>
    <col min="13314" max="13314" width="27.5" customWidth="1"/>
    <col min="13315" max="13315" width="37.33203125" customWidth="1"/>
    <col min="13316" max="13316" width="11" bestFit="1" customWidth="1"/>
    <col min="13317" max="13317" width="8.5" customWidth="1"/>
    <col min="13318" max="13318" width="7.1640625" customWidth="1"/>
    <col min="13319" max="13319" width="12" bestFit="1" customWidth="1"/>
    <col min="13320" max="13320" width="10.1640625" bestFit="1" customWidth="1"/>
    <col min="13321" max="13321" width="19" customWidth="1"/>
    <col min="13322" max="13322" width="7.33203125" customWidth="1"/>
    <col min="13323" max="13323" width="7.6640625" customWidth="1"/>
    <col min="13324" max="13324" width="7.5" customWidth="1"/>
    <col min="13325" max="13325" width="6.83203125" customWidth="1"/>
    <col min="13326" max="13326" width="10.83203125" customWidth="1"/>
    <col min="13327" max="13327" width="17.5" bestFit="1" customWidth="1"/>
    <col min="13330" max="13330" width="11.1640625" customWidth="1"/>
    <col min="13569" max="13569" width="6.5" customWidth="1"/>
    <col min="13570" max="13570" width="27.5" customWidth="1"/>
    <col min="13571" max="13571" width="37.33203125" customWidth="1"/>
    <col min="13572" max="13572" width="11" bestFit="1" customWidth="1"/>
    <col min="13573" max="13573" width="8.5" customWidth="1"/>
    <col min="13574" max="13574" width="7.1640625" customWidth="1"/>
    <col min="13575" max="13575" width="12" bestFit="1" customWidth="1"/>
    <col min="13576" max="13576" width="10.1640625" bestFit="1" customWidth="1"/>
    <col min="13577" max="13577" width="19" customWidth="1"/>
    <col min="13578" max="13578" width="7.33203125" customWidth="1"/>
    <col min="13579" max="13579" width="7.6640625" customWidth="1"/>
    <col min="13580" max="13580" width="7.5" customWidth="1"/>
    <col min="13581" max="13581" width="6.83203125" customWidth="1"/>
    <col min="13582" max="13582" width="10.83203125" customWidth="1"/>
    <col min="13583" max="13583" width="17.5" bestFit="1" customWidth="1"/>
    <col min="13586" max="13586" width="11.1640625" customWidth="1"/>
    <col min="13825" max="13825" width="6.5" customWidth="1"/>
    <col min="13826" max="13826" width="27.5" customWidth="1"/>
    <col min="13827" max="13827" width="37.33203125" customWidth="1"/>
    <col min="13828" max="13828" width="11" bestFit="1" customWidth="1"/>
    <col min="13829" max="13829" width="8.5" customWidth="1"/>
    <col min="13830" max="13830" width="7.1640625" customWidth="1"/>
    <col min="13831" max="13831" width="12" bestFit="1" customWidth="1"/>
    <col min="13832" max="13832" width="10.1640625" bestFit="1" customWidth="1"/>
    <col min="13833" max="13833" width="19" customWidth="1"/>
    <col min="13834" max="13834" width="7.33203125" customWidth="1"/>
    <col min="13835" max="13835" width="7.6640625" customWidth="1"/>
    <col min="13836" max="13836" width="7.5" customWidth="1"/>
    <col min="13837" max="13837" width="6.83203125" customWidth="1"/>
    <col min="13838" max="13838" width="10.83203125" customWidth="1"/>
    <col min="13839" max="13839" width="17.5" bestFit="1" customWidth="1"/>
    <col min="13842" max="13842" width="11.1640625" customWidth="1"/>
    <col min="14081" max="14081" width="6.5" customWidth="1"/>
    <col min="14082" max="14082" width="27.5" customWidth="1"/>
    <col min="14083" max="14083" width="37.33203125" customWidth="1"/>
    <col min="14084" max="14084" width="11" bestFit="1" customWidth="1"/>
    <col min="14085" max="14085" width="8.5" customWidth="1"/>
    <col min="14086" max="14086" width="7.1640625" customWidth="1"/>
    <col min="14087" max="14087" width="12" bestFit="1" customWidth="1"/>
    <col min="14088" max="14088" width="10.1640625" bestFit="1" customWidth="1"/>
    <col min="14089" max="14089" width="19" customWidth="1"/>
    <col min="14090" max="14090" width="7.33203125" customWidth="1"/>
    <col min="14091" max="14091" width="7.6640625" customWidth="1"/>
    <col min="14092" max="14092" width="7.5" customWidth="1"/>
    <col min="14093" max="14093" width="6.83203125" customWidth="1"/>
    <col min="14094" max="14094" width="10.83203125" customWidth="1"/>
    <col min="14095" max="14095" width="17.5" bestFit="1" customWidth="1"/>
    <col min="14098" max="14098" width="11.1640625" customWidth="1"/>
    <col min="14337" max="14337" width="6.5" customWidth="1"/>
    <col min="14338" max="14338" width="27.5" customWidth="1"/>
    <col min="14339" max="14339" width="37.33203125" customWidth="1"/>
    <col min="14340" max="14340" width="11" bestFit="1" customWidth="1"/>
    <col min="14341" max="14341" width="8.5" customWidth="1"/>
    <col min="14342" max="14342" width="7.1640625" customWidth="1"/>
    <col min="14343" max="14343" width="12" bestFit="1" customWidth="1"/>
    <col min="14344" max="14344" width="10.1640625" bestFit="1" customWidth="1"/>
    <col min="14345" max="14345" width="19" customWidth="1"/>
    <col min="14346" max="14346" width="7.33203125" customWidth="1"/>
    <col min="14347" max="14347" width="7.6640625" customWidth="1"/>
    <col min="14348" max="14348" width="7.5" customWidth="1"/>
    <col min="14349" max="14349" width="6.83203125" customWidth="1"/>
    <col min="14350" max="14350" width="10.83203125" customWidth="1"/>
    <col min="14351" max="14351" width="17.5" bestFit="1" customWidth="1"/>
    <col min="14354" max="14354" width="11.1640625" customWidth="1"/>
    <col min="14593" max="14593" width="6.5" customWidth="1"/>
    <col min="14594" max="14594" width="27.5" customWidth="1"/>
    <col min="14595" max="14595" width="37.33203125" customWidth="1"/>
    <col min="14596" max="14596" width="11" bestFit="1" customWidth="1"/>
    <col min="14597" max="14597" width="8.5" customWidth="1"/>
    <col min="14598" max="14598" width="7.1640625" customWidth="1"/>
    <col min="14599" max="14599" width="12" bestFit="1" customWidth="1"/>
    <col min="14600" max="14600" width="10.1640625" bestFit="1" customWidth="1"/>
    <col min="14601" max="14601" width="19" customWidth="1"/>
    <col min="14602" max="14602" width="7.33203125" customWidth="1"/>
    <col min="14603" max="14603" width="7.6640625" customWidth="1"/>
    <col min="14604" max="14604" width="7.5" customWidth="1"/>
    <col min="14605" max="14605" width="6.83203125" customWidth="1"/>
    <col min="14606" max="14606" width="10.83203125" customWidth="1"/>
    <col min="14607" max="14607" width="17.5" bestFit="1" customWidth="1"/>
    <col min="14610" max="14610" width="11.1640625" customWidth="1"/>
    <col min="14849" max="14849" width="6.5" customWidth="1"/>
    <col min="14850" max="14850" width="27.5" customWidth="1"/>
    <col min="14851" max="14851" width="37.33203125" customWidth="1"/>
    <col min="14852" max="14852" width="11" bestFit="1" customWidth="1"/>
    <col min="14853" max="14853" width="8.5" customWidth="1"/>
    <col min="14854" max="14854" width="7.1640625" customWidth="1"/>
    <col min="14855" max="14855" width="12" bestFit="1" customWidth="1"/>
    <col min="14856" max="14856" width="10.1640625" bestFit="1" customWidth="1"/>
    <col min="14857" max="14857" width="19" customWidth="1"/>
    <col min="14858" max="14858" width="7.33203125" customWidth="1"/>
    <col min="14859" max="14859" width="7.6640625" customWidth="1"/>
    <col min="14860" max="14860" width="7.5" customWidth="1"/>
    <col min="14861" max="14861" width="6.83203125" customWidth="1"/>
    <col min="14862" max="14862" width="10.83203125" customWidth="1"/>
    <col min="14863" max="14863" width="17.5" bestFit="1" customWidth="1"/>
    <col min="14866" max="14866" width="11.1640625" customWidth="1"/>
    <col min="15105" max="15105" width="6.5" customWidth="1"/>
    <col min="15106" max="15106" width="27.5" customWidth="1"/>
    <col min="15107" max="15107" width="37.33203125" customWidth="1"/>
    <col min="15108" max="15108" width="11" bestFit="1" customWidth="1"/>
    <col min="15109" max="15109" width="8.5" customWidth="1"/>
    <col min="15110" max="15110" width="7.1640625" customWidth="1"/>
    <col min="15111" max="15111" width="12" bestFit="1" customWidth="1"/>
    <col min="15112" max="15112" width="10.1640625" bestFit="1" customWidth="1"/>
    <col min="15113" max="15113" width="19" customWidth="1"/>
    <col min="15114" max="15114" width="7.33203125" customWidth="1"/>
    <col min="15115" max="15115" width="7.6640625" customWidth="1"/>
    <col min="15116" max="15116" width="7.5" customWidth="1"/>
    <col min="15117" max="15117" width="6.83203125" customWidth="1"/>
    <col min="15118" max="15118" width="10.83203125" customWidth="1"/>
    <col min="15119" max="15119" width="17.5" bestFit="1" customWidth="1"/>
    <col min="15122" max="15122" width="11.1640625" customWidth="1"/>
    <col min="15361" max="15361" width="6.5" customWidth="1"/>
    <col min="15362" max="15362" width="27.5" customWidth="1"/>
    <col min="15363" max="15363" width="37.33203125" customWidth="1"/>
    <col min="15364" max="15364" width="11" bestFit="1" customWidth="1"/>
    <col min="15365" max="15365" width="8.5" customWidth="1"/>
    <col min="15366" max="15366" width="7.1640625" customWidth="1"/>
    <col min="15367" max="15367" width="12" bestFit="1" customWidth="1"/>
    <col min="15368" max="15368" width="10.1640625" bestFit="1" customWidth="1"/>
    <col min="15369" max="15369" width="19" customWidth="1"/>
    <col min="15370" max="15370" width="7.33203125" customWidth="1"/>
    <col min="15371" max="15371" width="7.6640625" customWidth="1"/>
    <col min="15372" max="15372" width="7.5" customWidth="1"/>
    <col min="15373" max="15373" width="6.83203125" customWidth="1"/>
    <col min="15374" max="15374" width="10.83203125" customWidth="1"/>
    <col min="15375" max="15375" width="17.5" bestFit="1" customWidth="1"/>
    <col min="15378" max="15378" width="11.1640625" customWidth="1"/>
    <col min="15617" max="15617" width="6.5" customWidth="1"/>
    <col min="15618" max="15618" width="27.5" customWidth="1"/>
    <col min="15619" max="15619" width="37.33203125" customWidth="1"/>
    <col min="15620" max="15620" width="11" bestFit="1" customWidth="1"/>
    <col min="15621" max="15621" width="8.5" customWidth="1"/>
    <col min="15622" max="15622" width="7.1640625" customWidth="1"/>
    <col min="15623" max="15623" width="12" bestFit="1" customWidth="1"/>
    <col min="15624" max="15624" width="10.1640625" bestFit="1" customWidth="1"/>
    <col min="15625" max="15625" width="19" customWidth="1"/>
    <col min="15626" max="15626" width="7.33203125" customWidth="1"/>
    <col min="15627" max="15627" width="7.6640625" customWidth="1"/>
    <col min="15628" max="15628" width="7.5" customWidth="1"/>
    <col min="15629" max="15629" width="6.83203125" customWidth="1"/>
    <col min="15630" max="15630" width="10.83203125" customWidth="1"/>
    <col min="15631" max="15631" width="17.5" bestFit="1" customWidth="1"/>
    <col min="15634" max="15634" width="11.1640625" customWidth="1"/>
    <col min="15873" max="15873" width="6.5" customWidth="1"/>
    <col min="15874" max="15874" width="27.5" customWidth="1"/>
    <col min="15875" max="15875" width="37.33203125" customWidth="1"/>
    <col min="15876" max="15876" width="11" bestFit="1" customWidth="1"/>
    <col min="15877" max="15877" width="8.5" customWidth="1"/>
    <col min="15878" max="15878" width="7.1640625" customWidth="1"/>
    <col min="15879" max="15879" width="12" bestFit="1" customWidth="1"/>
    <col min="15880" max="15880" width="10.1640625" bestFit="1" customWidth="1"/>
    <col min="15881" max="15881" width="19" customWidth="1"/>
    <col min="15882" max="15882" width="7.33203125" customWidth="1"/>
    <col min="15883" max="15883" width="7.6640625" customWidth="1"/>
    <col min="15884" max="15884" width="7.5" customWidth="1"/>
    <col min="15885" max="15885" width="6.83203125" customWidth="1"/>
    <col min="15886" max="15886" width="10.83203125" customWidth="1"/>
    <col min="15887" max="15887" width="17.5" bestFit="1" customWidth="1"/>
    <col min="15890" max="15890" width="11.1640625" customWidth="1"/>
    <col min="16129" max="16129" width="6.5" customWidth="1"/>
    <col min="16130" max="16130" width="27.5" customWidth="1"/>
    <col min="16131" max="16131" width="37.33203125" customWidth="1"/>
    <col min="16132" max="16132" width="11" bestFit="1" customWidth="1"/>
    <col min="16133" max="16133" width="8.5" customWidth="1"/>
    <col min="16134" max="16134" width="7.1640625" customWidth="1"/>
    <col min="16135" max="16135" width="12" bestFit="1" customWidth="1"/>
    <col min="16136" max="16136" width="10.1640625" bestFit="1" customWidth="1"/>
    <col min="16137" max="16137" width="19" customWidth="1"/>
    <col min="16138" max="16138" width="7.33203125" customWidth="1"/>
    <col min="16139" max="16139" width="7.6640625" customWidth="1"/>
    <col min="16140" max="16140" width="7.5" customWidth="1"/>
    <col min="16141" max="16141" width="6.83203125" customWidth="1"/>
    <col min="16142" max="16142" width="10.83203125" customWidth="1"/>
    <col min="16143" max="16143" width="17.5" bestFit="1" customWidth="1"/>
    <col min="16146" max="16146" width="11.1640625" customWidth="1"/>
  </cols>
  <sheetData>
    <row r="1" spans="1:19" ht="21">
      <c r="A1" s="1733" t="s">
        <v>2304</v>
      </c>
      <c r="B1" s="1733"/>
      <c r="C1" s="1733"/>
      <c r="D1" s="1733"/>
      <c r="E1" s="1733"/>
      <c r="F1" s="1733"/>
      <c r="G1" s="1733"/>
      <c r="H1" s="1733"/>
      <c r="I1" s="1733"/>
      <c r="J1" s="1733"/>
      <c r="K1" s="1733"/>
      <c r="L1" s="1733"/>
      <c r="M1" s="1733"/>
      <c r="N1" s="1733"/>
      <c r="O1" s="1733"/>
      <c r="P1" s="1733"/>
    </row>
    <row r="2" spans="1:19" ht="21">
      <c r="A2" s="1733" t="s">
        <v>2305</v>
      </c>
      <c r="B2" s="1733"/>
      <c r="C2" s="1733"/>
      <c r="D2" s="1733"/>
      <c r="E2" s="1733"/>
      <c r="F2" s="1733"/>
      <c r="G2" s="1733"/>
      <c r="H2" s="1733"/>
      <c r="I2" s="1733"/>
      <c r="J2" s="1733"/>
      <c r="K2" s="1733"/>
      <c r="L2" s="1733"/>
      <c r="M2" s="1733"/>
      <c r="N2" s="1733"/>
      <c r="O2" s="1733"/>
      <c r="P2" s="1733"/>
    </row>
    <row r="3" spans="1:19">
      <c r="A3" s="564"/>
      <c r="B3" s="564"/>
      <c r="C3" s="564"/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</row>
    <row r="4" spans="1:19">
      <c r="A4" s="564"/>
      <c r="B4" s="564"/>
      <c r="C4" s="564"/>
      <c r="D4" s="564"/>
      <c r="E4" s="564"/>
      <c r="F4" s="564"/>
      <c r="G4" s="564"/>
      <c r="H4" s="564"/>
      <c r="I4" s="564"/>
      <c r="J4" s="564"/>
      <c r="K4" s="564"/>
      <c r="L4" s="564"/>
      <c r="M4" s="564"/>
      <c r="N4" s="564"/>
      <c r="O4" s="1732"/>
      <c r="P4" s="1732"/>
    </row>
    <row r="5" spans="1:19" ht="16" thickBot="1">
      <c r="A5" s="565"/>
      <c r="B5" s="565" t="s">
        <v>895</v>
      </c>
      <c r="C5" s="565"/>
      <c r="D5" s="566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7"/>
      <c r="P5" s="564"/>
    </row>
    <row r="6" spans="1:19" ht="16" thickBot="1">
      <c r="A6" s="1734" t="s">
        <v>2306</v>
      </c>
      <c r="B6" s="568" t="s">
        <v>2307</v>
      </c>
      <c r="C6" s="569" t="s">
        <v>2308</v>
      </c>
      <c r="D6" s="568" t="s">
        <v>884</v>
      </c>
      <c r="E6" s="569" t="s">
        <v>2309</v>
      </c>
      <c r="F6" s="568" t="s">
        <v>2310</v>
      </c>
      <c r="G6" s="569" t="s">
        <v>1731</v>
      </c>
      <c r="H6" s="568" t="s">
        <v>874</v>
      </c>
      <c r="I6" s="1737" t="s">
        <v>884</v>
      </c>
      <c r="J6" s="1738"/>
      <c r="K6" s="1738"/>
      <c r="L6" s="1738"/>
      <c r="M6" s="1739"/>
      <c r="N6" s="1740" t="s">
        <v>2311</v>
      </c>
      <c r="O6" s="568" t="s">
        <v>876</v>
      </c>
      <c r="P6" s="569" t="s">
        <v>882</v>
      </c>
    </row>
    <row r="7" spans="1:19">
      <c r="A7" s="1735"/>
      <c r="B7" s="570" t="s">
        <v>1960</v>
      </c>
      <c r="C7" s="571" t="s">
        <v>2312</v>
      </c>
      <c r="D7" s="570" t="s">
        <v>878</v>
      </c>
      <c r="E7" s="571" t="s">
        <v>2313</v>
      </c>
      <c r="F7" s="570" t="s">
        <v>2314</v>
      </c>
      <c r="G7" s="571"/>
      <c r="H7" s="570" t="s">
        <v>2315</v>
      </c>
      <c r="I7" s="571"/>
      <c r="J7" s="570"/>
      <c r="K7" s="572"/>
      <c r="L7" s="571"/>
      <c r="M7" s="570"/>
      <c r="N7" s="1741"/>
      <c r="O7" s="570"/>
      <c r="P7" s="571"/>
    </row>
    <row r="8" spans="1:19" ht="16" thickBot="1">
      <c r="A8" s="1736"/>
      <c r="B8" s="564"/>
      <c r="C8" s="571"/>
      <c r="D8" s="564"/>
      <c r="E8" s="571"/>
      <c r="F8" s="564"/>
      <c r="G8" s="571"/>
      <c r="H8" s="564"/>
      <c r="I8" s="571" t="s">
        <v>2316</v>
      </c>
      <c r="J8" s="564" t="s">
        <v>2317</v>
      </c>
      <c r="K8" s="572" t="s">
        <v>2318</v>
      </c>
      <c r="L8" s="573" t="s">
        <v>2319</v>
      </c>
      <c r="M8" s="564" t="s">
        <v>2320</v>
      </c>
      <c r="N8" s="1742"/>
      <c r="O8" s="564"/>
      <c r="P8" s="571"/>
    </row>
    <row r="9" spans="1:19" ht="16" thickBot="1">
      <c r="A9" s="574">
        <v>1</v>
      </c>
      <c r="B9" s="575">
        <v>2</v>
      </c>
      <c r="C9" s="574">
        <v>3</v>
      </c>
      <c r="D9" s="575">
        <v>4</v>
      </c>
      <c r="E9" s="574">
        <v>5</v>
      </c>
      <c r="F9" s="575">
        <v>6</v>
      </c>
      <c r="G9" s="574">
        <v>7</v>
      </c>
      <c r="H9" s="575">
        <v>8</v>
      </c>
      <c r="I9" s="574">
        <v>9</v>
      </c>
      <c r="J9" s="576">
        <v>10</v>
      </c>
      <c r="K9" s="575">
        <v>11</v>
      </c>
      <c r="L9" s="574">
        <v>12</v>
      </c>
      <c r="M9" s="575">
        <v>13</v>
      </c>
      <c r="N9" s="574">
        <v>14</v>
      </c>
      <c r="O9" s="576">
        <v>15</v>
      </c>
      <c r="P9" s="576">
        <v>16</v>
      </c>
    </row>
    <row r="10" spans="1:19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</row>
    <row r="11" spans="1:19">
      <c r="A11" s="577">
        <v>1</v>
      </c>
      <c r="B11" s="577" t="s">
        <v>885</v>
      </c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8"/>
      <c r="P11" s="571"/>
    </row>
    <row r="12" spans="1:19">
      <c r="A12" s="577" t="s">
        <v>2321</v>
      </c>
      <c r="B12" s="577" t="s">
        <v>2322</v>
      </c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8">
        <f>O18+O24+O114+O127</f>
        <v>1035132669.6790242</v>
      </c>
      <c r="P12" s="571"/>
      <c r="R12" t="str">
        <f>IF(O12&lt;300000,O12,"0")</f>
        <v>0</v>
      </c>
      <c r="S12" s="145">
        <f>O12+'KIB B '!O12</f>
        <v>1906803319.7458091</v>
      </c>
    </row>
    <row r="13" spans="1:19">
      <c r="A13" s="577" t="s">
        <v>2323</v>
      </c>
      <c r="B13" s="579" t="s">
        <v>2324</v>
      </c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8">
        <v>0</v>
      </c>
      <c r="P13" s="571"/>
      <c r="R13">
        <f t="shared" ref="R13:R47" si="0">IF(O13&lt;300000,O13,"0")</f>
        <v>0</v>
      </c>
    </row>
    <row r="14" spans="1:19">
      <c r="A14" s="577"/>
      <c r="B14" s="579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8"/>
      <c r="P14" s="571"/>
      <c r="R14">
        <f t="shared" si="0"/>
        <v>0</v>
      </c>
      <c r="S14">
        <v>1863081105.0945766</v>
      </c>
    </row>
    <row r="15" spans="1:19">
      <c r="A15" s="577" t="s">
        <v>2333</v>
      </c>
      <c r="B15" s="579" t="s">
        <v>2334</v>
      </c>
      <c r="C15" s="571" t="s">
        <v>1507</v>
      </c>
      <c r="D15" s="58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8">
        <v>0</v>
      </c>
      <c r="P15" s="571"/>
      <c r="R15">
        <f t="shared" si="0"/>
        <v>0</v>
      </c>
    </row>
    <row r="16" spans="1:19">
      <c r="A16" s="577"/>
      <c r="B16" s="579"/>
      <c r="C16" s="579"/>
      <c r="D16" s="58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8"/>
      <c r="P16" s="571"/>
      <c r="R16">
        <f t="shared" si="0"/>
        <v>0</v>
      </c>
    </row>
    <row r="17" spans="1:19">
      <c r="A17" s="577"/>
      <c r="B17" s="579"/>
      <c r="C17" s="579"/>
      <c r="D17" s="581"/>
      <c r="E17" s="579"/>
      <c r="F17" s="581"/>
      <c r="G17" s="579"/>
      <c r="H17" s="581"/>
      <c r="I17" s="579"/>
      <c r="J17" s="579"/>
      <c r="K17" s="579"/>
      <c r="L17" s="579"/>
      <c r="M17" s="579"/>
      <c r="N17" s="581"/>
      <c r="O17" s="582"/>
      <c r="P17" s="581"/>
      <c r="R17">
        <f t="shared" si="0"/>
        <v>0</v>
      </c>
    </row>
    <row r="18" spans="1:19">
      <c r="A18" s="577" t="s">
        <v>2335</v>
      </c>
      <c r="B18" s="579" t="s">
        <v>2336</v>
      </c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8">
        <f>O19</f>
        <v>77880000</v>
      </c>
      <c r="P18" s="571"/>
      <c r="R18" t="str">
        <f t="shared" si="0"/>
        <v>0</v>
      </c>
      <c r="S18" s="145">
        <f>S12-S14</f>
        <v>43722214.651232481</v>
      </c>
    </row>
    <row r="19" spans="1:19">
      <c r="A19" s="577"/>
      <c r="B19" s="579"/>
      <c r="C19" s="579" t="s">
        <v>2337</v>
      </c>
      <c r="D19" s="583" t="s">
        <v>2338</v>
      </c>
      <c r="E19" s="571"/>
      <c r="F19" s="571"/>
      <c r="G19" s="571"/>
      <c r="H19" s="581">
        <v>2013</v>
      </c>
      <c r="I19" s="571"/>
      <c r="J19" s="571"/>
      <c r="K19" s="571"/>
      <c r="L19" s="571"/>
      <c r="M19" s="571"/>
      <c r="N19" s="581" t="s">
        <v>886</v>
      </c>
      <c r="O19" s="578">
        <v>77880000</v>
      </c>
      <c r="P19" s="571"/>
      <c r="R19" t="str">
        <f t="shared" si="0"/>
        <v>0</v>
      </c>
    </row>
    <row r="20" spans="1:19">
      <c r="A20" s="571"/>
      <c r="B20" s="571"/>
      <c r="C20" s="571"/>
      <c r="D20" s="571"/>
      <c r="E20" s="571"/>
      <c r="F20" s="571"/>
      <c r="G20" s="571"/>
      <c r="H20" s="571"/>
      <c r="I20" s="571"/>
      <c r="J20" s="571"/>
      <c r="K20" s="571"/>
      <c r="L20" s="571"/>
      <c r="M20" s="571"/>
      <c r="N20" s="571"/>
      <c r="O20" s="578"/>
      <c r="P20" s="571"/>
      <c r="R20">
        <f t="shared" si="0"/>
        <v>0</v>
      </c>
    </row>
    <row r="21" spans="1:19">
      <c r="A21" s="577" t="s">
        <v>2339</v>
      </c>
      <c r="B21" s="579" t="s">
        <v>2340</v>
      </c>
      <c r="C21" s="571" t="s">
        <v>1507</v>
      </c>
      <c r="D21" s="571"/>
      <c r="E21" s="571"/>
      <c r="F21" s="571"/>
      <c r="G21" s="571"/>
      <c r="H21" s="571"/>
      <c r="I21" s="571"/>
      <c r="J21" s="571"/>
      <c r="K21" s="571"/>
      <c r="L21" s="571"/>
      <c r="M21" s="571"/>
      <c r="N21" s="571"/>
      <c r="O21" s="578">
        <v>0</v>
      </c>
      <c r="P21" s="571"/>
      <c r="R21">
        <f t="shared" si="0"/>
        <v>0</v>
      </c>
    </row>
    <row r="22" spans="1:19">
      <c r="A22" s="577"/>
      <c r="B22" s="579"/>
      <c r="C22" s="571"/>
      <c r="D22" s="571"/>
      <c r="E22" s="571"/>
      <c r="F22" s="571"/>
      <c r="G22" s="571"/>
      <c r="H22" s="571"/>
      <c r="I22" s="571"/>
      <c r="J22" s="571"/>
      <c r="K22" s="571"/>
      <c r="L22" s="571"/>
      <c r="M22" s="571"/>
      <c r="N22" s="571"/>
      <c r="O22" s="578"/>
      <c r="P22" s="571"/>
      <c r="R22">
        <f t="shared" si="0"/>
        <v>0</v>
      </c>
    </row>
    <row r="23" spans="1:19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8"/>
      <c r="P23" s="571"/>
      <c r="R23">
        <f t="shared" si="0"/>
        <v>0</v>
      </c>
    </row>
    <row r="24" spans="1:19">
      <c r="A24" s="577" t="s">
        <v>2341</v>
      </c>
      <c r="B24" s="579" t="s">
        <v>2342</v>
      </c>
      <c r="C24" s="579"/>
      <c r="D24" s="571"/>
      <c r="E24" s="571"/>
      <c r="F24" s="571"/>
      <c r="G24" s="571"/>
      <c r="H24" s="571"/>
      <c r="I24" s="571"/>
      <c r="J24" s="571"/>
      <c r="K24" s="571"/>
      <c r="L24" s="571"/>
      <c r="M24" s="571"/>
      <c r="N24" s="571"/>
      <c r="O24" s="578">
        <f>SUBTOTAL(9,O25:O112)</f>
        <v>844345663.14725709</v>
      </c>
      <c r="P24" s="571"/>
      <c r="R24" t="str">
        <f t="shared" si="0"/>
        <v>0</v>
      </c>
    </row>
    <row r="25" spans="1:19">
      <c r="A25" s="577">
        <v>10</v>
      </c>
      <c r="B25" s="579" t="s">
        <v>1786</v>
      </c>
      <c r="C25" s="579" t="s">
        <v>2350</v>
      </c>
      <c r="D25" s="581" t="s">
        <v>2353</v>
      </c>
      <c r="E25" s="581"/>
      <c r="F25" s="581"/>
      <c r="G25" s="581"/>
      <c r="H25" s="581">
        <v>2009</v>
      </c>
      <c r="I25" s="579"/>
      <c r="J25" s="571"/>
      <c r="K25" s="571"/>
      <c r="L25" s="571"/>
      <c r="M25" s="571"/>
      <c r="N25" s="581" t="s">
        <v>886</v>
      </c>
      <c r="O25" s="582">
        <v>9978829.4499999993</v>
      </c>
      <c r="P25" s="581"/>
      <c r="R25" t="str">
        <f t="shared" si="0"/>
        <v>0</v>
      </c>
    </row>
    <row r="26" spans="1:19">
      <c r="A26" s="577">
        <v>11</v>
      </c>
      <c r="B26" s="579" t="s">
        <v>1786</v>
      </c>
      <c r="C26" s="579" t="s">
        <v>2350</v>
      </c>
      <c r="D26" s="581" t="s">
        <v>2354</v>
      </c>
      <c r="E26" s="581"/>
      <c r="F26" s="581"/>
      <c r="G26" s="581"/>
      <c r="H26" s="581">
        <v>2009</v>
      </c>
      <c r="I26" s="579"/>
      <c r="J26" s="571"/>
      <c r="K26" s="571"/>
      <c r="L26" s="571"/>
      <c r="M26" s="571"/>
      <c r="N26" s="581" t="s">
        <v>886</v>
      </c>
      <c r="O26" s="582">
        <v>9978829.4499999993</v>
      </c>
      <c r="P26" s="581"/>
      <c r="R26" t="str">
        <f t="shared" si="0"/>
        <v>0</v>
      </c>
    </row>
    <row r="27" spans="1:19">
      <c r="A27" s="577">
        <v>12</v>
      </c>
      <c r="B27" s="579" t="s">
        <v>1786</v>
      </c>
      <c r="C27" s="579" t="s">
        <v>2350</v>
      </c>
      <c r="D27" s="581" t="s">
        <v>2355</v>
      </c>
      <c r="E27" s="581"/>
      <c r="F27" s="581"/>
      <c r="G27" s="581"/>
      <c r="H27" s="581">
        <v>2009</v>
      </c>
      <c r="I27" s="579"/>
      <c r="J27" s="571"/>
      <c r="K27" s="571"/>
      <c r="L27" s="571"/>
      <c r="M27" s="571"/>
      <c r="N27" s="581" t="s">
        <v>886</v>
      </c>
      <c r="O27" s="582">
        <v>9978829.4499999993</v>
      </c>
      <c r="P27" s="581"/>
      <c r="R27" t="str">
        <f t="shared" si="0"/>
        <v>0</v>
      </c>
    </row>
    <row r="28" spans="1:19">
      <c r="A28" s="577">
        <v>16</v>
      </c>
      <c r="B28" s="579" t="s">
        <v>1757</v>
      </c>
      <c r="C28" s="579" t="s">
        <v>2356</v>
      </c>
      <c r="D28" s="581" t="s">
        <v>2360</v>
      </c>
      <c r="E28" s="581"/>
      <c r="F28" s="581"/>
      <c r="G28" s="581"/>
      <c r="H28" s="581">
        <v>2009</v>
      </c>
      <c r="I28" s="579"/>
      <c r="J28" s="571"/>
      <c r="K28" s="571"/>
      <c r="L28" s="571"/>
      <c r="M28" s="571"/>
      <c r="N28" s="581" t="s">
        <v>886</v>
      </c>
      <c r="O28" s="582">
        <v>2469497.916666667</v>
      </c>
      <c r="P28" s="581"/>
      <c r="R28" t="str">
        <f t="shared" si="0"/>
        <v>0</v>
      </c>
    </row>
    <row r="29" spans="1:19">
      <c r="A29" s="577">
        <v>17</v>
      </c>
      <c r="B29" s="579" t="s">
        <v>1757</v>
      </c>
      <c r="C29" s="579" t="s">
        <v>2356</v>
      </c>
      <c r="D29" s="581" t="s">
        <v>2355</v>
      </c>
      <c r="E29" s="581"/>
      <c r="F29" s="581"/>
      <c r="G29" s="581"/>
      <c r="H29" s="581">
        <v>2009</v>
      </c>
      <c r="I29" s="579"/>
      <c r="J29" s="571"/>
      <c r="K29" s="571"/>
      <c r="L29" s="571"/>
      <c r="M29" s="571"/>
      <c r="N29" s="581" t="s">
        <v>886</v>
      </c>
      <c r="O29" s="582">
        <v>4938995.833333334</v>
      </c>
      <c r="P29" s="581"/>
      <c r="R29" t="str">
        <f t="shared" si="0"/>
        <v>0</v>
      </c>
    </row>
    <row r="30" spans="1:19">
      <c r="A30" s="577">
        <v>18</v>
      </c>
      <c r="B30" s="579" t="s">
        <v>2361</v>
      </c>
      <c r="C30" s="579" t="s">
        <v>2362</v>
      </c>
      <c r="D30" s="581" t="s">
        <v>926</v>
      </c>
      <c r="E30" s="581"/>
      <c r="F30" s="581" t="s">
        <v>1740</v>
      </c>
      <c r="G30" s="581" t="s">
        <v>1741</v>
      </c>
      <c r="H30" s="581">
        <v>2009</v>
      </c>
      <c r="I30" s="579"/>
      <c r="J30" s="571"/>
      <c r="K30" s="571"/>
      <c r="L30" s="571"/>
      <c r="M30" s="571"/>
      <c r="N30" s="581" t="s">
        <v>886</v>
      </c>
      <c r="O30" s="582">
        <v>5876397.083333333</v>
      </c>
      <c r="P30" s="581"/>
      <c r="R30" t="str">
        <f t="shared" si="0"/>
        <v>0</v>
      </c>
    </row>
    <row r="31" spans="1:19">
      <c r="A31" s="577">
        <v>19</v>
      </c>
      <c r="B31" s="579" t="s">
        <v>2363</v>
      </c>
      <c r="C31" s="579" t="s">
        <v>2364</v>
      </c>
      <c r="D31" s="581" t="s">
        <v>2365</v>
      </c>
      <c r="E31" s="581"/>
      <c r="F31" s="581"/>
      <c r="G31" s="581"/>
      <c r="H31" s="581">
        <v>2009</v>
      </c>
      <c r="I31" s="579"/>
      <c r="J31" s="571"/>
      <c r="K31" s="571"/>
      <c r="L31" s="571"/>
      <c r="M31" s="571"/>
      <c r="N31" s="581" t="s">
        <v>886</v>
      </c>
      <c r="O31" s="582">
        <f>4830640.3125+0.02</f>
        <v>4830640.3324999996</v>
      </c>
      <c r="P31" s="581"/>
      <c r="R31" t="str">
        <f t="shared" si="0"/>
        <v>0</v>
      </c>
    </row>
    <row r="32" spans="1:19">
      <c r="A32" s="577">
        <v>22</v>
      </c>
      <c r="B32" s="579" t="s">
        <v>2363</v>
      </c>
      <c r="C32" s="579" t="s">
        <v>2366</v>
      </c>
      <c r="D32" s="581" t="s">
        <v>2352</v>
      </c>
      <c r="E32" s="581"/>
      <c r="F32" s="581"/>
      <c r="G32" s="581"/>
      <c r="H32" s="581">
        <v>2009</v>
      </c>
      <c r="I32" s="579"/>
      <c r="J32" s="571"/>
      <c r="K32" s="571"/>
      <c r="L32" s="571"/>
      <c r="M32" s="571"/>
      <c r="N32" s="581" t="s">
        <v>886</v>
      </c>
      <c r="O32" s="582">
        <v>4830000</v>
      </c>
      <c r="P32" s="581"/>
      <c r="R32" t="str">
        <f t="shared" si="0"/>
        <v>0</v>
      </c>
    </row>
    <row r="33" spans="1:18">
      <c r="A33" s="577">
        <v>24</v>
      </c>
      <c r="B33" s="579" t="s">
        <v>2369</v>
      </c>
      <c r="C33" s="579" t="s">
        <v>2370</v>
      </c>
      <c r="D33" s="581" t="s">
        <v>2372</v>
      </c>
      <c r="E33" s="581"/>
      <c r="F33" s="581"/>
      <c r="G33" s="581"/>
      <c r="H33" s="581">
        <v>2009</v>
      </c>
      <c r="I33" s="579"/>
      <c r="J33" s="571"/>
      <c r="K33" s="571"/>
      <c r="L33" s="571"/>
      <c r="M33" s="571"/>
      <c r="N33" s="581" t="s">
        <v>886</v>
      </c>
      <c r="O33" s="582">
        <v>2838410.6</v>
      </c>
      <c r="P33" s="581"/>
      <c r="R33" t="str">
        <f t="shared" si="0"/>
        <v>0</v>
      </c>
    </row>
    <row r="34" spans="1:18">
      <c r="A34" s="577">
        <v>25</v>
      </c>
      <c r="B34" s="579" t="s">
        <v>2369</v>
      </c>
      <c r="C34" s="579" t="s">
        <v>2370</v>
      </c>
      <c r="D34" s="581" t="s">
        <v>2347</v>
      </c>
      <c r="E34" s="581"/>
      <c r="F34" s="581"/>
      <c r="G34" s="581"/>
      <c r="H34" s="581">
        <v>2009</v>
      </c>
      <c r="I34" s="579"/>
      <c r="J34" s="571"/>
      <c r="K34" s="571"/>
      <c r="L34" s="571"/>
      <c r="M34" s="571"/>
      <c r="N34" s="581" t="s">
        <v>886</v>
      </c>
      <c r="O34" s="582">
        <v>2128807.9500000002</v>
      </c>
      <c r="P34" s="581"/>
      <c r="R34" t="str">
        <f t="shared" si="0"/>
        <v>0</v>
      </c>
    </row>
    <row r="35" spans="1:18">
      <c r="A35" s="577">
        <v>26</v>
      </c>
      <c r="B35" s="579" t="s">
        <v>2369</v>
      </c>
      <c r="C35" s="579" t="s">
        <v>2370</v>
      </c>
      <c r="D35" s="581" t="s">
        <v>2373</v>
      </c>
      <c r="E35" s="581"/>
      <c r="F35" s="581"/>
      <c r="G35" s="581"/>
      <c r="H35" s="581">
        <v>2009</v>
      </c>
      <c r="I35" s="579"/>
      <c r="J35" s="571"/>
      <c r="K35" s="571"/>
      <c r="L35" s="571"/>
      <c r="M35" s="571"/>
      <c r="N35" s="581" t="s">
        <v>886</v>
      </c>
      <c r="O35" s="582">
        <v>2128807.9500000002</v>
      </c>
      <c r="P35" s="581"/>
      <c r="R35" t="str">
        <f t="shared" si="0"/>
        <v>0</v>
      </c>
    </row>
    <row r="36" spans="1:18">
      <c r="A36" s="577">
        <v>27</v>
      </c>
      <c r="B36" s="579" t="s">
        <v>2369</v>
      </c>
      <c r="C36" s="579" t="s">
        <v>2370</v>
      </c>
      <c r="D36" s="581" t="s">
        <v>1123</v>
      </c>
      <c r="E36" s="581"/>
      <c r="F36" s="581"/>
      <c r="G36" s="581"/>
      <c r="H36" s="581">
        <v>2009</v>
      </c>
      <c r="I36" s="579"/>
      <c r="J36" s="571"/>
      <c r="K36" s="571"/>
      <c r="L36" s="571"/>
      <c r="M36" s="571"/>
      <c r="N36" s="581" t="s">
        <v>886</v>
      </c>
      <c r="O36" s="582">
        <v>709602.65</v>
      </c>
      <c r="P36" s="581"/>
      <c r="R36" t="str">
        <f t="shared" si="0"/>
        <v>0</v>
      </c>
    </row>
    <row r="37" spans="1:18">
      <c r="A37" s="577">
        <v>28</v>
      </c>
      <c r="B37" s="579" t="s">
        <v>2369</v>
      </c>
      <c r="C37" s="579" t="s">
        <v>2370</v>
      </c>
      <c r="D37" s="581" t="s">
        <v>1127</v>
      </c>
      <c r="E37" s="581"/>
      <c r="F37" s="581"/>
      <c r="G37" s="581"/>
      <c r="H37" s="581">
        <v>2009</v>
      </c>
      <c r="I37" s="579"/>
      <c r="J37" s="571"/>
      <c r="K37" s="571"/>
      <c r="L37" s="571"/>
      <c r="M37" s="571"/>
      <c r="N37" s="581" t="s">
        <v>886</v>
      </c>
      <c r="O37" s="582">
        <v>709602.65</v>
      </c>
      <c r="P37" s="581"/>
      <c r="R37" t="str">
        <f t="shared" si="0"/>
        <v>0</v>
      </c>
    </row>
    <row r="38" spans="1:18">
      <c r="A38" s="577">
        <v>29</v>
      </c>
      <c r="B38" s="579"/>
      <c r="C38" s="579" t="s">
        <v>2370</v>
      </c>
      <c r="D38" s="581" t="s">
        <v>2374</v>
      </c>
      <c r="E38" s="581"/>
      <c r="F38" s="581"/>
      <c r="G38" s="581"/>
      <c r="H38" s="581">
        <v>2009</v>
      </c>
      <c r="I38" s="579"/>
      <c r="J38" s="571"/>
      <c r="K38" s="571"/>
      <c r="L38" s="571"/>
      <c r="M38" s="571"/>
      <c r="N38" s="581" t="s">
        <v>886</v>
      </c>
      <c r="O38" s="582">
        <v>2130604.9500000002</v>
      </c>
      <c r="P38" s="581"/>
      <c r="R38" t="str">
        <f t="shared" si="0"/>
        <v>0</v>
      </c>
    </row>
    <row r="39" spans="1:18">
      <c r="A39" s="577">
        <v>30</v>
      </c>
      <c r="B39" s="579" t="s">
        <v>2375</v>
      </c>
      <c r="C39" s="579" t="s">
        <v>2376</v>
      </c>
      <c r="D39" s="581" t="s">
        <v>926</v>
      </c>
      <c r="E39" s="581" t="s">
        <v>840</v>
      </c>
      <c r="F39" s="581"/>
      <c r="G39" s="581" t="s">
        <v>2377</v>
      </c>
      <c r="H39" s="581">
        <v>2009</v>
      </c>
      <c r="I39" s="579"/>
      <c r="J39" s="571"/>
      <c r="K39" s="571"/>
      <c r="L39" s="571"/>
      <c r="M39" s="571"/>
      <c r="N39" s="581" t="s">
        <v>886</v>
      </c>
      <c r="O39" s="582">
        <v>2018537.3583333334</v>
      </c>
      <c r="P39" s="581"/>
      <c r="R39" t="str">
        <f t="shared" si="0"/>
        <v>0</v>
      </c>
    </row>
    <row r="40" spans="1:18">
      <c r="A40" s="577">
        <v>31</v>
      </c>
      <c r="B40" s="579" t="s">
        <v>2378</v>
      </c>
      <c r="C40" s="579" t="s">
        <v>2379</v>
      </c>
      <c r="D40" s="581" t="s">
        <v>2365</v>
      </c>
      <c r="E40" s="581"/>
      <c r="F40" s="581"/>
      <c r="G40" s="581"/>
      <c r="H40" s="581">
        <v>2009</v>
      </c>
      <c r="I40" s="579"/>
      <c r="J40" s="571"/>
      <c r="K40" s="571"/>
      <c r="L40" s="571"/>
      <c r="M40" s="571"/>
      <c r="N40" s="581" t="s">
        <v>886</v>
      </c>
      <c r="O40" s="582">
        <v>1465924.2020833334</v>
      </c>
      <c r="P40" s="581"/>
      <c r="R40" t="str">
        <f t="shared" si="0"/>
        <v>0</v>
      </c>
    </row>
    <row r="41" spans="1:18">
      <c r="A41" s="577">
        <v>34</v>
      </c>
      <c r="B41" s="579" t="s">
        <v>2378</v>
      </c>
      <c r="C41" s="579" t="s">
        <v>2380</v>
      </c>
      <c r="D41" s="581" t="s">
        <v>2352</v>
      </c>
      <c r="E41" s="581"/>
      <c r="F41" s="581"/>
      <c r="G41" s="581"/>
      <c r="H41" s="581">
        <v>2009</v>
      </c>
      <c r="I41" s="579"/>
      <c r="J41" s="571"/>
      <c r="K41" s="571"/>
      <c r="L41" s="571"/>
      <c r="M41" s="571"/>
      <c r="N41" s="581" t="s">
        <v>886</v>
      </c>
      <c r="O41" s="582">
        <v>1465924.2020833334</v>
      </c>
      <c r="P41" s="581"/>
      <c r="R41" t="str">
        <f t="shared" si="0"/>
        <v>0</v>
      </c>
    </row>
    <row r="42" spans="1:18">
      <c r="A42" s="577">
        <v>36</v>
      </c>
      <c r="B42" s="579" t="s">
        <v>2381</v>
      </c>
      <c r="C42" s="579" t="s">
        <v>2382</v>
      </c>
      <c r="D42" s="581" t="s">
        <v>2359</v>
      </c>
      <c r="E42" s="581"/>
      <c r="F42" s="581"/>
      <c r="G42" s="581"/>
      <c r="H42" s="581">
        <v>2009</v>
      </c>
      <c r="I42" s="579"/>
      <c r="J42" s="571"/>
      <c r="K42" s="571"/>
      <c r="L42" s="571"/>
      <c r="M42" s="571"/>
      <c r="N42" s="581" t="s">
        <v>886</v>
      </c>
      <c r="O42" s="582">
        <v>819591</v>
      </c>
      <c r="P42" s="581"/>
      <c r="R42" t="str">
        <f t="shared" si="0"/>
        <v>0</v>
      </c>
    </row>
    <row r="43" spans="1:18">
      <c r="A43" s="577">
        <v>37</v>
      </c>
      <c r="B43" s="579" t="s">
        <v>2381</v>
      </c>
      <c r="C43" s="579" t="s">
        <v>2382</v>
      </c>
      <c r="D43" s="581" t="s">
        <v>2383</v>
      </c>
      <c r="E43" s="581"/>
      <c r="F43" s="581"/>
      <c r="G43" s="581"/>
      <c r="H43" s="581">
        <v>2009</v>
      </c>
      <c r="I43" s="579"/>
      <c r="J43" s="571"/>
      <c r="K43" s="571"/>
      <c r="L43" s="571"/>
      <c r="M43" s="571"/>
      <c r="N43" s="581" t="s">
        <v>886</v>
      </c>
      <c r="O43" s="582">
        <v>1092788</v>
      </c>
      <c r="P43" s="581"/>
      <c r="R43" t="str">
        <f t="shared" si="0"/>
        <v>0</v>
      </c>
    </row>
    <row r="44" spans="1:18">
      <c r="A44" s="577">
        <v>38</v>
      </c>
      <c r="B44" s="579" t="s">
        <v>2381</v>
      </c>
      <c r="C44" s="579" t="s">
        <v>2382</v>
      </c>
      <c r="D44" s="581" t="s">
        <v>2384</v>
      </c>
      <c r="E44" s="581"/>
      <c r="F44" s="581"/>
      <c r="G44" s="581"/>
      <c r="H44" s="581">
        <v>2009</v>
      </c>
      <c r="I44" s="579"/>
      <c r="J44" s="571"/>
      <c r="K44" s="571"/>
      <c r="L44" s="571"/>
      <c r="M44" s="571"/>
      <c r="N44" s="581" t="s">
        <v>886</v>
      </c>
      <c r="O44" s="582">
        <v>546394</v>
      </c>
      <c r="P44" s="581"/>
      <c r="R44" t="str">
        <f t="shared" si="0"/>
        <v>0</v>
      </c>
    </row>
    <row r="45" spans="1:18">
      <c r="A45" s="577">
        <v>39</v>
      </c>
      <c r="B45" s="579" t="s">
        <v>2381</v>
      </c>
      <c r="C45" s="579" t="s">
        <v>2382</v>
      </c>
      <c r="D45" s="581" t="s">
        <v>2385</v>
      </c>
      <c r="E45" s="581"/>
      <c r="F45" s="581"/>
      <c r="G45" s="581"/>
      <c r="H45" s="581">
        <v>2009</v>
      </c>
      <c r="I45" s="579"/>
      <c r="J45" s="571"/>
      <c r="K45" s="571"/>
      <c r="L45" s="571"/>
      <c r="M45" s="571"/>
      <c r="N45" s="581" t="s">
        <v>886</v>
      </c>
      <c r="O45" s="582">
        <v>546394</v>
      </c>
      <c r="P45" s="581"/>
      <c r="R45" t="str">
        <f t="shared" si="0"/>
        <v>0</v>
      </c>
    </row>
    <row r="46" spans="1:18">
      <c r="A46" s="577">
        <v>40</v>
      </c>
      <c r="B46" s="579" t="s">
        <v>2381</v>
      </c>
      <c r="C46" s="579" t="s">
        <v>2382</v>
      </c>
      <c r="D46" s="581" t="s">
        <v>1123</v>
      </c>
      <c r="E46" s="581"/>
      <c r="F46" s="581"/>
      <c r="G46" s="581"/>
      <c r="H46" s="581">
        <v>2009</v>
      </c>
      <c r="I46" s="579"/>
      <c r="J46" s="571"/>
      <c r="K46" s="571"/>
      <c r="L46" s="571"/>
      <c r="M46" s="571"/>
      <c r="N46" s="581" t="s">
        <v>886</v>
      </c>
      <c r="O46" s="582">
        <v>273197</v>
      </c>
      <c r="P46" s="581"/>
      <c r="Q46" s="76" t="s">
        <v>1</v>
      </c>
      <c r="R46" s="165">
        <f t="shared" si="0"/>
        <v>273197</v>
      </c>
    </row>
    <row r="47" spans="1:18">
      <c r="A47" s="577">
        <v>41</v>
      </c>
      <c r="B47" s="579"/>
      <c r="C47" s="579" t="s">
        <v>2382</v>
      </c>
      <c r="D47" s="581"/>
      <c r="E47" s="581"/>
      <c r="F47" s="581"/>
      <c r="G47" s="581"/>
      <c r="H47" s="581"/>
      <c r="I47" s="579"/>
      <c r="J47" s="571"/>
      <c r="K47" s="571"/>
      <c r="L47" s="571"/>
      <c r="M47" s="571"/>
      <c r="N47" s="581" t="s">
        <v>886</v>
      </c>
      <c r="O47" s="582">
        <v>1092788</v>
      </c>
      <c r="P47" s="581"/>
      <c r="R47" t="str">
        <f t="shared" si="0"/>
        <v>0</v>
      </c>
    </row>
    <row r="48" spans="1:18">
      <c r="A48" s="577">
        <v>43</v>
      </c>
      <c r="B48" s="579" t="s">
        <v>1789</v>
      </c>
      <c r="C48" s="579" t="s">
        <v>1787</v>
      </c>
      <c r="D48" s="581" t="s">
        <v>941</v>
      </c>
      <c r="E48" s="581" t="s">
        <v>2482</v>
      </c>
      <c r="F48" s="581" t="s">
        <v>1788</v>
      </c>
      <c r="G48" s="581" t="s">
        <v>1756</v>
      </c>
      <c r="H48" s="581">
        <v>2009</v>
      </c>
      <c r="I48" s="579"/>
      <c r="J48" s="571"/>
      <c r="K48" s="571"/>
      <c r="L48" s="571"/>
      <c r="M48" s="571"/>
      <c r="N48" s="581" t="s">
        <v>886</v>
      </c>
      <c r="O48" s="582">
        <v>6900000</v>
      </c>
      <c r="P48" s="581"/>
      <c r="R48" t="str">
        <f t="shared" ref="R48:R106" si="1">IF(O48&lt;300000,O48,"0")</f>
        <v>0</v>
      </c>
    </row>
    <row r="49" spans="1:18">
      <c r="A49" s="577">
        <v>44</v>
      </c>
      <c r="B49" s="579" t="s">
        <v>1789</v>
      </c>
      <c r="C49" s="579" t="s">
        <v>1787</v>
      </c>
      <c r="D49" s="581" t="s">
        <v>946</v>
      </c>
      <c r="E49" s="581" t="s">
        <v>2482</v>
      </c>
      <c r="F49" s="581" t="s">
        <v>1788</v>
      </c>
      <c r="G49" s="581" t="s">
        <v>1756</v>
      </c>
      <c r="H49" s="581">
        <v>2009</v>
      </c>
      <c r="I49" s="579"/>
      <c r="J49" s="571"/>
      <c r="K49" s="571"/>
      <c r="L49" s="571"/>
      <c r="M49" s="571"/>
      <c r="N49" s="581" t="s">
        <v>886</v>
      </c>
      <c r="O49" s="582">
        <v>6900000</v>
      </c>
      <c r="P49" s="581"/>
      <c r="R49" t="str">
        <f t="shared" si="1"/>
        <v>0</v>
      </c>
    </row>
    <row r="50" spans="1:18">
      <c r="A50" s="577">
        <v>45</v>
      </c>
      <c r="B50" s="579" t="s">
        <v>1789</v>
      </c>
      <c r="C50" s="579" t="s">
        <v>1787</v>
      </c>
      <c r="D50" s="581" t="s">
        <v>949</v>
      </c>
      <c r="E50" s="581" t="s">
        <v>2482</v>
      </c>
      <c r="F50" s="581" t="s">
        <v>1788</v>
      </c>
      <c r="G50" s="581" t="s">
        <v>1756</v>
      </c>
      <c r="H50" s="581">
        <v>2009</v>
      </c>
      <c r="I50" s="579"/>
      <c r="J50" s="571"/>
      <c r="K50" s="571"/>
      <c r="L50" s="571"/>
      <c r="M50" s="571"/>
      <c r="N50" s="581" t="s">
        <v>886</v>
      </c>
      <c r="O50" s="582">
        <v>6900000</v>
      </c>
      <c r="P50" s="581"/>
      <c r="R50" t="str">
        <f t="shared" si="1"/>
        <v>0</v>
      </c>
    </row>
    <row r="51" spans="1:18" ht="16" thickBot="1">
      <c r="A51" s="577"/>
      <c r="B51" s="579"/>
      <c r="C51" s="579"/>
      <c r="D51" s="581"/>
      <c r="E51" s="581"/>
      <c r="F51" s="581"/>
      <c r="G51" s="581"/>
      <c r="H51" s="581"/>
      <c r="I51" s="579"/>
      <c r="J51" s="571"/>
      <c r="K51" s="571"/>
      <c r="L51" s="571"/>
      <c r="M51" s="571"/>
      <c r="N51" s="581"/>
      <c r="O51" s="582"/>
      <c r="P51" s="581"/>
    </row>
    <row r="52" spans="1:18">
      <c r="A52" s="584"/>
      <c r="B52" s="585"/>
      <c r="C52" s="585"/>
      <c r="D52" s="586"/>
      <c r="E52" s="586"/>
      <c r="F52" s="586"/>
      <c r="G52" s="586"/>
      <c r="H52" s="586"/>
      <c r="I52" s="585"/>
      <c r="J52" s="568"/>
      <c r="K52" s="568"/>
      <c r="L52" s="568"/>
      <c r="M52" s="568"/>
      <c r="N52" s="586"/>
      <c r="O52" s="587"/>
      <c r="P52" s="586"/>
    </row>
    <row r="53" spans="1:18" ht="16" thickBot="1">
      <c r="A53" s="588"/>
      <c r="B53" s="589"/>
      <c r="C53" s="589"/>
      <c r="D53" s="590"/>
      <c r="E53" s="590"/>
      <c r="F53" s="590"/>
      <c r="G53" s="590"/>
      <c r="H53" s="590"/>
      <c r="I53" s="589"/>
      <c r="J53" s="566"/>
      <c r="K53" s="566"/>
      <c r="L53" s="566"/>
      <c r="M53" s="566"/>
      <c r="N53" s="590"/>
      <c r="O53" s="591"/>
      <c r="P53" s="590"/>
    </row>
    <row r="54" spans="1:18">
      <c r="A54" s="577"/>
      <c r="B54" s="579"/>
      <c r="C54" s="579"/>
      <c r="D54" s="581"/>
      <c r="E54" s="581"/>
      <c r="F54" s="581"/>
      <c r="G54" s="581"/>
      <c r="H54" s="581"/>
      <c r="I54" s="579"/>
      <c r="J54" s="571"/>
      <c r="K54" s="571"/>
      <c r="L54" s="571"/>
      <c r="M54" s="571"/>
      <c r="N54" s="581"/>
      <c r="O54" s="582"/>
      <c r="P54" s="581"/>
    </row>
    <row r="55" spans="1:18">
      <c r="A55" s="577">
        <v>46</v>
      </c>
      <c r="B55" s="579" t="s">
        <v>1789</v>
      </c>
      <c r="C55" s="579" t="s">
        <v>1787</v>
      </c>
      <c r="D55" s="581" t="s">
        <v>1053</v>
      </c>
      <c r="E55" s="581" t="s">
        <v>2482</v>
      </c>
      <c r="F55" s="581" t="s">
        <v>1788</v>
      </c>
      <c r="G55" s="581" t="s">
        <v>1756</v>
      </c>
      <c r="H55" s="581">
        <v>2009</v>
      </c>
      <c r="I55" s="579"/>
      <c r="J55" s="571"/>
      <c r="K55" s="571"/>
      <c r="L55" s="571"/>
      <c r="M55" s="571"/>
      <c r="N55" s="581" t="s">
        <v>886</v>
      </c>
      <c r="O55" s="582">
        <v>6900000</v>
      </c>
      <c r="P55" s="581"/>
      <c r="R55" t="str">
        <f t="shared" si="1"/>
        <v>0</v>
      </c>
    </row>
    <row r="56" spans="1:18">
      <c r="A56" s="577">
        <v>47</v>
      </c>
      <c r="B56" s="579" t="s">
        <v>1806</v>
      </c>
      <c r="C56" s="579" t="s">
        <v>2386</v>
      </c>
      <c r="D56" s="581"/>
      <c r="E56" s="581"/>
      <c r="F56" s="581"/>
      <c r="G56" s="581"/>
      <c r="H56" s="581">
        <v>2009</v>
      </c>
      <c r="I56" s="579"/>
      <c r="J56" s="571"/>
      <c r="K56" s="571"/>
      <c r="L56" s="571"/>
      <c r="M56" s="571"/>
      <c r="N56" s="581" t="s">
        <v>886</v>
      </c>
      <c r="O56" s="582">
        <v>2500000</v>
      </c>
      <c r="P56" s="581"/>
      <c r="R56" t="str">
        <f t="shared" si="1"/>
        <v>0</v>
      </c>
    </row>
    <row r="57" spans="1:18">
      <c r="A57" s="577">
        <v>48</v>
      </c>
      <c r="B57" s="579" t="s">
        <v>1812</v>
      </c>
      <c r="C57" s="579" t="s">
        <v>2387</v>
      </c>
      <c r="D57" s="602">
        <v>1</v>
      </c>
      <c r="E57" s="581"/>
      <c r="F57" s="581"/>
      <c r="G57" s="581"/>
      <c r="H57" s="581">
        <v>2009</v>
      </c>
      <c r="I57" s="579"/>
      <c r="J57" s="571"/>
      <c r="K57" s="571"/>
      <c r="L57" s="571"/>
      <c r="M57" s="571"/>
      <c r="N57" s="581" t="s">
        <v>886</v>
      </c>
      <c r="O57" s="582">
        <f>33133027.8197762/2</f>
        <v>16566513.9098881</v>
      </c>
      <c r="P57" s="581"/>
      <c r="R57" t="str">
        <f t="shared" si="1"/>
        <v>0</v>
      </c>
    </row>
    <row r="58" spans="1:18">
      <c r="A58" s="577">
        <v>49</v>
      </c>
      <c r="B58" s="579" t="s">
        <v>1806</v>
      </c>
      <c r="C58" s="579" t="s">
        <v>1829</v>
      </c>
      <c r="D58" s="581" t="s">
        <v>2365</v>
      </c>
      <c r="E58" s="581"/>
      <c r="F58" s="581"/>
      <c r="G58" s="581"/>
      <c r="H58" s="581">
        <v>2009</v>
      </c>
      <c r="I58" s="579"/>
      <c r="J58" s="571"/>
      <c r="K58" s="571"/>
      <c r="L58" s="571"/>
      <c r="M58" s="571"/>
      <c r="N58" s="581" t="s">
        <v>886</v>
      </c>
      <c r="O58" s="582">
        <v>10885343.211369822</v>
      </c>
      <c r="P58" s="581"/>
      <c r="R58" t="str">
        <f t="shared" si="1"/>
        <v>0</v>
      </c>
    </row>
    <row r="59" spans="1:18">
      <c r="A59" s="577">
        <v>50</v>
      </c>
      <c r="B59" s="579"/>
      <c r="C59" s="579" t="s">
        <v>1907</v>
      </c>
      <c r="D59" s="581" t="s">
        <v>2365</v>
      </c>
      <c r="E59" s="581"/>
      <c r="F59" s="581"/>
      <c r="G59" s="581"/>
      <c r="H59" s="581">
        <v>2009</v>
      </c>
      <c r="I59" s="579"/>
      <c r="J59" s="571"/>
      <c r="K59" s="571"/>
      <c r="L59" s="571"/>
      <c r="M59" s="571"/>
      <c r="N59" s="581" t="s">
        <v>886</v>
      </c>
      <c r="O59" s="582">
        <v>44252978.530390084</v>
      </c>
      <c r="P59" s="581"/>
      <c r="R59" t="str">
        <f t="shared" si="1"/>
        <v>0</v>
      </c>
    </row>
    <row r="60" spans="1:18">
      <c r="A60" s="577">
        <v>52</v>
      </c>
      <c r="B60" s="579"/>
      <c r="C60" s="579" t="s">
        <v>2389</v>
      </c>
      <c r="D60" s="581"/>
      <c r="E60" s="581"/>
      <c r="F60" s="581"/>
      <c r="G60" s="581"/>
      <c r="H60" s="581">
        <v>2011</v>
      </c>
      <c r="I60" s="579"/>
      <c r="J60" s="571"/>
      <c r="K60" s="571"/>
      <c r="L60" s="571"/>
      <c r="M60" s="571"/>
      <c r="N60" s="581" t="s">
        <v>886</v>
      </c>
      <c r="O60" s="582">
        <v>19401250</v>
      </c>
      <c r="P60" s="581"/>
      <c r="R60" t="str">
        <f t="shared" si="1"/>
        <v>0</v>
      </c>
    </row>
    <row r="61" spans="1:18">
      <c r="A61" s="577">
        <v>53</v>
      </c>
      <c r="B61" s="579" t="s">
        <v>2390</v>
      </c>
      <c r="C61" s="579" t="s">
        <v>2391</v>
      </c>
      <c r="D61" s="623" t="s">
        <v>2357</v>
      </c>
      <c r="E61" s="581" t="s">
        <v>2483</v>
      </c>
      <c r="F61" s="581"/>
      <c r="G61" s="581"/>
      <c r="H61" s="581">
        <v>2011</v>
      </c>
      <c r="I61" s="579"/>
      <c r="J61" s="571"/>
      <c r="K61" s="571"/>
      <c r="L61" s="571"/>
      <c r="M61" s="571"/>
      <c r="N61" s="581" t="s">
        <v>886</v>
      </c>
      <c r="O61" s="582">
        <v>24694224</v>
      </c>
      <c r="P61" s="581"/>
      <c r="R61" t="str">
        <f t="shared" si="1"/>
        <v>0</v>
      </c>
    </row>
    <row r="62" spans="1:18">
      <c r="A62" s="577">
        <v>54</v>
      </c>
      <c r="B62" s="579" t="s">
        <v>2390</v>
      </c>
      <c r="C62" s="579" t="s">
        <v>2391</v>
      </c>
      <c r="D62" s="581" t="s">
        <v>2368</v>
      </c>
      <c r="E62" s="581" t="s">
        <v>2483</v>
      </c>
      <c r="F62" s="581"/>
      <c r="G62" s="581"/>
      <c r="H62" s="581">
        <v>2011</v>
      </c>
      <c r="I62" s="579"/>
      <c r="J62" s="571"/>
      <c r="K62" s="571"/>
      <c r="L62" s="571"/>
      <c r="M62" s="571"/>
      <c r="N62" s="581" t="s">
        <v>886</v>
      </c>
      <c r="O62" s="582">
        <v>12347112</v>
      </c>
      <c r="P62" s="581"/>
      <c r="R62" t="str">
        <f t="shared" si="1"/>
        <v>0</v>
      </c>
    </row>
    <row r="63" spans="1:18">
      <c r="A63" s="577">
        <v>55</v>
      </c>
      <c r="B63" s="579" t="s">
        <v>2390</v>
      </c>
      <c r="C63" s="579" t="s">
        <v>2391</v>
      </c>
      <c r="D63" s="581" t="s">
        <v>2352</v>
      </c>
      <c r="E63" s="581" t="s">
        <v>2483</v>
      </c>
      <c r="F63" s="581"/>
      <c r="G63" s="581"/>
      <c r="H63" s="581">
        <v>2011</v>
      </c>
      <c r="I63" s="579"/>
      <c r="J63" s="571"/>
      <c r="K63" s="571"/>
      <c r="L63" s="571"/>
      <c r="M63" s="571"/>
      <c r="N63" s="581" t="s">
        <v>886</v>
      </c>
      <c r="O63" s="582">
        <v>12347112</v>
      </c>
      <c r="P63" s="581"/>
      <c r="R63" t="str">
        <f t="shared" si="1"/>
        <v>0</v>
      </c>
    </row>
    <row r="64" spans="1:18">
      <c r="A64" s="577">
        <v>57</v>
      </c>
      <c r="B64" s="579" t="s">
        <v>1806</v>
      </c>
      <c r="C64" s="579" t="s">
        <v>2393</v>
      </c>
      <c r="D64" s="581" t="s">
        <v>2357</v>
      </c>
      <c r="E64" s="581"/>
      <c r="F64" s="581"/>
      <c r="G64" s="581"/>
      <c r="H64" s="581">
        <v>2011</v>
      </c>
      <c r="I64" s="579"/>
      <c r="J64" s="571"/>
      <c r="K64" s="571"/>
      <c r="L64" s="571"/>
      <c r="M64" s="571"/>
      <c r="N64" s="581" t="s">
        <v>886</v>
      </c>
      <c r="O64" s="582">
        <v>3061267.5372545198</v>
      </c>
      <c r="P64" s="581"/>
      <c r="R64" t="str">
        <f t="shared" si="1"/>
        <v>0</v>
      </c>
    </row>
    <row r="65" spans="1:18">
      <c r="A65" s="577">
        <v>58</v>
      </c>
      <c r="B65" s="579" t="s">
        <v>2390</v>
      </c>
      <c r="C65" s="579" t="s">
        <v>2394</v>
      </c>
      <c r="D65" s="581" t="s">
        <v>2357</v>
      </c>
      <c r="E65" s="581"/>
      <c r="F65" s="581"/>
      <c r="G65" s="581"/>
      <c r="H65" s="581">
        <v>2011</v>
      </c>
      <c r="I65" s="579"/>
      <c r="J65" s="571"/>
      <c r="K65" s="571"/>
      <c r="L65" s="571"/>
      <c r="M65" s="571"/>
      <c r="N65" s="581" t="s">
        <v>886</v>
      </c>
      <c r="O65" s="582">
        <v>41907731.562390774</v>
      </c>
      <c r="P65" s="581"/>
      <c r="R65" t="str">
        <f t="shared" si="1"/>
        <v>0</v>
      </c>
    </row>
    <row r="66" spans="1:18">
      <c r="A66" s="577">
        <v>59</v>
      </c>
      <c r="B66" s="579" t="s">
        <v>1806</v>
      </c>
      <c r="C66" s="579" t="s">
        <v>2395</v>
      </c>
      <c r="D66" s="581"/>
      <c r="E66" s="581"/>
      <c r="F66" s="581"/>
      <c r="G66" s="581"/>
      <c r="H66" s="581">
        <v>2011</v>
      </c>
      <c r="I66" s="579"/>
      <c r="J66" s="571"/>
      <c r="K66" s="571"/>
      <c r="L66" s="571"/>
      <c r="M66" s="571"/>
      <c r="N66" s="581" t="s">
        <v>886</v>
      </c>
      <c r="O66" s="582">
        <v>3157287.6616567634</v>
      </c>
      <c r="P66" s="581"/>
      <c r="R66" t="str">
        <f t="shared" si="1"/>
        <v>0</v>
      </c>
    </row>
    <row r="67" spans="1:18">
      <c r="A67" s="577">
        <v>60</v>
      </c>
      <c r="B67" s="579" t="s">
        <v>1806</v>
      </c>
      <c r="C67" s="579" t="s">
        <v>1829</v>
      </c>
      <c r="D67" s="581"/>
      <c r="E67" s="581"/>
      <c r="F67" s="581"/>
      <c r="G67" s="581"/>
      <c r="H67" s="581">
        <v>2011</v>
      </c>
      <c r="I67" s="579"/>
      <c r="J67" s="571"/>
      <c r="K67" s="571"/>
      <c r="L67" s="571"/>
      <c r="M67" s="571"/>
      <c r="N67" s="581" t="s">
        <v>886</v>
      </c>
      <c r="O67" s="582">
        <v>4735931.4924851451</v>
      </c>
      <c r="P67" s="581"/>
      <c r="R67" t="str">
        <f t="shared" si="1"/>
        <v>0</v>
      </c>
    </row>
    <row r="68" spans="1:18">
      <c r="A68" s="577">
        <v>61</v>
      </c>
      <c r="B68" s="579"/>
      <c r="C68" s="579" t="s">
        <v>2396</v>
      </c>
      <c r="D68" s="581"/>
      <c r="E68" s="581"/>
      <c r="F68" s="581"/>
      <c r="G68" s="581"/>
      <c r="H68" s="581">
        <v>2011</v>
      </c>
      <c r="I68" s="579"/>
      <c r="J68" s="571"/>
      <c r="K68" s="571"/>
      <c r="L68" s="571"/>
      <c r="M68" s="571"/>
      <c r="N68" s="581" t="s">
        <v>886</v>
      </c>
      <c r="O68" s="582">
        <v>947186.298497029</v>
      </c>
      <c r="P68" s="581"/>
      <c r="R68" t="str">
        <f t="shared" si="1"/>
        <v>0</v>
      </c>
    </row>
    <row r="69" spans="1:18">
      <c r="A69" s="577">
        <v>62</v>
      </c>
      <c r="B69" s="579" t="s">
        <v>2390</v>
      </c>
      <c r="C69" s="579" t="s">
        <v>2391</v>
      </c>
      <c r="D69" s="581"/>
      <c r="E69" s="581"/>
      <c r="F69" s="581"/>
      <c r="G69" s="581"/>
      <c r="H69" s="581">
        <v>2011</v>
      </c>
      <c r="I69" s="579"/>
      <c r="J69" s="571"/>
      <c r="K69" s="571"/>
      <c r="L69" s="571"/>
      <c r="M69" s="571"/>
      <c r="N69" s="581" t="s">
        <v>886</v>
      </c>
      <c r="O69" s="582">
        <v>26420433.6811454</v>
      </c>
      <c r="P69" s="581"/>
      <c r="R69" t="str">
        <f t="shared" si="1"/>
        <v>0</v>
      </c>
    </row>
    <row r="70" spans="1:18">
      <c r="A70" s="577">
        <v>63</v>
      </c>
      <c r="B70" s="579" t="s">
        <v>2390</v>
      </c>
      <c r="C70" s="601" t="s">
        <v>2397</v>
      </c>
      <c r="D70" s="581"/>
      <c r="E70" s="581"/>
      <c r="F70" s="581"/>
      <c r="G70" s="581"/>
      <c r="H70" s="581">
        <v>2011</v>
      </c>
      <c r="I70" s="579"/>
      <c r="J70" s="571"/>
      <c r="K70" s="571"/>
      <c r="L70" s="571"/>
      <c r="M70" s="571"/>
      <c r="N70" s="581" t="s">
        <v>886</v>
      </c>
      <c r="O70" s="582">
        <v>19580000</v>
      </c>
      <c r="P70" s="581"/>
      <c r="R70" t="str">
        <f t="shared" si="1"/>
        <v>0</v>
      </c>
    </row>
    <row r="71" spans="1:18">
      <c r="A71" s="577">
        <v>64</v>
      </c>
      <c r="B71" s="579" t="s">
        <v>2398</v>
      </c>
      <c r="C71" s="579" t="s">
        <v>2399</v>
      </c>
      <c r="D71" s="581" t="s">
        <v>2357</v>
      </c>
      <c r="E71" s="581"/>
      <c r="F71" s="581"/>
      <c r="G71" s="581"/>
      <c r="H71" s="581">
        <v>2011</v>
      </c>
      <c r="I71" s="579"/>
      <c r="J71" s="571"/>
      <c r="K71" s="571"/>
      <c r="L71" s="571"/>
      <c r="M71" s="571"/>
      <c r="N71" s="581" t="s">
        <v>886</v>
      </c>
      <c r="O71" s="582">
        <v>19558000</v>
      </c>
      <c r="P71" s="581"/>
      <c r="R71" t="str">
        <f t="shared" si="1"/>
        <v>0</v>
      </c>
    </row>
    <row r="72" spans="1:18">
      <c r="A72" s="577">
        <v>65</v>
      </c>
      <c r="B72" s="579"/>
      <c r="C72" s="579" t="s">
        <v>2400</v>
      </c>
      <c r="D72" s="581" t="s">
        <v>2401</v>
      </c>
      <c r="E72" s="581" t="s">
        <v>2402</v>
      </c>
      <c r="F72" s="581"/>
      <c r="G72" s="581" t="s">
        <v>2403</v>
      </c>
      <c r="H72" s="581">
        <v>2012</v>
      </c>
      <c r="I72" s="579" t="s">
        <v>2404</v>
      </c>
      <c r="J72" s="571"/>
      <c r="K72" s="571"/>
      <c r="L72" s="571"/>
      <c r="M72" s="571"/>
      <c r="N72" s="581" t="s">
        <v>886</v>
      </c>
      <c r="O72" s="582">
        <v>2250000</v>
      </c>
      <c r="P72" s="581"/>
      <c r="R72" t="str">
        <f t="shared" si="1"/>
        <v>0</v>
      </c>
    </row>
    <row r="73" spans="1:18">
      <c r="A73" s="577">
        <v>66</v>
      </c>
      <c r="B73" s="579"/>
      <c r="C73" s="579" t="s">
        <v>2400</v>
      </c>
      <c r="D73" s="581" t="s">
        <v>2405</v>
      </c>
      <c r="E73" s="581" t="s">
        <v>2402</v>
      </c>
      <c r="F73" s="581"/>
      <c r="G73" s="581" t="s">
        <v>2403</v>
      </c>
      <c r="H73" s="581">
        <v>2012</v>
      </c>
      <c r="I73" s="579" t="s">
        <v>2406</v>
      </c>
      <c r="J73" s="571"/>
      <c r="K73" s="571"/>
      <c r="L73" s="571"/>
      <c r="M73" s="571"/>
      <c r="N73" s="581" t="s">
        <v>886</v>
      </c>
      <c r="O73" s="582">
        <v>2250000</v>
      </c>
      <c r="P73" s="581"/>
      <c r="R73" t="str">
        <f t="shared" si="1"/>
        <v>0</v>
      </c>
    </row>
    <row r="74" spans="1:18">
      <c r="A74" s="577">
        <v>67</v>
      </c>
      <c r="B74" s="579"/>
      <c r="C74" s="579" t="s">
        <v>2407</v>
      </c>
      <c r="D74" s="581" t="s">
        <v>2401</v>
      </c>
      <c r="E74" s="581" t="s">
        <v>2408</v>
      </c>
      <c r="F74" s="581" t="s">
        <v>2409</v>
      </c>
      <c r="G74" s="581" t="s">
        <v>2410</v>
      </c>
      <c r="H74" s="581">
        <v>2012</v>
      </c>
      <c r="I74" s="579"/>
      <c r="J74" s="571"/>
      <c r="K74" s="571"/>
      <c r="L74" s="571"/>
      <c r="M74" s="571"/>
      <c r="N74" s="581" t="s">
        <v>886</v>
      </c>
      <c r="O74" s="582">
        <v>29850000</v>
      </c>
      <c r="P74" s="581"/>
      <c r="R74" t="str">
        <f t="shared" si="1"/>
        <v>0</v>
      </c>
    </row>
    <row r="75" spans="1:18">
      <c r="A75" s="577">
        <v>69</v>
      </c>
      <c r="B75" s="579"/>
      <c r="C75" s="579" t="s">
        <v>2407</v>
      </c>
      <c r="D75" s="581" t="s">
        <v>2405</v>
      </c>
      <c r="E75" s="581" t="s">
        <v>2411</v>
      </c>
      <c r="F75" s="581" t="s">
        <v>2409</v>
      </c>
      <c r="G75" s="581" t="s">
        <v>2410</v>
      </c>
      <c r="H75" s="581">
        <v>2012</v>
      </c>
      <c r="I75" s="579"/>
      <c r="J75" s="571"/>
      <c r="K75" s="571"/>
      <c r="L75" s="571"/>
      <c r="M75" s="571"/>
      <c r="N75" s="581" t="s">
        <v>886</v>
      </c>
      <c r="O75" s="582">
        <v>2500000</v>
      </c>
      <c r="P75" s="581"/>
      <c r="R75" t="str">
        <f t="shared" si="1"/>
        <v>0</v>
      </c>
    </row>
    <row r="76" spans="1:18">
      <c r="A76" s="577">
        <v>70</v>
      </c>
      <c r="B76" s="579"/>
      <c r="C76" s="579" t="s">
        <v>2407</v>
      </c>
      <c r="D76" s="581" t="s">
        <v>2412</v>
      </c>
      <c r="E76" s="581" t="s">
        <v>2411</v>
      </c>
      <c r="F76" s="581" t="s">
        <v>2409</v>
      </c>
      <c r="G76" s="581" t="s">
        <v>2410</v>
      </c>
      <c r="H76" s="581">
        <v>2012</v>
      </c>
      <c r="I76" s="579"/>
      <c r="J76" s="571"/>
      <c r="K76" s="571"/>
      <c r="L76" s="571"/>
      <c r="M76" s="571"/>
      <c r="N76" s="581" t="s">
        <v>886</v>
      </c>
      <c r="O76" s="582">
        <v>2500000</v>
      </c>
      <c r="P76" s="581"/>
      <c r="R76" t="str">
        <f t="shared" si="1"/>
        <v>0</v>
      </c>
    </row>
    <row r="77" spans="1:18">
      <c r="A77" s="577">
        <v>71</v>
      </c>
      <c r="B77" s="579"/>
      <c r="C77" s="579" t="s">
        <v>2407</v>
      </c>
      <c r="D77" s="581" t="s">
        <v>2413</v>
      </c>
      <c r="E77" s="581" t="s">
        <v>2411</v>
      </c>
      <c r="F77" s="581" t="s">
        <v>2409</v>
      </c>
      <c r="G77" s="581" t="s">
        <v>2410</v>
      </c>
      <c r="H77" s="581">
        <v>2012</v>
      </c>
      <c r="I77" s="579"/>
      <c r="J77" s="571"/>
      <c r="K77" s="571"/>
      <c r="L77" s="571"/>
      <c r="M77" s="571"/>
      <c r="N77" s="581" t="s">
        <v>886</v>
      </c>
      <c r="O77" s="582">
        <v>2500000</v>
      </c>
      <c r="P77" s="581"/>
      <c r="R77" t="str">
        <f t="shared" si="1"/>
        <v>0</v>
      </c>
    </row>
    <row r="78" spans="1:18">
      <c r="A78" s="577">
        <v>72</v>
      </c>
      <c r="B78" s="579"/>
      <c r="C78" s="579" t="s">
        <v>2414</v>
      </c>
      <c r="D78" s="581"/>
      <c r="E78" s="581"/>
      <c r="F78" s="581"/>
      <c r="G78" s="581"/>
      <c r="H78" s="581">
        <v>2012</v>
      </c>
      <c r="I78" s="579"/>
      <c r="J78" s="571"/>
      <c r="K78" s="571"/>
      <c r="L78" s="571"/>
      <c r="M78" s="571"/>
      <c r="N78" s="581" t="s">
        <v>886</v>
      </c>
      <c r="O78" s="582">
        <v>49310000</v>
      </c>
      <c r="P78" s="581"/>
      <c r="R78" t="str">
        <f t="shared" si="1"/>
        <v>0</v>
      </c>
    </row>
    <row r="79" spans="1:18">
      <c r="A79" s="577">
        <v>73</v>
      </c>
      <c r="B79" s="579"/>
      <c r="C79" s="579" t="s">
        <v>2415</v>
      </c>
      <c r="D79" s="581" t="s">
        <v>2401</v>
      </c>
      <c r="E79" s="581" t="s">
        <v>2416</v>
      </c>
      <c r="F79" s="581" t="s">
        <v>2417</v>
      </c>
      <c r="G79" s="581" t="s">
        <v>2418</v>
      </c>
      <c r="H79" s="581">
        <v>2012</v>
      </c>
      <c r="I79" s="579"/>
      <c r="J79" s="571"/>
      <c r="K79" s="571"/>
      <c r="L79" s="571"/>
      <c r="M79" s="571"/>
      <c r="N79" s="581" t="s">
        <v>886</v>
      </c>
      <c r="O79" s="582">
        <v>5000000</v>
      </c>
      <c r="P79" s="581"/>
      <c r="R79" t="str">
        <f t="shared" si="1"/>
        <v>0</v>
      </c>
    </row>
    <row r="80" spans="1:18">
      <c r="A80" s="577">
        <v>74</v>
      </c>
      <c r="B80" s="579"/>
      <c r="C80" s="579" t="s">
        <v>2415</v>
      </c>
      <c r="D80" s="581" t="s">
        <v>2401</v>
      </c>
      <c r="E80" s="581" t="s">
        <v>2416</v>
      </c>
      <c r="F80" s="581" t="s">
        <v>2417</v>
      </c>
      <c r="G80" s="581" t="s">
        <v>2418</v>
      </c>
      <c r="H80" s="581">
        <v>2012</v>
      </c>
      <c r="I80" s="579"/>
      <c r="J80" s="571"/>
      <c r="K80" s="571"/>
      <c r="L80" s="571"/>
      <c r="M80" s="571"/>
      <c r="N80" s="581" t="s">
        <v>886</v>
      </c>
      <c r="O80" s="582">
        <v>5000000</v>
      </c>
      <c r="P80" s="581"/>
      <c r="R80" t="str">
        <f t="shared" si="1"/>
        <v>0</v>
      </c>
    </row>
    <row r="81" spans="1:18">
      <c r="A81" s="577">
        <v>75</v>
      </c>
      <c r="B81" s="579"/>
      <c r="C81" s="579" t="s">
        <v>2415</v>
      </c>
      <c r="D81" s="581" t="s">
        <v>2405</v>
      </c>
      <c r="E81" s="581" t="s">
        <v>2416</v>
      </c>
      <c r="F81" s="581" t="s">
        <v>2417</v>
      </c>
      <c r="G81" s="581" t="s">
        <v>2418</v>
      </c>
      <c r="H81" s="581">
        <v>2012</v>
      </c>
      <c r="I81" s="579"/>
      <c r="J81" s="571"/>
      <c r="K81" s="571"/>
      <c r="L81" s="571"/>
      <c r="M81" s="571"/>
      <c r="N81" s="581" t="s">
        <v>886</v>
      </c>
      <c r="O81" s="582">
        <v>6000000</v>
      </c>
      <c r="P81" s="581"/>
      <c r="R81" t="str">
        <f t="shared" si="1"/>
        <v>0</v>
      </c>
    </row>
    <row r="82" spans="1:18">
      <c r="A82" s="577">
        <v>76</v>
      </c>
      <c r="B82" s="579"/>
      <c r="C82" s="579" t="s">
        <v>2419</v>
      </c>
      <c r="D82" s="581"/>
      <c r="E82" s="581" t="s">
        <v>2416</v>
      </c>
      <c r="F82" s="581"/>
      <c r="G82" s="581" t="s">
        <v>2420</v>
      </c>
      <c r="H82" s="581">
        <v>2012</v>
      </c>
      <c r="I82" s="579"/>
      <c r="J82" s="571"/>
      <c r="K82" s="571"/>
      <c r="L82" s="571"/>
      <c r="M82" s="571"/>
      <c r="N82" s="581" t="s">
        <v>886</v>
      </c>
      <c r="O82" s="582">
        <v>14850000</v>
      </c>
      <c r="P82" s="581"/>
      <c r="R82" t="str">
        <f t="shared" si="1"/>
        <v>0</v>
      </c>
    </row>
    <row r="83" spans="1:18">
      <c r="A83" s="577">
        <v>77</v>
      </c>
      <c r="B83" s="579"/>
      <c r="C83" s="579" t="s">
        <v>2421</v>
      </c>
      <c r="D83" s="581" t="s">
        <v>2401</v>
      </c>
      <c r="E83" s="581" t="s">
        <v>2416</v>
      </c>
      <c r="F83" s="581"/>
      <c r="G83" s="581" t="s">
        <v>2420</v>
      </c>
      <c r="H83" s="581">
        <v>2012</v>
      </c>
      <c r="I83" s="579"/>
      <c r="J83" s="571"/>
      <c r="K83" s="571"/>
      <c r="L83" s="571"/>
      <c r="M83" s="571"/>
      <c r="N83" s="581" t="s">
        <v>886</v>
      </c>
      <c r="O83" s="582">
        <v>14900000</v>
      </c>
      <c r="P83" s="581"/>
      <c r="R83" t="str">
        <f t="shared" si="1"/>
        <v>0</v>
      </c>
    </row>
    <row r="84" spans="1:18">
      <c r="A84" s="577">
        <v>78</v>
      </c>
      <c r="B84" s="579"/>
      <c r="C84" s="579" t="s">
        <v>2422</v>
      </c>
      <c r="D84" s="581"/>
      <c r="E84" s="581" t="s">
        <v>2423</v>
      </c>
      <c r="F84" s="581"/>
      <c r="G84" s="581" t="s">
        <v>2424</v>
      </c>
      <c r="H84" s="581">
        <v>2012</v>
      </c>
      <c r="I84" s="579"/>
      <c r="J84" s="571"/>
      <c r="K84" s="571"/>
      <c r="L84" s="571"/>
      <c r="M84" s="571"/>
      <c r="N84" s="581" t="s">
        <v>886</v>
      </c>
      <c r="O84" s="582">
        <v>10000000</v>
      </c>
      <c r="P84" s="581"/>
      <c r="R84" t="str">
        <f t="shared" si="1"/>
        <v>0</v>
      </c>
    </row>
    <row r="85" spans="1:18">
      <c r="A85" s="577">
        <v>79</v>
      </c>
      <c r="B85" s="579"/>
      <c r="C85" s="606" t="s">
        <v>2425</v>
      </c>
      <c r="D85" s="581" t="s">
        <v>2401</v>
      </c>
      <c r="E85" s="581" t="s">
        <v>2426</v>
      </c>
      <c r="F85" s="581" t="s">
        <v>1883</v>
      </c>
      <c r="G85" s="581" t="s">
        <v>2427</v>
      </c>
      <c r="H85" s="581">
        <v>2012</v>
      </c>
      <c r="I85" s="579" t="s">
        <v>2428</v>
      </c>
      <c r="J85" s="571"/>
      <c r="K85" s="571"/>
      <c r="L85" s="571"/>
      <c r="M85" s="571"/>
      <c r="N85" s="581" t="s">
        <v>886</v>
      </c>
      <c r="O85" s="582">
        <v>74444730.609616488</v>
      </c>
      <c r="P85" s="581"/>
      <c r="R85" t="str">
        <f t="shared" si="1"/>
        <v>0</v>
      </c>
    </row>
    <row r="86" spans="1:18">
      <c r="A86" s="577">
        <v>81</v>
      </c>
      <c r="B86" s="579"/>
      <c r="C86" s="579" t="s">
        <v>2387</v>
      </c>
      <c r="D86" s="581" t="s">
        <v>2401</v>
      </c>
      <c r="E86" s="581" t="s">
        <v>1813</v>
      </c>
      <c r="F86" s="581" t="s">
        <v>1883</v>
      </c>
      <c r="G86" s="581" t="s">
        <v>2427</v>
      </c>
      <c r="H86" s="581">
        <v>2012</v>
      </c>
      <c r="I86" s="579" t="s">
        <v>2430</v>
      </c>
      <c r="J86" s="571"/>
      <c r="K86" s="571"/>
      <c r="L86" s="571"/>
      <c r="M86" s="571"/>
      <c r="N86" s="581" t="s">
        <v>886</v>
      </c>
      <c r="O86" s="582">
        <v>12247670.113050945</v>
      </c>
      <c r="P86" s="581"/>
      <c r="R86" t="str">
        <f t="shared" si="1"/>
        <v>0</v>
      </c>
    </row>
    <row r="87" spans="1:18">
      <c r="A87" s="577">
        <v>82</v>
      </c>
      <c r="B87" s="579"/>
      <c r="C87" s="579" t="s">
        <v>2387</v>
      </c>
      <c r="D87" s="581" t="s">
        <v>2405</v>
      </c>
      <c r="E87" s="581" t="s">
        <v>1813</v>
      </c>
      <c r="F87" s="581" t="s">
        <v>1883</v>
      </c>
      <c r="G87" s="581" t="s">
        <v>2427</v>
      </c>
      <c r="H87" s="581">
        <v>2012</v>
      </c>
      <c r="I87" s="579" t="s">
        <v>2431</v>
      </c>
      <c r="J87" s="571"/>
      <c r="K87" s="571"/>
      <c r="L87" s="571"/>
      <c r="M87" s="571"/>
      <c r="N87" s="581" t="s">
        <v>886</v>
      </c>
      <c r="O87" s="582">
        <v>12247670.1130509</v>
      </c>
      <c r="P87" s="581"/>
      <c r="R87" t="str">
        <f t="shared" si="1"/>
        <v>0</v>
      </c>
    </row>
    <row r="88" spans="1:18">
      <c r="A88" s="577">
        <v>83</v>
      </c>
      <c r="B88" s="579"/>
      <c r="C88" s="579" t="s">
        <v>2387</v>
      </c>
      <c r="D88" s="581" t="s">
        <v>2412</v>
      </c>
      <c r="E88" s="581" t="s">
        <v>1813</v>
      </c>
      <c r="F88" s="581" t="s">
        <v>1883</v>
      </c>
      <c r="G88" s="581" t="s">
        <v>2427</v>
      </c>
      <c r="H88" s="581">
        <v>2012</v>
      </c>
      <c r="I88" s="579"/>
      <c r="J88" s="571"/>
      <c r="K88" s="571"/>
      <c r="L88" s="571"/>
      <c r="M88" s="571"/>
      <c r="N88" s="581" t="s">
        <v>886</v>
      </c>
      <c r="O88" s="582">
        <v>24495340.226101901</v>
      </c>
      <c r="P88" s="581"/>
      <c r="R88" t="str">
        <f t="shared" si="1"/>
        <v>0</v>
      </c>
    </row>
    <row r="89" spans="1:18">
      <c r="A89" s="577">
        <v>84</v>
      </c>
      <c r="B89" s="579"/>
      <c r="C89" s="579" t="s">
        <v>2432</v>
      </c>
      <c r="D89" s="605" t="s">
        <v>926</v>
      </c>
      <c r="E89" s="581" t="s">
        <v>2433</v>
      </c>
      <c r="F89" s="581"/>
      <c r="G89" s="581" t="s">
        <v>2427</v>
      </c>
      <c r="H89" s="581">
        <v>2012</v>
      </c>
      <c r="I89" s="579" t="s">
        <v>2434</v>
      </c>
      <c r="J89" s="571"/>
      <c r="K89" s="571"/>
      <c r="L89" s="571"/>
      <c r="M89" s="571"/>
      <c r="N89" s="581" t="s">
        <v>886</v>
      </c>
      <c r="O89" s="582">
        <v>18912914.997138001</v>
      </c>
      <c r="P89" s="581"/>
      <c r="R89" t="str">
        <f t="shared" si="1"/>
        <v>0</v>
      </c>
    </row>
    <row r="90" spans="1:18">
      <c r="A90" s="577">
        <v>85</v>
      </c>
      <c r="B90" s="579"/>
      <c r="C90" s="579" t="s">
        <v>2432</v>
      </c>
      <c r="D90" s="592" t="s">
        <v>941</v>
      </c>
      <c r="E90" s="581" t="s">
        <v>2433</v>
      </c>
      <c r="F90" s="581"/>
      <c r="G90" s="581" t="s">
        <v>2427</v>
      </c>
      <c r="H90" s="581">
        <v>2012</v>
      </c>
      <c r="I90" s="579" t="s">
        <v>2435</v>
      </c>
      <c r="J90" s="571"/>
      <c r="K90" s="571"/>
      <c r="L90" s="571"/>
      <c r="M90" s="571"/>
      <c r="N90" s="581" t="s">
        <v>886</v>
      </c>
      <c r="O90" s="582">
        <v>18912914.997137953</v>
      </c>
      <c r="P90" s="581"/>
      <c r="R90" t="str">
        <f t="shared" si="1"/>
        <v>0</v>
      </c>
    </row>
    <row r="91" spans="1:18">
      <c r="A91" s="577">
        <v>87</v>
      </c>
      <c r="B91" s="579"/>
      <c r="C91" s="579" t="s">
        <v>2436</v>
      </c>
      <c r="D91" s="581"/>
      <c r="E91" s="581" t="s">
        <v>2402</v>
      </c>
      <c r="F91" s="581"/>
      <c r="G91" s="581" t="s">
        <v>2427</v>
      </c>
      <c r="H91" s="581">
        <v>2012</v>
      </c>
      <c r="I91" s="579"/>
      <c r="J91" s="571"/>
      <c r="K91" s="571"/>
      <c r="L91" s="571"/>
      <c r="M91" s="571"/>
      <c r="N91" s="581" t="s">
        <v>886</v>
      </c>
      <c r="O91" s="582">
        <v>4019748.1396680023</v>
      </c>
      <c r="P91" s="581"/>
      <c r="R91" t="str">
        <f t="shared" si="1"/>
        <v>0</v>
      </c>
    </row>
    <row r="92" spans="1:18" ht="16" thickBot="1">
      <c r="A92" s="577"/>
      <c r="B92" s="579"/>
      <c r="C92" s="579"/>
      <c r="D92" s="581"/>
      <c r="E92" s="581"/>
      <c r="F92" s="581"/>
      <c r="G92" s="581"/>
      <c r="H92" s="581"/>
      <c r="I92" s="579"/>
      <c r="J92" s="571"/>
      <c r="K92" s="571"/>
      <c r="L92" s="571"/>
      <c r="M92" s="571"/>
      <c r="N92" s="581"/>
      <c r="O92" s="582"/>
      <c r="P92" s="581"/>
    </row>
    <row r="93" spans="1:18">
      <c r="A93" s="584"/>
      <c r="B93" s="585"/>
      <c r="C93" s="585"/>
      <c r="D93" s="586"/>
      <c r="E93" s="586"/>
      <c r="F93" s="586"/>
      <c r="G93" s="586"/>
      <c r="H93" s="586"/>
      <c r="I93" s="585"/>
      <c r="J93" s="568"/>
      <c r="K93" s="568"/>
      <c r="L93" s="568"/>
      <c r="M93" s="568"/>
      <c r="N93" s="586"/>
      <c r="O93" s="587"/>
      <c r="P93" s="586"/>
    </row>
    <row r="94" spans="1:18" ht="16" thickBot="1">
      <c r="A94" s="588"/>
      <c r="B94" s="589"/>
      <c r="C94" s="589"/>
      <c r="D94" s="590"/>
      <c r="E94" s="590"/>
      <c r="F94" s="590"/>
      <c r="G94" s="590"/>
      <c r="H94" s="590"/>
      <c r="I94" s="589"/>
      <c r="J94" s="566"/>
      <c r="K94" s="566"/>
      <c r="L94" s="566"/>
      <c r="M94" s="566"/>
      <c r="N94" s="590"/>
      <c r="O94" s="591"/>
      <c r="P94" s="590"/>
    </row>
    <row r="95" spans="1:18">
      <c r="A95" s="577"/>
      <c r="B95" s="579"/>
      <c r="C95" s="579"/>
      <c r="D95" s="581"/>
      <c r="E95" s="581"/>
      <c r="F95" s="581"/>
      <c r="G95" s="581"/>
      <c r="H95" s="581"/>
      <c r="I95" s="579"/>
      <c r="J95" s="571"/>
      <c r="K95" s="571"/>
      <c r="L95" s="571"/>
      <c r="M95" s="571"/>
      <c r="N95" s="581"/>
      <c r="O95" s="582"/>
      <c r="P95" s="581"/>
    </row>
    <row r="96" spans="1:18">
      <c r="A96" s="577">
        <v>89</v>
      </c>
      <c r="B96" s="579"/>
      <c r="C96" s="579" t="s">
        <v>2436</v>
      </c>
      <c r="D96" s="592" t="s">
        <v>941</v>
      </c>
      <c r="E96" s="581" t="s">
        <v>2402</v>
      </c>
      <c r="F96" s="581"/>
      <c r="G96" s="581" t="s">
        <v>2427</v>
      </c>
      <c r="H96" s="581">
        <v>2012</v>
      </c>
      <c r="I96" s="579"/>
      <c r="J96" s="571"/>
      <c r="K96" s="571"/>
      <c r="L96" s="571"/>
      <c r="M96" s="571"/>
      <c r="N96" s="581" t="s">
        <v>886</v>
      </c>
      <c r="O96" s="582">
        <v>2512342.5872925012</v>
      </c>
      <c r="P96" s="581"/>
      <c r="R96" t="str">
        <f t="shared" si="1"/>
        <v>0</v>
      </c>
    </row>
    <row r="97" spans="1:18">
      <c r="A97" s="577">
        <v>90</v>
      </c>
      <c r="B97" s="579"/>
      <c r="C97" s="579" t="s">
        <v>2436</v>
      </c>
      <c r="D97" s="592" t="s">
        <v>946</v>
      </c>
      <c r="E97" s="581" t="s">
        <v>2402</v>
      </c>
      <c r="F97" s="581"/>
      <c r="G97" s="581" t="s">
        <v>2427</v>
      </c>
      <c r="H97" s="581">
        <v>2012</v>
      </c>
      <c r="I97" s="579"/>
      <c r="J97" s="571"/>
      <c r="K97" s="571"/>
      <c r="L97" s="571"/>
      <c r="M97" s="571"/>
      <c r="N97" s="581" t="s">
        <v>886</v>
      </c>
      <c r="O97" s="582">
        <v>5024685.1745850025</v>
      </c>
      <c r="P97" s="581"/>
      <c r="R97" t="str">
        <f t="shared" si="1"/>
        <v>0</v>
      </c>
    </row>
    <row r="98" spans="1:18">
      <c r="A98" s="577">
        <v>91</v>
      </c>
      <c r="B98" s="579"/>
      <c r="C98" s="579" t="s">
        <v>2387</v>
      </c>
      <c r="D98" s="581"/>
      <c r="E98" s="581" t="s">
        <v>2438</v>
      </c>
      <c r="F98" s="581" t="s">
        <v>1883</v>
      </c>
      <c r="G98" s="581" t="s">
        <v>2427</v>
      </c>
      <c r="H98" s="581">
        <v>2012</v>
      </c>
      <c r="I98" s="579"/>
      <c r="J98" s="571"/>
      <c r="K98" s="571"/>
      <c r="L98" s="571"/>
      <c r="M98" s="571"/>
      <c r="N98" s="581" t="s">
        <v>886</v>
      </c>
      <c r="O98" s="582">
        <v>9562385.2081388067</v>
      </c>
      <c r="P98" s="581"/>
      <c r="R98" t="str">
        <f t="shared" si="1"/>
        <v>0</v>
      </c>
    </row>
    <row r="99" spans="1:18">
      <c r="A99" s="577">
        <v>92</v>
      </c>
      <c r="B99" s="579"/>
      <c r="C99" s="579" t="s">
        <v>2439</v>
      </c>
      <c r="D99" s="581"/>
      <c r="E99" s="581" t="s">
        <v>2402</v>
      </c>
      <c r="F99" s="581"/>
      <c r="G99" s="581" t="s">
        <v>2427</v>
      </c>
      <c r="H99" s="581">
        <v>2012</v>
      </c>
      <c r="I99" s="579"/>
      <c r="J99" s="571"/>
      <c r="K99" s="571"/>
      <c r="L99" s="571"/>
      <c r="M99" s="571"/>
      <c r="N99" s="581" t="s">
        <v>886</v>
      </c>
      <c r="O99" s="582">
        <v>4529550.8880657507</v>
      </c>
      <c r="P99" s="581"/>
      <c r="R99" t="str">
        <f t="shared" si="1"/>
        <v>0</v>
      </c>
    </row>
    <row r="100" spans="1:18" ht="41.25" customHeight="1">
      <c r="A100" s="577">
        <v>96</v>
      </c>
      <c r="B100" s="579"/>
      <c r="C100" s="580" t="s">
        <v>1920</v>
      </c>
      <c r="D100" s="581"/>
      <c r="E100" s="581"/>
      <c r="F100" s="581"/>
      <c r="G100" s="581"/>
      <c r="H100" s="581">
        <v>2012</v>
      </c>
      <c r="I100" s="579"/>
      <c r="J100" s="571"/>
      <c r="K100" s="571"/>
      <c r="L100" s="571"/>
      <c r="M100" s="571"/>
      <c r="N100" s="581" t="s">
        <v>886</v>
      </c>
      <c r="O100" s="582">
        <v>7445944.1799999997</v>
      </c>
      <c r="P100" s="581"/>
      <c r="R100" t="str">
        <f t="shared" si="1"/>
        <v>0</v>
      </c>
    </row>
    <row r="101" spans="1:18">
      <c r="A101" s="577">
        <v>98</v>
      </c>
      <c r="B101" s="579"/>
      <c r="C101" s="579" t="s">
        <v>2429</v>
      </c>
      <c r="D101" s="581"/>
      <c r="E101" s="581" t="s">
        <v>2426</v>
      </c>
      <c r="F101" s="581" t="s">
        <v>1883</v>
      </c>
      <c r="G101" s="581" t="s">
        <v>2427</v>
      </c>
      <c r="H101" s="581">
        <v>2012</v>
      </c>
      <c r="I101" s="579"/>
      <c r="J101" s="571"/>
      <c r="K101" s="571"/>
      <c r="L101" s="571"/>
      <c r="M101" s="571"/>
      <c r="N101" s="581" t="s">
        <v>886</v>
      </c>
      <c r="O101" s="582">
        <v>8700000</v>
      </c>
      <c r="P101" s="581"/>
      <c r="R101" t="str">
        <f t="shared" si="1"/>
        <v>0</v>
      </c>
    </row>
    <row r="102" spans="1:18">
      <c r="A102" s="577">
        <v>100</v>
      </c>
      <c r="B102" s="579"/>
      <c r="C102" s="579" t="s">
        <v>2436</v>
      </c>
      <c r="D102" s="581"/>
      <c r="E102" s="581" t="s">
        <v>2446</v>
      </c>
      <c r="F102" s="581"/>
      <c r="G102" s="581" t="s">
        <v>2427</v>
      </c>
      <c r="H102" s="581">
        <v>2012</v>
      </c>
      <c r="I102" s="579" t="s">
        <v>1887</v>
      </c>
      <c r="J102" s="571"/>
      <c r="K102" s="571"/>
      <c r="L102" s="571"/>
      <c r="M102" s="571"/>
      <c r="N102" s="581" t="s">
        <v>886</v>
      </c>
      <c r="O102" s="582">
        <v>3568000</v>
      </c>
      <c r="P102" s="581"/>
      <c r="R102" t="str">
        <f t="shared" si="1"/>
        <v>0</v>
      </c>
    </row>
    <row r="103" spans="1:18">
      <c r="A103" s="577">
        <v>102</v>
      </c>
      <c r="B103" s="579"/>
      <c r="C103" s="579" t="s">
        <v>2450</v>
      </c>
      <c r="D103" s="605" t="s">
        <v>2484</v>
      </c>
      <c r="E103" s="581"/>
      <c r="F103" s="581"/>
      <c r="G103" s="581" t="s">
        <v>1924</v>
      </c>
      <c r="H103" s="581">
        <v>2013</v>
      </c>
      <c r="I103" s="579"/>
      <c r="J103" s="571"/>
      <c r="K103" s="571"/>
      <c r="L103" s="571"/>
      <c r="M103" s="571"/>
      <c r="N103" s="581" t="s">
        <v>886</v>
      </c>
      <c r="O103" s="582">
        <f>9000000/2</f>
        <v>4500000</v>
      </c>
      <c r="P103" s="581"/>
      <c r="R103" t="str">
        <f t="shared" si="1"/>
        <v>0</v>
      </c>
    </row>
    <row r="104" spans="1:18">
      <c r="A104" s="577">
        <v>103</v>
      </c>
      <c r="B104" s="579"/>
      <c r="C104" s="579" t="s">
        <v>1809</v>
      </c>
      <c r="D104" s="592" t="s">
        <v>2451</v>
      </c>
      <c r="E104" s="581"/>
      <c r="F104" s="581"/>
      <c r="G104" s="581" t="s">
        <v>1741</v>
      </c>
      <c r="H104" s="581">
        <v>2013</v>
      </c>
      <c r="I104" s="579"/>
      <c r="J104" s="571"/>
      <c r="K104" s="571"/>
      <c r="L104" s="571"/>
      <c r="M104" s="571"/>
      <c r="N104" s="581" t="s">
        <v>886</v>
      </c>
      <c r="O104" s="582">
        <v>25000000</v>
      </c>
      <c r="P104" s="581"/>
      <c r="R104" t="str">
        <f t="shared" si="1"/>
        <v>0</v>
      </c>
    </row>
    <row r="105" spans="1:18">
      <c r="A105" s="577">
        <v>104</v>
      </c>
      <c r="B105" s="579"/>
      <c r="C105" s="579" t="s">
        <v>2452</v>
      </c>
      <c r="D105" s="592" t="s">
        <v>926</v>
      </c>
      <c r="E105" s="581"/>
      <c r="F105" s="581"/>
      <c r="G105" s="581" t="s">
        <v>1741</v>
      </c>
      <c r="H105" s="581">
        <v>2013</v>
      </c>
      <c r="I105" s="579"/>
      <c r="J105" s="571"/>
      <c r="K105" s="571"/>
      <c r="L105" s="571"/>
      <c r="M105" s="571"/>
      <c r="N105" s="581" t="s">
        <v>886</v>
      </c>
      <c r="O105" s="582">
        <v>20000000</v>
      </c>
      <c r="P105" s="581"/>
      <c r="R105" t="str">
        <f t="shared" si="1"/>
        <v>0</v>
      </c>
    </row>
    <row r="106" spans="1:18">
      <c r="A106" s="577">
        <v>105</v>
      </c>
      <c r="B106" s="579"/>
      <c r="C106" s="579" t="s">
        <v>2453</v>
      </c>
      <c r="D106" s="592" t="s">
        <v>926</v>
      </c>
      <c r="E106" s="581"/>
      <c r="F106" s="581"/>
      <c r="G106" s="581" t="s">
        <v>1924</v>
      </c>
      <c r="H106" s="581">
        <v>2013</v>
      </c>
      <c r="I106" s="579"/>
      <c r="J106" s="571"/>
      <c r="K106" s="571"/>
      <c r="L106" s="571"/>
      <c r="M106" s="571"/>
      <c r="N106" s="581" t="s">
        <v>886</v>
      </c>
      <c r="O106" s="582">
        <v>10000000</v>
      </c>
      <c r="P106" s="581"/>
      <c r="R106" t="str">
        <f t="shared" si="1"/>
        <v>0</v>
      </c>
    </row>
    <row r="107" spans="1:18">
      <c r="A107" s="577">
        <v>107</v>
      </c>
      <c r="B107" s="579"/>
      <c r="C107" s="579" t="s">
        <v>2454</v>
      </c>
      <c r="D107" s="592" t="s">
        <v>926</v>
      </c>
      <c r="E107" s="581"/>
      <c r="F107" s="581"/>
      <c r="G107" s="581" t="s">
        <v>1924</v>
      </c>
      <c r="H107" s="581">
        <v>2013</v>
      </c>
      <c r="I107" s="579"/>
      <c r="J107" s="571"/>
      <c r="K107" s="571"/>
      <c r="L107" s="571"/>
      <c r="M107" s="571"/>
      <c r="N107" s="581" t="s">
        <v>886</v>
      </c>
      <c r="O107" s="582">
        <v>1500000</v>
      </c>
      <c r="P107" s="581"/>
      <c r="R107" t="str">
        <f t="shared" ref="R107:R140" si="2">IF(O107&lt;300000,O107,"0")</f>
        <v>0</v>
      </c>
    </row>
    <row r="108" spans="1:18" s="464" customFormat="1">
      <c r="A108" s="620">
        <v>108</v>
      </c>
      <c r="B108" s="606"/>
      <c r="C108" s="606" t="s">
        <v>2455</v>
      </c>
      <c r="D108" s="605" t="s">
        <v>2491</v>
      </c>
      <c r="E108" s="623"/>
      <c r="F108" s="623"/>
      <c r="G108" s="623"/>
      <c r="H108" s="623">
        <v>2013</v>
      </c>
      <c r="I108" s="606"/>
      <c r="J108" s="614"/>
      <c r="K108" s="614"/>
      <c r="L108" s="614"/>
      <c r="M108" s="614"/>
      <c r="N108" s="623" t="s">
        <v>886</v>
      </c>
      <c r="O108" s="626">
        <v>10500000</v>
      </c>
      <c r="P108" s="623"/>
      <c r="R108" s="464" t="str">
        <f t="shared" si="2"/>
        <v>0</v>
      </c>
    </row>
    <row r="109" spans="1:18">
      <c r="A109" s="577">
        <v>109</v>
      </c>
      <c r="B109" s="579"/>
      <c r="C109" s="579" t="s">
        <v>2456</v>
      </c>
      <c r="D109" s="605" t="s">
        <v>2490</v>
      </c>
      <c r="E109" s="581"/>
      <c r="F109" s="581"/>
      <c r="G109" s="581"/>
      <c r="H109" s="581">
        <v>2013</v>
      </c>
      <c r="I109" s="579"/>
      <c r="J109" s="571"/>
      <c r="K109" s="571"/>
      <c r="L109" s="571"/>
      <c r="M109" s="571"/>
      <c r="N109" s="581" t="s">
        <v>886</v>
      </c>
      <c r="O109" s="582">
        <v>1500000</v>
      </c>
      <c r="P109" s="581"/>
      <c r="R109" t="str">
        <f t="shared" si="2"/>
        <v>0</v>
      </c>
    </row>
    <row r="110" spans="1:18">
      <c r="A110" s="577">
        <v>110</v>
      </c>
      <c r="B110" s="579"/>
      <c r="C110" s="579" t="s">
        <v>2457</v>
      </c>
      <c r="D110" s="592" t="s">
        <v>2338</v>
      </c>
      <c r="E110" s="581"/>
      <c r="F110" s="581"/>
      <c r="G110" s="581" t="s">
        <v>1924</v>
      </c>
      <c r="H110" s="581">
        <v>2013</v>
      </c>
      <c r="I110" s="579"/>
      <c r="J110" s="571"/>
      <c r="K110" s="571"/>
      <c r="L110" s="571"/>
      <c r="M110" s="571"/>
      <c r="N110" s="581" t="s">
        <v>886</v>
      </c>
      <c r="O110" s="582">
        <v>20000000</v>
      </c>
      <c r="P110" s="581"/>
      <c r="R110" t="str">
        <f t="shared" si="2"/>
        <v>0</v>
      </c>
    </row>
    <row r="111" spans="1:18">
      <c r="A111" s="577">
        <v>111</v>
      </c>
      <c r="B111" s="579"/>
      <c r="C111" s="579" t="s">
        <v>2458</v>
      </c>
      <c r="D111" s="592" t="s">
        <v>2459</v>
      </c>
      <c r="E111" s="581"/>
      <c r="F111" s="581"/>
      <c r="G111" s="581" t="s">
        <v>1924</v>
      </c>
      <c r="H111" s="581">
        <v>2013</v>
      </c>
      <c r="I111" s="579"/>
      <c r="J111" s="571"/>
      <c r="K111" s="571"/>
      <c r="L111" s="571"/>
      <c r="M111" s="571"/>
      <c r="N111" s="581" t="s">
        <v>886</v>
      </c>
      <c r="O111" s="582">
        <v>30000000</v>
      </c>
      <c r="P111" s="581"/>
      <c r="R111" t="str">
        <f t="shared" si="2"/>
        <v>0</v>
      </c>
    </row>
    <row r="112" spans="1:18">
      <c r="A112" s="577">
        <v>112</v>
      </c>
      <c r="B112" s="579"/>
      <c r="C112" s="579" t="s">
        <v>2460</v>
      </c>
      <c r="D112" s="605" t="s">
        <v>2338</v>
      </c>
      <c r="E112" s="581"/>
      <c r="F112" s="581"/>
      <c r="G112" s="581" t="s">
        <v>1924</v>
      </c>
      <c r="H112" s="581">
        <v>2013</v>
      </c>
      <c r="I112" s="579"/>
      <c r="J112" s="571"/>
      <c r="K112" s="571"/>
      <c r="L112" s="571"/>
      <c r="M112" s="571"/>
      <c r="N112" s="581" t="s">
        <v>886</v>
      </c>
      <c r="O112" s="582">
        <v>5000000</v>
      </c>
      <c r="P112" s="581"/>
      <c r="R112" t="str">
        <f t="shared" si="2"/>
        <v>0</v>
      </c>
    </row>
    <row r="113" spans="1:18" ht="11.25" customHeight="1">
      <c r="A113" s="577"/>
      <c r="B113" s="579"/>
      <c r="C113" s="579"/>
      <c r="D113" s="571"/>
      <c r="E113" s="571"/>
      <c r="F113" s="571"/>
      <c r="G113" s="571"/>
      <c r="H113" s="571"/>
      <c r="I113" s="571"/>
      <c r="J113" s="571"/>
      <c r="K113" s="571"/>
      <c r="L113" s="571"/>
      <c r="M113" s="571"/>
      <c r="N113" s="571"/>
      <c r="O113" s="582"/>
      <c r="P113" s="571"/>
      <c r="R113">
        <f t="shared" si="2"/>
        <v>0</v>
      </c>
    </row>
    <row r="114" spans="1:18">
      <c r="A114" s="577" t="s">
        <v>2462</v>
      </c>
      <c r="B114" s="579" t="s">
        <v>2463</v>
      </c>
      <c r="C114" s="571"/>
      <c r="D114" s="581"/>
      <c r="E114" s="571"/>
      <c r="F114" s="571"/>
      <c r="G114" s="571"/>
      <c r="H114" s="571"/>
      <c r="I114" s="571"/>
      <c r="J114" s="571"/>
      <c r="K114" s="571"/>
      <c r="L114" s="571"/>
      <c r="M114" s="571"/>
      <c r="N114" s="571"/>
      <c r="O114" s="578">
        <f>SUM(O115:O122)</f>
        <v>83666121.459111884</v>
      </c>
      <c r="P114" s="571"/>
      <c r="R114" t="str">
        <f t="shared" si="2"/>
        <v>0</v>
      </c>
    </row>
    <row r="115" spans="1:18">
      <c r="A115" s="577">
        <v>1</v>
      </c>
      <c r="B115" s="579"/>
      <c r="C115" s="579" t="s">
        <v>2464</v>
      </c>
      <c r="D115" s="581"/>
      <c r="E115" s="579"/>
      <c r="F115" s="579"/>
      <c r="G115" s="579"/>
      <c r="H115" s="581">
        <v>2011</v>
      </c>
      <c r="I115" s="571"/>
      <c r="J115" s="571"/>
      <c r="K115" s="571"/>
      <c r="L115" s="571"/>
      <c r="M115" s="571"/>
      <c r="N115" s="571"/>
      <c r="O115" s="593">
        <v>9471862.9849702902</v>
      </c>
      <c r="P115" s="581"/>
      <c r="R115" t="str">
        <f t="shared" si="2"/>
        <v>0</v>
      </c>
    </row>
    <row r="116" spans="1:18">
      <c r="A116" s="577">
        <v>2</v>
      </c>
      <c r="B116" s="579"/>
      <c r="C116" s="579" t="s">
        <v>2465</v>
      </c>
      <c r="D116" s="581"/>
      <c r="E116" s="579" t="s">
        <v>2440</v>
      </c>
      <c r="F116" s="579"/>
      <c r="G116" s="579" t="s">
        <v>2466</v>
      </c>
      <c r="H116" s="581">
        <v>2012</v>
      </c>
      <c r="I116" s="571"/>
      <c r="J116" s="571"/>
      <c r="K116" s="571"/>
      <c r="L116" s="571"/>
      <c r="M116" s="571"/>
      <c r="N116" s="571"/>
      <c r="O116" s="593">
        <v>7300000</v>
      </c>
      <c r="P116" s="581"/>
      <c r="R116" t="str">
        <f t="shared" si="2"/>
        <v>0</v>
      </c>
    </row>
    <row r="117" spans="1:18">
      <c r="A117" s="577">
        <v>4</v>
      </c>
      <c r="B117" s="579"/>
      <c r="C117" s="579" t="s">
        <v>2467</v>
      </c>
      <c r="D117" s="581"/>
      <c r="E117" s="579"/>
      <c r="F117" s="579"/>
      <c r="G117" s="579" t="s">
        <v>2468</v>
      </c>
      <c r="H117" s="581">
        <v>2012</v>
      </c>
      <c r="I117" s="571"/>
      <c r="J117" s="571"/>
      <c r="K117" s="571"/>
      <c r="L117" s="571"/>
      <c r="M117" s="571"/>
      <c r="N117" s="571"/>
      <c r="O117" s="593">
        <v>2000000</v>
      </c>
      <c r="P117" s="581"/>
      <c r="R117" t="str">
        <f t="shared" si="2"/>
        <v>0</v>
      </c>
    </row>
    <row r="118" spans="1:18">
      <c r="A118" s="577">
        <v>5</v>
      </c>
      <c r="B118" s="579"/>
      <c r="C118" s="579" t="s">
        <v>2465</v>
      </c>
      <c r="D118" s="581"/>
      <c r="E118" s="579" t="s">
        <v>2440</v>
      </c>
      <c r="F118" s="579"/>
      <c r="G118" s="579" t="s">
        <v>2466</v>
      </c>
      <c r="H118" s="581">
        <v>2012</v>
      </c>
      <c r="I118" s="571"/>
      <c r="J118" s="571"/>
      <c r="K118" s="571"/>
      <c r="L118" s="571"/>
      <c r="M118" s="571"/>
      <c r="N118" s="571"/>
      <c r="O118" s="593">
        <v>9059101.7761315014</v>
      </c>
      <c r="P118" s="581"/>
      <c r="R118" t="str">
        <f t="shared" si="2"/>
        <v>0</v>
      </c>
    </row>
    <row r="119" spans="1:18">
      <c r="A119" s="577">
        <v>6</v>
      </c>
      <c r="B119" s="579"/>
      <c r="C119" s="579" t="s">
        <v>2465</v>
      </c>
      <c r="D119" s="581"/>
      <c r="E119" s="579" t="s">
        <v>2440</v>
      </c>
      <c r="F119" s="579"/>
      <c r="G119" s="579" t="s">
        <v>2466</v>
      </c>
      <c r="H119" s="581">
        <v>2012</v>
      </c>
      <c r="I119" s="571"/>
      <c r="J119" s="571"/>
      <c r="K119" s="571"/>
      <c r="L119" s="571"/>
      <c r="M119" s="571"/>
      <c r="N119" s="571"/>
      <c r="O119" s="593">
        <v>10058454.425363276</v>
      </c>
      <c r="P119" s="581"/>
      <c r="R119" t="str">
        <f t="shared" si="2"/>
        <v>0</v>
      </c>
    </row>
    <row r="120" spans="1:18">
      <c r="A120" s="577">
        <v>7</v>
      </c>
      <c r="B120" s="579"/>
      <c r="C120" s="579" t="s">
        <v>2465</v>
      </c>
      <c r="D120" s="581"/>
      <c r="E120" s="579" t="s">
        <v>2440</v>
      </c>
      <c r="F120" s="579"/>
      <c r="G120" s="579" t="s">
        <v>2466</v>
      </c>
      <c r="H120" s="581">
        <v>2012</v>
      </c>
      <c r="I120" s="571"/>
      <c r="J120" s="571"/>
      <c r="K120" s="571"/>
      <c r="L120" s="571"/>
      <c r="M120" s="571"/>
      <c r="N120" s="571"/>
      <c r="O120" s="593">
        <v>10776702.272646818</v>
      </c>
      <c r="P120" s="581"/>
      <c r="R120" t="str">
        <f t="shared" si="2"/>
        <v>0</v>
      </c>
    </row>
    <row r="121" spans="1:18">
      <c r="A121" s="577">
        <v>9</v>
      </c>
      <c r="B121" s="579"/>
      <c r="C121" s="579" t="s">
        <v>2465</v>
      </c>
      <c r="D121" s="581"/>
      <c r="E121" s="579" t="s">
        <v>2440</v>
      </c>
      <c r="F121" s="579"/>
      <c r="G121" s="579" t="s">
        <v>2466</v>
      </c>
      <c r="H121" s="581">
        <v>2012</v>
      </c>
      <c r="I121" s="571"/>
      <c r="J121" s="571"/>
      <c r="K121" s="571"/>
      <c r="L121" s="571"/>
      <c r="M121" s="571"/>
      <c r="N121" s="571"/>
      <c r="O121" s="593">
        <v>10000000</v>
      </c>
      <c r="P121" s="581"/>
      <c r="R121" t="str">
        <f t="shared" si="2"/>
        <v>0</v>
      </c>
    </row>
    <row r="122" spans="1:18">
      <c r="A122" s="577">
        <v>10</v>
      </c>
      <c r="B122" s="579"/>
      <c r="C122" s="579" t="s">
        <v>2470</v>
      </c>
      <c r="D122" s="592" t="s">
        <v>926</v>
      </c>
      <c r="E122" s="579"/>
      <c r="F122" s="579"/>
      <c r="G122" s="579" t="s">
        <v>1924</v>
      </c>
      <c r="H122" s="581">
        <v>2012</v>
      </c>
      <c r="I122" s="571"/>
      <c r="J122" s="571"/>
      <c r="K122" s="571"/>
      <c r="L122" s="571"/>
      <c r="M122" s="571"/>
      <c r="N122" s="571"/>
      <c r="O122" s="593">
        <v>25000000</v>
      </c>
      <c r="P122" s="581"/>
      <c r="R122" t="str">
        <f t="shared" si="2"/>
        <v>0</v>
      </c>
    </row>
    <row r="123" spans="1:18" ht="16" thickBot="1">
      <c r="A123" s="577"/>
      <c r="B123" s="579"/>
      <c r="C123" s="579"/>
      <c r="D123" s="592"/>
      <c r="E123" s="579"/>
      <c r="F123" s="579"/>
      <c r="G123" s="579"/>
      <c r="H123" s="581"/>
      <c r="I123" s="571"/>
      <c r="J123" s="571"/>
      <c r="K123" s="571"/>
      <c r="L123" s="571"/>
      <c r="M123" s="571"/>
      <c r="N123" s="571"/>
      <c r="O123" s="593"/>
      <c r="P123" s="581"/>
    </row>
    <row r="124" spans="1:18">
      <c r="A124" s="568"/>
      <c r="B124" s="568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94"/>
      <c r="P124" s="568"/>
      <c r="R124">
        <f t="shared" si="2"/>
        <v>0</v>
      </c>
    </row>
    <row r="125" spans="1:18" ht="16" thickBot="1">
      <c r="A125" s="566"/>
      <c r="B125" s="566"/>
      <c r="C125" s="566"/>
      <c r="D125" s="566"/>
      <c r="E125" s="566"/>
      <c r="F125" s="566"/>
      <c r="G125" s="566"/>
      <c r="H125" s="566"/>
      <c r="I125" s="566"/>
      <c r="J125" s="566"/>
      <c r="K125" s="566"/>
      <c r="L125" s="566"/>
      <c r="M125" s="566"/>
      <c r="N125" s="566"/>
      <c r="O125" s="595"/>
      <c r="P125" s="566"/>
    </row>
    <row r="126" spans="1:18">
      <c r="A126" s="571"/>
      <c r="B126" s="571"/>
      <c r="C126" s="571"/>
      <c r="D126" s="571"/>
      <c r="E126" s="571"/>
      <c r="F126" s="571"/>
      <c r="G126" s="571"/>
      <c r="H126" s="571"/>
      <c r="I126" s="571"/>
      <c r="J126" s="571"/>
      <c r="K126" s="571"/>
      <c r="L126" s="571"/>
      <c r="M126" s="571"/>
      <c r="N126" s="571"/>
      <c r="O126" s="578"/>
      <c r="P126" s="571"/>
    </row>
    <row r="127" spans="1:18">
      <c r="A127" s="577" t="s">
        <v>2472</v>
      </c>
      <c r="B127" s="579" t="s">
        <v>2473</v>
      </c>
      <c r="C127" s="571"/>
      <c r="D127" s="571"/>
      <c r="E127" s="571"/>
      <c r="F127" s="571"/>
      <c r="G127" s="571"/>
      <c r="H127" s="571"/>
      <c r="I127" s="571"/>
      <c r="J127" s="571"/>
      <c r="K127" s="571"/>
      <c r="L127" s="571"/>
      <c r="M127" s="571"/>
      <c r="N127" s="571"/>
      <c r="O127" s="578">
        <f>SUM(O128:O131)</f>
        <v>29240885.072655216</v>
      </c>
      <c r="P127" s="581"/>
      <c r="R127" t="str">
        <f t="shared" si="2"/>
        <v>0</v>
      </c>
    </row>
    <row r="128" spans="1:18">
      <c r="A128" s="577">
        <v>1</v>
      </c>
      <c r="B128" s="579"/>
      <c r="C128" s="579" t="s">
        <v>2474</v>
      </c>
      <c r="D128" s="571"/>
      <c r="E128" s="581" t="s">
        <v>2475</v>
      </c>
      <c r="F128" s="581"/>
      <c r="G128" s="581" t="s">
        <v>2466</v>
      </c>
      <c r="H128" s="581">
        <v>2012</v>
      </c>
      <c r="I128" s="571"/>
      <c r="J128" s="571"/>
      <c r="K128" s="571"/>
      <c r="L128" s="571"/>
      <c r="M128" s="571"/>
      <c r="N128" s="571"/>
      <c r="O128" s="582">
        <v>4800000</v>
      </c>
      <c r="P128" s="581"/>
      <c r="R128" t="str">
        <f t="shared" si="2"/>
        <v>0</v>
      </c>
    </row>
    <row r="129" spans="1:18">
      <c r="A129" s="577">
        <v>2</v>
      </c>
      <c r="B129" s="579"/>
      <c r="C129" s="579" t="s">
        <v>2474</v>
      </c>
      <c r="D129" s="571"/>
      <c r="E129" s="581" t="s">
        <v>2475</v>
      </c>
      <c r="F129" s="581"/>
      <c r="G129" s="581" t="s">
        <v>2466</v>
      </c>
      <c r="H129" s="581">
        <v>2012</v>
      </c>
      <c r="I129" s="571"/>
      <c r="J129" s="571"/>
      <c r="K129" s="571"/>
      <c r="L129" s="571"/>
      <c r="M129" s="571"/>
      <c r="N129" s="571"/>
      <c r="O129" s="582">
        <v>7500000</v>
      </c>
      <c r="P129" s="581"/>
      <c r="R129" t="str">
        <f t="shared" si="2"/>
        <v>0</v>
      </c>
    </row>
    <row r="130" spans="1:18">
      <c r="A130" s="577">
        <v>3</v>
      </c>
      <c r="B130" s="579"/>
      <c r="C130" s="606" t="s">
        <v>2474</v>
      </c>
      <c r="D130" s="571"/>
      <c r="E130" s="581" t="s">
        <v>2475</v>
      </c>
      <c r="F130" s="581"/>
      <c r="G130" s="581" t="s">
        <v>2466</v>
      </c>
      <c r="H130" s="581">
        <v>2012</v>
      </c>
      <c r="I130" s="571"/>
      <c r="J130" s="571"/>
      <c r="K130" s="571"/>
      <c r="L130" s="571"/>
      <c r="M130" s="571"/>
      <c r="N130" s="571"/>
      <c r="O130" s="582">
        <v>7940885.0726552177</v>
      </c>
      <c r="P130" s="581"/>
      <c r="R130" t="str">
        <f t="shared" si="2"/>
        <v>0</v>
      </c>
    </row>
    <row r="131" spans="1:18">
      <c r="A131" s="577">
        <v>6</v>
      </c>
      <c r="B131" s="579"/>
      <c r="C131" s="579" t="s">
        <v>2474</v>
      </c>
      <c r="D131" s="583" t="s">
        <v>926</v>
      </c>
      <c r="E131" s="581"/>
      <c r="F131" s="581"/>
      <c r="G131" s="581"/>
      <c r="H131" s="581">
        <v>2013</v>
      </c>
      <c r="I131" s="571"/>
      <c r="J131" s="571"/>
      <c r="K131" s="571"/>
      <c r="L131" s="571"/>
      <c r="M131" s="571"/>
      <c r="N131" s="571"/>
      <c r="O131" s="582">
        <v>9000000</v>
      </c>
      <c r="P131" s="571"/>
      <c r="R131" t="str">
        <f t="shared" si="2"/>
        <v>0</v>
      </c>
    </row>
    <row r="132" spans="1:18">
      <c r="A132" s="577"/>
      <c r="B132" s="579"/>
      <c r="C132" s="579"/>
      <c r="D132" s="571"/>
      <c r="E132" s="581"/>
      <c r="F132" s="581"/>
      <c r="G132" s="581"/>
      <c r="H132" s="581"/>
      <c r="I132" s="571"/>
      <c r="J132" s="571"/>
      <c r="K132" s="571"/>
      <c r="L132" s="571"/>
      <c r="M132" s="571"/>
      <c r="N132" s="571"/>
      <c r="O132" s="582"/>
      <c r="P132" s="571"/>
      <c r="R132">
        <f t="shared" si="2"/>
        <v>0</v>
      </c>
    </row>
    <row r="133" spans="1:18">
      <c r="A133" s="577"/>
      <c r="B133" s="579"/>
      <c r="C133" s="579"/>
      <c r="D133" s="571"/>
      <c r="E133" s="581"/>
      <c r="F133" s="581"/>
      <c r="G133" s="581"/>
      <c r="H133" s="581"/>
      <c r="I133" s="571"/>
      <c r="J133" s="571"/>
      <c r="K133" s="571"/>
      <c r="L133" s="571"/>
      <c r="M133" s="571"/>
      <c r="N133" s="571"/>
      <c r="O133" s="582"/>
      <c r="P133" s="571"/>
      <c r="R133">
        <f t="shared" si="2"/>
        <v>0</v>
      </c>
    </row>
    <row r="134" spans="1:18">
      <c r="A134" s="571"/>
      <c r="B134" s="571"/>
      <c r="C134" s="571"/>
      <c r="D134" s="571"/>
      <c r="E134" s="571"/>
      <c r="F134" s="571"/>
      <c r="G134" s="571"/>
      <c r="H134" s="571"/>
      <c r="I134" s="571"/>
      <c r="J134" s="571"/>
      <c r="K134" s="571"/>
      <c r="L134" s="571"/>
      <c r="M134" s="571"/>
      <c r="N134" s="571"/>
      <c r="O134" s="578"/>
      <c r="P134" s="571"/>
      <c r="R134">
        <f t="shared" si="2"/>
        <v>0</v>
      </c>
    </row>
    <row r="135" spans="1:18">
      <c r="A135" s="577" t="s">
        <v>2476</v>
      </c>
      <c r="B135" s="579" t="s">
        <v>2477</v>
      </c>
      <c r="C135" s="571" t="s">
        <v>1507</v>
      </c>
      <c r="D135" s="571"/>
      <c r="E135" s="571"/>
      <c r="F135" s="571"/>
      <c r="G135" s="571"/>
      <c r="H135" s="571"/>
      <c r="I135" s="571"/>
      <c r="J135" s="571"/>
      <c r="K135" s="571"/>
      <c r="L135" s="571"/>
      <c r="M135" s="571"/>
      <c r="N135" s="571"/>
      <c r="O135" s="578">
        <v>0</v>
      </c>
      <c r="P135" s="571"/>
      <c r="R135">
        <f t="shared" si="2"/>
        <v>0</v>
      </c>
    </row>
    <row r="136" spans="1:18">
      <c r="A136" s="577"/>
      <c r="B136" s="579"/>
      <c r="C136" s="571"/>
      <c r="D136" s="571"/>
      <c r="E136" s="571"/>
      <c r="F136" s="571"/>
      <c r="G136" s="571"/>
      <c r="H136" s="571"/>
      <c r="I136" s="571"/>
      <c r="J136" s="571"/>
      <c r="K136" s="571"/>
      <c r="L136" s="571"/>
      <c r="M136" s="571"/>
      <c r="N136" s="571"/>
      <c r="O136" s="578"/>
      <c r="P136" s="571"/>
      <c r="R136">
        <f t="shared" si="2"/>
        <v>0</v>
      </c>
    </row>
    <row r="137" spans="1:18">
      <c r="A137" s="577" t="s">
        <v>2478</v>
      </c>
      <c r="B137" s="579" t="s">
        <v>2479</v>
      </c>
      <c r="C137" s="571" t="s">
        <v>1507</v>
      </c>
      <c r="D137" s="571"/>
      <c r="E137" s="571"/>
      <c r="F137" s="571"/>
      <c r="G137" s="571"/>
      <c r="H137" s="571"/>
      <c r="I137" s="571"/>
      <c r="J137" s="571"/>
      <c r="K137" s="571"/>
      <c r="L137" s="571"/>
      <c r="M137" s="571"/>
      <c r="N137" s="571"/>
      <c r="O137" s="578">
        <v>0</v>
      </c>
      <c r="P137" s="571"/>
      <c r="R137">
        <f t="shared" si="2"/>
        <v>0</v>
      </c>
    </row>
    <row r="138" spans="1:18">
      <c r="A138" s="577"/>
      <c r="B138" s="579"/>
      <c r="C138" s="571"/>
      <c r="D138" s="571"/>
      <c r="E138" s="571"/>
      <c r="F138" s="571"/>
      <c r="G138" s="571"/>
      <c r="H138" s="571"/>
      <c r="I138" s="571"/>
      <c r="J138" s="571"/>
      <c r="K138" s="571"/>
      <c r="L138" s="571"/>
      <c r="M138" s="571"/>
      <c r="N138" s="571"/>
      <c r="O138" s="578"/>
      <c r="P138" s="571"/>
      <c r="R138">
        <f t="shared" si="2"/>
        <v>0</v>
      </c>
    </row>
    <row r="139" spans="1:18">
      <c r="A139" s="577" t="s">
        <v>2480</v>
      </c>
      <c r="B139" s="579" t="s">
        <v>2481</v>
      </c>
      <c r="C139" s="571"/>
      <c r="D139" s="571"/>
      <c r="E139" s="571"/>
      <c r="F139" s="571"/>
      <c r="G139" s="571"/>
      <c r="H139" s="571"/>
      <c r="I139" s="571"/>
      <c r="J139" s="571"/>
      <c r="K139" s="571"/>
      <c r="L139" s="571"/>
      <c r="M139" s="571"/>
      <c r="N139" s="571"/>
      <c r="O139" s="578">
        <v>0</v>
      </c>
      <c r="P139" s="571"/>
      <c r="R139">
        <f t="shared" si="2"/>
        <v>0</v>
      </c>
    </row>
    <row r="140" spans="1:18" ht="16" thickBot="1">
      <c r="A140" s="573"/>
      <c r="B140" s="573"/>
      <c r="C140" s="573"/>
      <c r="D140" s="573"/>
      <c r="E140" s="573"/>
      <c r="F140" s="573"/>
      <c r="G140" s="573"/>
      <c r="H140" s="573"/>
      <c r="I140" s="573"/>
      <c r="J140" s="573"/>
      <c r="K140" s="573"/>
      <c r="L140" s="573"/>
      <c r="M140" s="573"/>
      <c r="N140" s="573"/>
      <c r="O140" s="596"/>
      <c r="P140" s="573"/>
      <c r="R140">
        <f t="shared" si="2"/>
        <v>0</v>
      </c>
    </row>
    <row r="141" spans="1:18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70"/>
      <c r="O141" s="597"/>
      <c r="P141" s="570"/>
    </row>
    <row r="142" spans="1:18">
      <c r="A142" s="570"/>
      <c r="B142" s="570"/>
      <c r="C142" s="570"/>
      <c r="D142" s="570"/>
      <c r="E142" s="570"/>
      <c r="F142" s="570"/>
      <c r="G142" s="570"/>
      <c r="H142" s="570"/>
      <c r="I142" s="570"/>
      <c r="J142" s="570"/>
      <c r="K142" s="570"/>
      <c r="L142" s="570"/>
      <c r="M142" s="570"/>
      <c r="N142" s="604" t="s">
        <v>1705</v>
      </c>
      <c r="O142" s="597"/>
      <c r="P142" s="570"/>
    </row>
    <row r="143" spans="1:18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70"/>
      <c r="O143" s="597"/>
      <c r="P143" s="570"/>
    </row>
    <row r="144" spans="1:18">
      <c r="A144" s="564"/>
      <c r="B144" s="1683" t="s">
        <v>887</v>
      </c>
      <c r="C144" s="1683"/>
      <c r="D144" s="1683"/>
      <c r="E144" s="1683"/>
      <c r="F144" s="1683"/>
      <c r="G144" s="126"/>
      <c r="H144" s="126"/>
      <c r="I144" s="563"/>
      <c r="J144" s="563"/>
      <c r="K144" s="563"/>
      <c r="L144" s="563"/>
      <c r="M144" s="563"/>
      <c r="N144" s="604" t="s">
        <v>2488</v>
      </c>
      <c r="O144" s="564"/>
      <c r="P144" s="564"/>
    </row>
    <row r="145" spans="1:16">
      <c r="A145" s="564"/>
      <c r="B145" s="1683" t="s">
        <v>2486</v>
      </c>
      <c r="C145" s="1683"/>
      <c r="D145" s="1683"/>
      <c r="E145" s="1683"/>
      <c r="F145" s="1683"/>
      <c r="G145" s="126"/>
      <c r="H145" s="126"/>
      <c r="I145" s="563"/>
      <c r="J145" s="563"/>
      <c r="K145" s="563"/>
      <c r="L145" s="563"/>
      <c r="M145" s="563"/>
      <c r="N145" s="604" t="s">
        <v>888</v>
      </c>
      <c r="O145" s="564"/>
      <c r="P145" s="564"/>
    </row>
    <row r="146" spans="1:16">
      <c r="A146" s="564"/>
      <c r="B146" s="1683" t="s">
        <v>889</v>
      </c>
      <c r="C146" s="1683"/>
      <c r="D146" s="1683"/>
      <c r="E146" s="1683"/>
      <c r="F146" s="1683"/>
      <c r="G146" s="130"/>
      <c r="H146" s="130"/>
      <c r="I146" s="129"/>
      <c r="J146" s="129"/>
      <c r="K146" s="129"/>
      <c r="L146" s="129"/>
      <c r="M146" s="130"/>
      <c r="N146" s="129"/>
      <c r="O146" s="1732"/>
      <c r="P146" s="1732"/>
    </row>
    <row r="147" spans="1:16">
      <c r="A147" s="564"/>
      <c r="B147" s="598"/>
      <c r="C147" s="129"/>
      <c r="D147" s="129"/>
      <c r="E147" s="129"/>
      <c r="F147" s="129"/>
      <c r="G147" s="130"/>
      <c r="H147" s="130"/>
      <c r="I147" s="129"/>
      <c r="J147" s="129"/>
      <c r="K147" s="129"/>
      <c r="L147" s="129"/>
      <c r="M147" s="130"/>
      <c r="N147" s="129"/>
      <c r="O147" s="1732"/>
      <c r="P147" s="1732"/>
    </row>
    <row r="148" spans="1:16">
      <c r="A148" s="564"/>
      <c r="B148" s="600"/>
      <c r="C148" s="129"/>
      <c r="D148" s="129"/>
      <c r="E148" s="129"/>
      <c r="F148" s="129"/>
      <c r="G148" s="130"/>
      <c r="H148" s="130"/>
      <c r="I148" s="129"/>
      <c r="J148" s="129"/>
      <c r="K148" s="129"/>
      <c r="L148" s="129"/>
      <c r="M148" s="130"/>
      <c r="N148" s="129"/>
      <c r="O148" s="564"/>
      <c r="P148" s="564"/>
    </row>
    <row r="149" spans="1:16">
      <c r="B149" s="600"/>
      <c r="C149" s="129"/>
      <c r="D149" s="129"/>
      <c r="E149" s="129"/>
      <c r="F149" s="129"/>
      <c r="G149" s="130"/>
      <c r="H149" s="130"/>
      <c r="I149" s="129"/>
      <c r="J149" s="129"/>
      <c r="K149" s="129"/>
      <c r="L149" s="129"/>
      <c r="M149" s="130"/>
      <c r="N149" s="129"/>
    </row>
    <row r="150" spans="1:16">
      <c r="B150" s="599"/>
      <c r="C150" s="129"/>
      <c r="D150" s="129"/>
      <c r="E150" s="129"/>
      <c r="F150" s="129"/>
      <c r="G150" s="132"/>
      <c r="H150" s="132"/>
      <c r="I150" s="129"/>
      <c r="J150" s="129"/>
      <c r="K150" s="129"/>
      <c r="L150" s="129"/>
      <c r="M150" s="132"/>
      <c r="N150" s="129"/>
    </row>
    <row r="151" spans="1:16">
      <c r="B151" s="1682" t="s">
        <v>2487</v>
      </c>
      <c r="C151" s="1682"/>
      <c r="D151" s="1682"/>
      <c r="E151" s="1682"/>
      <c r="F151" s="1682"/>
      <c r="G151" s="126"/>
      <c r="H151" s="126"/>
      <c r="I151" s="562"/>
      <c r="J151" s="562"/>
      <c r="K151" s="562"/>
      <c r="L151" s="562"/>
      <c r="M151" s="562"/>
      <c r="N151" s="562" t="s">
        <v>890</v>
      </c>
    </row>
    <row r="152" spans="1:16">
      <c r="B152" s="1683" t="s">
        <v>861</v>
      </c>
      <c r="C152" s="1683"/>
      <c r="D152" s="1683"/>
      <c r="E152" s="1683"/>
      <c r="F152" s="1683"/>
      <c r="I152" s="563"/>
      <c r="J152" s="563"/>
      <c r="K152" s="563"/>
      <c r="L152" s="563"/>
      <c r="M152" s="563"/>
      <c r="N152" s="563" t="s">
        <v>891</v>
      </c>
    </row>
    <row r="153" spans="1:16">
      <c r="B153" s="76"/>
      <c r="C153" s="76"/>
      <c r="D153" s="76"/>
      <c r="E153" s="76"/>
      <c r="F153" s="76"/>
    </row>
  </sheetData>
  <autoFilter ref="A9:R140" xr:uid="{00000000-0009-0000-0000-000004000000}"/>
  <mergeCells count="13">
    <mergeCell ref="A1:P1"/>
    <mergeCell ref="A2:P2"/>
    <mergeCell ref="O4:P4"/>
    <mergeCell ref="A6:A8"/>
    <mergeCell ref="I6:M6"/>
    <mergeCell ref="N6:N8"/>
    <mergeCell ref="O147:P147"/>
    <mergeCell ref="B151:F151"/>
    <mergeCell ref="B152:F152"/>
    <mergeCell ref="B144:F144"/>
    <mergeCell ref="B145:F145"/>
    <mergeCell ref="B146:F146"/>
    <mergeCell ref="O146:P146"/>
  </mergeCells>
  <pageMargins left="0.56000000000000005" right="1.29" top="0.74803149606299213" bottom="0.74803149606299213" header="0.31496062992125984" footer="0.31496062992125984"/>
  <pageSetup paperSize="5" scale="75" orientation="landscape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0"/>
  <sheetViews>
    <sheetView topLeftCell="A28" workbookViewId="0">
      <selection activeCell="B52" sqref="B52"/>
    </sheetView>
  </sheetViews>
  <sheetFormatPr baseColWidth="10" defaultColWidth="8.83203125" defaultRowHeight="15"/>
  <cols>
    <col min="1" max="1" width="4.5" style="81" customWidth="1"/>
    <col min="2" max="2" width="2.33203125" style="81" customWidth="1"/>
    <col min="3" max="3" width="15.1640625" style="81" customWidth="1"/>
    <col min="4" max="4" width="2.5" style="81" customWidth="1"/>
    <col min="5" max="5" width="6.1640625" style="81" customWidth="1"/>
    <col min="6" max="6" width="12.6640625" style="81" customWidth="1"/>
    <col min="7" max="7" width="14.6640625" style="81" customWidth="1"/>
    <col min="8" max="8" width="21.5" style="81" customWidth="1"/>
    <col min="9" max="9" width="10.33203125" style="81" customWidth="1"/>
    <col min="10" max="10" width="0.6640625" style="81" customWidth="1"/>
    <col min="11" max="16384" width="8.83203125" style="81"/>
  </cols>
  <sheetData>
    <row r="1" spans="1:15" ht="16">
      <c r="A1" s="77"/>
      <c r="B1" s="77"/>
      <c r="C1" s="78" t="s">
        <v>842</v>
      </c>
      <c r="D1" s="79"/>
      <c r="E1" s="78"/>
      <c r="F1" s="78"/>
      <c r="G1" s="78"/>
      <c r="H1" s="78"/>
      <c r="I1" s="78"/>
      <c r="J1" s="80"/>
      <c r="K1" s="80"/>
      <c r="L1" s="80"/>
      <c r="M1" s="80"/>
      <c r="N1" s="80"/>
      <c r="O1" s="80"/>
    </row>
    <row r="2" spans="1:15" ht="25">
      <c r="A2" s="77"/>
      <c r="B2" s="77"/>
      <c r="C2" s="82" t="s">
        <v>843</v>
      </c>
      <c r="D2" s="79"/>
      <c r="E2" s="83"/>
      <c r="F2" s="83"/>
      <c r="G2" s="83"/>
      <c r="H2" s="83"/>
      <c r="I2" s="83"/>
      <c r="J2" s="84"/>
      <c r="K2" s="84"/>
      <c r="L2" s="84"/>
      <c r="M2" s="84"/>
      <c r="N2" s="84"/>
      <c r="O2" s="84"/>
    </row>
    <row r="3" spans="1:15">
      <c r="A3" s="77"/>
      <c r="B3" s="77"/>
      <c r="C3" s="85" t="s">
        <v>844</v>
      </c>
      <c r="D3" s="79"/>
      <c r="E3" s="86"/>
      <c r="F3" s="86"/>
      <c r="G3" s="86"/>
      <c r="H3" s="86"/>
      <c r="I3" s="86"/>
      <c r="J3" s="87"/>
      <c r="K3" s="87"/>
      <c r="L3" s="87"/>
      <c r="M3" s="87"/>
      <c r="N3" s="87"/>
      <c r="O3" s="87"/>
    </row>
    <row r="4" spans="1:15" ht="16" thickBot="1">
      <c r="A4" s="88"/>
      <c r="B4" s="88"/>
      <c r="C4" s="89" t="s">
        <v>845</v>
      </c>
      <c r="D4" s="89"/>
      <c r="E4" s="89"/>
      <c r="F4" s="89"/>
      <c r="G4" s="89"/>
      <c r="H4" s="89"/>
      <c r="I4" s="89"/>
      <c r="J4" s="90"/>
      <c r="K4" s="87"/>
      <c r="L4" s="87"/>
      <c r="M4" s="87"/>
      <c r="N4" s="87"/>
      <c r="O4" s="87"/>
    </row>
    <row r="5" spans="1:15" ht="17" thickTop="1">
      <c r="A5" s="77"/>
      <c r="B5" s="77"/>
      <c r="C5" s="77"/>
      <c r="D5" s="77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</row>
    <row r="6" spans="1:15" ht="19">
      <c r="A6" s="1746" t="s">
        <v>846</v>
      </c>
      <c r="B6" s="1746"/>
      <c r="C6" s="1746"/>
      <c r="D6" s="1746"/>
      <c r="E6" s="1746"/>
      <c r="F6" s="1746"/>
      <c r="G6" s="1746"/>
      <c r="H6" s="1746"/>
      <c r="I6" s="1746"/>
      <c r="J6" s="1746"/>
    </row>
    <row r="7" spans="1:15" ht="19">
      <c r="A7" s="1747" t="s">
        <v>870</v>
      </c>
      <c r="B7" s="1747"/>
      <c r="C7" s="1747"/>
      <c r="D7" s="1747"/>
      <c r="E7" s="1747"/>
      <c r="F7" s="1747"/>
      <c r="G7" s="1747"/>
      <c r="H7" s="1747"/>
      <c r="I7" s="1747"/>
      <c r="J7" s="1747"/>
    </row>
    <row r="8" spans="1:15">
      <c r="A8" s="1748" t="s">
        <v>847</v>
      </c>
      <c r="B8" s="1748"/>
      <c r="C8" s="1749"/>
      <c r="D8" s="1749"/>
      <c r="E8" s="1749"/>
      <c r="F8" s="1749"/>
      <c r="G8" s="1749"/>
      <c r="H8" s="1749"/>
      <c r="I8" s="1749"/>
      <c r="J8" s="1749"/>
    </row>
    <row r="10" spans="1:15">
      <c r="A10" s="1743" t="s">
        <v>862</v>
      </c>
      <c r="B10" s="1743"/>
      <c r="C10" s="1743"/>
      <c r="D10" s="1743"/>
      <c r="E10" s="1743"/>
      <c r="F10" s="1743"/>
      <c r="G10" s="1743"/>
      <c r="H10" s="1743"/>
      <c r="I10" s="1743"/>
      <c r="J10" s="1743"/>
    </row>
    <row r="11" spans="1:15">
      <c r="A11" s="1743"/>
      <c r="B11" s="1743"/>
      <c r="C11" s="1743"/>
      <c r="D11" s="1743"/>
      <c r="E11" s="1743"/>
      <c r="F11" s="1743"/>
      <c r="G11" s="1743"/>
      <c r="H11" s="1743"/>
      <c r="I11" s="1743"/>
      <c r="J11" s="1743"/>
    </row>
    <row r="12" spans="1:15">
      <c r="A12" s="406"/>
      <c r="B12" s="406"/>
      <c r="C12" s="406"/>
      <c r="D12" s="406"/>
      <c r="E12" s="406"/>
      <c r="F12" s="406"/>
      <c r="G12" s="406"/>
      <c r="H12" s="406"/>
      <c r="I12" s="406"/>
      <c r="J12" s="406"/>
    </row>
    <row r="13" spans="1:15">
      <c r="A13" s="407" t="s">
        <v>848</v>
      </c>
      <c r="B13" s="407"/>
      <c r="C13" s="81" t="s">
        <v>849</v>
      </c>
      <c r="D13" s="81" t="s">
        <v>850</v>
      </c>
      <c r="E13" s="94" t="s">
        <v>2298</v>
      </c>
    </row>
    <row r="14" spans="1:15">
      <c r="C14" s="81" t="s">
        <v>851</v>
      </c>
      <c r="D14" s="81" t="s">
        <v>850</v>
      </c>
      <c r="E14" s="559" t="s">
        <v>2303</v>
      </c>
    </row>
    <row r="15" spans="1:15">
      <c r="C15" s="81" t="s">
        <v>852</v>
      </c>
      <c r="D15" s="81" t="s">
        <v>850</v>
      </c>
      <c r="E15" s="559" t="s">
        <v>2300</v>
      </c>
    </row>
    <row r="16" spans="1:15">
      <c r="C16" s="81" t="s">
        <v>853</v>
      </c>
      <c r="D16" s="81" t="s">
        <v>850</v>
      </c>
      <c r="E16" s="81" t="s">
        <v>854</v>
      </c>
    </row>
    <row r="17" spans="1:10">
      <c r="C17" s="1745" t="s">
        <v>2299</v>
      </c>
      <c r="D17" s="1744"/>
      <c r="E17" s="1744"/>
      <c r="F17" s="1744"/>
      <c r="G17" s="1744"/>
      <c r="H17" s="1744"/>
      <c r="I17" s="1744"/>
    </row>
    <row r="18" spans="1:10">
      <c r="C18" s="1744"/>
      <c r="D18" s="1744"/>
      <c r="E18" s="1744"/>
      <c r="F18" s="1744"/>
      <c r="G18" s="1744"/>
      <c r="H18" s="1744"/>
      <c r="I18" s="1744"/>
    </row>
    <row r="20" spans="1:10">
      <c r="A20" s="407" t="s">
        <v>856</v>
      </c>
      <c r="B20" s="407"/>
      <c r="C20" s="81" t="s">
        <v>849</v>
      </c>
      <c r="D20" s="81" t="s">
        <v>850</v>
      </c>
      <c r="E20" s="94" t="s">
        <v>863</v>
      </c>
    </row>
    <row r="21" spans="1:10">
      <c r="C21" s="81" t="s">
        <v>851</v>
      </c>
      <c r="D21" s="81" t="s">
        <v>850</v>
      </c>
      <c r="E21" s="81" t="s">
        <v>864</v>
      </c>
    </row>
    <row r="22" spans="1:10">
      <c r="C22" s="81" t="s">
        <v>852</v>
      </c>
      <c r="D22" s="81" t="s">
        <v>850</v>
      </c>
      <c r="E22" s="460" t="s">
        <v>1940</v>
      </c>
    </row>
    <row r="23" spans="1:10">
      <c r="C23" s="81" t="s">
        <v>853</v>
      </c>
      <c r="D23" s="81" t="s">
        <v>850</v>
      </c>
      <c r="E23" s="81" t="s">
        <v>854</v>
      </c>
    </row>
    <row r="24" spans="1:10">
      <c r="C24" s="81" t="s">
        <v>857</v>
      </c>
    </row>
    <row r="26" spans="1:10" ht="15" customHeight="1">
      <c r="A26" s="1750" t="s">
        <v>1941</v>
      </c>
      <c r="B26" s="1743"/>
      <c r="C26" s="1743"/>
      <c r="D26" s="1743"/>
      <c r="E26" s="1743"/>
      <c r="F26" s="1743"/>
      <c r="G26" s="1743"/>
      <c r="H26" s="1743"/>
      <c r="I26" s="1743"/>
      <c r="J26" s="1743"/>
    </row>
    <row r="27" spans="1:10">
      <c r="A27" s="1743"/>
      <c r="B27" s="1743"/>
      <c r="C27" s="1743"/>
      <c r="D27" s="1743"/>
      <c r="E27" s="1743"/>
      <c r="F27" s="1743"/>
      <c r="G27" s="1743"/>
      <c r="H27" s="1743"/>
      <c r="I27" s="1743"/>
      <c r="J27" s="1743"/>
    </row>
    <row r="29" spans="1:10">
      <c r="A29" s="81" t="s">
        <v>858</v>
      </c>
      <c r="B29" s="1750" t="s">
        <v>1944</v>
      </c>
      <c r="C29" s="1743"/>
      <c r="D29" s="1743"/>
      <c r="E29" s="1743"/>
      <c r="F29" s="1743"/>
      <c r="G29" s="1743"/>
      <c r="H29" s="1743"/>
      <c r="I29" s="1743"/>
    </row>
    <row r="30" spans="1:10">
      <c r="B30" s="1743"/>
      <c r="C30" s="1743"/>
      <c r="D30" s="1743"/>
      <c r="E30" s="1743"/>
      <c r="F30" s="1743"/>
      <c r="G30" s="1743"/>
      <c r="H30" s="1743"/>
      <c r="I30" s="1743"/>
    </row>
    <row r="31" spans="1:10">
      <c r="B31" s="1744"/>
      <c r="C31" s="1744"/>
      <c r="D31" s="1744"/>
      <c r="E31" s="1744"/>
      <c r="F31" s="1744"/>
      <c r="G31" s="1744"/>
      <c r="H31" s="1744"/>
      <c r="I31" s="1744"/>
    </row>
    <row r="33" spans="1:10">
      <c r="A33" s="81" t="s">
        <v>866</v>
      </c>
      <c r="B33" s="1743" t="s">
        <v>867</v>
      </c>
      <c r="C33" s="1743"/>
      <c r="D33" s="1743"/>
      <c r="E33" s="1743"/>
      <c r="F33" s="1743"/>
      <c r="G33" s="1743"/>
      <c r="H33" s="1743"/>
      <c r="I33" s="1743"/>
    </row>
    <row r="34" spans="1:10">
      <c r="B34" s="1743"/>
      <c r="C34" s="1743"/>
      <c r="D34" s="1743"/>
      <c r="E34" s="1743"/>
      <c r="F34" s="1743"/>
      <c r="G34" s="1743"/>
      <c r="H34" s="1743"/>
      <c r="I34" s="1743"/>
    </row>
    <row r="35" spans="1:10">
      <c r="B35" s="1744"/>
      <c r="C35" s="1744"/>
      <c r="D35" s="1744"/>
      <c r="E35" s="1744"/>
      <c r="F35" s="1744"/>
      <c r="G35" s="1744"/>
      <c r="H35" s="1744"/>
      <c r="I35" s="1744"/>
    </row>
    <row r="36" spans="1:10">
      <c r="A36" s="1743" t="s">
        <v>868</v>
      </c>
      <c r="B36" s="1743"/>
      <c r="C36" s="1743"/>
      <c r="D36" s="1743"/>
      <c r="E36" s="1743"/>
      <c r="F36" s="1743"/>
      <c r="G36" s="1743"/>
      <c r="H36" s="1743"/>
      <c r="I36" s="1743"/>
      <c r="J36" s="1743"/>
    </row>
    <row r="37" spans="1:10">
      <c r="A37" s="1743"/>
      <c r="B37" s="1743"/>
      <c r="C37" s="1743"/>
      <c r="D37" s="1743"/>
      <c r="E37" s="1743"/>
      <c r="F37" s="1743"/>
      <c r="G37" s="1743"/>
      <c r="H37" s="1743"/>
      <c r="I37" s="1743"/>
      <c r="J37" s="1743"/>
    </row>
    <row r="38" spans="1:10">
      <c r="A38" s="1743"/>
      <c r="B38" s="1743"/>
      <c r="C38" s="1743"/>
      <c r="D38" s="1743"/>
      <c r="E38" s="1743"/>
      <c r="F38" s="1743"/>
      <c r="G38" s="1743"/>
      <c r="H38" s="1743"/>
      <c r="I38" s="1743"/>
      <c r="J38" s="1743"/>
    </row>
    <row r="39" spans="1:10">
      <c r="A39" s="1743"/>
      <c r="B39" s="1743"/>
      <c r="C39" s="1743"/>
      <c r="D39" s="1743"/>
      <c r="E39" s="1743"/>
      <c r="F39" s="1743"/>
      <c r="G39" s="1743"/>
      <c r="H39" s="1743"/>
      <c r="I39" s="1743"/>
      <c r="J39" s="1743"/>
    </row>
    <row r="40" spans="1:10">
      <c r="A40" s="1743"/>
      <c r="B40" s="1743"/>
      <c r="C40" s="1743"/>
      <c r="D40" s="1743"/>
      <c r="E40" s="1743"/>
      <c r="F40" s="1743"/>
      <c r="G40" s="1743"/>
      <c r="H40" s="1743"/>
      <c r="I40" s="1743"/>
      <c r="J40" s="1743"/>
    </row>
    <row r="41" spans="1:10">
      <c r="A41" s="1743"/>
      <c r="B41" s="1743"/>
      <c r="C41" s="1743"/>
      <c r="D41" s="1743"/>
      <c r="E41" s="1743"/>
      <c r="F41" s="1743"/>
      <c r="G41" s="1743"/>
      <c r="H41" s="1743"/>
      <c r="I41" s="1743"/>
      <c r="J41" s="1743"/>
    </row>
    <row r="42" spans="1:10">
      <c r="D42" s="97" t="s">
        <v>1945</v>
      </c>
      <c r="H42" s="460" t="s">
        <v>1946</v>
      </c>
    </row>
    <row r="43" spans="1:10">
      <c r="D43" s="95" t="s">
        <v>859</v>
      </c>
      <c r="H43" s="95" t="s">
        <v>860</v>
      </c>
      <c r="I43" s="95"/>
    </row>
    <row r="44" spans="1:10">
      <c r="D44" s="407"/>
      <c r="H44" s="407"/>
      <c r="I44" s="407"/>
    </row>
    <row r="45" spans="1:10">
      <c r="D45" s="407"/>
      <c r="H45" s="407"/>
      <c r="I45" s="407"/>
    </row>
    <row r="46" spans="1:10">
      <c r="D46" s="407"/>
      <c r="H46" s="407"/>
      <c r="I46" s="407"/>
    </row>
    <row r="47" spans="1:10">
      <c r="D47" s="407"/>
      <c r="H47" s="407"/>
      <c r="I47" s="407"/>
    </row>
    <row r="48" spans="1:10" ht="10.5" customHeight="1">
      <c r="D48" s="407"/>
      <c r="H48" s="407"/>
      <c r="I48" s="407"/>
    </row>
    <row r="49" spans="1:9">
      <c r="A49" s="96"/>
      <c r="C49" s="96"/>
      <c r="D49" s="96" t="s">
        <v>2301</v>
      </c>
      <c r="H49" s="96" t="str">
        <f>E20</f>
        <v>AZWAN, S.So, ST</v>
      </c>
      <c r="I49" s="96"/>
    </row>
    <row r="50" spans="1:9">
      <c r="A50" s="407"/>
      <c r="C50" s="407"/>
      <c r="D50" s="560" t="s">
        <v>2302</v>
      </c>
      <c r="H50" s="461" t="s">
        <v>1942</v>
      </c>
      <c r="I50" s="407"/>
    </row>
  </sheetData>
  <mergeCells count="10">
    <mergeCell ref="B33:I35"/>
    <mergeCell ref="A36:J38"/>
    <mergeCell ref="A39:J41"/>
    <mergeCell ref="C17:I18"/>
    <mergeCell ref="A6:J6"/>
    <mergeCell ref="A7:J7"/>
    <mergeCell ref="A8:J8"/>
    <mergeCell ref="A10:J11"/>
    <mergeCell ref="A26:J27"/>
    <mergeCell ref="B29:I31"/>
  </mergeCells>
  <printOptions horizontalCentered="1"/>
  <pageMargins left="0.78740157480314965" right="0.59055118110236227" top="0.43307086614173229" bottom="1.5354330708661419" header="0.31496062992125984" footer="0.31496062992125984"/>
  <pageSetup paperSize="5" orientation="portrait" verticalDpi="7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88"/>
  <sheetViews>
    <sheetView view="pageBreakPreview" zoomScale="80" zoomScaleNormal="90" zoomScaleSheetLayoutView="80" workbookViewId="0">
      <selection activeCell="K14" sqref="K14"/>
    </sheetView>
  </sheetViews>
  <sheetFormatPr baseColWidth="10" defaultColWidth="11.5" defaultRowHeight="15"/>
  <cols>
    <col min="1" max="1" width="7.5" style="822" customWidth="1"/>
    <col min="2" max="2" width="26.33203125" style="822" customWidth="1"/>
    <col min="3" max="3" width="29.83203125" style="822" customWidth="1"/>
    <col min="4" max="4" width="9.83203125" style="822" customWidth="1"/>
    <col min="5" max="5" width="21.5" style="822" customWidth="1"/>
    <col min="6" max="6" width="11.6640625" style="822" bestFit="1" customWidth="1"/>
    <col min="7" max="7" width="15.1640625" style="822" customWidth="1"/>
    <col min="8" max="9" width="11.6640625" style="822" bestFit="1" customWidth="1"/>
    <col min="10" max="10" width="13.5" style="822" customWidth="1"/>
    <col min="11" max="12" width="11.6640625" style="822" bestFit="1" customWidth="1"/>
    <col min="13" max="13" width="10.6640625" style="822" customWidth="1"/>
    <col min="14" max="14" width="11.6640625" style="822" bestFit="1" customWidth="1"/>
    <col min="15" max="15" width="19.5" style="822" customWidth="1"/>
    <col min="16" max="16" width="17.33203125" style="822" customWidth="1"/>
    <col min="17" max="17" width="18.6640625" customWidth="1"/>
    <col min="18" max="18" width="16" bestFit="1" customWidth="1"/>
  </cols>
  <sheetData>
    <row r="1" spans="1:18" s="744" customFormat="1" ht="25">
      <c r="A1" s="1753" t="s">
        <v>4558</v>
      </c>
      <c r="B1" s="1753"/>
      <c r="C1" s="1753"/>
      <c r="D1" s="1753"/>
      <c r="E1" s="1753"/>
      <c r="F1" s="1753"/>
      <c r="G1" s="1753"/>
      <c r="H1" s="1753"/>
      <c r="I1" s="1753"/>
      <c r="J1" s="1753"/>
      <c r="K1" s="1753"/>
      <c r="L1" s="1753"/>
      <c r="M1" s="1753"/>
      <c r="N1" s="1753"/>
      <c r="O1" s="1753"/>
      <c r="P1" s="1753"/>
    </row>
    <row r="2" spans="1:18" s="744" customFormat="1" ht="25">
      <c r="A2" s="1753" t="s">
        <v>4566</v>
      </c>
      <c r="B2" s="1753"/>
      <c r="C2" s="1753"/>
      <c r="D2" s="1753"/>
      <c r="E2" s="1753"/>
      <c r="F2" s="1753"/>
      <c r="G2" s="1753"/>
      <c r="H2" s="1753"/>
      <c r="I2" s="1753"/>
      <c r="J2" s="1753"/>
      <c r="K2" s="1753"/>
      <c r="L2" s="1753"/>
      <c r="M2" s="1753"/>
      <c r="N2" s="1753"/>
      <c r="O2" s="1753"/>
      <c r="P2" s="1753"/>
    </row>
    <row r="3" spans="1:18" s="744" customFormat="1" ht="14">
      <c r="A3" s="1662"/>
      <c r="B3" s="1662"/>
      <c r="C3" s="1662"/>
      <c r="D3" s="1662"/>
      <c r="E3" s="1662"/>
      <c r="F3" s="1662"/>
      <c r="G3" s="1662"/>
      <c r="H3" s="1662"/>
      <c r="I3" s="1662"/>
      <c r="J3" s="1662"/>
      <c r="K3" s="1662"/>
      <c r="L3" s="1662"/>
      <c r="M3" s="1662"/>
      <c r="N3" s="1662"/>
      <c r="O3" s="1662"/>
      <c r="P3" s="1662"/>
    </row>
    <row r="4" spans="1:18" s="744" customFormat="1" ht="14">
      <c r="A4" s="1662"/>
      <c r="B4" s="1662"/>
      <c r="C4" s="1662"/>
      <c r="D4" s="1662"/>
      <c r="E4" s="1662"/>
      <c r="F4" s="1662"/>
      <c r="G4" s="1662"/>
      <c r="H4" s="1662"/>
      <c r="I4" s="1662"/>
      <c r="J4" s="1662"/>
      <c r="K4" s="1662"/>
      <c r="L4" s="1662"/>
      <c r="M4" s="1662"/>
      <c r="N4" s="1662"/>
      <c r="O4" s="1754"/>
      <c r="P4" s="1754"/>
    </row>
    <row r="5" spans="1:18" s="744" customFormat="1" ht="19" customHeight="1" thickBot="1">
      <c r="A5" s="1216"/>
      <c r="B5" s="1217" t="s">
        <v>895</v>
      </c>
      <c r="C5" s="1216"/>
      <c r="D5" s="1218"/>
      <c r="E5" s="1662"/>
      <c r="F5" s="1662"/>
      <c r="G5" s="1662"/>
      <c r="H5" s="1662"/>
      <c r="I5" s="1662"/>
      <c r="J5" s="1662"/>
      <c r="K5" s="1662"/>
      <c r="L5" s="1662"/>
      <c r="M5" s="1662"/>
      <c r="N5" s="1662"/>
      <c r="O5" s="1219"/>
      <c r="P5" s="1662"/>
    </row>
    <row r="6" spans="1:18" s="744" customFormat="1" ht="25" customHeight="1">
      <c r="A6" s="2150" t="s">
        <v>4090</v>
      </c>
      <c r="B6" s="2151" t="s">
        <v>2494</v>
      </c>
      <c r="C6" s="2151" t="s">
        <v>2898</v>
      </c>
      <c r="D6" s="2151" t="s">
        <v>2495</v>
      </c>
      <c r="E6" s="2151" t="s">
        <v>2899</v>
      </c>
      <c r="F6" s="2151" t="s">
        <v>2900</v>
      </c>
      <c r="G6" s="2151" t="s">
        <v>2507</v>
      </c>
      <c r="H6" s="2151" t="s">
        <v>2901</v>
      </c>
      <c r="I6" s="2151" t="s">
        <v>2834</v>
      </c>
      <c r="J6" s="2151"/>
      <c r="K6" s="2151"/>
      <c r="L6" s="2151"/>
      <c r="M6" s="2151"/>
      <c r="N6" s="2151" t="s">
        <v>2501</v>
      </c>
      <c r="O6" s="2151" t="s">
        <v>2502</v>
      </c>
      <c r="P6" s="2152" t="s">
        <v>2840</v>
      </c>
    </row>
    <row r="7" spans="1:18" s="744" customFormat="1" ht="14">
      <c r="A7" s="2153"/>
      <c r="B7" s="1751"/>
      <c r="C7" s="1751"/>
      <c r="D7" s="1751"/>
      <c r="E7" s="1751"/>
      <c r="F7" s="1751"/>
      <c r="G7" s="1751"/>
      <c r="H7" s="1751"/>
      <c r="I7" s="1751" t="s">
        <v>2902</v>
      </c>
      <c r="J7" s="1751" t="s">
        <v>2903</v>
      </c>
      <c r="K7" s="1751" t="s">
        <v>2904</v>
      </c>
      <c r="L7" s="1751" t="s">
        <v>2905</v>
      </c>
      <c r="M7" s="1751" t="s">
        <v>2320</v>
      </c>
      <c r="N7" s="1689"/>
      <c r="O7" s="1751"/>
      <c r="P7" s="2154"/>
    </row>
    <row r="8" spans="1:18" s="744" customFormat="1" thickBot="1">
      <c r="A8" s="2167"/>
      <c r="B8" s="1752"/>
      <c r="C8" s="1752"/>
      <c r="D8" s="1752"/>
      <c r="E8" s="1752"/>
      <c r="F8" s="1752"/>
      <c r="G8" s="1752"/>
      <c r="H8" s="1752"/>
      <c r="I8" s="1752"/>
      <c r="J8" s="1752"/>
      <c r="K8" s="1752"/>
      <c r="L8" s="1752"/>
      <c r="M8" s="1752"/>
      <c r="N8" s="1690"/>
      <c r="O8" s="1752"/>
      <c r="P8" s="2168"/>
    </row>
    <row r="9" spans="1:18" s="744" customFormat="1" thickBot="1">
      <c r="A9" s="2171">
        <v>1</v>
      </c>
      <c r="B9" s="1242">
        <v>2</v>
      </c>
      <c r="C9" s="1242">
        <v>3</v>
      </c>
      <c r="D9" s="1242">
        <v>4</v>
      </c>
      <c r="E9" s="1242">
        <v>5</v>
      </c>
      <c r="F9" s="1242">
        <v>6</v>
      </c>
      <c r="G9" s="1242">
        <v>7</v>
      </c>
      <c r="H9" s="1242">
        <v>8</v>
      </c>
      <c r="I9" s="1242">
        <v>9</v>
      </c>
      <c r="J9" s="1242">
        <v>10</v>
      </c>
      <c r="K9" s="1242">
        <v>11</v>
      </c>
      <c r="L9" s="1242">
        <v>12</v>
      </c>
      <c r="M9" s="1242">
        <v>13</v>
      </c>
      <c r="N9" s="1242">
        <v>14</v>
      </c>
      <c r="O9" s="1242">
        <v>15</v>
      </c>
      <c r="P9" s="2172">
        <v>16</v>
      </c>
    </row>
    <row r="10" spans="1:18" s="744" customFormat="1" ht="19" customHeight="1" thickTop="1">
      <c r="A10" s="2169"/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  <c r="L10" s="1220"/>
      <c r="M10" s="1220"/>
      <c r="N10" s="1220"/>
      <c r="O10" s="1220"/>
      <c r="P10" s="2170"/>
    </row>
    <row r="11" spans="1:18" s="1277" customFormat="1" ht="30" customHeight="1">
      <c r="A11" s="2158">
        <v>1</v>
      </c>
      <c r="B11" s="1233" t="s">
        <v>885</v>
      </c>
      <c r="C11" s="1223"/>
      <c r="D11" s="1223"/>
      <c r="E11" s="1223"/>
      <c r="F11" s="1223"/>
      <c r="G11" s="1223"/>
      <c r="H11" s="1223"/>
      <c r="I11" s="1223"/>
      <c r="J11" s="1223"/>
      <c r="K11" s="1223"/>
      <c r="L11" s="1223"/>
      <c r="M11" s="1223"/>
      <c r="N11" s="1223"/>
      <c r="O11" s="1224"/>
      <c r="P11" s="2157"/>
    </row>
    <row r="12" spans="1:18" s="1277" customFormat="1" ht="30" customHeight="1">
      <c r="A12" s="2158" t="s">
        <v>2321</v>
      </c>
      <c r="B12" s="1233" t="s">
        <v>2849</v>
      </c>
      <c r="C12" s="1223"/>
      <c r="D12" s="1223"/>
      <c r="E12" s="1223"/>
      <c r="F12" s="1223"/>
      <c r="G12" s="1223"/>
      <c r="H12" s="1223"/>
      <c r="I12" s="1223"/>
      <c r="J12" s="1223"/>
      <c r="K12" s="1223"/>
      <c r="L12" s="1223"/>
      <c r="M12" s="1223"/>
      <c r="N12" s="1223"/>
      <c r="O12" s="1234">
        <f>O20+O25+O146+O159+O15</f>
        <v>3300708137.3515759</v>
      </c>
      <c r="P12" s="2159"/>
      <c r="Q12" s="1277">
        <v>3115620438.1204801</v>
      </c>
      <c r="R12" s="2173">
        <f>O12-Q12</f>
        <v>185087699.23109579</v>
      </c>
    </row>
    <row r="13" spans="1:18" s="1277" customFormat="1" ht="30" customHeight="1">
      <c r="A13" s="2158" t="s">
        <v>2323</v>
      </c>
      <c r="B13" s="1233" t="s">
        <v>2850</v>
      </c>
      <c r="C13" s="1663" t="s">
        <v>1507</v>
      </c>
      <c r="D13" s="1223"/>
      <c r="E13" s="1223"/>
      <c r="F13" s="1223"/>
      <c r="G13" s="1223"/>
      <c r="H13" s="1223"/>
      <c r="I13" s="1223"/>
      <c r="J13" s="1223"/>
      <c r="K13" s="1223"/>
      <c r="L13" s="1223"/>
      <c r="M13" s="1223"/>
      <c r="N13" s="1223"/>
      <c r="O13" s="1234">
        <v>0</v>
      </c>
      <c r="P13" s="2160"/>
    </row>
    <row r="14" spans="1:18" s="1277" customFormat="1" ht="30" customHeight="1">
      <c r="A14" s="2158"/>
      <c r="B14" s="1233"/>
      <c r="C14" s="1223"/>
      <c r="D14" s="1223"/>
      <c r="E14" s="1223"/>
      <c r="F14" s="1223"/>
      <c r="G14" s="1223"/>
      <c r="H14" s="1223"/>
      <c r="I14" s="1223"/>
      <c r="J14" s="1223"/>
      <c r="K14" s="1223"/>
      <c r="L14" s="1223"/>
      <c r="M14" s="1223"/>
      <c r="N14" s="1223"/>
      <c r="O14" s="1234"/>
      <c r="P14" s="2161"/>
    </row>
    <row r="15" spans="1:18" s="1277" customFormat="1" ht="30" customHeight="1">
      <c r="A15" s="2158" t="s">
        <v>2333</v>
      </c>
      <c r="B15" s="1233" t="s">
        <v>2851</v>
      </c>
      <c r="C15" s="1663" t="s">
        <v>1507</v>
      </c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34">
        <f>SUM(O16:O18)</f>
        <v>619150208.4621911</v>
      </c>
      <c r="P15" s="2160"/>
    </row>
    <row r="16" spans="1:18" s="1277" customFormat="1" ht="43" customHeight="1">
      <c r="A16" s="2162"/>
      <c r="B16" s="1221" t="s">
        <v>4488</v>
      </c>
      <c r="C16" s="1221" t="s">
        <v>4489</v>
      </c>
      <c r="D16" s="1223"/>
      <c r="E16" s="2179" t="s">
        <v>4490</v>
      </c>
      <c r="F16" s="1223">
        <v>2494</v>
      </c>
      <c r="G16" s="1223" t="s">
        <v>1924</v>
      </c>
      <c r="H16" s="1223">
        <v>2013</v>
      </c>
      <c r="I16" s="1223" t="s">
        <v>4495</v>
      </c>
      <c r="J16" s="1223" t="s">
        <v>4491</v>
      </c>
      <c r="K16" s="1223" t="s">
        <v>4492</v>
      </c>
      <c r="L16" s="1223" t="s">
        <v>4493</v>
      </c>
      <c r="M16" s="1223"/>
      <c r="N16" s="1223" t="s">
        <v>886</v>
      </c>
      <c r="O16" s="1224">
        <v>248974810</v>
      </c>
      <c r="P16" s="2160" t="s">
        <v>4494</v>
      </c>
    </row>
    <row r="17" spans="1:18" s="1277" customFormat="1" ht="43" customHeight="1">
      <c r="A17" s="2162"/>
      <c r="B17" s="1221" t="s">
        <v>4488</v>
      </c>
      <c r="C17" s="1221" t="s">
        <v>4489</v>
      </c>
      <c r="D17" s="1223"/>
      <c r="E17" s="2179" t="s">
        <v>4499</v>
      </c>
      <c r="F17" s="1223"/>
      <c r="G17" s="1223" t="s">
        <v>1924</v>
      </c>
      <c r="H17" s="1223">
        <v>2015</v>
      </c>
      <c r="I17" s="1223" t="s">
        <v>4495</v>
      </c>
      <c r="J17" s="1223" t="s">
        <v>4496</v>
      </c>
      <c r="K17" s="1223" t="s">
        <v>4497</v>
      </c>
      <c r="L17" s="1223" t="s">
        <v>4498</v>
      </c>
      <c r="M17" s="1223"/>
      <c r="N17" s="1223" t="s">
        <v>886</v>
      </c>
      <c r="O17" s="1224">
        <v>185087699.23109555</v>
      </c>
      <c r="P17" s="2160"/>
    </row>
    <row r="18" spans="1:18" s="1277" customFormat="1" ht="43" customHeight="1">
      <c r="A18" s="2162"/>
      <c r="B18" s="2174" t="s">
        <v>4488</v>
      </c>
      <c r="C18" s="2175" t="s">
        <v>4546</v>
      </c>
      <c r="D18" s="2176" t="s">
        <v>926</v>
      </c>
      <c r="E18" s="2180" t="s">
        <v>4547</v>
      </c>
      <c r="F18" s="2174"/>
      <c r="G18" s="2174" t="s">
        <v>1924</v>
      </c>
      <c r="H18" s="2174">
        <v>2015</v>
      </c>
      <c r="I18" s="2149" t="s">
        <v>4495</v>
      </c>
      <c r="J18" s="2174" t="s">
        <v>4548</v>
      </c>
      <c r="K18" s="2174" t="s">
        <v>4549</v>
      </c>
      <c r="L18" s="2174" t="s">
        <v>4550</v>
      </c>
      <c r="M18" s="2174"/>
      <c r="N18" s="2190" t="s">
        <v>886</v>
      </c>
      <c r="O18" s="2177">
        <v>185087699.23109555</v>
      </c>
      <c r="P18" s="2160"/>
    </row>
    <row r="19" spans="1:18" s="1277" customFormat="1" ht="30" customHeight="1">
      <c r="A19" s="2158"/>
      <c r="B19" s="1233"/>
      <c r="C19" s="1221"/>
      <c r="D19" s="1223"/>
      <c r="E19" s="1221"/>
      <c r="F19" s="1223"/>
      <c r="G19" s="1221"/>
      <c r="H19" s="1223"/>
      <c r="I19" s="1221"/>
      <c r="J19" s="1221"/>
      <c r="K19" s="1221"/>
      <c r="L19" s="1221"/>
      <c r="M19" s="1221"/>
      <c r="N19" s="1223"/>
      <c r="O19" s="1234"/>
      <c r="P19" s="2160"/>
    </row>
    <row r="20" spans="1:18" s="1277" customFormat="1" ht="30" customHeight="1">
      <c r="A20" s="2158" t="s">
        <v>2335</v>
      </c>
      <c r="B20" s="1233" t="s">
        <v>2852</v>
      </c>
      <c r="C20" s="1223"/>
      <c r="D20" s="1223"/>
      <c r="E20" s="1223"/>
      <c r="F20" s="1223"/>
      <c r="G20" s="1223"/>
      <c r="H20" s="1223"/>
      <c r="I20" s="1223"/>
      <c r="J20" s="1223"/>
      <c r="K20" s="1223"/>
      <c r="L20" s="1223"/>
      <c r="M20" s="1223"/>
      <c r="N20" s="1223"/>
      <c r="O20" s="1234">
        <f>O21</f>
        <v>77880000</v>
      </c>
      <c r="P20" s="2160"/>
    </row>
    <row r="21" spans="1:18" s="1277" customFormat="1" ht="38" customHeight="1">
      <c r="A21" s="2156">
        <v>1</v>
      </c>
      <c r="B21" s="1221" t="s">
        <v>3364</v>
      </c>
      <c r="C21" s="1221" t="s">
        <v>2860</v>
      </c>
      <c r="D21" s="1222" t="s">
        <v>2338</v>
      </c>
      <c r="E21" s="1223"/>
      <c r="F21" s="1223"/>
      <c r="G21" s="1223"/>
      <c r="H21" s="1223">
        <v>2013</v>
      </c>
      <c r="I21" s="1223"/>
      <c r="J21" s="1223"/>
      <c r="K21" s="1223"/>
      <c r="L21" s="1223"/>
      <c r="M21" s="1223"/>
      <c r="N21" s="1223" t="s">
        <v>886</v>
      </c>
      <c r="O21" s="1224">
        <v>77880000</v>
      </c>
      <c r="P21" s="2160" t="s">
        <v>2860</v>
      </c>
      <c r="Q21" s="2173"/>
    </row>
    <row r="22" spans="1:18" s="1277" customFormat="1" ht="30" customHeight="1">
      <c r="A22" s="2155"/>
      <c r="B22" s="1663"/>
      <c r="C22" s="1223" t="s">
        <v>2513</v>
      </c>
      <c r="D22" s="1223"/>
      <c r="E22" s="1223"/>
      <c r="F22" s="1223"/>
      <c r="G22" s="1223"/>
      <c r="H22" s="1223"/>
      <c r="I22" s="1223"/>
      <c r="J22" s="1223"/>
      <c r="K22" s="1223"/>
      <c r="L22" s="1223"/>
      <c r="M22" s="1223"/>
      <c r="N22" s="1223"/>
      <c r="O22" s="1224"/>
      <c r="P22" s="2160"/>
    </row>
    <row r="23" spans="1:18" s="1277" customFormat="1" ht="37" customHeight="1">
      <c r="A23" s="2158" t="s">
        <v>2339</v>
      </c>
      <c r="B23" s="1233" t="s">
        <v>2853</v>
      </c>
      <c r="C23" s="1663" t="s">
        <v>1507</v>
      </c>
      <c r="D23" s="1223"/>
      <c r="E23" s="1223"/>
      <c r="F23" s="1223"/>
      <c r="G23" s="1223"/>
      <c r="H23" s="1223"/>
      <c r="I23" s="1223"/>
      <c r="J23" s="1223"/>
      <c r="K23" s="1223"/>
      <c r="L23" s="1223"/>
      <c r="M23" s="1223"/>
      <c r="N23" s="1223"/>
      <c r="O23" s="1224">
        <v>0</v>
      </c>
      <c r="P23" s="2160"/>
    </row>
    <row r="24" spans="1:18" s="1277" customFormat="1" ht="30" customHeight="1">
      <c r="A24" s="2155"/>
      <c r="B24" s="1663"/>
      <c r="C24" s="1223" t="s">
        <v>2513</v>
      </c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  <c r="N24" s="1223"/>
      <c r="O24" s="1224"/>
      <c r="P24" s="2160"/>
    </row>
    <row r="25" spans="1:18" s="1277" customFormat="1" ht="39" customHeight="1">
      <c r="A25" s="2158" t="s">
        <v>2341</v>
      </c>
      <c r="B25" s="1233" t="s">
        <v>2854</v>
      </c>
      <c r="C25" s="1221" t="s">
        <v>2513</v>
      </c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34">
        <f>SUM(O26:O144)</f>
        <v>2417910729.2076178</v>
      </c>
      <c r="P25" s="2163"/>
      <c r="Q25" s="2178">
        <v>2385150729.2076178</v>
      </c>
      <c r="R25" s="2173">
        <f>O25-Q25</f>
        <v>32760000</v>
      </c>
    </row>
    <row r="26" spans="1:18" s="1277" customFormat="1" ht="30" customHeight="1">
      <c r="A26" s="2156">
        <v>1</v>
      </c>
      <c r="B26" s="1221" t="s">
        <v>1786</v>
      </c>
      <c r="C26" s="1221" t="s">
        <v>2861</v>
      </c>
      <c r="D26" s="1223" t="s">
        <v>2353</v>
      </c>
      <c r="E26" s="1223"/>
      <c r="F26" s="1223"/>
      <c r="G26" s="1223"/>
      <c r="H26" s="1223">
        <v>2009</v>
      </c>
      <c r="I26" s="1221"/>
      <c r="J26" s="1223"/>
      <c r="K26" s="1223"/>
      <c r="L26" s="1223"/>
      <c r="M26" s="1223"/>
      <c r="N26" s="1223" t="s">
        <v>886</v>
      </c>
      <c r="O26" s="1224">
        <v>9978829.4499999993</v>
      </c>
      <c r="P26" s="2160"/>
    </row>
    <row r="27" spans="1:18" s="1277" customFormat="1" ht="30" customHeight="1">
      <c r="A27" s="2156">
        <v>2</v>
      </c>
      <c r="B27" s="1221" t="s">
        <v>1786</v>
      </c>
      <c r="C27" s="1221" t="s">
        <v>2861</v>
      </c>
      <c r="D27" s="1223" t="s">
        <v>2354</v>
      </c>
      <c r="E27" s="1223"/>
      <c r="F27" s="1223"/>
      <c r="G27" s="1223"/>
      <c r="H27" s="1223">
        <v>2009</v>
      </c>
      <c r="I27" s="1221"/>
      <c r="J27" s="1223"/>
      <c r="K27" s="1223"/>
      <c r="L27" s="1223"/>
      <c r="M27" s="1223"/>
      <c r="N27" s="1223" t="s">
        <v>886</v>
      </c>
      <c r="O27" s="1224">
        <v>9978829.4499999993</v>
      </c>
      <c r="P27" s="2160"/>
    </row>
    <row r="28" spans="1:18" s="1277" customFormat="1" ht="30" customHeight="1">
      <c r="A28" s="2156">
        <v>3</v>
      </c>
      <c r="B28" s="1221" t="s">
        <v>1786</v>
      </c>
      <c r="C28" s="1221" t="s">
        <v>2861</v>
      </c>
      <c r="D28" s="1223" t="s">
        <v>2355</v>
      </c>
      <c r="E28" s="1223"/>
      <c r="F28" s="1223"/>
      <c r="G28" s="1223"/>
      <c r="H28" s="1223">
        <v>2009</v>
      </c>
      <c r="I28" s="1221"/>
      <c r="J28" s="1223"/>
      <c r="K28" s="1223"/>
      <c r="L28" s="1223"/>
      <c r="M28" s="1223"/>
      <c r="N28" s="1223" t="s">
        <v>886</v>
      </c>
      <c r="O28" s="1224">
        <v>9978829.4499999993</v>
      </c>
      <c r="P28" s="2160"/>
    </row>
    <row r="29" spans="1:18" s="1277" customFormat="1" ht="30" customHeight="1">
      <c r="A29" s="2156">
        <v>4</v>
      </c>
      <c r="B29" s="1221" t="s">
        <v>1757</v>
      </c>
      <c r="C29" s="1221" t="s">
        <v>2862</v>
      </c>
      <c r="D29" s="1223" t="s">
        <v>2355</v>
      </c>
      <c r="E29" s="1223"/>
      <c r="F29" s="1223"/>
      <c r="G29" s="1223"/>
      <c r="H29" s="1223">
        <v>2009</v>
      </c>
      <c r="I29" s="1221"/>
      <c r="J29" s="1223"/>
      <c r="K29" s="1223"/>
      <c r="L29" s="1223"/>
      <c r="M29" s="1223"/>
      <c r="N29" s="1223" t="s">
        <v>886</v>
      </c>
      <c r="O29" s="1224">
        <v>4938995.833333334</v>
      </c>
      <c r="P29" s="2160"/>
    </row>
    <row r="30" spans="1:18" s="1277" customFormat="1" ht="30" customHeight="1">
      <c r="A30" s="2156">
        <v>5</v>
      </c>
      <c r="B30" s="1221" t="s">
        <v>2361</v>
      </c>
      <c r="C30" s="1221" t="s">
        <v>2863</v>
      </c>
      <c r="D30" s="1223" t="s">
        <v>926</v>
      </c>
      <c r="E30" s="1223"/>
      <c r="F30" s="1223" t="s">
        <v>1740</v>
      </c>
      <c r="G30" s="1223" t="s">
        <v>1741</v>
      </c>
      <c r="H30" s="1223">
        <v>2009</v>
      </c>
      <c r="I30" s="1221"/>
      <c r="J30" s="1223"/>
      <c r="K30" s="1223"/>
      <c r="L30" s="1223"/>
      <c r="M30" s="1223"/>
      <c r="N30" s="1223" t="s">
        <v>886</v>
      </c>
      <c r="O30" s="1224">
        <v>5785018.7146039801</v>
      </c>
      <c r="P30" s="2160"/>
    </row>
    <row r="31" spans="1:18" s="1277" customFormat="1" ht="30" customHeight="1">
      <c r="A31" s="2156">
        <v>6</v>
      </c>
      <c r="B31" s="1221" t="s">
        <v>2363</v>
      </c>
      <c r="C31" s="1221" t="s">
        <v>2864</v>
      </c>
      <c r="D31" s="1223" t="s">
        <v>2365</v>
      </c>
      <c r="E31" s="1223"/>
      <c r="F31" s="1223"/>
      <c r="G31" s="1223"/>
      <c r="H31" s="1223">
        <v>2009</v>
      </c>
      <c r="I31" s="1221"/>
      <c r="J31" s="1223"/>
      <c r="K31" s="1223"/>
      <c r="L31" s="1223"/>
      <c r="M31" s="1223"/>
      <c r="N31" s="1223" t="s">
        <v>886</v>
      </c>
      <c r="O31" s="1224">
        <v>4830000</v>
      </c>
      <c r="P31" s="2160"/>
    </row>
    <row r="32" spans="1:18" s="1277" customFormat="1" ht="30" customHeight="1">
      <c r="A32" s="2156">
        <v>7</v>
      </c>
      <c r="B32" s="1221" t="s">
        <v>1757</v>
      </c>
      <c r="C32" s="1221" t="s">
        <v>2862</v>
      </c>
      <c r="D32" s="1223" t="s">
        <v>2360</v>
      </c>
      <c r="E32" s="1223"/>
      <c r="F32" s="1223"/>
      <c r="G32" s="1223"/>
      <c r="H32" s="1223">
        <v>2009</v>
      </c>
      <c r="I32" s="1221"/>
      <c r="J32" s="1223"/>
      <c r="K32" s="1223"/>
      <c r="L32" s="1223"/>
      <c r="M32" s="1223"/>
      <c r="N32" s="1223" t="s">
        <v>886</v>
      </c>
      <c r="O32" s="1224">
        <v>2469497.916666667</v>
      </c>
      <c r="P32" s="2160"/>
    </row>
    <row r="33" spans="1:17" s="1277" customFormat="1" ht="30" customHeight="1">
      <c r="A33" s="2156">
        <v>8</v>
      </c>
      <c r="B33" s="1221" t="s">
        <v>2378</v>
      </c>
      <c r="C33" s="1221" t="s">
        <v>2868</v>
      </c>
      <c r="D33" s="1223" t="s">
        <v>2352</v>
      </c>
      <c r="E33" s="1223"/>
      <c r="F33" s="1223"/>
      <c r="G33" s="1223"/>
      <c r="H33" s="1223">
        <v>2009</v>
      </c>
      <c r="I33" s="1221"/>
      <c r="J33" s="1223"/>
      <c r="K33" s="1223"/>
      <c r="L33" s="1223"/>
      <c r="M33" s="1223"/>
      <c r="N33" s="1223" t="s">
        <v>886</v>
      </c>
      <c r="O33" s="1224">
        <v>1465924.2020833334</v>
      </c>
      <c r="P33" s="2160"/>
    </row>
    <row r="34" spans="1:17" s="1277" customFormat="1" ht="30" customHeight="1">
      <c r="A34" s="2156">
        <v>9</v>
      </c>
      <c r="B34" s="1221" t="s">
        <v>2369</v>
      </c>
      <c r="C34" s="1221" t="s">
        <v>2865</v>
      </c>
      <c r="D34" s="1223" t="s">
        <v>2372</v>
      </c>
      <c r="E34" s="1223"/>
      <c r="F34" s="1223"/>
      <c r="G34" s="1223"/>
      <c r="H34" s="1223">
        <v>2009</v>
      </c>
      <c r="I34" s="1221"/>
      <c r="J34" s="1223"/>
      <c r="K34" s="1223"/>
      <c r="L34" s="1223"/>
      <c r="M34" s="1223"/>
      <c r="N34" s="1223" t="s">
        <v>886</v>
      </c>
      <c r="O34" s="1224">
        <v>2838410.6</v>
      </c>
      <c r="P34" s="2160"/>
      <c r="Q34" s="2173">
        <f>O34/4</f>
        <v>709602.65</v>
      </c>
    </row>
    <row r="35" spans="1:17" s="1277" customFormat="1" ht="30" customHeight="1">
      <c r="A35" s="2156">
        <v>10</v>
      </c>
      <c r="B35" s="1221" t="s">
        <v>2369</v>
      </c>
      <c r="C35" s="1221" t="s">
        <v>2865</v>
      </c>
      <c r="D35" s="1223" t="s">
        <v>2347</v>
      </c>
      <c r="E35" s="1223"/>
      <c r="F35" s="1223"/>
      <c r="G35" s="1223"/>
      <c r="H35" s="1223">
        <v>2009</v>
      </c>
      <c r="I35" s="1221"/>
      <c r="J35" s="1223"/>
      <c r="K35" s="1223"/>
      <c r="L35" s="1223"/>
      <c r="M35" s="1223"/>
      <c r="N35" s="1223" t="s">
        <v>886</v>
      </c>
      <c r="O35" s="1224">
        <v>2128807.9500000002</v>
      </c>
      <c r="P35" s="2160"/>
    </row>
    <row r="36" spans="1:17" s="1277" customFormat="1" ht="30" customHeight="1">
      <c r="A36" s="2156">
        <v>11</v>
      </c>
      <c r="B36" s="1221" t="s">
        <v>2369</v>
      </c>
      <c r="C36" s="1221" t="s">
        <v>2865</v>
      </c>
      <c r="D36" s="1223" t="s">
        <v>2373</v>
      </c>
      <c r="E36" s="1223"/>
      <c r="F36" s="1223"/>
      <c r="G36" s="1223"/>
      <c r="H36" s="1223">
        <v>2009</v>
      </c>
      <c r="I36" s="1221"/>
      <c r="J36" s="1223"/>
      <c r="K36" s="1223"/>
      <c r="L36" s="1223"/>
      <c r="M36" s="1223"/>
      <c r="N36" s="1223" t="s">
        <v>886</v>
      </c>
      <c r="O36" s="1224">
        <v>2128807.9500000002</v>
      </c>
      <c r="P36" s="2160"/>
      <c r="Q36" s="2173">
        <f>O36/3</f>
        <v>709602.65</v>
      </c>
    </row>
    <row r="37" spans="1:17" s="1277" customFormat="1" ht="30" customHeight="1">
      <c r="A37" s="2156">
        <v>12</v>
      </c>
      <c r="B37" s="1221" t="s">
        <v>2369</v>
      </c>
      <c r="C37" s="1221" t="s">
        <v>2865</v>
      </c>
      <c r="D37" s="1223" t="s">
        <v>1123</v>
      </c>
      <c r="E37" s="1223"/>
      <c r="F37" s="1223"/>
      <c r="G37" s="1223"/>
      <c r="H37" s="1223">
        <v>2009</v>
      </c>
      <c r="I37" s="1221"/>
      <c r="J37" s="1223"/>
      <c r="K37" s="1223"/>
      <c r="L37" s="1223"/>
      <c r="M37" s="1223"/>
      <c r="N37" s="1223" t="s">
        <v>886</v>
      </c>
      <c r="O37" s="1224">
        <v>709602.65</v>
      </c>
      <c r="P37" s="2160"/>
      <c r="Q37" s="2173">
        <f>O37/16</f>
        <v>44350.165625000001</v>
      </c>
    </row>
    <row r="38" spans="1:17" s="1277" customFormat="1" ht="30" customHeight="1">
      <c r="A38" s="2156">
        <v>13</v>
      </c>
      <c r="B38" s="1221" t="s">
        <v>2369</v>
      </c>
      <c r="C38" s="1221" t="s">
        <v>2865</v>
      </c>
      <c r="D38" s="1223" t="s">
        <v>1127</v>
      </c>
      <c r="E38" s="1223"/>
      <c r="F38" s="1223"/>
      <c r="G38" s="1223"/>
      <c r="H38" s="1223">
        <v>2009</v>
      </c>
      <c r="I38" s="1221"/>
      <c r="J38" s="1223"/>
      <c r="K38" s="1223"/>
      <c r="L38" s="1223"/>
      <c r="M38" s="1223"/>
      <c r="N38" s="1223" t="s">
        <v>886</v>
      </c>
      <c r="O38" s="1224">
        <v>709602.65</v>
      </c>
      <c r="P38" s="2160"/>
    </row>
    <row r="39" spans="1:17" s="1277" customFormat="1" ht="30" customHeight="1">
      <c r="A39" s="2156">
        <v>14</v>
      </c>
      <c r="B39" s="1221" t="s">
        <v>4100</v>
      </c>
      <c r="C39" s="1221" t="s">
        <v>2866</v>
      </c>
      <c r="D39" s="1223" t="s">
        <v>926</v>
      </c>
      <c r="E39" s="1223" t="s">
        <v>840</v>
      </c>
      <c r="F39" s="1223"/>
      <c r="G39" s="1223" t="s">
        <v>2377</v>
      </c>
      <c r="H39" s="1223">
        <v>2009</v>
      </c>
      <c r="I39" s="1221"/>
      <c r="J39" s="1223"/>
      <c r="K39" s="1223"/>
      <c r="L39" s="1223"/>
      <c r="M39" s="1223"/>
      <c r="N39" s="1223" t="s">
        <v>886</v>
      </c>
      <c r="O39" s="1224">
        <v>2018537.3583333334</v>
      </c>
      <c r="P39" s="2160"/>
    </row>
    <row r="40" spans="1:17" s="1277" customFormat="1" ht="30" customHeight="1">
      <c r="A40" s="2156">
        <v>15</v>
      </c>
      <c r="B40" s="1221" t="s">
        <v>2378</v>
      </c>
      <c r="C40" s="1221" t="s">
        <v>2867</v>
      </c>
      <c r="D40" s="1223" t="s">
        <v>2365</v>
      </c>
      <c r="E40" s="1223"/>
      <c r="F40" s="1223"/>
      <c r="G40" s="1223"/>
      <c r="H40" s="1223">
        <v>2009</v>
      </c>
      <c r="I40" s="1221"/>
      <c r="J40" s="1223"/>
      <c r="K40" s="1223"/>
      <c r="L40" s="1223"/>
      <c r="M40" s="1223"/>
      <c r="N40" s="1223" t="s">
        <v>886</v>
      </c>
      <c r="O40" s="1224">
        <v>1465924.2020833334</v>
      </c>
      <c r="P40" s="2160"/>
    </row>
    <row r="41" spans="1:17" s="1277" customFormat="1" ht="30" customHeight="1">
      <c r="A41" s="2156">
        <v>16</v>
      </c>
      <c r="B41" s="1221" t="s">
        <v>1789</v>
      </c>
      <c r="C41" s="1221" t="s">
        <v>1787</v>
      </c>
      <c r="D41" s="1223" t="s">
        <v>941</v>
      </c>
      <c r="E41" s="1223" t="s">
        <v>2482</v>
      </c>
      <c r="F41" s="1223" t="s">
        <v>1788</v>
      </c>
      <c r="G41" s="1223" t="s">
        <v>1756</v>
      </c>
      <c r="H41" s="1223">
        <v>2009</v>
      </c>
      <c r="I41" s="1221"/>
      <c r="J41" s="1223"/>
      <c r="K41" s="1223"/>
      <c r="L41" s="1223"/>
      <c r="M41" s="1223"/>
      <c r="N41" s="1223" t="s">
        <v>886</v>
      </c>
      <c r="O41" s="1224">
        <v>6900000</v>
      </c>
      <c r="P41" s="2160"/>
    </row>
    <row r="42" spans="1:17" s="1277" customFormat="1" ht="30" customHeight="1">
      <c r="A42" s="2156">
        <v>17</v>
      </c>
      <c r="B42" s="1221" t="s">
        <v>1789</v>
      </c>
      <c r="C42" s="1221" t="s">
        <v>1787</v>
      </c>
      <c r="D42" s="1223" t="s">
        <v>946</v>
      </c>
      <c r="E42" s="1223" t="s">
        <v>2482</v>
      </c>
      <c r="F42" s="1223" t="s">
        <v>1788</v>
      </c>
      <c r="G42" s="1223" t="s">
        <v>1756</v>
      </c>
      <c r="H42" s="1223">
        <v>2009</v>
      </c>
      <c r="I42" s="1221"/>
      <c r="J42" s="1223"/>
      <c r="K42" s="1223"/>
      <c r="L42" s="1223"/>
      <c r="M42" s="1223"/>
      <c r="N42" s="1223" t="s">
        <v>886</v>
      </c>
      <c r="O42" s="1224">
        <v>6900000</v>
      </c>
      <c r="P42" s="2160"/>
    </row>
    <row r="43" spans="1:17" s="1277" customFormat="1" ht="30" customHeight="1">
      <c r="A43" s="2156">
        <v>18</v>
      </c>
      <c r="B43" s="1221" t="s">
        <v>1789</v>
      </c>
      <c r="C43" s="1221" t="s">
        <v>1787</v>
      </c>
      <c r="D43" s="1223" t="s">
        <v>949</v>
      </c>
      <c r="E43" s="1223" t="s">
        <v>2482</v>
      </c>
      <c r="F43" s="1223" t="s">
        <v>1788</v>
      </c>
      <c r="G43" s="1223" t="s">
        <v>1756</v>
      </c>
      <c r="H43" s="1223">
        <v>2009</v>
      </c>
      <c r="I43" s="1221"/>
      <c r="J43" s="1223"/>
      <c r="K43" s="1223"/>
      <c r="L43" s="1223"/>
      <c r="M43" s="1223"/>
      <c r="N43" s="1223" t="s">
        <v>886</v>
      </c>
      <c r="O43" s="1224">
        <v>6900000</v>
      </c>
      <c r="P43" s="2160"/>
    </row>
    <row r="44" spans="1:17" s="1277" customFormat="1" ht="30" customHeight="1">
      <c r="A44" s="2156">
        <v>19</v>
      </c>
      <c r="B44" s="1221" t="s">
        <v>1789</v>
      </c>
      <c r="C44" s="1221" t="s">
        <v>1787</v>
      </c>
      <c r="D44" s="1223" t="s">
        <v>1053</v>
      </c>
      <c r="E44" s="1223" t="s">
        <v>2482</v>
      </c>
      <c r="F44" s="1223" t="s">
        <v>1788</v>
      </c>
      <c r="G44" s="1223" t="s">
        <v>1756</v>
      </c>
      <c r="H44" s="1223">
        <v>2009</v>
      </c>
      <c r="I44" s="1221"/>
      <c r="J44" s="1223"/>
      <c r="K44" s="1223"/>
      <c r="L44" s="1223"/>
      <c r="M44" s="1223"/>
      <c r="N44" s="1223" t="s">
        <v>886</v>
      </c>
      <c r="O44" s="1224">
        <v>6900000</v>
      </c>
      <c r="P44" s="2160"/>
    </row>
    <row r="45" spans="1:17" s="1277" customFormat="1" ht="30" customHeight="1">
      <c r="A45" s="2156">
        <v>20</v>
      </c>
      <c r="B45" s="1221" t="s">
        <v>1806</v>
      </c>
      <c r="C45" s="1221" t="s">
        <v>2439</v>
      </c>
      <c r="D45" s="1223"/>
      <c r="E45" s="1223"/>
      <c r="F45" s="1223"/>
      <c r="G45" s="1223"/>
      <c r="H45" s="1223">
        <v>2009</v>
      </c>
      <c r="I45" s="1221"/>
      <c r="J45" s="1223"/>
      <c r="K45" s="1223"/>
      <c r="L45" s="1223"/>
      <c r="M45" s="1223"/>
      <c r="N45" s="1223" t="s">
        <v>886</v>
      </c>
      <c r="O45" s="1224">
        <v>2500000</v>
      </c>
      <c r="P45" s="2160"/>
    </row>
    <row r="46" spans="1:17" s="1277" customFormat="1" ht="30" customHeight="1">
      <c r="A46" s="2156">
        <v>21</v>
      </c>
      <c r="B46" s="1221" t="s">
        <v>1812</v>
      </c>
      <c r="C46" s="1221" t="s">
        <v>2387</v>
      </c>
      <c r="D46" s="1223">
        <v>1</v>
      </c>
      <c r="E46" s="1223"/>
      <c r="F46" s="1223"/>
      <c r="G46" s="1223"/>
      <c r="H46" s="1223">
        <v>2009</v>
      </c>
      <c r="I46" s="1221"/>
      <c r="J46" s="1223"/>
      <c r="K46" s="1223"/>
      <c r="L46" s="1223"/>
      <c r="M46" s="1223"/>
      <c r="N46" s="1223" t="s">
        <v>886</v>
      </c>
      <c r="O46" s="1224">
        <f>33133027.8197762/2</f>
        <v>16566513.9098881</v>
      </c>
      <c r="P46" s="2160"/>
    </row>
    <row r="47" spans="1:17" s="1277" customFormat="1" ht="30" customHeight="1">
      <c r="A47" s="2156">
        <v>22</v>
      </c>
      <c r="B47" s="1221" t="s">
        <v>1806</v>
      </c>
      <c r="C47" s="1221" t="s">
        <v>2432</v>
      </c>
      <c r="D47" s="1223" t="s">
        <v>2365</v>
      </c>
      <c r="E47" s="1223"/>
      <c r="F47" s="1223"/>
      <c r="G47" s="1223"/>
      <c r="H47" s="1223">
        <v>2009</v>
      </c>
      <c r="I47" s="1221"/>
      <c r="J47" s="1223"/>
      <c r="K47" s="1223"/>
      <c r="L47" s="1223"/>
      <c r="M47" s="1223"/>
      <c r="N47" s="1223" t="s">
        <v>886</v>
      </c>
      <c r="O47" s="1224">
        <v>10885343.211369822</v>
      </c>
      <c r="P47" s="2160"/>
    </row>
    <row r="48" spans="1:17" s="1277" customFormat="1" ht="48" customHeight="1">
      <c r="A48" s="2156">
        <v>23</v>
      </c>
      <c r="B48" s="1221" t="s">
        <v>3365</v>
      </c>
      <c r="C48" s="1221" t="s">
        <v>2870</v>
      </c>
      <c r="D48" s="1223" t="s">
        <v>2365</v>
      </c>
      <c r="E48" s="1223"/>
      <c r="F48" s="1223"/>
      <c r="G48" s="1223"/>
      <c r="H48" s="1223">
        <v>2009</v>
      </c>
      <c r="I48" s="1221"/>
      <c r="J48" s="1223"/>
      <c r="K48" s="1223"/>
      <c r="L48" s="1223"/>
      <c r="M48" s="1223"/>
      <c r="N48" s="1223" t="s">
        <v>886</v>
      </c>
      <c r="O48" s="1224">
        <v>44252978.530390084</v>
      </c>
      <c r="P48" s="2160" t="s">
        <v>2870</v>
      </c>
    </row>
    <row r="49" spans="1:16" s="1277" customFormat="1" ht="30" customHeight="1">
      <c r="A49" s="2156">
        <v>24</v>
      </c>
      <c r="B49" s="1221" t="s">
        <v>3365</v>
      </c>
      <c r="C49" s="1221" t="s">
        <v>2414</v>
      </c>
      <c r="D49" s="1223"/>
      <c r="E49" s="1223"/>
      <c r="F49" s="1223"/>
      <c r="G49" s="1223"/>
      <c r="H49" s="1223">
        <v>2011</v>
      </c>
      <c r="I49" s="1221"/>
      <c r="J49" s="1223"/>
      <c r="K49" s="1223"/>
      <c r="L49" s="1223"/>
      <c r="M49" s="1223"/>
      <c r="N49" s="1223" t="s">
        <v>886</v>
      </c>
      <c r="O49" s="1224">
        <v>19401250</v>
      </c>
      <c r="P49" s="2160" t="s">
        <v>2414</v>
      </c>
    </row>
    <row r="50" spans="1:16" s="1277" customFormat="1" ht="30" customHeight="1">
      <c r="A50" s="2156">
        <v>25</v>
      </c>
      <c r="B50" s="1221" t="s">
        <v>2390</v>
      </c>
      <c r="C50" s="1221" t="s">
        <v>2871</v>
      </c>
      <c r="D50" s="1235" t="s">
        <v>2357</v>
      </c>
      <c r="E50" s="1223" t="s">
        <v>2483</v>
      </c>
      <c r="F50" s="1223"/>
      <c r="G50" s="1223"/>
      <c r="H50" s="1223">
        <v>2011</v>
      </c>
      <c r="I50" s="1221"/>
      <c r="J50" s="1223"/>
      <c r="K50" s="1223"/>
      <c r="L50" s="1223"/>
      <c r="M50" s="1223"/>
      <c r="N50" s="1223" t="s">
        <v>886</v>
      </c>
      <c r="O50" s="1224">
        <v>24694224</v>
      </c>
      <c r="P50" s="2160"/>
    </row>
    <row r="51" spans="1:16" s="1277" customFormat="1" ht="30" customHeight="1">
      <c r="A51" s="2156">
        <v>26</v>
      </c>
      <c r="B51" s="1221" t="s">
        <v>2390</v>
      </c>
      <c r="C51" s="1221" t="s">
        <v>2871</v>
      </c>
      <c r="D51" s="1223" t="s">
        <v>2368</v>
      </c>
      <c r="E51" s="1223" t="s">
        <v>2483</v>
      </c>
      <c r="F51" s="1223"/>
      <c r="G51" s="1223"/>
      <c r="H51" s="1223">
        <v>2011</v>
      </c>
      <c r="I51" s="1221"/>
      <c r="J51" s="1223"/>
      <c r="K51" s="1223"/>
      <c r="L51" s="1223"/>
      <c r="M51" s="1223"/>
      <c r="N51" s="1223" t="s">
        <v>886</v>
      </c>
      <c r="O51" s="1224">
        <v>12347112</v>
      </c>
      <c r="P51" s="2160"/>
    </row>
    <row r="52" spans="1:16" s="1277" customFormat="1" ht="30" customHeight="1">
      <c r="A52" s="2156">
        <v>27</v>
      </c>
      <c r="B52" s="1221" t="s">
        <v>2390</v>
      </c>
      <c r="C52" s="1221" t="s">
        <v>2871</v>
      </c>
      <c r="D52" s="1223" t="s">
        <v>2352</v>
      </c>
      <c r="E52" s="1223" t="s">
        <v>2483</v>
      </c>
      <c r="F52" s="1223"/>
      <c r="G52" s="1223"/>
      <c r="H52" s="1223">
        <v>2011</v>
      </c>
      <c r="I52" s="1221"/>
      <c r="J52" s="1223"/>
      <c r="K52" s="1223"/>
      <c r="L52" s="1223"/>
      <c r="M52" s="1223"/>
      <c r="N52" s="1223" t="s">
        <v>886</v>
      </c>
      <c r="O52" s="1224">
        <v>12347112</v>
      </c>
      <c r="P52" s="2160"/>
    </row>
    <row r="53" spans="1:16" s="1277" customFormat="1" ht="30" customHeight="1">
      <c r="A53" s="2156">
        <v>28</v>
      </c>
      <c r="B53" s="1221" t="s">
        <v>1806</v>
      </c>
      <c r="C53" s="1221" t="s">
        <v>2872</v>
      </c>
      <c r="D53" s="1223" t="s">
        <v>2357</v>
      </c>
      <c r="E53" s="1223"/>
      <c r="F53" s="1223"/>
      <c r="G53" s="1223"/>
      <c r="H53" s="1223">
        <v>2011</v>
      </c>
      <c r="I53" s="1221"/>
      <c r="J53" s="1223"/>
      <c r="K53" s="1223"/>
      <c r="L53" s="1223"/>
      <c r="M53" s="1223"/>
      <c r="N53" s="1223" t="s">
        <v>886</v>
      </c>
      <c r="O53" s="1224">
        <v>3061267.5372545198</v>
      </c>
      <c r="P53" s="2160"/>
    </row>
    <row r="54" spans="1:16" s="1277" customFormat="1" ht="30" customHeight="1">
      <c r="A54" s="2156">
        <v>29</v>
      </c>
      <c r="B54" s="1221" t="s">
        <v>2390</v>
      </c>
      <c r="C54" s="1221" t="s">
        <v>2873</v>
      </c>
      <c r="D54" s="1223" t="s">
        <v>2357</v>
      </c>
      <c r="E54" s="1223"/>
      <c r="F54" s="1223"/>
      <c r="G54" s="1223"/>
      <c r="H54" s="1223">
        <v>2011</v>
      </c>
      <c r="I54" s="1221"/>
      <c r="J54" s="1223"/>
      <c r="K54" s="1223"/>
      <c r="L54" s="1223"/>
      <c r="M54" s="1223"/>
      <c r="N54" s="1223" t="s">
        <v>886</v>
      </c>
      <c r="O54" s="1224">
        <v>41907731.562390774</v>
      </c>
      <c r="P54" s="2160"/>
    </row>
    <row r="55" spans="1:16" s="1277" customFormat="1" ht="30" customHeight="1">
      <c r="A55" s="2156">
        <v>30</v>
      </c>
      <c r="B55" s="1221" t="s">
        <v>1806</v>
      </c>
      <c r="C55" s="1221" t="s">
        <v>2874</v>
      </c>
      <c r="D55" s="1223"/>
      <c r="E55" s="1223"/>
      <c r="F55" s="1223"/>
      <c r="G55" s="1223"/>
      <c r="H55" s="1223">
        <v>2011</v>
      </c>
      <c r="I55" s="1221"/>
      <c r="J55" s="1223"/>
      <c r="K55" s="1223"/>
      <c r="L55" s="1223"/>
      <c r="M55" s="1223"/>
      <c r="N55" s="1223" t="s">
        <v>886</v>
      </c>
      <c r="O55" s="1224">
        <v>3157287.6616567634</v>
      </c>
      <c r="P55" s="2160"/>
    </row>
    <row r="56" spans="1:16" s="1277" customFormat="1" ht="30" customHeight="1">
      <c r="A56" s="2156">
        <v>31</v>
      </c>
      <c r="B56" s="1221" t="s">
        <v>1806</v>
      </c>
      <c r="C56" s="1221" t="s">
        <v>2432</v>
      </c>
      <c r="D56" s="1223"/>
      <c r="E56" s="1223"/>
      <c r="F56" s="1223"/>
      <c r="G56" s="1223"/>
      <c r="H56" s="1223">
        <v>2011</v>
      </c>
      <c r="I56" s="1221"/>
      <c r="J56" s="1223"/>
      <c r="K56" s="1223"/>
      <c r="L56" s="1223"/>
      <c r="M56" s="1223"/>
      <c r="N56" s="1223" t="s">
        <v>886</v>
      </c>
      <c r="O56" s="1224">
        <v>4735931.4924851451</v>
      </c>
      <c r="P56" s="2160"/>
    </row>
    <row r="57" spans="1:16" s="1277" customFormat="1" ht="30" customHeight="1">
      <c r="A57" s="2156">
        <v>32</v>
      </c>
      <c r="B57" s="1221" t="s">
        <v>3365</v>
      </c>
      <c r="C57" s="1221" t="s">
        <v>2875</v>
      </c>
      <c r="D57" s="1223"/>
      <c r="E57" s="1223"/>
      <c r="F57" s="1223"/>
      <c r="G57" s="1223"/>
      <c r="H57" s="1223">
        <v>2011</v>
      </c>
      <c r="I57" s="1221"/>
      <c r="J57" s="1223"/>
      <c r="K57" s="1223"/>
      <c r="L57" s="1223"/>
      <c r="M57" s="1223"/>
      <c r="N57" s="1223" t="s">
        <v>886</v>
      </c>
      <c r="O57" s="1224">
        <v>947186.298497029</v>
      </c>
      <c r="P57" s="2160" t="s">
        <v>2875</v>
      </c>
    </row>
    <row r="58" spans="1:16" s="1277" customFormat="1" ht="30" customHeight="1">
      <c r="A58" s="2156">
        <v>33</v>
      </c>
      <c r="B58" s="1221" t="s">
        <v>2390</v>
      </c>
      <c r="C58" s="1221" t="s">
        <v>2871</v>
      </c>
      <c r="D58" s="1223"/>
      <c r="E58" s="1223"/>
      <c r="F58" s="1223"/>
      <c r="G58" s="1223"/>
      <c r="H58" s="1223">
        <v>2011</v>
      </c>
      <c r="I58" s="1221"/>
      <c r="J58" s="1223"/>
      <c r="K58" s="1223"/>
      <c r="L58" s="1223"/>
      <c r="M58" s="1223"/>
      <c r="N58" s="1223" t="s">
        <v>886</v>
      </c>
      <c r="O58" s="1224">
        <v>26420433.6811454</v>
      </c>
      <c r="P58" s="2160"/>
    </row>
    <row r="59" spans="1:16" s="1277" customFormat="1" ht="30" customHeight="1">
      <c r="A59" s="2156">
        <v>34</v>
      </c>
      <c r="B59" s="1221" t="s">
        <v>2390</v>
      </c>
      <c r="C59" s="1221" t="s">
        <v>2876</v>
      </c>
      <c r="D59" s="1223"/>
      <c r="E59" s="1223"/>
      <c r="F59" s="1223"/>
      <c r="G59" s="1223"/>
      <c r="H59" s="1223">
        <v>2011</v>
      </c>
      <c r="I59" s="1221"/>
      <c r="J59" s="1223"/>
      <c r="K59" s="1223"/>
      <c r="L59" s="1223"/>
      <c r="M59" s="1223"/>
      <c r="N59" s="1223" t="s">
        <v>886</v>
      </c>
      <c r="O59" s="1224">
        <v>19580000</v>
      </c>
      <c r="P59" s="2160"/>
    </row>
    <row r="60" spans="1:16" s="1277" customFormat="1" ht="30" customHeight="1">
      <c r="A60" s="2156">
        <v>35</v>
      </c>
      <c r="B60" s="1221" t="s">
        <v>1752</v>
      </c>
      <c r="C60" s="1221" t="s">
        <v>2465</v>
      </c>
      <c r="D60" s="1223" t="s">
        <v>2357</v>
      </c>
      <c r="E60" s="1223"/>
      <c r="F60" s="1223"/>
      <c r="G60" s="1223"/>
      <c r="H60" s="1223">
        <v>2011</v>
      </c>
      <c r="I60" s="1221"/>
      <c r="J60" s="1223"/>
      <c r="K60" s="1223"/>
      <c r="L60" s="1223"/>
      <c r="M60" s="1223"/>
      <c r="N60" s="1223" t="s">
        <v>886</v>
      </c>
      <c r="O60" s="1224">
        <v>19558000</v>
      </c>
      <c r="P60" s="2160"/>
    </row>
    <row r="61" spans="1:16" s="1277" customFormat="1" ht="30" customHeight="1">
      <c r="A61" s="2156">
        <v>36</v>
      </c>
      <c r="B61" s="1221" t="s">
        <v>3369</v>
      </c>
      <c r="C61" s="1221" t="s">
        <v>2400</v>
      </c>
      <c r="D61" s="1223" t="s">
        <v>2401</v>
      </c>
      <c r="E61" s="1223" t="s">
        <v>2402</v>
      </c>
      <c r="F61" s="1223"/>
      <c r="G61" s="1223" t="s">
        <v>2403</v>
      </c>
      <c r="H61" s="1223">
        <v>2012</v>
      </c>
      <c r="I61" s="1221" t="s">
        <v>2404</v>
      </c>
      <c r="J61" s="1223"/>
      <c r="K61" s="1223"/>
      <c r="L61" s="1223"/>
      <c r="M61" s="1223"/>
      <c r="N61" s="1223" t="s">
        <v>886</v>
      </c>
      <c r="O61" s="1224">
        <v>2250000</v>
      </c>
      <c r="P61" s="2160"/>
    </row>
    <row r="62" spans="1:16" s="1277" customFormat="1" ht="30" customHeight="1">
      <c r="A62" s="2156">
        <v>37</v>
      </c>
      <c r="B62" s="1221" t="s">
        <v>3369</v>
      </c>
      <c r="C62" s="1221" t="s">
        <v>2400</v>
      </c>
      <c r="D62" s="1223" t="s">
        <v>2405</v>
      </c>
      <c r="E62" s="1223" t="s">
        <v>2402</v>
      </c>
      <c r="F62" s="1223"/>
      <c r="G62" s="1223" t="s">
        <v>2403</v>
      </c>
      <c r="H62" s="1223">
        <v>2012</v>
      </c>
      <c r="I62" s="1221" t="s">
        <v>2406</v>
      </c>
      <c r="J62" s="1223"/>
      <c r="K62" s="1223"/>
      <c r="L62" s="1223"/>
      <c r="M62" s="1223"/>
      <c r="N62" s="1223" t="s">
        <v>886</v>
      </c>
      <c r="O62" s="1224">
        <v>2250000</v>
      </c>
      <c r="P62" s="2160"/>
    </row>
    <row r="63" spans="1:16" s="1277" customFormat="1" ht="30" customHeight="1">
      <c r="A63" s="2156">
        <v>38</v>
      </c>
      <c r="B63" s="1221" t="s">
        <v>1757</v>
      </c>
      <c r="C63" s="1221" t="s">
        <v>2407</v>
      </c>
      <c r="D63" s="1223" t="s">
        <v>2405</v>
      </c>
      <c r="E63" s="1223" t="s">
        <v>2411</v>
      </c>
      <c r="F63" s="1223" t="s">
        <v>2409</v>
      </c>
      <c r="G63" s="1223" t="s">
        <v>2410</v>
      </c>
      <c r="H63" s="1223">
        <v>2012</v>
      </c>
      <c r="I63" s="1221"/>
      <c r="J63" s="1223"/>
      <c r="K63" s="1223"/>
      <c r="L63" s="1223"/>
      <c r="M63" s="1223"/>
      <c r="N63" s="1223" t="s">
        <v>886</v>
      </c>
      <c r="O63" s="1224">
        <v>2500000</v>
      </c>
      <c r="P63" s="2160"/>
    </row>
    <row r="64" spans="1:16" s="1277" customFormat="1" ht="30" customHeight="1">
      <c r="A64" s="2156">
        <v>39</v>
      </c>
      <c r="B64" s="1221" t="s">
        <v>1757</v>
      </c>
      <c r="C64" s="1221" t="s">
        <v>2407</v>
      </c>
      <c r="D64" s="1223" t="s">
        <v>2412</v>
      </c>
      <c r="E64" s="1223" t="s">
        <v>2411</v>
      </c>
      <c r="F64" s="1223" t="s">
        <v>2409</v>
      </c>
      <c r="G64" s="1223" t="s">
        <v>2410</v>
      </c>
      <c r="H64" s="1223">
        <v>2012</v>
      </c>
      <c r="I64" s="1221"/>
      <c r="J64" s="1223"/>
      <c r="K64" s="1223"/>
      <c r="L64" s="1223"/>
      <c r="M64" s="1223"/>
      <c r="N64" s="1223" t="s">
        <v>886</v>
      </c>
      <c r="O64" s="1224">
        <v>2500000</v>
      </c>
      <c r="P64" s="2160"/>
    </row>
    <row r="65" spans="1:16" s="1277" customFormat="1" ht="30" customHeight="1">
      <c r="A65" s="2156">
        <v>40</v>
      </c>
      <c r="B65" s="1221" t="s">
        <v>1757</v>
      </c>
      <c r="C65" s="1221" t="s">
        <v>2407</v>
      </c>
      <c r="D65" s="1223" t="s">
        <v>2413</v>
      </c>
      <c r="E65" s="1223" t="s">
        <v>2411</v>
      </c>
      <c r="F65" s="1223" t="s">
        <v>2409</v>
      </c>
      <c r="G65" s="1223" t="s">
        <v>2410</v>
      </c>
      <c r="H65" s="1223">
        <v>2012</v>
      </c>
      <c r="I65" s="1221"/>
      <c r="J65" s="1223"/>
      <c r="K65" s="1223"/>
      <c r="L65" s="1223"/>
      <c r="M65" s="1223"/>
      <c r="N65" s="1223" t="s">
        <v>886</v>
      </c>
      <c r="O65" s="1224">
        <v>2500000</v>
      </c>
      <c r="P65" s="2160"/>
    </row>
    <row r="66" spans="1:16" s="1277" customFormat="1" ht="30" customHeight="1">
      <c r="A66" s="2156">
        <v>41</v>
      </c>
      <c r="B66" s="1221" t="s">
        <v>3365</v>
      </c>
      <c r="C66" s="1221" t="s">
        <v>2414</v>
      </c>
      <c r="D66" s="1223"/>
      <c r="E66" s="1223"/>
      <c r="F66" s="1223"/>
      <c r="G66" s="1223"/>
      <c r="H66" s="1223">
        <v>2012</v>
      </c>
      <c r="I66" s="1221"/>
      <c r="J66" s="1223"/>
      <c r="K66" s="1223"/>
      <c r="L66" s="1223"/>
      <c r="M66" s="1223"/>
      <c r="N66" s="1223" t="s">
        <v>886</v>
      </c>
      <c r="O66" s="1224">
        <v>49310000</v>
      </c>
      <c r="P66" s="2160" t="s">
        <v>2414</v>
      </c>
    </row>
    <row r="67" spans="1:16" s="1277" customFormat="1" ht="30" customHeight="1">
      <c r="A67" s="2156">
        <v>42</v>
      </c>
      <c r="B67" s="1221" t="s">
        <v>1786</v>
      </c>
      <c r="C67" s="1221" t="s">
        <v>2415</v>
      </c>
      <c r="D67" s="1223" t="s">
        <v>2401</v>
      </c>
      <c r="E67" s="1223" t="s">
        <v>2416</v>
      </c>
      <c r="F67" s="1223" t="s">
        <v>2417</v>
      </c>
      <c r="G67" s="1223" t="s">
        <v>2418</v>
      </c>
      <c r="H67" s="1223">
        <v>2012</v>
      </c>
      <c r="I67" s="1221"/>
      <c r="J67" s="1223"/>
      <c r="K67" s="1223"/>
      <c r="L67" s="1223"/>
      <c r="M67" s="1223"/>
      <c r="N67" s="1223" t="s">
        <v>886</v>
      </c>
      <c r="O67" s="1224">
        <v>5000000</v>
      </c>
      <c r="P67" s="2160"/>
    </row>
    <row r="68" spans="1:16" s="1277" customFormat="1" ht="30" customHeight="1">
      <c r="A68" s="2156">
        <v>43</v>
      </c>
      <c r="B68" s="1221" t="s">
        <v>1786</v>
      </c>
      <c r="C68" s="1221" t="s">
        <v>2415</v>
      </c>
      <c r="D68" s="1223" t="s">
        <v>2401</v>
      </c>
      <c r="E68" s="1223" t="s">
        <v>2416</v>
      </c>
      <c r="F68" s="1223" t="s">
        <v>2417</v>
      </c>
      <c r="G68" s="1223" t="s">
        <v>2418</v>
      </c>
      <c r="H68" s="1223">
        <v>2012</v>
      </c>
      <c r="I68" s="1221"/>
      <c r="J68" s="1223"/>
      <c r="K68" s="1223"/>
      <c r="L68" s="1223"/>
      <c r="M68" s="1223"/>
      <c r="N68" s="1223" t="s">
        <v>886</v>
      </c>
      <c r="O68" s="1224">
        <v>5000000</v>
      </c>
      <c r="P68" s="2160"/>
    </row>
    <row r="69" spans="1:16" s="1277" customFormat="1" ht="30" customHeight="1">
      <c r="A69" s="2156">
        <v>44</v>
      </c>
      <c r="B69" s="1221" t="s">
        <v>1770</v>
      </c>
      <c r="C69" s="1221" t="s">
        <v>2419</v>
      </c>
      <c r="D69" s="1223"/>
      <c r="E69" s="1223" t="s">
        <v>2416</v>
      </c>
      <c r="F69" s="1223"/>
      <c r="G69" s="1223" t="s">
        <v>2420</v>
      </c>
      <c r="H69" s="1223">
        <v>2012</v>
      </c>
      <c r="I69" s="1221"/>
      <c r="J69" s="1223"/>
      <c r="K69" s="1223"/>
      <c r="L69" s="1223"/>
      <c r="M69" s="1223"/>
      <c r="N69" s="1223" t="s">
        <v>886</v>
      </c>
      <c r="O69" s="1224">
        <v>14850000</v>
      </c>
      <c r="P69" s="2160"/>
    </row>
    <row r="70" spans="1:16" s="1277" customFormat="1" ht="30" customHeight="1">
      <c r="A70" s="2156">
        <v>45</v>
      </c>
      <c r="B70" s="1221" t="s">
        <v>3367</v>
      </c>
      <c r="C70" s="1221" t="s">
        <v>2421</v>
      </c>
      <c r="D70" s="1223" t="s">
        <v>2401</v>
      </c>
      <c r="E70" s="1223" t="s">
        <v>2416</v>
      </c>
      <c r="F70" s="1223"/>
      <c r="G70" s="1223" t="s">
        <v>2420</v>
      </c>
      <c r="H70" s="1223">
        <v>2012</v>
      </c>
      <c r="I70" s="1221"/>
      <c r="J70" s="1223"/>
      <c r="K70" s="1223"/>
      <c r="L70" s="1223"/>
      <c r="M70" s="1223"/>
      <c r="N70" s="1223" t="s">
        <v>886</v>
      </c>
      <c r="O70" s="1224">
        <v>14900000</v>
      </c>
      <c r="P70" s="2160"/>
    </row>
    <row r="71" spans="1:16" s="1277" customFormat="1" ht="30" customHeight="1">
      <c r="A71" s="2156">
        <v>46</v>
      </c>
      <c r="B71" s="1221" t="s">
        <v>3366</v>
      </c>
      <c r="C71" s="1221" t="s">
        <v>2422</v>
      </c>
      <c r="D71" s="1223"/>
      <c r="E71" s="1223" t="s">
        <v>2423</v>
      </c>
      <c r="F71" s="1223"/>
      <c r="G71" s="1223" t="s">
        <v>2424</v>
      </c>
      <c r="H71" s="1223">
        <v>2012</v>
      </c>
      <c r="I71" s="1221"/>
      <c r="J71" s="1223"/>
      <c r="K71" s="1223"/>
      <c r="L71" s="1223"/>
      <c r="M71" s="1223"/>
      <c r="N71" s="1223" t="s">
        <v>886</v>
      </c>
      <c r="O71" s="1224">
        <v>10000000</v>
      </c>
      <c r="P71" s="2160"/>
    </row>
    <row r="72" spans="1:16" s="1277" customFormat="1" ht="45" customHeight="1">
      <c r="A72" s="2156">
        <v>47</v>
      </c>
      <c r="B72" s="1221" t="s">
        <v>2390</v>
      </c>
      <c r="C72" s="1236" t="s">
        <v>2425</v>
      </c>
      <c r="D72" s="1223" t="s">
        <v>2401</v>
      </c>
      <c r="E72" s="1223" t="s">
        <v>2426</v>
      </c>
      <c r="F72" s="1223" t="s">
        <v>1883</v>
      </c>
      <c r="G72" s="1223" t="s">
        <v>2427</v>
      </c>
      <c r="H72" s="1223">
        <v>2012</v>
      </c>
      <c r="I72" s="1221" t="s">
        <v>2428</v>
      </c>
      <c r="J72" s="1223"/>
      <c r="K72" s="1223"/>
      <c r="L72" s="1223"/>
      <c r="M72" s="1223"/>
      <c r="N72" s="1223" t="s">
        <v>886</v>
      </c>
      <c r="O72" s="1224">
        <v>74444730.609616488</v>
      </c>
      <c r="P72" s="2160"/>
    </row>
    <row r="73" spans="1:16" s="1277" customFormat="1" ht="30" customHeight="1">
      <c r="A73" s="2156">
        <v>48</v>
      </c>
      <c r="B73" s="1221" t="s">
        <v>1812</v>
      </c>
      <c r="C73" s="1221" t="s">
        <v>2387</v>
      </c>
      <c r="D73" s="1223" t="s">
        <v>2401</v>
      </c>
      <c r="E73" s="1223" t="s">
        <v>1813</v>
      </c>
      <c r="F73" s="1223" t="s">
        <v>1883</v>
      </c>
      <c r="G73" s="1223" t="s">
        <v>2427</v>
      </c>
      <c r="H73" s="1223">
        <v>2012</v>
      </c>
      <c r="I73" s="1221" t="s">
        <v>2430</v>
      </c>
      <c r="J73" s="1223"/>
      <c r="K73" s="1223"/>
      <c r="L73" s="1223"/>
      <c r="M73" s="1223"/>
      <c r="N73" s="1223" t="s">
        <v>886</v>
      </c>
      <c r="O73" s="1224">
        <v>12247670.113050945</v>
      </c>
      <c r="P73" s="2160"/>
    </row>
    <row r="74" spans="1:16" s="1277" customFormat="1" ht="30" customHeight="1">
      <c r="A74" s="2156">
        <v>49</v>
      </c>
      <c r="B74" s="1221" t="s">
        <v>1812</v>
      </c>
      <c r="C74" s="1221" t="s">
        <v>2387</v>
      </c>
      <c r="D74" s="1223" t="s">
        <v>2405</v>
      </c>
      <c r="E74" s="1223" t="s">
        <v>1813</v>
      </c>
      <c r="F74" s="1223" t="s">
        <v>1883</v>
      </c>
      <c r="G74" s="1223" t="s">
        <v>2427</v>
      </c>
      <c r="H74" s="1223">
        <v>2012</v>
      </c>
      <c r="I74" s="1221" t="s">
        <v>2431</v>
      </c>
      <c r="J74" s="1223"/>
      <c r="K74" s="1223"/>
      <c r="L74" s="1223"/>
      <c r="M74" s="1223"/>
      <c r="N74" s="1223" t="s">
        <v>886</v>
      </c>
      <c r="O74" s="1224">
        <v>12247670.1130509</v>
      </c>
      <c r="P74" s="2160"/>
    </row>
    <row r="75" spans="1:16" s="1277" customFormat="1" ht="30" customHeight="1">
      <c r="A75" s="2156">
        <v>50</v>
      </c>
      <c r="B75" s="1221" t="s">
        <v>1812</v>
      </c>
      <c r="C75" s="1221" t="s">
        <v>2387</v>
      </c>
      <c r="D75" s="1223" t="s">
        <v>2412</v>
      </c>
      <c r="E75" s="1223" t="s">
        <v>1813</v>
      </c>
      <c r="F75" s="1223" t="s">
        <v>1883</v>
      </c>
      <c r="G75" s="1223" t="s">
        <v>2427</v>
      </c>
      <c r="H75" s="1223">
        <v>2012</v>
      </c>
      <c r="I75" s="1221"/>
      <c r="J75" s="1223"/>
      <c r="K75" s="1223"/>
      <c r="L75" s="1223"/>
      <c r="M75" s="1223"/>
      <c r="N75" s="1223" t="s">
        <v>886</v>
      </c>
      <c r="O75" s="1224">
        <v>24495340.226101901</v>
      </c>
      <c r="P75" s="2160"/>
    </row>
    <row r="76" spans="1:16" s="1277" customFormat="1" ht="30" customHeight="1">
      <c r="A76" s="2156">
        <v>51</v>
      </c>
      <c r="B76" s="1221" t="s">
        <v>1806</v>
      </c>
      <c r="C76" s="1221" t="s">
        <v>2432</v>
      </c>
      <c r="D76" s="1237" t="s">
        <v>926</v>
      </c>
      <c r="E76" s="1223" t="s">
        <v>2433</v>
      </c>
      <c r="F76" s="1223"/>
      <c r="G76" s="1223" t="s">
        <v>2427</v>
      </c>
      <c r="H76" s="1223">
        <v>2012</v>
      </c>
      <c r="I76" s="1221" t="s">
        <v>2434</v>
      </c>
      <c r="J76" s="1223"/>
      <c r="K76" s="1223"/>
      <c r="L76" s="1223"/>
      <c r="M76" s="1223"/>
      <c r="N76" s="1223" t="s">
        <v>886</v>
      </c>
      <c r="O76" s="1224">
        <v>18912914.997138001</v>
      </c>
      <c r="P76" s="2160"/>
    </row>
    <row r="77" spans="1:16" s="1277" customFormat="1" ht="30" customHeight="1">
      <c r="A77" s="2156">
        <v>52</v>
      </c>
      <c r="B77" s="1221" t="s">
        <v>1806</v>
      </c>
      <c r="C77" s="1221" t="s">
        <v>2432</v>
      </c>
      <c r="D77" s="1222" t="s">
        <v>941</v>
      </c>
      <c r="E77" s="1223" t="s">
        <v>2433</v>
      </c>
      <c r="F77" s="1223"/>
      <c r="G77" s="1223" t="s">
        <v>2427</v>
      </c>
      <c r="H77" s="1223">
        <v>2012</v>
      </c>
      <c r="I77" s="1221" t="s">
        <v>2435</v>
      </c>
      <c r="J77" s="1223"/>
      <c r="K77" s="1223"/>
      <c r="L77" s="1223"/>
      <c r="M77" s="1223"/>
      <c r="N77" s="1223" t="s">
        <v>886</v>
      </c>
      <c r="O77" s="1224">
        <v>18912914.997137953</v>
      </c>
      <c r="P77" s="2160"/>
    </row>
    <row r="78" spans="1:16" s="1277" customFormat="1" ht="30" customHeight="1">
      <c r="A78" s="2156">
        <v>53</v>
      </c>
      <c r="B78" s="1221" t="s">
        <v>1806</v>
      </c>
      <c r="C78" s="1221" t="s">
        <v>2436</v>
      </c>
      <c r="D78" s="1223"/>
      <c r="E78" s="1223" t="s">
        <v>2402</v>
      </c>
      <c r="F78" s="1223"/>
      <c r="G78" s="1223" t="s">
        <v>2427</v>
      </c>
      <c r="H78" s="1223">
        <v>2012</v>
      </c>
      <c r="I78" s="1221"/>
      <c r="J78" s="1223"/>
      <c r="K78" s="1223"/>
      <c r="L78" s="1223"/>
      <c r="M78" s="1223"/>
      <c r="N78" s="1223" t="s">
        <v>886</v>
      </c>
      <c r="O78" s="1224">
        <v>4019748.1396680023</v>
      </c>
      <c r="P78" s="2160"/>
    </row>
    <row r="79" spans="1:16" s="1277" customFormat="1" ht="30" customHeight="1">
      <c r="A79" s="2156">
        <v>54</v>
      </c>
      <c r="B79" s="1221" t="s">
        <v>1806</v>
      </c>
      <c r="C79" s="1221" t="s">
        <v>2436</v>
      </c>
      <c r="D79" s="1222" t="s">
        <v>941</v>
      </c>
      <c r="E79" s="1223" t="s">
        <v>2402</v>
      </c>
      <c r="F79" s="1223"/>
      <c r="G79" s="1223" t="s">
        <v>2427</v>
      </c>
      <c r="H79" s="1223">
        <v>2012</v>
      </c>
      <c r="I79" s="1221"/>
      <c r="J79" s="1223"/>
      <c r="K79" s="1223"/>
      <c r="L79" s="1223"/>
      <c r="M79" s="1223"/>
      <c r="N79" s="1223" t="s">
        <v>886</v>
      </c>
      <c r="O79" s="1224">
        <v>2512342.5872925012</v>
      </c>
      <c r="P79" s="2160"/>
    </row>
    <row r="80" spans="1:16" s="1277" customFormat="1" ht="30" customHeight="1">
      <c r="A80" s="2156">
        <v>55</v>
      </c>
      <c r="B80" s="1221" t="s">
        <v>1806</v>
      </c>
      <c r="C80" s="1221" t="s">
        <v>2436</v>
      </c>
      <c r="D80" s="1222" t="s">
        <v>946</v>
      </c>
      <c r="E80" s="1223" t="s">
        <v>2402</v>
      </c>
      <c r="F80" s="1223"/>
      <c r="G80" s="1223" t="s">
        <v>2427</v>
      </c>
      <c r="H80" s="1223">
        <v>2012</v>
      </c>
      <c r="I80" s="1221"/>
      <c r="J80" s="1223"/>
      <c r="K80" s="1223"/>
      <c r="L80" s="1223"/>
      <c r="M80" s="1223"/>
      <c r="N80" s="1223" t="s">
        <v>886</v>
      </c>
      <c r="O80" s="1224">
        <v>5024685.1745850025</v>
      </c>
      <c r="P80" s="2160"/>
    </row>
    <row r="81" spans="1:17" s="1277" customFormat="1" ht="30" customHeight="1">
      <c r="A81" s="2156">
        <v>56</v>
      </c>
      <c r="B81" s="1221" t="s">
        <v>1812</v>
      </c>
      <c r="C81" s="1221" t="s">
        <v>2387</v>
      </c>
      <c r="D81" s="1223"/>
      <c r="E81" s="1223" t="s">
        <v>2438</v>
      </c>
      <c r="F81" s="1223" t="s">
        <v>1883</v>
      </c>
      <c r="G81" s="1223" t="s">
        <v>2427</v>
      </c>
      <c r="H81" s="1223">
        <v>2012</v>
      </c>
      <c r="I81" s="1221"/>
      <c r="J81" s="1223"/>
      <c r="K81" s="1223"/>
      <c r="L81" s="1223"/>
      <c r="M81" s="1223"/>
      <c r="N81" s="1223" t="s">
        <v>886</v>
      </c>
      <c r="O81" s="1224">
        <v>9562385.2081388067</v>
      </c>
      <c r="P81" s="2160"/>
    </row>
    <row r="82" spans="1:17" s="1277" customFormat="1" ht="30" customHeight="1">
      <c r="A82" s="2156">
        <v>57</v>
      </c>
      <c r="B82" s="1221" t="s">
        <v>1806</v>
      </c>
      <c r="C82" s="1221" t="s">
        <v>2439</v>
      </c>
      <c r="D82" s="1223"/>
      <c r="E82" s="1223" t="s">
        <v>2402</v>
      </c>
      <c r="F82" s="1223"/>
      <c r="G82" s="1223" t="s">
        <v>2427</v>
      </c>
      <c r="H82" s="1223">
        <v>2012</v>
      </c>
      <c r="I82" s="1221"/>
      <c r="J82" s="1223"/>
      <c r="K82" s="1223"/>
      <c r="L82" s="1223"/>
      <c r="M82" s="1223"/>
      <c r="N82" s="1223" t="s">
        <v>886</v>
      </c>
      <c r="O82" s="1224">
        <v>4529550.8880657507</v>
      </c>
      <c r="P82" s="2160"/>
    </row>
    <row r="83" spans="1:17" s="1277" customFormat="1" ht="30" customHeight="1">
      <c r="A83" s="2156">
        <v>58</v>
      </c>
      <c r="B83" s="1221" t="s">
        <v>3365</v>
      </c>
      <c r="C83" s="1221" t="s">
        <v>2877</v>
      </c>
      <c r="D83" s="1223"/>
      <c r="E83" s="1223"/>
      <c r="F83" s="1223"/>
      <c r="G83" s="1223"/>
      <c r="H83" s="1223">
        <v>2012</v>
      </c>
      <c r="I83" s="1221"/>
      <c r="J83" s="1223"/>
      <c r="K83" s="1223"/>
      <c r="L83" s="1223"/>
      <c r="M83" s="1223"/>
      <c r="N83" s="1223" t="s">
        <v>886</v>
      </c>
      <c r="O83" s="1224">
        <v>7445944.1799999997</v>
      </c>
      <c r="P83" s="2160" t="s">
        <v>2877</v>
      </c>
    </row>
    <row r="84" spans="1:17" s="1277" customFormat="1" ht="30" customHeight="1">
      <c r="A84" s="2156">
        <v>59</v>
      </c>
      <c r="B84" s="1221" t="s">
        <v>2390</v>
      </c>
      <c r="C84" s="1221" t="s">
        <v>2429</v>
      </c>
      <c r="D84" s="1223"/>
      <c r="E84" s="1223" t="s">
        <v>2426</v>
      </c>
      <c r="F84" s="1223" t="s">
        <v>1883</v>
      </c>
      <c r="G84" s="1223" t="s">
        <v>2427</v>
      </c>
      <c r="H84" s="1223">
        <v>2012</v>
      </c>
      <c r="I84" s="1221"/>
      <c r="J84" s="1223"/>
      <c r="K84" s="1223"/>
      <c r="L84" s="1223"/>
      <c r="M84" s="1223"/>
      <c r="N84" s="1223" t="s">
        <v>886</v>
      </c>
      <c r="O84" s="1224">
        <v>8700000</v>
      </c>
      <c r="P84" s="2160"/>
    </row>
    <row r="85" spans="1:17" s="1277" customFormat="1" ht="30" customHeight="1">
      <c r="A85" s="2156">
        <v>60</v>
      </c>
      <c r="B85" s="1221" t="s">
        <v>1806</v>
      </c>
      <c r="C85" s="1221" t="s">
        <v>2436</v>
      </c>
      <c r="D85" s="1223"/>
      <c r="E85" s="1223" t="s">
        <v>2446</v>
      </c>
      <c r="F85" s="1223"/>
      <c r="G85" s="1223" t="s">
        <v>2427</v>
      </c>
      <c r="H85" s="1223">
        <v>2012</v>
      </c>
      <c r="I85" s="1221" t="s">
        <v>1887</v>
      </c>
      <c r="J85" s="1223"/>
      <c r="K85" s="1223"/>
      <c r="L85" s="1223"/>
      <c r="M85" s="1223"/>
      <c r="N85" s="1223" t="s">
        <v>886</v>
      </c>
      <c r="O85" s="1224">
        <v>3568000</v>
      </c>
      <c r="P85" s="2160"/>
    </row>
    <row r="86" spans="1:17" s="1277" customFormat="1" ht="30" customHeight="1">
      <c r="A86" s="2156">
        <v>61</v>
      </c>
      <c r="B86" s="1221" t="s">
        <v>1789</v>
      </c>
      <c r="C86" s="1221" t="s">
        <v>2878</v>
      </c>
      <c r="D86" s="1237" t="s">
        <v>2484</v>
      </c>
      <c r="E86" s="1223"/>
      <c r="F86" s="1223"/>
      <c r="G86" s="1223" t="s">
        <v>1924</v>
      </c>
      <c r="H86" s="1223">
        <v>2013</v>
      </c>
      <c r="I86" s="1221"/>
      <c r="J86" s="1223"/>
      <c r="K86" s="1223"/>
      <c r="L86" s="1223"/>
      <c r="M86" s="1223"/>
      <c r="N86" s="1223" t="s">
        <v>886</v>
      </c>
      <c r="O86" s="1224">
        <f>9000000/2</f>
        <v>4500000</v>
      </c>
      <c r="P86" s="2160"/>
    </row>
    <row r="87" spans="1:17" s="1277" customFormat="1" ht="30" customHeight="1">
      <c r="A87" s="2156">
        <v>62</v>
      </c>
      <c r="B87" s="1221" t="s">
        <v>1786</v>
      </c>
      <c r="C87" s="1221" t="s">
        <v>2415</v>
      </c>
      <c r="D87" s="1222" t="s">
        <v>2451</v>
      </c>
      <c r="E87" s="1223"/>
      <c r="F87" s="1223"/>
      <c r="G87" s="1223" t="s">
        <v>1741</v>
      </c>
      <c r="H87" s="1223">
        <v>2013</v>
      </c>
      <c r="I87" s="1221"/>
      <c r="J87" s="1223"/>
      <c r="K87" s="1223"/>
      <c r="L87" s="1223"/>
      <c r="M87" s="1223"/>
      <c r="N87" s="1223" t="s">
        <v>886</v>
      </c>
      <c r="O87" s="1224">
        <v>25000000</v>
      </c>
      <c r="P87" s="2160"/>
    </row>
    <row r="88" spans="1:17" s="1277" customFormat="1" ht="30" customHeight="1">
      <c r="A88" s="2156">
        <v>63</v>
      </c>
      <c r="B88" s="1221" t="s">
        <v>3365</v>
      </c>
      <c r="C88" s="1221" t="s">
        <v>2879</v>
      </c>
      <c r="D88" s="1222" t="s">
        <v>926</v>
      </c>
      <c r="E88" s="1223"/>
      <c r="F88" s="1223"/>
      <c r="G88" s="1223" t="s">
        <v>1741</v>
      </c>
      <c r="H88" s="1223">
        <v>2013</v>
      </c>
      <c r="I88" s="1221"/>
      <c r="J88" s="1223"/>
      <c r="K88" s="1223"/>
      <c r="L88" s="1223"/>
      <c r="M88" s="1223"/>
      <c r="N88" s="1223" t="s">
        <v>886</v>
      </c>
      <c r="O88" s="1224">
        <v>20000000</v>
      </c>
      <c r="P88" s="2160" t="s">
        <v>2879</v>
      </c>
    </row>
    <row r="89" spans="1:17" s="1277" customFormat="1" ht="30" customHeight="1">
      <c r="A89" s="2156">
        <v>64</v>
      </c>
      <c r="B89" s="1221" t="s">
        <v>1806</v>
      </c>
      <c r="C89" s="1221" t="s">
        <v>2880</v>
      </c>
      <c r="D89" s="1222" t="s">
        <v>926</v>
      </c>
      <c r="E89" s="1223"/>
      <c r="F89" s="1223"/>
      <c r="G89" s="1223" t="s">
        <v>1924</v>
      </c>
      <c r="H89" s="1223">
        <v>2013</v>
      </c>
      <c r="I89" s="1221"/>
      <c r="J89" s="1223"/>
      <c r="K89" s="1223"/>
      <c r="L89" s="1223"/>
      <c r="M89" s="1223"/>
      <c r="N89" s="1223" t="s">
        <v>886</v>
      </c>
      <c r="O89" s="1224">
        <v>10000000</v>
      </c>
      <c r="P89" s="2160"/>
    </row>
    <row r="90" spans="1:17" s="1277" customFormat="1" ht="30" customHeight="1">
      <c r="A90" s="2156">
        <v>65</v>
      </c>
      <c r="B90" s="1221" t="s">
        <v>4099</v>
      </c>
      <c r="C90" s="1221" t="s">
        <v>2881</v>
      </c>
      <c r="D90" s="1222" t="s">
        <v>926</v>
      </c>
      <c r="E90" s="1223"/>
      <c r="F90" s="1223"/>
      <c r="G90" s="1223" t="s">
        <v>1924</v>
      </c>
      <c r="H90" s="1223">
        <v>2013</v>
      </c>
      <c r="I90" s="1221"/>
      <c r="J90" s="1223"/>
      <c r="K90" s="1223"/>
      <c r="L90" s="1223"/>
      <c r="M90" s="1223"/>
      <c r="N90" s="1223" t="s">
        <v>886</v>
      </c>
      <c r="O90" s="1224">
        <v>1500000</v>
      </c>
      <c r="P90" s="2160" t="s">
        <v>2881</v>
      </c>
    </row>
    <row r="91" spans="1:17" s="1277" customFormat="1" ht="30" customHeight="1">
      <c r="A91" s="2156">
        <v>66</v>
      </c>
      <c r="B91" s="1221" t="s">
        <v>1770</v>
      </c>
      <c r="C91" s="1236" t="s">
        <v>2419</v>
      </c>
      <c r="D91" s="1237" t="s">
        <v>2491</v>
      </c>
      <c r="E91" s="1235"/>
      <c r="F91" s="1235"/>
      <c r="G91" s="1235"/>
      <c r="H91" s="1235">
        <v>2013</v>
      </c>
      <c r="I91" s="1236"/>
      <c r="J91" s="1235"/>
      <c r="K91" s="1235"/>
      <c r="L91" s="1235"/>
      <c r="M91" s="1235"/>
      <c r="N91" s="1235" t="s">
        <v>886</v>
      </c>
      <c r="O91" s="1238">
        <v>10500000</v>
      </c>
      <c r="P91" s="2164"/>
      <c r="Q91" s="2173"/>
    </row>
    <row r="92" spans="1:17" s="1277" customFormat="1" ht="30" customHeight="1">
      <c r="A92" s="2156">
        <v>67</v>
      </c>
      <c r="B92" s="1221" t="s">
        <v>3366</v>
      </c>
      <c r="C92" s="1221" t="s">
        <v>2422</v>
      </c>
      <c r="D92" s="1237" t="s">
        <v>2490</v>
      </c>
      <c r="E92" s="1223"/>
      <c r="F92" s="1223"/>
      <c r="G92" s="1223"/>
      <c r="H92" s="1223">
        <v>2013</v>
      </c>
      <c r="I92" s="1221"/>
      <c r="J92" s="1223"/>
      <c r="K92" s="1223"/>
      <c r="L92" s="1223"/>
      <c r="M92" s="1223"/>
      <c r="N92" s="1223" t="s">
        <v>886</v>
      </c>
      <c r="O92" s="1224">
        <v>1500000</v>
      </c>
      <c r="P92" s="2160"/>
    </row>
    <row r="93" spans="1:17" s="1277" customFormat="1" ht="30" customHeight="1">
      <c r="A93" s="2156">
        <v>68</v>
      </c>
      <c r="B93" s="1221" t="s">
        <v>2390</v>
      </c>
      <c r="C93" s="1221" t="s">
        <v>2882</v>
      </c>
      <c r="D93" s="1222" t="s">
        <v>2338</v>
      </c>
      <c r="E93" s="1223"/>
      <c r="F93" s="1223"/>
      <c r="G93" s="1223" t="s">
        <v>1924</v>
      </c>
      <c r="H93" s="1223">
        <v>2013</v>
      </c>
      <c r="I93" s="1221"/>
      <c r="J93" s="1223"/>
      <c r="K93" s="1223"/>
      <c r="L93" s="1223"/>
      <c r="M93" s="1223"/>
      <c r="N93" s="1223" t="s">
        <v>886</v>
      </c>
      <c r="O93" s="1224">
        <v>20000000</v>
      </c>
      <c r="P93" s="2160"/>
    </row>
    <row r="94" spans="1:17" s="1277" customFormat="1" ht="30" customHeight="1">
      <c r="A94" s="2156">
        <v>69</v>
      </c>
      <c r="B94" s="1221" t="s">
        <v>1812</v>
      </c>
      <c r="C94" s="1221" t="s">
        <v>2387</v>
      </c>
      <c r="D94" s="1222" t="s">
        <v>2459</v>
      </c>
      <c r="E94" s="1223"/>
      <c r="F94" s="1223"/>
      <c r="G94" s="1223" t="s">
        <v>1924</v>
      </c>
      <c r="H94" s="1223">
        <v>2013</v>
      </c>
      <c r="I94" s="1221"/>
      <c r="J94" s="1223"/>
      <c r="K94" s="1223"/>
      <c r="L94" s="1223"/>
      <c r="M94" s="1223"/>
      <c r="N94" s="1223" t="s">
        <v>886</v>
      </c>
      <c r="O94" s="1224">
        <v>30000000</v>
      </c>
      <c r="P94" s="2160"/>
    </row>
    <row r="95" spans="1:17" s="1277" customFormat="1" ht="30" customHeight="1">
      <c r="A95" s="2156">
        <v>70</v>
      </c>
      <c r="B95" s="1221" t="s">
        <v>1806</v>
      </c>
      <c r="C95" s="1221" t="s">
        <v>2439</v>
      </c>
      <c r="D95" s="1237" t="s">
        <v>2338</v>
      </c>
      <c r="E95" s="1223"/>
      <c r="F95" s="1223"/>
      <c r="G95" s="1223" t="s">
        <v>1924</v>
      </c>
      <c r="H95" s="1223">
        <v>2013</v>
      </c>
      <c r="I95" s="1221"/>
      <c r="J95" s="1223"/>
      <c r="K95" s="1223"/>
      <c r="L95" s="1223"/>
      <c r="M95" s="1223"/>
      <c r="N95" s="1223" t="s">
        <v>886</v>
      </c>
      <c r="O95" s="1224">
        <v>5000000</v>
      </c>
      <c r="P95" s="2160"/>
    </row>
    <row r="96" spans="1:17" s="1277" customFormat="1" ht="30" customHeight="1">
      <c r="A96" s="2156">
        <v>71</v>
      </c>
      <c r="B96" s="1221" t="s">
        <v>3370</v>
      </c>
      <c r="C96" s="1221" t="s">
        <v>2883</v>
      </c>
      <c r="D96" s="1223"/>
      <c r="E96" s="1223"/>
      <c r="F96" s="1223"/>
      <c r="G96" s="1223"/>
      <c r="H96" s="1223">
        <v>2008</v>
      </c>
      <c r="I96" s="1223"/>
      <c r="J96" s="1223"/>
      <c r="K96" s="1223"/>
      <c r="L96" s="1223"/>
      <c r="M96" s="1223"/>
      <c r="N96" s="1223" t="s">
        <v>886</v>
      </c>
      <c r="O96" s="1224">
        <v>49222000</v>
      </c>
      <c r="P96" s="2160"/>
    </row>
    <row r="97" spans="1:17" s="1277" customFormat="1" ht="30" customHeight="1">
      <c r="A97" s="2156">
        <v>72</v>
      </c>
      <c r="B97" s="1221" t="s">
        <v>3370</v>
      </c>
      <c r="C97" s="1221" t="s">
        <v>2883</v>
      </c>
      <c r="D97" s="1223"/>
      <c r="E97" s="1223"/>
      <c r="F97" s="1223"/>
      <c r="G97" s="1223"/>
      <c r="H97" s="1223">
        <v>2009</v>
      </c>
      <c r="I97" s="1223"/>
      <c r="J97" s="1223"/>
      <c r="K97" s="1223"/>
      <c r="L97" s="1223"/>
      <c r="M97" s="1223"/>
      <c r="N97" s="1223" t="s">
        <v>886</v>
      </c>
      <c r="O97" s="1224">
        <v>47784000</v>
      </c>
      <c r="P97" s="2160"/>
    </row>
    <row r="98" spans="1:17" s="1277" customFormat="1" ht="30" customHeight="1">
      <c r="A98" s="2156">
        <v>73</v>
      </c>
      <c r="B98" s="1221" t="s">
        <v>3370</v>
      </c>
      <c r="C98" s="1221" t="s">
        <v>2883</v>
      </c>
      <c r="D98" s="1223" t="s">
        <v>2525</v>
      </c>
      <c r="E98" s="1223"/>
      <c r="F98" s="1223"/>
      <c r="G98" s="1223"/>
      <c r="H98" s="1223">
        <v>2014</v>
      </c>
      <c r="I98" s="1223"/>
      <c r="J98" s="1223"/>
      <c r="K98" s="1223"/>
      <c r="L98" s="1223"/>
      <c r="M98" s="1223"/>
      <c r="N98" s="1223" t="s">
        <v>886</v>
      </c>
      <c r="O98" s="1224">
        <v>157904438</v>
      </c>
      <c r="P98" s="2160"/>
      <c r="Q98" s="2173"/>
    </row>
    <row r="99" spans="1:17" s="1277" customFormat="1" ht="30" customHeight="1">
      <c r="A99" s="2156">
        <v>74</v>
      </c>
      <c r="B99" s="1221" t="s">
        <v>3370</v>
      </c>
      <c r="C99" s="1221" t="s">
        <v>2883</v>
      </c>
      <c r="D99" s="1223" t="s">
        <v>2525</v>
      </c>
      <c r="E99" s="1223"/>
      <c r="F99" s="1223"/>
      <c r="G99" s="1223"/>
      <c r="H99" s="1223">
        <v>2015</v>
      </c>
      <c r="I99" s="1223"/>
      <c r="J99" s="1223"/>
      <c r="K99" s="1223"/>
      <c r="L99" s="1223"/>
      <c r="M99" s="1223"/>
      <c r="N99" s="1223" t="s">
        <v>886</v>
      </c>
      <c r="O99" s="1224">
        <v>126674895</v>
      </c>
      <c r="P99" s="2160"/>
    </row>
    <row r="100" spans="1:17" s="1277" customFormat="1" ht="30" customHeight="1">
      <c r="A100" s="2156">
        <v>75</v>
      </c>
      <c r="B100" s="1221" t="s">
        <v>3370</v>
      </c>
      <c r="C100" s="1221" t="s">
        <v>2883</v>
      </c>
      <c r="D100" s="1223" t="s">
        <v>2526</v>
      </c>
      <c r="E100" s="1223"/>
      <c r="F100" s="1223"/>
      <c r="G100" s="1223"/>
      <c r="H100" s="1223">
        <v>2015</v>
      </c>
      <c r="I100" s="1223"/>
      <c r="J100" s="1223"/>
      <c r="K100" s="1223"/>
      <c r="L100" s="1223"/>
      <c r="M100" s="1223"/>
      <c r="N100" s="1223" t="s">
        <v>886</v>
      </c>
      <c r="O100" s="1224">
        <v>84450850</v>
      </c>
      <c r="P100" s="2160"/>
    </row>
    <row r="101" spans="1:17" s="1277" customFormat="1" ht="30" customHeight="1">
      <c r="A101" s="2156">
        <v>76</v>
      </c>
      <c r="B101" s="1221" t="s">
        <v>3370</v>
      </c>
      <c r="C101" s="1221" t="s">
        <v>2883</v>
      </c>
      <c r="D101" s="1223" t="s">
        <v>2527</v>
      </c>
      <c r="E101" s="1223"/>
      <c r="F101" s="1223"/>
      <c r="G101" s="1223"/>
      <c r="H101" s="1223">
        <v>2016</v>
      </c>
      <c r="I101" s="1223"/>
      <c r="J101" s="1223"/>
      <c r="K101" s="1223"/>
      <c r="L101" s="1223"/>
      <c r="M101" s="1223"/>
      <c r="N101" s="1223" t="s">
        <v>886</v>
      </c>
      <c r="O101" s="1224">
        <v>184151550</v>
      </c>
      <c r="P101" s="2160"/>
    </row>
    <row r="102" spans="1:17" s="1277" customFormat="1" ht="30" customHeight="1">
      <c r="A102" s="2156">
        <v>77</v>
      </c>
      <c r="B102" s="1221" t="s">
        <v>3368</v>
      </c>
      <c r="C102" s="1221" t="s">
        <v>2884</v>
      </c>
      <c r="D102" s="1222" t="s">
        <v>926</v>
      </c>
      <c r="E102" s="1223" t="s">
        <v>2528</v>
      </c>
      <c r="F102" s="1223"/>
      <c r="G102" s="1223"/>
      <c r="H102" s="1223">
        <v>2014</v>
      </c>
      <c r="I102" s="1223"/>
      <c r="J102" s="1223"/>
      <c r="K102" s="1223"/>
      <c r="L102" s="1223"/>
      <c r="M102" s="1223"/>
      <c r="N102" s="1223" t="s">
        <v>886</v>
      </c>
      <c r="O102" s="1224">
        <v>3486404.0535144401</v>
      </c>
      <c r="P102" s="2160"/>
    </row>
    <row r="103" spans="1:17" s="1277" customFormat="1" ht="30" customHeight="1">
      <c r="A103" s="2156">
        <v>78</v>
      </c>
      <c r="B103" s="1221" t="s">
        <v>4101</v>
      </c>
      <c r="C103" s="1221" t="s">
        <v>1835</v>
      </c>
      <c r="D103" s="1222" t="s">
        <v>926</v>
      </c>
      <c r="E103" s="1223"/>
      <c r="F103" s="1223"/>
      <c r="G103" s="1223"/>
      <c r="H103" s="1223">
        <v>2015</v>
      </c>
      <c r="I103" s="1223"/>
      <c r="J103" s="1223"/>
      <c r="K103" s="1223"/>
      <c r="L103" s="1223"/>
      <c r="M103" s="1223"/>
      <c r="N103" s="1223" t="s">
        <v>886</v>
      </c>
      <c r="O103" s="1224">
        <v>3052500</v>
      </c>
      <c r="P103" s="2160" t="s">
        <v>1835</v>
      </c>
    </row>
    <row r="104" spans="1:17" s="1277" customFormat="1" ht="30" customHeight="1">
      <c r="A104" s="2156">
        <v>79</v>
      </c>
      <c r="B104" s="1221" t="s">
        <v>4101</v>
      </c>
      <c r="C104" s="1221" t="s">
        <v>1835</v>
      </c>
      <c r="D104" s="1222" t="s">
        <v>926</v>
      </c>
      <c r="E104" s="1223"/>
      <c r="F104" s="1223"/>
      <c r="G104" s="1223"/>
      <c r="H104" s="1223">
        <v>2007</v>
      </c>
      <c r="I104" s="1223"/>
      <c r="J104" s="1223"/>
      <c r="K104" s="1223"/>
      <c r="L104" s="1223"/>
      <c r="M104" s="1223"/>
      <c r="N104" s="1223" t="s">
        <v>886</v>
      </c>
      <c r="O104" s="1224">
        <v>900000</v>
      </c>
      <c r="P104" s="2160" t="s">
        <v>1835</v>
      </c>
    </row>
    <row r="105" spans="1:17" s="1277" customFormat="1" ht="30" customHeight="1">
      <c r="A105" s="2156">
        <v>80</v>
      </c>
      <c r="B105" s="1221" t="s">
        <v>2390</v>
      </c>
      <c r="C105" s="1221" t="s">
        <v>2429</v>
      </c>
      <c r="D105" s="1222" t="s">
        <v>926</v>
      </c>
      <c r="E105" s="1223"/>
      <c r="F105" s="1223"/>
      <c r="G105" s="1223"/>
      <c r="H105" s="1223">
        <v>2015</v>
      </c>
      <c r="I105" s="1223"/>
      <c r="J105" s="1223"/>
      <c r="K105" s="1223"/>
      <c r="L105" s="1223"/>
      <c r="M105" s="1223"/>
      <c r="N105" s="1223" t="s">
        <v>886</v>
      </c>
      <c r="O105" s="1224">
        <v>20757000</v>
      </c>
      <c r="P105" s="2160"/>
    </row>
    <row r="106" spans="1:17" s="1277" customFormat="1" ht="36" customHeight="1">
      <c r="A106" s="2156">
        <v>81</v>
      </c>
      <c r="B106" s="1221" t="s">
        <v>2390</v>
      </c>
      <c r="C106" s="1221" t="s">
        <v>2885</v>
      </c>
      <c r="D106" s="1223" t="s">
        <v>2405</v>
      </c>
      <c r="E106" s="1223"/>
      <c r="F106" s="1223"/>
      <c r="G106" s="1223"/>
      <c r="H106" s="1223">
        <v>2014</v>
      </c>
      <c r="I106" s="1223"/>
      <c r="J106" s="1223"/>
      <c r="K106" s="1223"/>
      <c r="L106" s="1223"/>
      <c r="M106" s="1223"/>
      <c r="N106" s="1223" t="s">
        <v>886</v>
      </c>
      <c r="O106" s="1224">
        <v>49280000</v>
      </c>
      <c r="P106" s="2160"/>
    </row>
    <row r="107" spans="1:17" s="1277" customFormat="1" ht="30" customHeight="1">
      <c r="A107" s="2156">
        <v>82</v>
      </c>
      <c r="B107" s="1221" t="s">
        <v>1812</v>
      </c>
      <c r="C107" s="1221" t="s">
        <v>2886</v>
      </c>
      <c r="D107" s="1223" t="s">
        <v>2405</v>
      </c>
      <c r="E107" s="1223"/>
      <c r="F107" s="1223"/>
      <c r="G107" s="1223"/>
      <c r="H107" s="1223">
        <v>2015</v>
      </c>
      <c r="I107" s="1223"/>
      <c r="J107" s="1223"/>
      <c r="K107" s="1223"/>
      <c r="L107" s="1223"/>
      <c r="M107" s="1223"/>
      <c r="N107" s="1223" t="s">
        <v>886</v>
      </c>
      <c r="O107" s="1224">
        <v>39560400</v>
      </c>
      <c r="P107" s="2160"/>
    </row>
    <row r="108" spans="1:17" s="1277" customFormat="1" ht="30" customHeight="1">
      <c r="A108" s="2156">
        <v>83</v>
      </c>
      <c r="B108" s="1221" t="s">
        <v>1812</v>
      </c>
      <c r="C108" s="1221" t="s">
        <v>2886</v>
      </c>
      <c r="D108" s="1223" t="s">
        <v>2529</v>
      </c>
      <c r="E108" s="1223"/>
      <c r="F108" s="1223"/>
      <c r="G108" s="1223"/>
      <c r="H108" s="1223">
        <v>2014</v>
      </c>
      <c r="I108" s="1223"/>
      <c r="J108" s="1223"/>
      <c r="K108" s="1223"/>
      <c r="L108" s="1223"/>
      <c r="M108" s="1223"/>
      <c r="N108" s="1223" t="s">
        <v>886</v>
      </c>
      <c r="O108" s="1224">
        <v>58740000</v>
      </c>
      <c r="P108" s="2160"/>
    </row>
    <row r="109" spans="1:17" s="1277" customFormat="1" ht="30" customHeight="1">
      <c r="A109" s="2156">
        <v>84</v>
      </c>
      <c r="B109" s="1221" t="s">
        <v>1806</v>
      </c>
      <c r="C109" s="1221" t="s">
        <v>2887</v>
      </c>
      <c r="D109" s="1222" t="s">
        <v>926</v>
      </c>
      <c r="E109" s="1223"/>
      <c r="F109" s="1223"/>
      <c r="G109" s="1223"/>
      <c r="H109" s="1223">
        <v>2015</v>
      </c>
      <c r="I109" s="1223"/>
      <c r="J109" s="1223"/>
      <c r="K109" s="1223"/>
      <c r="L109" s="1223"/>
      <c r="M109" s="1223"/>
      <c r="N109" s="1223" t="s">
        <v>886</v>
      </c>
      <c r="O109" s="1224">
        <v>9157500</v>
      </c>
      <c r="P109" s="2160"/>
    </row>
    <row r="110" spans="1:17" s="1277" customFormat="1" ht="30" customHeight="1">
      <c r="A110" s="2156">
        <v>85</v>
      </c>
      <c r="B110" s="1221" t="s">
        <v>1757</v>
      </c>
      <c r="C110" s="1221" t="s">
        <v>2888</v>
      </c>
      <c r="D110" s="1222" t="s">
        <v>926</v>
      </c>
      <c r="E110" s="1223"/>
      <c r="F110" s="1223"/>
      <c r="G110" s="1223"/>
      <c r="H110" s="1223">
        <v>2015</v>
      </c>
      <c r="I110" s="1223"/>
      <c r="J110" s="1223"/>
      <c r="K110" s="1223"/>
      <c r="L110" s="1223"/>
      <c r="M110" s="1223"/>
      <c r="N110" s="1223" t="s">
        <v>886</v>
      </c>
      <c r="O110" s="1224">
        <v>24624408.709940217</v>
      </c>
      <c r="P110" s="2160"/>
    </row>
    <row r="111" spans="1:17" s="1277" customFormat="1" ht="30" customHeight="1">
      <c r="A111" s="2156">
        <v>86</v>
      </c>
      <c r="B111" s="1221" t="s">
        <v>3369</v>
      </c>
      <c r="C111" s="1221" t="s">
        <v>2400</v>
      </c>
      <c r="D111" s="1222" t="s">
        <v>926</v>
      </c>
      <c r="E111" s="1223" t="s">
        <v>2533</v>
      </c>
      <c r="F111" s="1223"/>
      <c r="G111" s="1223"/>
      <c r="H111" s="1223">
        <v>2011</v>
      </c>
      <c r="I111" s="1223"/>
      <c r="J111" s="1223"/>
      <c r="K111" s="1223"/>
      <c r="L111" s="1223"/>
      <c r="M111" s="1223"/>
      <c r="N111" s="1223" t="s">
        <v>886</v>
      </c>
      <c r="O111" s="1224">
        <v>4509490.5372054502</v>
      </c>
      <c r="P111" s="2160"/>
    </row>
    <row r="112" spans="1:17" s="1277" customFormat="1" ht="30" customHeight="1">
      <c r="A112" s="2156">
        <v>87</v>
      </c>
      <c r="B112" s="1221" t="s">
        <v>1757</v>
      </c>
      <c r="C112" s="1221" t="s">
        <v>2407</v>
      </c>
      <c r="D112" s="1222" t="s">
        <v>926</v>
      </c>
      <c r="E112" s="1223" t="s">
        <v>2533</v>
      </c>
      <c r="F112" s="1223"/>
      <c r="G112" s="1223"/>
      <c r="H112" s="1223">
        <v>2002</v>
      </c>
      <c r="I112" s="1223"/>
      <c r="J112" s="1223"/>
      <c r="K112" s="1223"/>
      <c r="L112" s="1223"/>
      <c r="M112" s="1223"/>
      <c r="N112" s="1223" t="s">
        <v>886</v>
      </c>
      <c r="O112" s="1224">
        <v>1540000</v>
      </c>
      <c r="P112" s="2160"/>
    </row>
    <row r="113" spans="1:16" s="1277" customFormat="1" ht="30" customHeight="1">
      <c r="A113" s="2156">
        <v>88</v>
      </c>
      <c r="B113" s="1221" t="s">
        <v>1757</v>
      </c>
      <c r="C113" s="1221" t="s">
        <v>2407</v>
      </c>
      <c r="D113" s="1222" t="s">
        <v>926</v>
      </c>
      <c r="E113" s="1223"/>
      <c r="F113" s="1223"/>
      <c r="G113" s="1223"/>
      <c r="H113" s="1223">
        <v>2006</v>
      </c>
      <c r="I113" s="1223"/>
      <c r="J113" s="1223"/>
      <c r="K113" s="1223"/>
      <c r="L113" s="1223"/>
      <c r="M113" s="1223"/>
      <c r="N113" s="1223" t="s">
        <v>886</v>
      </c>
      <c r="O113" s="1224">
        <v>1760000</v>
      </c>
      <c r="P113" s="2160"/>
    </row>
    <row r="114" spans="1:16" s="1277" customFormat="1" ht="30" customHeight="1">
      <c r="A114" s="2156">
        <v>89</v>
      </c>
      <c r="B114" s="1221" t="s">
        <v>1757</v>
      </c>
      <c r="C114" s="1221" t="s">
        <v>2407</v>
      </c>
      <c r="D114" s="1223" t="s">
        <v>2530</v>
      </c>
      <c r="E114" s="1223"/>
      <c r="F114" s="1223"/>
      <c r="G114" s="1223"/>
      <c r="H114" s="1223">
        <v>2014</v>
      </c>
      <c r="I114" s="1223"/>
      <c r="J114" s="1223"/>
      <c r="K114" s="1223"/>
      <c r="L114" s="1223"/>
      <c r="M114" s="1223"/>
      <c r="N114" s="1223" t="s">
        <v>886</v>
      </c>
      <c r="O114" s="1224">
        <v>55077473.199280001</v>
      </c>
      <c r="P114" s="2160"/>
    </row>
    <row r="115" spans="1:16" s="1277" customFormat="1" ht="30" customHeight="1">
      <c r="A115" s="2156">
        <v>90</v>
      </c>
      <c r="B115" s="1221" t="s">
        <v>1770</v>
      </c>
      <c r="C115" s="1221" t="s">
        <v>2889</v>
      </c>
      <c r="D115" s="1223" t="s">
        <v>2530</v>
      </c>
      <c r="E115" s="1223"/>
      <c r="F115" s="1223"/>
      <c r="G115" s="1223"/>
      <c r="H115" s="1223">
        <v>2012</v>
      </c>
      <c r="I115" s="1223"/>
      <c r="J115" s="1223"/>
      <c r="K115" s="1223"/>
      <c r="L115" s="1223"/>
      <c r="M115" s="1223"/>
      <c r="N115" s="1223" t="s">
        <v>886</v>
      </c>
      <c r="O115" s="1224">
        <v>13235302.20585156</v>
      </c>
      <c r="P115" s="2160"/>
    </row>
    <row r="116" spans="1:16" s="1277" customFormat="1" ht="30" customHeight="1">
      <c r="A116" s="2156">
        <v>91</v>
      </c>
      <c r="B116" s="1221" t="s">
        <v>1770</v>
      </c>
      <c r="C116" s="1221" t="s">
        <v>2889</v>
      </c>
      <c r="D116" s="1222" t="s">
        <v>926</v>
      </c>
      <c r="E116" s="1223"/>
      <c r="F116" s="1223"/>
      <c r="G116" s="1223"/>
      <c r="H116" s="1223">
        <v>2012</v>
      </c>
      <c r="I116" s="1223"/>
      <c r="J116" s="1223"/>
      <c r="K116" s="1223"/>
      <c r="L116" s="1223"/>
      <c r="M116" s="1223"/>
      <c r="N116" s="1223" t="s">
        <v>886</v>
      </c>
      <c r="O116" s="1224">
        <v>9926476.6543886811</v>
      </c>
      <c r="P116" s="2160"/>
    </row>
    <row r="117" spans="1:16" s="1277" customFormat="1" ht="30" customHeight="1">
      <c r="A117" s="2156">
        <v>92</v>
      </c>
      <c r="B117" s="1221" t="s">
        <v>1770</v>
      </c>
      <c r="C117" s="1221" t="s">
        <v>2889</v>
      </c>
      <c r="D117" s="1223" t="s">
        <v>2530</v>
      </c>
      <c r="E117" s="1223"/>
      <c r="F117" s="1223"/>
      <c r="G117" s="1223"/>
      <c r="H117" s="1223">
        <v>2012</v>
      </c>
      <c r="I117" s="1223"/>
      <c r="J117" s="1223"/>
      <c r="K117" s="1223"/>
      <c r="L117" s="1223"/>
      <c r="M117" s="1223"/>
      <c r="N117" s="1223" t="s">
        <v>886</v>
      </c>
      <c r="O117" s="1224">
        <v>26470604.411703158</v>
      </c>
      <c r="P117" s="2160"/>
    </row>
    <row r="118" spans="1:16" s="1277" customFormat="1" ht="30" customHeight="1">
      <c r="A118" s="2156">
        <v>93</v>
      </c>
      <c r="B118" s="1221" t="s">
        <v>1786</v>
      </c>
      <c r="C118" s="1221" t="s">
        <v>2415</v>
      </c>
      <c r="D118" s="1223" t="s">
        <v>2405</v>
      </c>
      <c r="E118" s="1223"/>
      <c r="F118" s="1223"/>
      <c r="G118" s="1223"/>
      <c r="H118" s="1223">
        <v>2012</v>
      </c>
      <c r="I118" s="1223"/>
      <c r="J118" s="1223"/>
      <c r="K118" s="1223"/>
      <c r="L118" s="1223"/>
      <c r="M118" s="1223"/>
      <c r="N118" s="1223" t="s">
        <v>886</v>
      </c>
      <c r="O118" s="1224">
        <v>31588254.597965762</v>
      </c>
      <c r="P118" s="2160"/>
    </row>
    <row r="119" spans="1:16" s="1277" customFormat="1" ht="30" customHeight="1">
      <c r="A119" s="2156">
        <v>94</v>
      </c>
      <c r="B119" s="1221" t="s">
        <v>3366</v>
      </c>
      <c r="C119" s="1221" t="s">
        <v>2422</v>
      </c>
      <c r="D119" s="1223" t="s">
        <v>2530</v>
      </c>
      <c r="E119" s="1223"/>
      <c r="F119" s="1223"/>
      <c r="G119" s="1223"/>
      <c r="H119" s="1223">
        <v>2013</v>
      </c>
      <c r="I119" s="1223"/>
      <c r="J119" s="1223"/>
      <c r="K119" s="1223"/>
      <c r="L119" s="1223"/>
      <c r="M119" s="1223"/>
      <c r="N119" s="1223" t="s">
        <v>886</v>
      </c>
      <c r="O119" s="1224">
        <v>14364424.474692745</v>
      </c>
      <c r="P119" s="2160"/>
    </row>
    <row r="120" spans="1:16" s="1277" customFormat="1" ht="30" customHeight="1">
      <c r="A120" s="2156">
        <v>95</v>
      </c>
      <c r="B120" s="1221" t="s">
        <v>3366</v>
      </c>
      <c r="C120" s="1221" t="s">
        <v>2422</v>
      </c>
      <c r="D120" s="1223" t="s">
        <v>2531</v>
      </c>
      <c r="E120" s="1223"/>
      <c r="F120" s="1223"/>
      <c r="G120" s="1223"/>
      <c r="H120" s="1223">
        <v>2013</v>
      </c>
      <c r="I120" s="1223"/>
      <c r="J120" s="1223"/>
      <c r="K120" s="1223"/>
      <c r="L120" s="1223"/>
      <c r="M120" s="1223"/>
      <c r="N120" s="1223" t="s">
        <v>886</v>
      </c>
      <c r="O120" s="1224">
        <v>12154513.017047707</v>
      </c>
      <c r="P120" s="2160"/>
    </row>
    <row r="121" spans="1:16" s="1277" customFormat="1" ht="30" customHeight="1">
      <c r="A121" s="2156">
        <v>96</v>
      </c>
      <c r="B121" s="1221" t="s">
        <v>3371</v>
      </c>
      <c r="C121" s="1221" t="s">
        <v>2890</v>
      </c>
      <c r="D121" s="1222" t="s">
        <v>926</v>
      </c>
      <c r="E121" s="1223"/>
      <c r="F121" s="1223"/>
      <c r="G121" s="1223"/>
      <c r="H121" s="1223">
        <v>2005</v>
      </c>
      <c r="I121" s="1223"/>
      <c r="J121" s="1223"/>
      <c r="K121" s="1223"/>
      <c r="L121" s="1223"/>
      <c r="M121" s="1223"/>
      <c r="N121" s="1223" t="s">
        <v>886</v>
      </c>
      <c r="O121" s="1224">
        <v>520000</v>
      </c>
      <c r="P121" s="2160"/>
    </row>
    <row r="122" spans="1:16" s="1277" customFormat="1" ht="30" customHeight="1">
      <c r="A122" s="2156">
        <v>97</v>
      </c>
      <c r="B122" s="1221" t="s">
        <v>1752</v>
      </c>
      <c r="C122" s="1221" t="s">
        <v>2891</v>
      </c>
      <c r="D122" s="1222" t="s">
        <v>926</v>
      </c>
      <c r="E122" s="1223"/>
      <c r="F122" s="1223"/>
      <c r="G122" s="1223"/>
      <c r="H122" s="1223">
        <v>2017</v>
      </c>
      <c r="I122" s="1223"/>
      <c r="J122" s="1223"/>
      <c r="K122" s="1223"/>
      <c r="L122" s="1223"/>
      <c r="M122" s="1223"/>
      <c r="N122" s="1223" t="s">
        <v>886</v>
      </c>
      <c r="O122" s="1224">
        <v>48965000</v>
      </c>
      <c r="P122" s="2160"/>
    </row>
    <row r="123" spans="1:16" s="1277" customFormat="1" ht="30" customHeight="1">
      <c r="A123" s="2156">
        <v>98</v>
      </c>
      <c r="B123" s="1221" t="s">
        <v>1812</v>
      </c>
      <c r="C123" s="1221" t="s">
        <v>2892</v>
      </c>
      <c r="D123" s="1223" t="s">
        <v>2529</v>
      </c>
      <c r="E123" s="1223"/>
      <c r="F123" s="1223"/>
      <c r="G123" s="1223"/>
      <c r="H123" s="1223">
        <v>2017</v>
      </c>
      <c r="I123" s="1223"/>
      <c r="J123" s="1223"/>
      <c r="K123" s="1223"/>
      <c r="L123" s="1223"/>
      <c r="M123" s="1223"/>
      <c r="N123" s="1223" t="s">
        <v>886</v>
      </c>
      <c r="O123" s="1224">
        <v>51928000</v>
      </c>
      <c r="P123" s="2160"/>
    </row>
    <row r="124" spans="1:16" s="1277" customFormat="1" ht="30" customHeight="1">
      <c r="A124" s="2156">
        <v>99</v>
      </c>
      <c r="B124" s="1221" t="s">
        <v>1806</v>
      </c>
      <c r="C124" s="1221" t="s">
        <v>2432</v>
      </c>
      <c r="D124" s="1222" t="s">
        <v>926</v>
      </c>
      <c r="E124" s="1223"/>
      <c r="F124" s="1223"/>
      <c r="G124" s="1223"/>
      <c r="H124" s="1223">
        <v>2017</v>
      </c>
      <c r="I124" s="1223"/>
      <c r="J124" s="1223"/>
      <c r="K124" s="1223"/>
      <c r="L124" s="1223"/>
      <c r="M124" s="1223"/>
      <c r="N124" s="1223" t="s">
        <v>886</v>
      </c>
      <c r="O124" s="1224">
        <v>7330000</v>
      </c>
      <c r="P124" s="2160"/>
    </row>
    <row r="125" spans="1:16" s="1277" customFormat="1" ht="30" customHeight="1">
      <c r="A125" s="2156">
        <v>100</v>
      </c>
      <c r="B125" s="1221" t="s">
        <v>1812</v>
      </c>
      <c r="C125" s="1221" t="s">
        <v>2387</v>
      </c>
      <c r="D125" s="1223" t="s">
        <v>2529</v>
      </c>
      <c r="E125" s="1223"/>
      <c r="F125" s="1223"/>
      <c r="G125" s="1223"/>
      <c r="H125" s="1223">
        <v>2017</v>
      </c>
      <c r="I125" s="1223"/>
      <c r="J125" s="1223"/>
      <c r="K125" s="1223"/>
      <c r="L125" s="1223"/>
      <c r="M125" s="1223"/>
      <c r="N125" s="1223" t="s">
        <v>886</v>
      </c>
      <c r="O125" s="1224">
        <v>39600000</v>
      </c>
      <c r="P125" s="2163"/>
    </row>
    <row r="126" spans="1:16" s="1277" customFormat="1" ht="30" customHeight="1">
      <c r="A126" s="2156">
        <v>101</v>
      </c>
      <c r="B126" s="1221" t="s">
        <v>1806</v>
      </c>
      <c r="C126" s="1221" t="s">
        <v>2432</v>
      </c>
      <c r="D126" s="1222" t="s">
        <v>926</v>
      </c>
      <c r="E126" s="1223"/>
      <c r="F126" s="1223"/>
      <c r="G126" s="1223"/>
      <c r="H126" s="1223">
        <v>2017</v>
      </c>
      <c r="I126" s="1223"/>
      <c r="J126" s="1223"/>
      <c r="K126" s="1223"/>
      <c r="L126" s="1223"/>
      <c r="M126" s="1223"/>
      <c r="N126" s="1223" t="s">
        <v>886</v>
      </c>
      <c r="O126" s="1224">
        <v>7330000</v>
      </c>
      <c r="P126" s="2163"/>
    </row>
    <row r="127" spans="1:16" s="1277" customFormat="1" ht="30" customHeight="1">
      <c r="A127" s="2156">
        <v>102</v>
      </c>
      <c r="B127" s="1221" t="s">
        <v>3365</v>
      </c>
      <c r="C127" s="1221" t="s">
        <v>2894</v>
      </c>
      <c r="D127" s="1222" t="s">
        <v>926</v>
      </c>
      <c r="E127" s="1223"/>
      <c r="F127" s="1223"/>
      <c r="G127" s="1223"/>
      <c r="H127" s="1223">
        <v>2017</v>
      </c>
      <c r="I127" s="1223"/>
      <c r="J127" s="1223"/>
      <c r="K127" s="1223"/>
      <c r="L127" s="1223"/>
      <c r="M127" s="1223"/>
      <c r="N127" s="1223" t="s">
        <v>886</v>
      </c>
      <c r="O127" s="1224">
        <v>7268000</v>
      </c>
      <c r="P127" s="2160" t="s">
        <v>2894</v>
      </c>
    </row>
    <row r="128" spans="1:16" s="1277" customFormat="1" ht="30" customHeight="1">
      <c r="A128" s="2156">
        <v>103</v>
      </c>
      <c r="B128" s="1221" t="s">
        <v>1812</v>
      </c>
      <c r="C128" s="1221" t="s">
        <v>2895</v>
      </c>
      <c r="D128" s="1222" t="s">
        <v>926</v>
      </c>
      <c r="E128" s="1223"/>
      <c r="F128" s="1223"/>
      <c r="G128" s="1223"/>
      <c r="H128" s="1223">
        <v>2017</v>
      </c>
      <c r="I128" s="1223"/>
      <c r="J128" s="1223"/>
      <c r="K128" s="1223"/>
      <c r="L128" s="1223"/>
      <c r="M128" s="1223"/>
      <c r="N128" s="1223" t="s">
        <v>886</v>
      </c>
      <c r="O128" s="1224">
        <v>13200000</v>
      </c>
      <c r="P128" s="2160"/>
    </row>
    <row r="129" spans="1:17" s="1277" customFormat="1" ht="30" customHeight="1">
      <c r="A129" s="2156">
        <v>104</v>
      </c>
      <c r="B129" s="1221" t="s">
        <v>1789</v>
      </c>
      <c r="C129" s="1221" t="s">
        <v>3385</v>
      </c>
      <c r="D129" s="1222" t="s">
        <v>2405</v>
      </c>
      <c r="E129" s="1223"/>
      <c r="F129" s="1223"/>
      <c r="G129" s="1223"/>
      <c r="H129" s="1223">
        <v>2018</v>
      </c>
      <c r="I129" s="1223"/>
      <c r="J129" s="1223"/>
      <c r="K129" s="1223"/>
      <c r="L129" s="1223"/>
      <c r="M129" s="1223"/>
      <c r="N129" s="1223" t="s">
        <v>886</v>
      </c>
      <c r="O129" s="1224">
        <v>15149085.609999999</v>
      </c>
      <c r="P129" s="2160"/>
    </row>
    <row r="130" spans="1:17" s="1277" customFormat="1" ht="30" customHeight="1">
      <c r="A130" s="2156">
        <v>105</v>
      </c>
      <c r="B130" s="1221" t="s">
        <v>1789</v>
      </c>
      <c r="C130" s="1221" t="s">
        <v>3386</v>
      </c>
      <c r="D130" s="1222" t="s">
        <v>2405</v>
      </c>
      <c r="E130" s="1223"/>
      <c r="F130" s="1223"/>
      <c r="G130" s="1223"/>
      <c r="H130" s="1223">
        <v>2018</v>
      </c>
      <c r="I130" s="1223"/>
      <c r="J130" s="1223"/>
      <c r="K130" s="1223"/>
      <c r="L130" s="1223"/>
      <c r="M130" s="1223"/>
      <c r="N130" s="1223" t="s">
        <v>886</v>
      </c>
      <c r="O130" s="1224">
        <v>33232044.129999999</v>
      </c>
      <c r="P130" s="2160"/>
    </row>
    <row r="131" spans="1:17" s="1277" customFormat="1" ht="30" customHeight="1">
      <c r="A131" s="2156">
        <v>106</v>
      </c>
      <c r="B131" s="1221" t="s">
        <v>1806</v>
      </c>
      <c r="C131" s="1221" t="s">
        <v>3387</v>
      </c>
      <c r="D131" s="1222" t="s">
        <v>926</v>
      </c>
      <c r="E131" s="1223"/>
      <c r="F131" s="1223"/>
      <c r="G131" s="1223"/>
      <c r="H131" s="1223">
        <v>2018</v>
      </c>
      <c r="I131" s="1223"/>
      <c r="J131" s="1223"/>
      <c r="K131" s="1223"/>
      <c r="L131" s="1223"/>
      <c r="M131" s="1223"/>
      <c r="N131" s="1223" t="s">
        <v>886</v>
      </c>
      <c r="O131" s="1224">
        <v>4888104.95</v>
      </c>
      <c r="P131" s="2160"/>
    </row>
    <row r="132" spans="1:17" s="1277" customFormat="1" ht="30" customHeight="1">
      <c r="A132" s="2156">
        <v>107</v>
      </c>
      <c r="B132" s="1221" t="s">
        <v>1806</v>
      </c>
      <c r="C132" s="1221" t="s">
        <v>2460</v>
      </c>
      <c r="D132" s="1222" t="s">
        <v>2405</v>
      </c>
      <c r="E132" s="1223"/>
      <c r="F132" s="1223"/>
      <c r="G132" s="1223"/>
      <c r="H132" s="1223">
        <v>2018</v>
      </c>
      <c r="I132" s="1223"/>
      <c r="J132" s="1223"/>
      <c r="K132" s="1223"/>
      <c r="L132" s="1223"/>
      <c r="M132" s="1223"/>
      <c r="N132" s="1223" t="s">
        <v>886</v>
      </c>
      <c r="O132" s="1224">
        <v>12886822.16</v>
      </c>
      <c r="P132" s="2160"/>
    </row>
    <row r="133" spans="1:17" s="1277" customFormat="1" ht="30" customHeight="1">
      <c r="A133" s="2156">
        <v>108</v>
      </c>
      <c r="B133" s="1221" t="s">
        <v>1770</v>
      </c>
      <c r="C133" s="1221" t="s">
        <v>3389</v>
      </c>
      <c r="D133" s="1222" t="s">
        <v>2405</v>
      </c>
      <c r="E133" s="1223"/>
      <c r="F133" s="1223"/>
      <c r="G133" s="1223"/>
      <c r="H133" s="1223">
        <v>2018</v>
      </c>
      <c r="I133" s="1223"/>
      <c r="J133" s="1223"/>
      <c r="K133" s="1223"/>
      <c r="L133" s="1223"/>
      <c r="M133" s="1223"/>
      <c r="N133" s="1223" t="s">
        <v>886</v>
      </c>
      <c r="O133" s="1224">
        <v>9950000</v>
      </c>
      <c r="P133" s="2160"/>
    </row>
    <row r="134" spans="1:17" s="1277" customFormat="1" ht="30" customHeight="1">
      <c r="A134" s="2156">
        <v>109</v>
      </c>
      <c r="B134" s="1221" t="s">
        <v>3367</v>
      </c>
      <c r="C134" s="1221" t="s">
        <v>3390</v>
      </c>
      <c r="D134" s="1222" t="s">
        <v>3396</v>
      </c>
      <c r="E134" s="1223"/>
      <c r="F134" s="1223"/>
      <c r="G134" s="1223"/>
      <c r="H134" s="1223">
        <v>2018</v>
      </c>
      <c r="I134" s="1223"/>
      <c r="J134" s="1223"/>
      <c r="K134" s="1223"/>
      <c r="L134" s="1223"/>
      <c r="M134" s="1223"/>
      <c r="N134" s="1223" t="s">
        <v>886</v>
      </c>
      <c r="O134" s="1224">
        <v>15955000</v>
      </c>
      <c r="P134" s="2160"/>
      <c r="Q134" s="2173"/>
    </row>
    <row r="135" spans="1:17" s="1277" customFormat="1" ht="30" customHeight="1">
      <c r="A135" s="2156">
        <v>110</v>
      </c>
      <c r="B135" s="1221" t="s">
        <v>3366</v>
      </c>
      <c r="C135" s="1221" t="s">
        <v>3391</v>
      </c>
      <c r="D135" s="1222" t="s">
        <v>2405</v>
      </c>
      <c r="E135" s="1223"/>
      <c r="F135" s="1223"/>
      <c r="G135" s="1223"/>
      <c r="H135" s="1223">
        <v>2018</v>
      </c>
      <c r="I135" s="1223"/>
      <c r="J135" s="1223"/>
      <c r="K135" s="1223"/>
      <c r="L135" s="1223"/>
      <c r="M135" s="1223"/>
      <c r="N135" s="1223" t="s">
        <v>886</v>
      </c>
      <c r="O135" s="1224">
        <v>6966000</v>
      </c>
      <c r="P135" s="2160"/>
    </row>
    <row r="136" spans="1:17" s="1277" customFormat="1" ht="30" customHeight="1">
      <c r="A136" s="2156">
        <v>111</v>
      </c>
      <c r="B136" s="1221" t="s">
        <v>3397</v>
      </c>
      <c r="C136" s="1221" t="s">
        <v>391</v>
      </c>
      <c r="D136" s="1222" t="s">
        <v>3396</v>
      </c>
      <c r="E136" s="1223"/>
      <c r="F136" s="1223"/>
      <c r="G136" s="1223"/>
      <c r="H136" s="1223">
        <v>2018</v>
      </c>
      <c r="I136" s="1223"/>
      <c r="J136" s="1223"/>
      <c r="K136" s="1223"/>
      <c r="L136" s="1223"/>
      <c r="M136" s="1223"/>
      <c r="N136" s="1223" t="s">
        <v>886</v>
      </c>
      <c r="O136" s="1224">
        <v>16970000</v>
      </c>
      <c r="P136" s="2160"/>
      <c r="Q136" s="2173"/>
    </row>
    <row r="137" spans="1:17" s="1277" customFormat="1" ht="30" customHeight="1">
      <c r="A137" s="2156">
        <v>112</v>
      </c>
      <c r="B137" s="1221" t="s">
        <v>2390</v>
      </c>
      <c r="C137" s="1221" t="s">
        <v>3392</v>
      </c>
      <c r="D137" s="1222" t="s">
        <v>926</v>
      </c>
      <c r="E137" s="1223"/>
      <c r="F137" s="1223"/>
      <c r="G137" s="1223"/>
      <c r="H137" s="1223">
        <v>2018</v>
      </c>
      <c r="I137" s="1223"/>
      <c r="J137" s="1223"/>
      <c r="K137" s="1223"/>
      <c r="L137" s="1223"/>
      <c r="M137" s="1223"/>
      <c r="N137" s="1223" t="s">
        <v>886</v>
      </c>
      <c r="O137" s="1224">
        <v>17360700</v>
      </c>
      <c r="P137" s="2160"/>
    </row>
    <row r="138" spans="1:17" s="1277" customFormat="1" ht="30" customHeight="1">
      <c r="A138" s="2156">
        <v>113</v>
      </c>
      <c r="B138" s="1221" t="s">
        <v>1812</v>
      </c>
      <c r="C138" s="1221" t="s">
        <v>3393</v>
      </c>
      <c r="D138" s="1222" t="s">
        <v>2405</v>
      </c>
      <c r="E138" s="1223"/>
      <c r="F138" s="1223"/>
      <c r="G138" s="1223"/>
      <c r="H138" s="1223">
        <v>2018</v>
      </c>
      <c r="I138" s="1223"/>
      <c r="J138" s="1223"/>
      <c r="K138" s="1223"/>
      <c r="L138" s="1223"/>
      <c r="M138" s="1223"/>
      <c r="N138" s="1223" t="s">
        <v>886</v>
      </c>
      <c r="O138" s="1224">
        <v>25096300</v>
      </c>
      <c r="P138" s="2160"/>
    </row>
    <row r="139" spans="1:17" s="1277" customFormat="1" ht="30" customHeight="1">
      <c r="A139" s="2156">
        <v>114</v>
      </c>
      <c r="B139" s="1221" t="s">
        <v>1812</v>
      </c>
      <c r="C139" s="1221" t="s">
        <v>3394</v>
      </c>
      <c r="D139" s="1222" t="s">
        <v>2405</v>
      </c>
      <c r="E139" s="1223"/>
      <c r="F139" s="1223"/>
      <c r="G139" s="1223"/>
      <c r="H139" s="1223">
        <v>2018</v>
      </c>
      <c r="I139" s="1223"/>
      <c r="J139" s="1223"/>
      <c r="K139" s="1223"/>
      <c r="L139" s="1223"/>
      <c r="M139" s="1223"/>
      <c r="N139" s="1223" t="s">
        <v>886</v>
      </c>
      <c r="O139" s="1224">
        <v>42450300</v>
      </c>
      <c r="P139" s="2160"/>
    </row>
    <row r="140" spans="1:17" s="1277" customFormat="1" ht="30" customHeight="1">
      <c r="A140" s="2156">
        <v>115</v>
      </c>
      <c r="B140" s="1221" t="s">
        <v>3370</v>
      </c>
      <c r="C140" s="1221" t="s">
        <v>3395</v>
      </c>
      <c r="D140" s="1222" t="s">
        <v>2527</v>
      </c>
      <c r="E140" s="1223"/>
      <c r="F140" s="1223"/>
      <c r="G140" s="1223"/>
      <c r="H140" s="1223">
        <v>2018</v>
      </c>
      <c r="I140" s="1223"/>
      <c r="J140" s="1223"/>
      <c r="K140" s="1223"/>
      <c r="L140" s="1223"/>
      <c r="M140" s="1223"/>
      <c r="N140" s="1223" t="s">
        <v>886</v>
      </c>
      <c r="O140" s="1224">
        <v>173771000</v>
      </c>
      <c r="P140" s="2160"/>
      <c r="Q140" s="2173"/>
    </row>
    <row r="141" spans="1:17" s="1277" customFormat="1" ht="30" customHeight="1">
      <c r="A141" s="2156">
        <v>116</v>
      </c>
      <c r="B141" s="1221" t="s">
        <v>1786</v>
      </c>
      <c r="C141" s="1221" t="s">
        <v>4173</v>
      </c>
      <c r="D141" s="1222" t="s">
        <v>926</v>
      </c>
      <c r="E141" s="1223"/>
      <c r="F141" s="1223"/>
      <c r="G141" s="1223"/>
      <c r="H141" s="1223">
        <v>2019</v>
      </c>
      <c r="I141" s="1223"/>
      <c r="J141" s="1223"/>
      <c r="K141" s="1223"/>
      <c r="L141" s="1223"/>
      <c r="M141" s="1223"/>
      <c r="N141" s="1223" t="s">
        <v>886</v>
      </c>
      <c r="O141" s="1224">
        <v>9912500</v>
      </c>
      <c r="P141" s="2160"/>
      <c r="Q141" s="2173"/>
    </row>
    <row r="142" spans="1:17" s="1277" customFormat="1" ht="30" customHeight="1">
      <c r="A142" s="2156">
        <v>117</v>
      </c>
      <c r="B142" s="1221" t="s">
        <v>1786</v>
      </c>
      <c r="C142" s="1221" t="s">
        <v>4173</v>
      </c>
      <c r="D142" s="1222" t="s">
        <v>926</v>
      </c>
      <c r="E142" s="1223"/>
      <c r="F142" s="1223"/>
      <c r="G142" s="1223"/>
      <c r="H142" s="1223">
        <v>2019</v>
      </c>
      <c r="I142" s="1223"/>
      <c r="J142" s="1223"/>
      <c r="K142" s="1223"/>
      <c r="L142" s="1223"/>
      <c r="M142" s="1223"/>
      <c r="N142" s="1223" t="s">
        <v>886</v>
      </c>
      <c r="O142" s="1224">
        <v>9912500</v>
      </c>
      <c r="P142" s="2160"/>
      <c r="Q142" s="2173"/>
    </row>
    <row r="143" spans="1:17" s="1277" customFormat="1" ht="30" customHeight="1">
      <c r="A143" s="2156">
        <v>118</v>
      </c>
      <c r="B143" s="1221" t="s">
        <v>1786</v>
      </c>
      <c r="C143" s="1221" t="s">
        <v>4173</v>
      </c>
      <c r="D143" s="1222" t="s">
        <v>926</v>
      </c>
      <c r="E143" s="1223"/>
      <c r="F143" s="1223"/>
      <c r="G143" s="1223"/>
      <c r="H143" s="1223">
        <v>2019</v>
      </c>
      <c r="I143" s="1223"/>
      <c r="J143" s="1223"/>
      <c r="K143" s="1223"/>
      <c r="L143" s="1223"/>
      <c r="M143" s="1223"/>
      <c r="N143" s="1223" t="s">
        <v>886</v>
      </c>
      <c r="O143" s="1224">
        <v>9912500</v>
      </c>
      <c r="P143" s="2160"/>
      <c r="Q143" s="2173"/>
    </row>
    <row r="144" spans="1:17" s="1277" customFormat="1" ht="30" customHeight="1">
      <c r="A144" s="2156">
        <v>119</v>
      </c>
      <c r="B144" s="1221" t="s">
        <v>1786</v>
      </c>
      <c r="C144" s="1221" t="s">
        <v>4173</v>
      </c>
      <c r="D144" s="1222" t="s">
        <v>926</v>
      </c>
      <c r="E144" s="1223"/>
      <c r="F144" s="1223"/>
      <c r="G144" s="1223"/>
      <c r="H144" s="1223">
        <v>2019</v>
      </c>
      <c r="I144" s="1223"/>
      <c r="J144" s="1223"/>
      <c r="K144" s="1223"/>
      <c r="L144" s="1223"/>
      <c r="M144" s="1223"/>
      <c r="N144" s="1223" t="s">
        <v>886</v>
      </c>
      <c r="O144" s="1224">
        <v>9912500</v>
      </c>
      <c r="P144" s="2160"/>
      <c r="Q144" s="2173"/>
    </row>
    <row r="145" spans="1:16" s="1277" customFormat="1" ht="30" customHeight="1">
      <c r="A145" s="2162"/>
      <c r="B145" s="1221"/>
      <c r="C145" s="1221" t="s">
        <v>2513</v>
      </c>
      <c r="D145" s="1223"/>
      <c r="E145" s="1223"/>
      <c r="F145" s="1223"/>
      <c r="G145" s="1223"/>
      <c r="H145" s="1223"/>
      <c r="I145" s="1223"/>
      <c r="J145" s="1223"/>
      <c r="K145" s="1223"/>
      <c r="L145" s="1223"/>
      <c r="M145" s="1223"/>
      <c r="N145" s="1223"/>
      <c r="O145" s="1224"/>
      <c r="P145" s="2160"/>
    </row>
    <row r="146" spans="1:16" s="1277" customFormat="1" ht="30" customHeight="1">
      <c r="A146" s="2158" t="s">
        <v>2462</v>
      </c>
      <c r="B146" s="1233" t="s">
        <v>2855</v>
      </c>
      <c r="C146" s="1223" t="s">
        <v>2513</v>
      </c>
      <c r="D146" s="1223"/>
      <c r="E146" s="1223"/>
      <c r="F146" s="1223"/>
      <c r="G146" s="1223"/>
      <c r="H146" s="1223"/>
      <c r="I146" s="1223"/>
      <c r="J146" s="1223"/>
      <c r="K146" s="1223"/>
      <c r="L146" s="1223"/>
      <c r="M146" s="1223"/>
      <c r="N146" s="1223"/>
      <c r="O146" s="1234">
        <f>SUM(O147:O157)</f>
        <v>107960064.60911189</v>
      </c>
      <c r="P146" s="2163"/>
    </row>
    <row r="147" spans="1:16" s="1277" customFormat="1" ht="30" customHeight="1">
      <c r="A147" s="2156">
        <v>1</v>
      </c>
      <c r="B147" s="1221" t="s">
        <v>3382</v>
      </c>
      <c r="C147" s="1221" t="s">
        <v>2464</v>
      </c>
      <c r="D147" s="1223"/>
      <c r="E147" s="1221"/>
      <c r="F147" s="1221"/>
      <c r="G147" s="1221"/>
      <c r="H147" s="1223">
        <v>2011</v>
      </c>
      <c r="I147" s="1223"/>
      <c r="J147" s="1223"/>
      <c r="K147" s="1223"/>
      <c r="L147" s="1223"/>
      <c r="M147" s="1223"/>
      <c r="N147" s="1223"/>
      <c r="O147" s="1239">
        <v>9471862.9849702902</v>
      </c>
      <c r="P147" s="2160"/>
    </row>
    <row r="148" spans="1:16" s="1277" customFormat="1" ht="30" customHeight="1">
      <c r="A148" s="2156">
        <v>2</v>
      </c>
      <c r="B148" s="1221" t="s">
        <v>3382</v>
      </c>
      <c r="C148" s="1221" t="s">
        <v>2465</v>
      </c>
      <c r="D148" s="1223"/>
      <c r="E148" s="1221" t="s">
        <v>2440</v>
      </c>
      <c r="F148" s="1221"/>
      <c r="G148" s="1221" t="s">
        <v>2466</v>
      </c>
      <c r="H148" s="1223">
        <v>2012</v>
      </c>
      <c r="I148" s="1223"/>
      <c r="J148" s="1223"/>
      <c r="K148" s="1223"/>
      <c r="L148" s="1223"/>
      <c r="M148" s="1223"/>
      <c r="N148" s="1223"/>
      <c r="O148" s="1239">
        <v>7300000</v>
      </c>
      <c r="P148" s="2160"/>
    </row>
    <row r="149" spans="1:16" s="1277" customFormat="1" ht="30" customHeight="1">
      <c r="A149" s="2156">
        <v>3</v>
      </c>
      <c r="B149" s="1221" t="s">
        <v>3382</v>
      </c>
      <c r="C149" s="1221" t="s">
        <v>2467</v>
      </c>
      <c r="D149" s="1223"/>
      <c r="E149" s="1221"/>
      <c r="F149" s="1221"/>
      <c r="G149" s="1221" t="s">
        <v>2468</v>
      </c>
      <c r="H149" s="1223">
        <v>2012</v>
      </c>
      <c r="I149" s="1223"/>
      <c r="J149" s="1223"/>
      <c r="K149" s="1223"/>
      <c r="L149" s="1223"/>
      <c r="M149" s="1223"/>
      <c r="N149" s="1223"/>
      <c r="O149" s="1239">
        <v>2000000</v>
      </c>
      <c r="P149" s="2160"/>
    </row>
    <row r="150" spans="1:16" s="1277" customFormat="1" ht="30" customHeight="1">
      <c r="A150" s="2156">
        <v>4</v>
      </c>
      <c r="B150" s="1221" t="s">
        <v>3382</v>
      </c>
      <c r="C150" s="1221" t="s">
        <v>2465</v>
      </c>
      <c r="D150" s="1223"/>
      <c r="E150" s="1221" t="s">
        <v>2440</v>
      </c>
      <c r="F150" s="1221"/>
      <c r="G150" s="1221" t="s">
        <v>2466</v>
      </c>
      <c r="H150" s="1223">
        <v>2012</v>
      </c>
      <c r="I150" s="1223"/>
      <c r="J150" s="1223"/>
      <c r="K150" s="1223"/>
      <c r="L150" s="1223"/>
      <c r="M150" s="1223"/>
      <c r="N150" s="1223"/>
      <c r="O150" s="1239">
        <v>9059101.7761315014</v>
      </c>
      <c r="P150" s="2160"/>
    </row>
    <row r="151" spans="1:16" s="1277" customFormat="1" ht="30" customHeight="1">
      <c r="A151" s="2156">
        <v>5</v>
      </c>
      <c r="B151" s="1221" t="s">
        <v>3382</v>
      </c>
      <c r="C151" s="1221" t="s">
        <v>2465</v>
      </c>
      <c r="D151" s="1223"/>
      <c r="E151" s="1221" t="s">
        <v>2440</v>
      </c>
      <c r="F151" s="1221"/>
      <c r="G151" s="1221" t="s">
        <v>2466</v>
      </c>
      <c r="H151" s="1223">
        <v>2012</v>
      </c>
      <c r="I151" s="1223"/>
      <c r="J151" s="1223"/>
      <c r="K151" s="1223"/>
      <c r="L151" s="1223"/>
      <c r="M151" s="1223"/>
      <c r="N151" s="1223"/>
      <c r="O151" s="1239">
        <v>10058454.425363276</v>
      </c>
      <c r="P151" s="2160"/>
    </row>
    <row r="152" spans="1:16" s="1277" customFormat="1" ht="30" customHeight="1">
      <c r="A152" s="2156">
        <v>6</v>
      </c>
      <c r="B152" s="1221" t="s">
        <v>3382</v>
      </c>
      <c r="C152" s="1221" t="s">
        <v>2465</v>
      </c>
      <c r="D152" s="1223"/>
      <c r="E152" s="1221" t="s">
        <v>2440</v>
      </c>
      <c r="F152" s="1221"/>
      <c r="G152" s="1221" t="s">
        <v>2466</v>
      </c>
      <c r="H152" s="1223">
        <v>2012</v>
      </c>
      <c r="I152" s="1223"/>
      <c r="J152" s="1223"/>
      <c r="K152" s="1223"/>
      <c r="L152" s="1223"/>
      <c r="M152" s="1223"/>
      <c r="N152" s="1223"/>
      <c r="O152" s="1239">
        <v>10776702.272646818</v>
      </c>
      <c r="P152" s="2160"/>
    </row>
    <row r="153" spans="1:16" s="1277" customFormat="1" ht="30" customHeight="1">
      <c r="A153" s="2156">
        <v>7</v>
      </c>
      <c r="B153" s="1221" t="s">
        <v>3382</v>
      </c>
      <c r="C153" s="1221" t="s">
        <v>2465</v>
      </c>
      <c r="D153" s="1223"/>
      <c r="E153" s="1221" t="s">
        <v>2440</v>
      </c>
      <c r="F153" s="1221"/>
      <c r="G153" s="1221" t="s">
        <v>2466</v>
      </c>
      <c r="H153" s="1223">
        <v>2012</v>
      </c>
      <c r="I153" s="1223"/>
      <c r="J153" s="1223"/>
      <c r="K153" s="1223"/>
      <c r="L153" s="1223"/>
      <c r="M153" s="1223"/>
      <c r="N153" s="1223"/>
      <c r="O153" s="1239">
        <v>10000000</v>
      </c>
      <c r="P153" s="2160"/>
    </row>
    <row r="154" spans="1:16" s="1277" customFormat="1" ht="30" customHeight="1">
      <c r="A154" s="2156">
        <v>8</v>
      </c>
      <c r="B154" s="1221" t="s">
        <v>3382</v>
      </c>
      <c r="C154" s="1221" t="s">
        <v>2896</v>
      </c>
      <c r="D154" s="1222" t="s">
        <v>926</v>
      </c>
      <c r="E154" s="1221"/>
      <c r="F154" s="1221"/>
      <c r="G154" s="1221" t="s">
        <v>1924</v>
      </c>
      <c r="H154" s="1223">
        <v>2012</v>
      </c>
      <c r="I154" s="1223"/>
      <c r="J154" s="1223"/>
      <c r="K154" s="1223"/>
      <c r="L154" s="1223"/>
      <c r="M154" s="1223"/>
      <c r="N154" s="1223"/>
      <c r="O154" s="1239">
        <v>25000000</v>
      </c>
      <c r="P154" s="2160"/>
    </row>
    <row r="155" spans="1:16" s="1277" customFormat="1" ht="30" customHeight="1">
      <c r="A155" s="2156">
        <v>9</v>
      </c>
      <c r="B155" s="1221" t="s">
        <v>3382</v>
      </c>
      <c r="C155" s="1221" t="s">
        <v>2893</v>
      </c>
      <c r="D155" s="1222" t="s">
        <v>926</v>
      </c>
      <c r="E155" s="1223"/>
      <c r="F155" s="1223"/>
      <c r="G155" s="1223"/>
      <c r="H155" s="1223">
        <v>2017</v>
      </c>
      <c r="I155" s="1223"/>
      <c r="J155" s="1223"/>
      <c r="K155" s="1223"/>
      <c r="L155" s="1223"/>
      <c r="M155" s="1223"/>
      <c r="N155" s="1223" t="s">
        <v>886</v>
      </c>
      <c r="O155" s="1224">
        <v>7120000</v>
      </c>
      <c r="P155" s="2160"/>
    </row>
    <row r="156" spans="1:16" s="1277" customFormat="1" ht="30" customHeight="1">
      <c r="A156" s="2156">
        <v>10</v>
      </c>
      <c r="B156" s="1221" t="s">
        <v>3382</v>
      </c>
      <c r="C156" s="1221" t="s">
        <v>2893</v>
      </c>
      <c r="D156" s="1222" t="s">
        <v>926</v>
      </c>
      <c r="E156" s="1223"/>
      <c r="F156" s="1223"/>
      <c r="G156" s="1223"/>
      <c r="H156" s="1223">
        <v>2017</v>
      </c>
      <c r="I156" s="1223"/>
      <c r="J156" s="1223"/>
      <c r="K156" s="1223"/>
      <c r="L156" s="1223"/>
      <c r="M156" s="1223"/>
      <c r="N156" s="1223" t="s">
        <v>886</v>
      </c>
      <c r="O156" s="1224">
        <v>7120000</v>
      </c>
      <c r="P156" s="2160"/>
    </row>
    <row r="157" spans="1:16" s="1277" customFormat="1" ht="30" customHeight="1">
      <c r="A157" s="2156">
        <v>11</v>
      </c>
      <c r="B157" s="1221" t="s">
        <v>3440</v>
      </c>
      <c r="C157" s="1221" t="s">
        <v>3388</v>
      </c>
      <c r="D157" s="1222" t="s">
        <v>926</v>
      </c>
      <c r="E157" s="1223"/>
      <c r="F157" s="1223"/>
      <c r="G157" s="1223"/>
      <c r="H157" s="1223">
        <v>2018</v>
      </c>
      <c r="I157" s="1223"/>
      <c r="J157" s="1223"/>
      <c r="K157" s="1223"/>
      <c r="L157" s="1223"/>
      <c r="M157" s="1223"/>
      <c r="N157" s="1223" t="s">
        <v>886</v>
      </c>
      <c r="O157" s="1224">
        <v>10053943.15</v>
      </c>
      <c r="P157" s="2160" t="s">
        <v>2894</v>
      </c>
    </row>
    <row r="158" spans="1:16" s="1277" customFormat="1" ht="30" customHeight="1">
      <c r="A158" s="2156"/>
      <c r="B158" s="1223"/>
      <c r="C158" s="1223" t="s">
        <v>2513</v>
      </c>
      <c r="D158" s="1223"/>
      <c r="E158" s="1223"/>
      <c r="F158" s="1223"/>
      <c r="G158" s="1223"/>
      <c r="H158" s="1223"/>
      <c r="I158" s="1223"/>
      <c r="J158" s="1223"/>
      <c r="K158" s="1223"/>
      <c r="L158" s="1223"/>
      <c r="M158" s="1223"/>
      <c r="N158" s="1223"/>
      <c r="O158" s="1224"/>
      <c r="P158" s="2160"/>
    </row>
    <row r="159" spans="1:16" s="1277" customFormat="1" ht="30" customHeight="1">
      <c r="A159" s="2158" t="s">
        <v>2472</v>
      </c>
      <c r="B159" s="1233" t="s">
        <v>2856</v>
      </c>
      <c r="C159" s="1223" t="s">
        <v>2513</v>
      </c>
      <c r="D159" s="1223"/>
      <c r="E159" s="1223"/>
      <c r="F159" s="1223"/>
      <c r="G159" s="1223"/>
      <c r="H159" s="1223"/>
      <c r="I159" s="1223"/>
      <c r="J159" s="1223"/>
      <c r="K159" s="1223"/>
      <c r="L159" s="1223"/>
      <c r="M159" s="1223"/>
      <c r="N159" s="1223"/>
      <c r="O159" s="1234">
        <f>SUM(O160:O168)</f>
        <v>77807135.072655216</v>
      </c>
      <c r="P159" s="2163"/>
    </row>
    <row r="160" spans="1:16" s="1277" customFormat="1" ht="30" customHeight="1">
      <c r="A160" s="2156">
        <v>1</v>
      </c>
      <c r="B160" s="1221" t="s">
        <v>3383</v>
      </c>
      <c r="C160" s="1221" t="s">
        <v>2474</v>
      </c>
      <c r="D160" s="1223"/>
      <c r="E160" s="1223" t="s">
        <v>2475</v>
      </c>
      <c r="F160" s="1223"/>
      <c r="G160" s="1223" t="s">
        <v>2466</v>
      </c>
      <c r="H160" s="1223">
        <v>2012</v>
      </c>
      <c r="I160" s="1223"/>
      <c r="J160" s="1223"/>
      <c r="K160" s="1223"/>
      <c r="L160" s="1223"/>
      <c r="M160" s="1223"/>
      <c r="N160" s="1223"/>
      <c r="O160" s="1224">
        <v>4800000</v>
      </c>
      <c r="P160" s="2160" t="s">
        <v>2474</v>
      </c>
    </row>
    <row r="161" spans="1:16" s="1277" customFormat="1" ht="30" customHeight="1">
      <c r="A161" s="2156">
        <v>2</v>
      </c>
      <c r="B161" s="1221" t="s">
        <v>3383</v>
      </c>
      <c r="C161" s="1221" t="s">
        <v>2474</v>
      </c>
      <c r="D161" s="1223"/>
      <c r="E161" s="1223" t="s">
        <v>2475</v>
      </c>
      <c r="F161" s="1223"/>
      <c r="G161" s="1223" t="s">
        <v>2466</v>
      </c>
      <c r="H161" s="1223">
        <v>2012</v>
      </c>
      <c r="I161" s="1223"/>
      <c r="J161" s="1223"/>
      <c r="K161" s="1223"/>
      <c r="L161" s="1223"/>
      <c r="M161" s="1223"/>
      <c r="N161" s="1223"/>
      <c r="O161" s="1224">
        <v>7500000</v>
      </c>
      <c r="P161" s="2160" t="s">
        <v>2474</v>
      </c>
    </row>
    <row r="162" spans="1:16" s="1277" customFormat="1" ht="30" customHeight="1">
      <c r="A162" s="2156">
        <v>3</v>
      </c>
      <c r="B162" s="1221" t="s">
        <v>3383</v>
      </c>
      <c r="C162" s="1236" t="s">
        <v>2474</v>
      </c>
      <c r="D162" s="1223"/>
      <c r="E162" s="1223" t="s">
        <v>2475</v>
      </c>
      <c r="F162" s="1223"/>
      <c r="G162" s="1223" t="s">
        <v>2466</v>
      </c>
      <c r="H162" s="1223">
        <v>2012</v>
      </c>
      <c r="I162" s="1223"/>
      <c r="J162" s="1223"/>
      <c r="K162" s="1223"/>
      <c r="L162" s="1223"/>
      <c r="M162" s="1223"/>
      <c r="N162" s="1223"/>
      <c r="O162" s="1224">
        <v>7940885.0726552177</v>
      </c>
      <c r="P162" s="2160" t="s">
        <v>2474</v>
      </c>
    </row>
    <row r="163" spans="1:16" s="1277" customFormat="1" ht="30" customHeight="1">
      <c r="A163" s="2156">
        <v>4</v>
      </c>
      <c r="B163" s="1221" t="s">
        <v>3383</v>
      </c>
      <c r="C163" s="1221" t="s">
        <v>2474</v>
      </c>
      <c r="D163" s="1222" t="s">
        <v>926</v>
      </c>
      <c r="E163" s="1223"/>
      <c r="F163" s="1223"/>
      <c r="G163" s="1223"/>
      <c r="H163" s="1223">
        <v>2013</v>
      </c>
      <c r="I163" s="1223"/>
      <c r="J163" s="1223"/>
      <c r="K163" s="1223"/>
      <c r="L163" s="1223"/>
      <c r="M163" s="1223"/>
      <c r="N163" s="1223"/>
      <c r="O163" s="1224">
        <v>9000000</v>
      </c>
      <c r="P163" s="2160" t="s">
        <v>2474</v>
      </c>
    </row>
    <row r="164" spans="1:16" s="1277" customFormat="1" ht="30" customHeight="1">
      <c r="A164" s="2156">
        <v>5</v>
      </c>
      <c r="B164" s="1221" t="s">
        <v>3383</v>
      </c>
      <c r="C164" s="1221" t="s">
        <v>2897</v>
      </c>
      <c r="D164" s="1223" t="s">
        <v>2405</v>
      </c>
      <c r="E164" s="1223"/>
      <c r="F164" s="1223"/>
      <c r="G164" s="1223"/>
      <c r="H164" s="1223">
        <v>2013</v>
      </c>
      <c r="I164" s="1223"/>
      <c r="J164" s="1223"/>
      <c r="K164" s="1223"/>
      <c r="L164" s="1223"/>
      <c r="M164" s="1223"/>
      <c r="N164" s="1223" t="s">
        <v>886</v>
      </c>
      <c r="O164" s="1224">
        <v>5962000</v>
      </c>
      <c r="P164" s="2160" t="s">
        <v>2897</v>
      </c>
    </row>
    <row r="165" spans="1:16" s="1277" customFormat="1" ht="30" customHeight="1">
      <c r="A165" s="2156">
        <v>6</v>
      </c>
      <c r="B165" s="1221" t="s">
        <v>3383</v>
      </c>
      <c r="C165" s="1221" t="s">
        <v>1759</v>
      </c>
      <c r="D165" s="1222" t="s">
        <v>926</v>
      </c>
      <c r="E165" s="1223"/>
      <c r="F165" s="1223"/>
      <c r="G165" s="1223"/>
      <c r="H165" s="1223">
        <v>2015</v>
      </c>
      <c r="I165" s="1223"/>
      <c r="J165" s="1223"/>
      <c r="K165" s="1223"/>
      <c r="L165" s="1223"/>
      <c r="M165" s="1223"/>
      <c r="N165" s="1223" t="s">
        <v>886</v>
      </c>
      <c r="O165" s="1224">
        <v>11904750</v>
      </c>
      <c r="P165" s="2160" t="s">
        <v>1759</v>
      </c>
    </row>
    <row r="166" spans="1:16" s="1277" customFormat="1" ht="30" customHeight="1">
      <c r="A166" s="2156">
        <v>7</v>
      </c>
      <c r="B166" s="1221" t="s">
        <v>3383</v>
      </c>
      <c r="C166" s="1221" t="s">
        <v>1759</v>
      </c>
      <c r="D166" s="1222" t="s">
        <v>926</v>
      </c>
      <c r="E166" s="1223"/>
      <c r="F166" s="1223"/>
      <c r="G166" s="1223"/>
      <c r="H166" s="1223">
        <v>2015</v>
      </c>
      <c r="I166" s="1223"/>
      <c r="J166" s="1223"/>
      <c r="K166" s="1223"/>
      <c r="L166" s="1223"/>
      <c r="M166" s="1223"/>
      <c r="N166" s="1223" t="s">
        <v>886</v>
      </c>
      <c r="O166" s="1224">
        <v>11904750</v>
      </c>
      <c r="P166" s="2160" t="s">
        <v>1759</v>
      </c>
    </row>
    <row r="167" spans="1:16" s="1277" customFormat="1" ht="30" customHeight="1">
      <c r="A167" s="2156">
        <v>8</v>
      </c>
      <c r="B167" s="1221" t="s">
        <v>3383</v>
      </c>
      <c r="C167" s="1221" t="s">
        <v>1759</v>
      </c>
      <c r="D167" s="1222" t="s">
        <v>926</v>
      </c>
      <c r="E167" s="1223"/>
      <c r="F167" s="1223"/>
      <c r="G167" s="1223"/>
      <c r="H167" s="1223">
        <v>2015</v>
      </c>
      <c r="I167" s="1223"/>
      <c r="J167" s="1223"/>
      <c r="K167" s="1223"/>
      <c r="L167" s="1223"/>
      <c r="M167" s="1223"/>
      <c r="N167" s="1223" t="s">
        <v>886</v>
      </c>
      <c r="O167" s="1224">
        <v>11904750</v>
      </c>
      <c r="P167" s="2160" t="s">
        <v>1759</v>
      </c>
    </row>
    <row r="168" spans="1:16" s="1277" customFormat="1" ht="30" customHeight="1">
      <c r="A168" s="2156">
        <v>9</v>
      </c>
      <c r="B168" s="1221" t="s">
        <v>3383</v>
      </c>
      <c r="C168" s="1221" t="s">
        <v>1759</v>
      </c>
      <c r="D168" s="1222" t="s">
        <v>926</v>
      </c>
      <c r="E168" s="1223"/>
      <c r="F168" s="1223"/>
      <c r="G168" s="1223"/>
      <c r="H168" s="1223">
        <v>2017</v>
      </c>
      <c r="I168" s="1223"/>
      <c r="J168" s="1223"/>
      <c r="K168" s="1223"/>
      <c r="L168" s="1223"/>
      <c r="M168" s="1223"/>
      <c r="N168" s="1223" t="s">
        <v>886</v>
      </c>
      <c r="O168" s="1224">
        <v>6890000</v>
      </c>
      <c r="P168" s="2160" t="s">
        <v>1759</v>
      </c>
    </row>
    <row r="169" spans="1:16" s="1277" customFormat="1" ht="30" customHeight="1">
      <c r="A169" s="2162"/>
      <c r="B169" s="1233"/>
      <c r="C169" s="1221" t="s">
        <v>2513</v>
      </c>
      <c r="D169" s="1222"/>
      <c r="E169" s="1223"/>
      <c r="F169" s="1223"/>
      <c r="G169" s="1223"/>
      <c r="H169" s="1223"/>
      <c r="I169" s="1223"/>
      <c r="J169" s="1223"/>
      <c r="K169" s="1223"/>
      <c r="L169" s="1223"/>
      <c r="M169" s="1223"/>
      <c r="N169" s="1223"/>
      <c r="O169" s="1224"/>
      <c r="P169" s="2160"/>
    </row>
    <row r="170" spans="1:16" s="1277" customFormat="1" ht="30" customHeight="1">
      <c r="A170" s="2158" t="s">
        <v>2476</v>
      </c>
      <c r="B170" s="1233" t="s">
        <v>2857</v>
      </c>
      <c r="C170" s="1663" t="s">
        <v>1507</v>
      </c>
      <c r="D170" s="1223"/>
      <c r="E170" s="1223"/>
      <c r="F170" s="1223"/>
      <c r="G170" s="1223"/>
      <c r="H170" s="1223"/>
      <c r="I170" s="1223"/>
      <c r="J170" s="1223"/>
      <c r="K170" s="1223"/>
      <c r="L170" s="1223"/>
      <c r="M170" s="1223"/>
      <c r="N170" s="1223"/>
      <c r="O170" s="1224">
        <v>0</v>
      </c>
      <c r="P170" s="2160"/>
    </row>
    <row r="171" spans="1:16" s="1277" customFormat="1" ht="30" customHeight="1">
      <c r="A171" s="2158"/>
      <c r="B171" s="1233"/>
      <c r="C171" s="1663" t="s">
        <v>2513</v>
      </c>
      <c r="D171" s="1223"/>
      <c r="E171" s="1223"/>
      <c r="F171" s="1223"/>
      <c r="G171" s="1223"/>
      <c r="H171" s="1223"/>
      <c r="I171" s="1223"/>
      <c r="J171" s="1223"/>
      <c r="K171" s="1223"/>
      <c r="L171" s="1223"/>
      <c r="M171" s="1223"/>
      <c r="N171" s="1223"/>
      <c r="O171" s="1224"/>
      <c r="P171" s="2160"/>
    </row>
    <row r="172" spans="1:16" s="1277" customFormat="1" ht="35" customHeight="1">
      <c r="A172" s="2158" t="s">
        <v>2478</v>
      </c>
      <c r="B172" s="1233" t="s">
        <v>2858</v>
      </c>
      <c r="C172" s="1663" t="s">
        <v>1507</v>
      </c>
      <c r="D172" s="1223"/>
      <c r="E172" s="1223"/>
      <c r="F172" s="1223"/>
      <c r="G172" s="1223"/>
      <c r="H172" s="1223"/>
      <c r="I172" s="1223"/>
      <c r="J172" s="1223"/>
      <c r="K172" s="1223"/>
      <c r="L172" s="1223"/>
      <c r="M172" s="1223"/>
      <c r="N172" s="1223"/>
      <c r="O172" s="1224">
        <v>0</v>
      </c>
      <c r="P172" s="2160"/>
    </row>
    <row r="173" spans="1:16" s="1277" customFormat="1" ht="30" customHeight="1">
      <c r="A173" s="2158"/>
      <c r="B173" s="1233"/>
      <c r="C173" s="1663" t="s">
        <v>2513</v>
      </c>
      <c r="D173" s="1223"/>
      <c r="E173" s="1223"/>
      <c r="F173" s="1223"/>
      <c r="G173" s="1223"/>
      <c r="H173" s="1223"/>
      <c r="I173" s="1223"/>
      <c r="J173" s="1223"/>
      <c r="K173" s="1223"/>
      <c r="L173" s="1223"/>
      <c r="M173" s="1223"/>
      <c r="N173" s="1223"/>
      <c r="O173" s="1224"/>
      <c r="P173" s="2160"/>
    </row>
    <row r="174" spans="1:16" s="1277" customFormat="1" ht="30" customHeight="1">
      <c r="A174" s="2158" t="s">
        <v>2480</v>
      </c>
      <c r="B174" s="1233" t="s">
        <v>2859</v>
      </c>
      <c r="C174" s="1663" t="s">
        <v>1507</v>
      </c>
      <c r="D174" s="1223"/>
      <c r="E174" s="1223"/>
      <c r="F174" s="1223"/>
      <c r="G174" s="1223"/>
      <c r="H174" s="1223"/>
      <c r="I174" s="1223"/>
      <c r="J174" s="1223"/>
      <c r="K174" s="1223"/>
      <c r="L174" s="1223"/>
      <c r="M174" s="1223"/>
      <c r="N174" s="1223"/>
      <c r="O174" s="1224">
        <v>0</v>
      </c>
      <c r="P174" s="2160"/>
    </row>
    <row r="175" spans="1:16" s="1277" customFormat="1" ht="30" customHeight="1" thickBot="1">
      <c r="A175" s="2165"/>
      <c r="B175" s="1240"/>
      <c r="C175" s="1240" t="s">
        <v>2513</v>
      </c>
      <c r="D175" s="1240"/>
      <c r="E175" s="1240"/>
      <c r="F175" s="1240"/>
      <c r="G175" s="1240"/>
      <c r="H175" s="1240"/>
      <c r="I175" s="1240"/>
      <c r="J175" s="1240"/>
      <c r="K175" s="1240"/>
      <c r="L175" s="1240"/>
      <c r="M175" s="1240"/>
      <c r="N175" s="1240"/>
      <c r="O175" s="1241"/>
      <c r="P175" s="2166"/>
    </row>
    <row r="176" spans="1:16" s="744" customFormat="1" ht="14">
      <c r="A176" s="1225"/>
      <c r="B176" s="1225"/>
      <c r="C176" s="1225"/>
      <c r="D176" s="1225"/>
      <c r="E176" s="1225"/>
      <c r="F176" s="1225"/>
      <c r="G176" s="1225"/>
      <c r="H176" s="1225"/>
      <c r="I176" s="1225"/>
      <c r="J176" s="1225"/>
      <c r="K176" s="1225"/>
      <c r="L176" s="1225"/>
      <c r="M176" s="1225"/>
      <c r="N176" s="1225"/>
      <c r="O176" s="1226"/>
      <c r="P176" s="1225"/>
    </row>
    <row r="177" spans="1:16" s="744" customFormat="1" ht="14">
      <c r="A177" s="1227"/>
      <c r="B177" s="1227"/>
      <c r="C177" s="1227"/>
      <c r="D177" s="1227"/>
      <c r="E177" s="1227"/>
      <c r="F177" s="1227"/>
      <c r="G177" s="1227"/>
      <c r="H177" s="1227"/>
      <c r="I177" s="1227"/>
      <c r="J177" s="1227"/>
      <c r="K177" s="1227"/>
      <c r="L177" s="1227"/>
      <c r="M177" s="1227"/>
      <c r="N177" s="1228"/>
      <c r="O177" s="1229"/>
      <c r="P177" s="1227"/>
    </row>
    <row r="178" spans="1:16" s="1277" customFormat="1" ht="19" customHeight="1">
      <c r="A178" s="1227"/>
      <c r="B178" s="2181" t="s">
        <v>887</v>
      </c>
      <c r="C178" s="2181"/>
      <c r="D178" s="2181"/>
      <c r="E178" s="2181"/>
      <c r="F178" s="2182"/>
      <c r="G178" s="2182"/>
      <c r="H178" s="2182"/>
      <c r="I178" s="2181" t="s">
        <v>4551</v>
      </c>
      <c r="J178" s="2181"/>
      <c r="K178" s="2181"/>
      <c r="L178" s="2181"/>
      <c r="M178" s="2181"/>
      <c r="N178" s="2181"/>
      <c r="O178" s="2181"/>
      <c r="P178" s="1227"/>
    </row>
    <row r="179" spans="1:16" s="1277" customFormat="1" ht="19" customHeight="1">
      <c r="A179" s="1230"/>
      <c r="B179" s="2181" t="s">
        <v>3359</v>
      </c>
      <c r="C179" s="2181"/>
      <c r="D179" s="2181"/>
      <c r="E179" s="2181"/>
      <c r="F179" s="2182"/>
      <c r="G179" s="2182"/>
      <c r="H179" s="2182"/>
      <c r="I179" s="2182"/>
      <c r="J179" s="2182"/>
      <c r="K179" s="2182"/>
      <c r="L179" s="2183"/>
      <c r="M179" s="2184"/>
      <c r="N179" s="2185"/>
      <c r="O179" s="1230"/>
      <c r="P179" s="1230"/>
    </row>
    <row r="180" spans="1:16" s="1277" customFormat="1" ht="19" customHeight="1">
      <c r="A180" s="1230"/>
      <c r="B180" s="2181" t="s">
        <v>4560</v>
      </c>
      <c r="C180" s="2181"/>
      <c r="D180" s="2181"/>
      <c r="E180" s="2181"/>
      <c r="F180" s="2182"/>
      <c r="G180" s="2182"/>
      <c r="H180" s="2182"/>
      <c r="I180" s="2181" t="s">
        <v>4561</v>
      </c>
      <c r="J180" s="2181"/>
      <c r="K180" s="2181"/>
      <c r="L180" s="2181"/>
      <c r="M180" s="2181"/>
      <c r="N180" s="2181"/>
      <c r="O180" s="2181"/>
      <c r="P180" s="1230"/>
    </row>
    <row r="181" spans="1:16" s="1277" customFormat="1" ht="19" customHeight="1">
      <c r="A181" s="1230"/>
      <c r="B181" s="2182"/>
      <c r="C181" s="2182"/>
      <c r="D181" s="2182"/>
      <c r="E181" s="2182"/>
      <c r="F181" s="2182"/>
      <c r="G181" s="2182"/>
      <c r="H181" s="2182"/>
      <c r="I181" s="2182"/>
      <c r="J181" s="2182"/>
      <c r="K181" s="2182"/>
      <c r="L181" s="2182"/>
      <c r="M181" s="957"/>
      <c r="N181" s="957"/>
      <c r="O181" s="1231"/>
      <c r="P181" s="1231"/>
    </row>
    <row r="182" spans="1:16" s="1277" customFormat="1" ht="19" customHeight="1">
      <c r="A182" s="1230"/>
      <c r="B182" s="2182"/>
      <c r="C182" s="2182"/>
      <c r="D182" s="2182"/>
      <c r="E182" s="2182"/>
      <c r="F182" s="2182"/>
      <c r="G182" s="2182"/>
      <c r="H182" s="2182"/>
      <c r="I182" s="2182"/>
      <c r="J182" s="2182"/>
      <c r="K182" s="2182"/>
      <c r="L182" s="2182"/>
      <c r="M182" s="957"/>
      <c r="N182" s="957"/>
      <c r="O182" s="1231"/>
      <c r="P182" s="1231"/>
    </row>
    <row r="183" spans="1:16" s="1277" customFormat="1" ht="19" customHeight="1">
      <c r="A183" s="1230"/>
      <c r="B183" s="2182"/>
      <c r="C183" s="2182"/>
      <c r="D183" s="2182"/>
      <c r="E183" s="2182"/>
      <c r="F183" s="2182"/>
      <c r="G183" s="2182"/>
      <c r="H183" s="2182"/>
      <c r="I183" s="2182"/>
      <c r="J183" s="2182"/>
      <c r="K183" s="2182"/>
      <c r="L183" s="2182"/>
      <c r="M183" s="957"/>
      <c r="N183" s="957"/>
      <c r="O183" s="1230"/>
      <c r="P183" s="1230"/>
    </row>
    <row r="184" spans="1:16" s="1277" customFormat="1" ht="19" customHeight="1">
      <c r="A184" s="957"/>
      <c r="B184" s="2182"/>
      <c r="C184" s="2182"/>
      <c r="D184" s="2182"/>
      <c r="E184" s="2182"/>
      <c r="F184" s="2186"/>
      <c r="G184" s="2186"/>
      <c r="H184" s="2182"/>
      <c r="I184" s="2182"/>
      <c r="J184" s="2182"/>
      <c r="K184" s="2182"/>
      <c r="L184" s="2186"/>
      <c r="M184" s="957"/>
      <c r="N184" s="957"/>
      <c r="O184" s="957"/>
      <c r="P184" s="957"/>
    </row>
    <row r="185" spans="1:16" s="1277" customFormat="1" ht="19" customHeight="1">
      <c r="A185" s="957"/>
      <c r="B185" s="2187" t="s">
        <v>3984</v>
      </c>
      <c r="C185" s="2187"/>
      <c r="D185" s="2187"/>
      <c r="E185" s="2187"/>
      <c r="F185" s="2182"/>
      <c r="G185" s="2182"/>
      <c r="H185" s="2186"/>
      <c r="I185" s="2188" t="s">
        <v>892</v>
      </c>
      <c r="J185" s="2188"/>
      <c r="K185" s="2188"/>
      <c r="L185" s="2188"/>
      <c r="M185" s="2188"/>
      <c r="N185" s="2188"/>
      <c r="O185" s="2188"/>
      <c r="P185" s="957"/>
    </row>
    <row r="186" spans="1:16" s="1277" customFormat="1" ht="19" customHeight="1">
      <c r="A186" s="957"/>
      <c r="B186" s="2189" t="s">
        <v>3985</v>
      </c>
      <c r="C186" s="2189"/>
      <c r="D186" s="2189"/>
      <c r="E186" s="2189"/>
      <c r="F186" s="2182"/>
      <c r="G186" s="2182"/>
      <c r="H186" s="2182"/>
      <c r="I186" s="2181" t="s">
        <v>891</v>
      </c>
      <c r="J186" s="2181"/>
      <c r="K186" s="2181"/>
      <c r="L186" s="2181"/>
      <c r="M186" s="2181"/>
      <c r="N186" s="2181"/>
      <c r="O186" s="2181"/>
      <c r="P186" s="957"/>
    </row>
    <row r="187" spans="1:16">
      <c r="A187" s="1178"/>
      <c r="B187" s="1232"/>
      <c r="C187" s="1232"/>
      <c r="D187" s="1232"/>
      <c r="E187" s="1232"/>
      <c r="F187" s="1232"/>
      <c r="G187" s="1178"/>
      <c r="H187" s="1178"/>
      <c r="I187" s="1179"/>
      <c r="J187" s="1179"/>
      <c r="K187" s="1179"/>
      <c r="L187" s="1179"/>
      <c r="M187" s="1179"/>
      <c r="N187" s="1179"/>
      <c r="O187" s="1178"/>
      <c r="P187" s="1178"/>
    </row>
    <row r="188" spans="1:16">
      <c r="A188" s="1214"/>
      <c r="B188" s="1215"/>
      <c r="C188" s="1215"/>
      <c r="D188" s="1215"/>
      <c r="E188" s="1215"/>
      <c r="F188" s="1215"/>
      <c r="G188" s="1214"/>
      <c r="H188" s="1214"/>
      <c r="I188" s="1214"/>
      <c r="J188" s="1214"/>
      <c r="K188" s="1214"/>
      <c r="L188" s="1214"/>
      <c r="M188" s="1214"/>
      <c r="N188" s="1214"/>
      <c r="O188" s="1214"/>
      <c r="P188" s="1214"/>
    </row>
  </sheetData>
  <autoFilter ref="A10:P175" xr:uid="{00000000-0009-0000-0000-000006000000}"/>
  <mergeCells count="29">
    <mergeCell ref="B185:E185"/>
    <mergeCell ref="B186:E186"/>
    <mergeCell ref="A1:P1"/>
    <mergeCell ref="A2:P2"/>
    <mergeCell ref="O4:P4"/>
    <mergeCell ref="A6:A8"/>
    <mergeCell ref="B6:B8"/>
    <mergeCell ref="C6:C8"/>
    <mergeCell ref="D6:D8"/>
    <mergeCell ref="E6:E8"/>
    <mergeCell ref="F6:F8"/>
    <mergeCell ref="G6:G8"/>
    <mergeCell ref="H6:H8"/>
    <mergeCell ref="I6:M6"/>
    <mergeCell ref="N6:N8"/>
    <mergeCell ref="O6:O8"/>
    <mergeCell ref="P6:P8"/>
    <mergeCell ref="I7:I8"/>
    <mergeCell ref="J7:J8"/>
    <mergeCell ref="K7:K8"/>
    <mergeCell ref="L7:L8"/>
    <mergeCell ref="M7:M8"/>
    <mergeCell ref="I186:O186"/>
    <mergeCell ref="I178:O178"/>
    <mergeCell ref="I180:O180"/>
    <mergeCell ref="I185:O185"/>
    <mergeCell ref="B178:E178"/>
    <mergeCell ref="B179:E179"/>
    <mergeCell ref="B180:E180"/>
  </mergeCells>
  <phoneticPr fontId="100" type="noConversion"/>
  <pageMargins left="0.7" right="1.1499999999999999" top="1" bottom="0.75" header="0.3" footer="0.3"/>
  <pageSetup paperSize="5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50"/>
  <sheetViews>
    <sheetView topLeftCell="A14" workbookViewId="0">
      <selection activeCell="O21" sqref="O21"/>
    </sheetView>
  </sheetViews>
  <sheetFormatPr baseColWidth="10" defaultColWidth="11.5" defaultRowHeight="15"/>
  <cols>
    <col min="2" max="2" width="30" bestFit="1" customWidth="1"/>
    <col min="3" max="3" width="25.33203125" bestFit="1" customWidth="1"/>
    <col min="4" max="4" width="15.1640625" bestFit="1" customWidth="1"/>
    <col min="15" max="15" width="15.1640625" bestFit="1" customWidth="1"/>
  </cols>
  <sheetData>
    <row r="1" spans="1:16" ht="25">
      <c r="A1" s="1723" t="s">
        <v>2304</v>
      </c>
      <c r="B1" s="1723"/>
      <c r="C1" s="1723"/>
      <c r="D1" s="1723"/>
      <c r="E1" s="1723"/>
      <c r="F1" s="1723"/>
      <c r="G1" s="1723"/>
      <c r="H1" s="1723"/>
      <c r="I1" s="1723"/>
      <c r="J1" s="1723"/>
      <c r="K1" s="1723"/>
      <c r="L1" s="1723"/>
      <c r="M1" s="1723"/>
      <c r="N1" s="1723"/>
      <c r="O1" s="1723"/>
      <c r="P1" s="1723"/>
    </row>
    <row r="2" spans="1:16" ht="25">
      <c r="A2" s="1723" t="s">
        <v>2305</v>
      </c>
      <c r="B2" s="1723"/>
      <c r="C2" s="1723"/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</row>
    <row r="3" spans="1:16">
      <c r="A3" s="1084"/>
      <c r="B3" s="1084"/>
      <c r="C3" s="1084"/>
      <c r="D3" s="1084"/>
      <c r="E3" s="1084"/>
      <c r="F3" s="1084"/>
      <c r="G3" s="1084"/>
      <c r="H3" s="1084"/>
      <c r="I3" s="1084"/>
      <c r="J3" s="1084"/>
      <c r="K3" s="1084"/>
      <c r="L3" s="1084"/>
      <c r="M3" s="1084"/>
      <c r="N3" s="1084"/>
      <c r="O3" s="1084"/>
      <c r="P3" s="1084"/>
    </row>
    <row r="4" spans="1:16">
      <c r="A4" s="1084"/>
      <c r="B4" s="1084"/>
      <c r="C4" s="1084"/>
      <c r="D4" s="1084"/>
      <c r="E4" s="1084"/>
      <c r="F4" s="1084"/>
      <c r="G4" s="1084"/>
      <c r="H4" s="1084"/>
      <c r="I4" s="1084"/>
      <c r="J4" s="1084"/>
      <c r="K4" s="1084"/>
      <c r="L4" s="1084"/>
      <c r="M4" s="1084"/>
      <c r="N4" s="1084"/>
      <c r="O4" s="1724"/>
      <c r="P4" s="1724"/>
    </row>
    <row r="5" spans="1:16" ht="16" thickBot="1">
      <c r="A5" s="826"/>
      <c r="B5" s="861" t="s">
        <v>895</v>
      </c>
      <c r="C5" s="826"/>
      <c r="D5" s="827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811"/>
      <c r="P5" s="1084"/>
    </row>
    <row r="6" spans="1:16" ht="16" customHeight="1" thickTop="1">
      <c r="A6" s="1725" t="s">
        <v>2306</v>
      </c>
      <c r="B6" s="1707" t="s">
        <v>2494</v>
      </c>
      <c r="C6" s="1707" t="s">
        <v>2898</v>
      </c>
      <c r="D6" s="1707" t="s">
        <v>2495</v>
      </c>
      <c r="E6" s="1707" t="s">
        <v>2899</v>
      </c>
      <c r="F6" s="1707" t="s">
        <v>2900</v>
      </c>
      <c r="G6" s="1707" t="s">
        <v>2507</v>
      </c>
      <c r="H6" s="1707" t="s">
        <v>2901</v>
      </c>
      <c r="I6" s="1707" t="s">
        <v>2834</v>
      </c>
      <c r="J6" s="1707"/>
      <c r="K6" s="1707"/>
      <c r="L6" s="1707"/>
      <c r="M6" s="1707"/>
      <c r="N6" s="1707" t="s">
        <v>2501</v>
      </c>
      <c r="O6" s="1707" t="s">
        <v>2502</v>
      </c>
      <c r="P6" s="1711" t="s">
        <v>2840</v>
      </c>
    </row>
    <row r="7" spans="1:16">
      <c r="A7" s="1726"/>
      <c r="B7" s="1708"/>
      <c r="C7" s="1708"/>
      <c r="D7" s="1708"/>
      <c r="E7" s="1708"/>
      <c r="F7" s="1708"/>
      <c r="G7" s="1708"/>
      <c r="H7" s="1708"/>
      <c r="I7" s="1708" t="s">
        <v>2902</v>
      </c>
      <c r="J7" s="1708" t="s">
        <v>2903</v>
      </c>
      <c r="K7" s="1708" t="s">
        <v>2904</v>
      </c>
      <c r="L7" s="1708" t="s">
        <v>2905</v>
      </c>
      <c r="M7" s="1708" t="s">
        <v>2320</v>
      </c>
      <c r="N7" s="1728"/>
      <c r="O7" s="1708"/>
      <c r="P7" s="1712"/>
    </row>
    <row r="8" spans="1:16" ht="16" thickBot="1">
      <c r="A8" s="1727"/>
      <c r="B8" s="1709"/>
      <c r="C8" s="1709"/>
      <c r="D8" s="1709"/>
      <c r="E8" s="1709"/>
      <c r="F8" s="1709"/>
      <c r="G8" s="1709"/>
      <c r="H8" s="1709"/>
      <c r="I8" s="1709"/>
      <c r="J8" s="1709"/>
      <c r="K8" s="1709"/>
      <c r="L8" s="1709"/>
      <c r="M8" s="1709"/>
      <c r="N8" s="1729"/>
      <c r="O8" s="1709"/>
      <c r="P8" s="1713"/>
    </row>
    <row r="9" spans="1:16" ht="16" thickTop="1">
      <c r="A9" s="1135">
        <v>1</v>
      </c>
      <c r="B9" s="1136">
        <v>2</v>
      </c>
      <c r="C9" s="1136">
        <v>3</v>
      </c>
      <c r="D9" s="1136">
        <v>4</v>
      </c>
      <c r="E9" s="1136">
        <v>5</v>
      </c>
      <c r="F9" s="1136">
        <v>6</v>
      </c>
      <c r="G9" s="1136">
        <v>7</v>
      </c>
      <c r="H9" s="1136">
        <v>8</v>
      </c>
      <c r="I9" s="1136">
        <v>9</v>
      </c>
      <c r="J9" s="1136">
        <v>10</v>
      </c>
      <c r="K9" s="1136">
        <v>11</v>
      </c>
      <c r="L9" s="1136">
        <v>12</v>
      </c>
      <c r="M9" s="1136">
        <v>13</v>
      </c>
      <c r="N9" s="1136">
        <v>14</v>
      </c>
      <c r="O9" s="1136">
        <v>15</v>
      </c>
      <c r="P9" s="1137">
        <v>16</v>
      </c>
    </row>
    <row r="10" spans="1:16">
      <c r="A10" s="828"/>
      <c r="B10" s="829"/>
      <c r="C10" s="829"/>
      <c r="D10" s="829"/>
      <c r="E10" s="829"/>
      <c r="F10" s="829"/>
      <c r="G10" s="829"/>
      <c r="H10" s="829"/>
      <c r="I10" s="829"/>
      <c r="J10" s="829"/>
      <c r="K10" s="829"/>
      <c r="L10" s="829"/>
      <c r="M10" s="829"/>
      <c r="N10" s="829"/>
      <c r="O10" s="829"/>
      <c r="P10" s="830"/>
    </row>
    <row r="11" spans="1:16" ht="25" customHeight="1">
      <c r="A11" s="831">
        <v>1</v>
      </c>
      <c r="B11" s="832" t="s">
        <v>885</v>
      </c>
      <c r="C11" s="829"/>
      <c r="D11" s="829"/>
      <c r="E11" s="829"/>
      <c r="F11" s="829"/>
      <c r="G11" s="829"/>
      <c r="H11" s="829"/>
      <c r="I11" s="829"/>
      <c r="J11" s="829"/>
      <c r="K11" s="829"/>
      <c r="L11" s="829"/>
      <c r="M11" s="829"/>
      <c r="N11" s="829"/>
      <c r="O11" s="833"/>
      <c r="P11" s="830"/>
    </row>
    <row r="12" spans="1:16" ht="25" customHeight="1">
      <c r="A12" s="831" t="s">
        <v>2321</v>
      </c>
      <c r="B12" s="832" t="s">
        <v>2849</v>
      </c>
      <c r="C12" s="829"/>
      <c r="D12" s="829"/>
      <c r="E12" s="829"/>
      <c r="F12" s="829"/>
      <c r="G12" s="829"/>
      <c r="H12" s="829"/>
      <c r="I12" s="829"/>
      <c r="J12" s="829"/>
      <c r="K12" s="829"/>
      <c r="L12" s="829"/>
      <c r="M12" s="829"/>
      <c r="N12" s="829"/>
      <c r="O12" s="834">
        <f>O17+O21+O28+O30</f>
        <v>3911561</v>
      </c>
      <c r="P12" s="830"/>
    </row>
    <row r="13" spans="1:16" ht="25" customHeight="1">
      <c r="A13" s="831" t="s">
        <v>2323</v>
      </c>
      <c r="B13" s="832" t="s">
        <v>2850</v>
      </c>
      <c r="C13" s="1083" t="s">
        <v>1507</v>
      </c>
      <c r="D13" s="829"/>
      <c r="E13" s="829"/>
      <c r="F13" s="829"/>
      <c r="G13" s="829"/>
      <c r="H13" s="829"/>
      <c r="I13" s="829"/>
      <c r="J13" s="829"/>
      <c r="K13" s="829"/>
      <c r="L13" s="829"/>
      <c r="M13" s="829"/>
      <c r="N13" s="829"/>
      <c r="O13" s="834">
        <v>0</v>
      </c>
      <c r="P13" s="830"/>
    </row>
    <row r="14" spans="1:16" ht="25" customHeight="1">
      <c r="A14" s="831"/>
      <c r="B14" s="832"/>
      <c r="C14" s="829"/>
      <c r="D14" s="829"/>
      <c r="E14" s="829"/>
      <c r="F14" s="829"/>
      <c r="G14" s="829"/>
      <c r="H14" s="829"/>
      <c r="I14" s="829"/>
      <c r="J14" s="829"/>
      <c r="K14" s="829"/>
      <c r="L14" s="829"/>
      <c r="M14" s="829"/>
      <c r="N14" s="829"/>
      <c r="O14" s="834"/>
      <c r="P14" s="835"/>
    </row>
    <row r="15" spans="1:16" ht="25" customHeight="1">
      <c r="A15" s="831" t="s">
        <v>2333</v>
      </c>
      <c r="B15" s="832" t="s">
        <v>2851</v>
      </c>
      <c r="C15" s="1083" t="s">
        <v>1507</v>
      </c>
      <c r="D15" s="829"/>
      <c r="E15" s="829"/>
      <c r="F15" s="829"/>
      <c r="G15" s="829"/>
      <c r="H15" s="829"/>
      <c r="I15" s="829"/>
      <c r="J15" s="829"/>
      <c r="K15" s="829"/>
      <c r="L15" s="829"/>
      <c r="M15" s="829"/>
      <c r="N15" s="829"/>
      <c r="O15" s="834">
        <v>0</v>
      </c>
      <c r="P15" s="830"/>
    </row>
    <row r="16" spans="1:16" ht="25" customHeight="1">
      <c r="A16" s="831"/>
      <c r="B16" s="832"/>
      <c r="C16" s="836"/>
      <c r="D16" s="829"/>
      <c r="E16" s="836"/>
      <c r="F16" s="829"/>
      <c r="G16" s="836"/>
      <c r="H16" s="829"/>
      <c r="I16" s="836"/>
      <c r="J16" s="836"/>
      <c r="K16" s="836"/>
      <c r="L16" s="836"/>
      <c r="M16" s="836"/>
      <c r="N16" s="829"/>
      <c r="O16" s="834"/>
      <c r="P16" s="830"/>
    </row>
    <row r="17" spans="1:16" ht="25" customHeight="1">
      <c r="A17" s="831" t="s">
        <v>2335</v>
      </c>
      <c r="B17" s="832" t="s">
        <v>2852</v>
      </c>
      <c r="C17" s="1083" t="s">
        <v>1507</v>
      </c>
      <c r="D17" s="829"/>
      <c r="E17" s="829"/>
      <c r="F17" s="829"/>
      <c r="G17" s="829"/>
      <c r="H17" s="829"/>
      <c r="I17" s="829"/>
      <c r="J17" s="829"/>
      <c r="K17" s="829"/>
      <c r="L17" s="829"/>
      <c r="M17" s="829"/>
      <c r="N17" s="829"/>
      <c r="O17" s="834">
        <v>0</v>
      </c>
      <c r="P17" s="830"/>
    </row>
    <row r="18" spans="1:16" ht="25" customHeight="1">
      <c r="A18" s="1085"/>
      <c r="B18" s="1083"/>
      <c r="C18" s="829" t="s">
        <v>2513</v>
      </c>
      <c r="D18" s="829"/>
      <c r="E18" s="829"/>
      <c r="F18" s="829"/>
      <c r="G18" s="829"/>
      <c r="H18" s="829"/>
      <c r="I18" s="829"/>
      <c r="J18" s="829"/>
      <c r="K18" s="829"/>
      <c r="L18" s="829"/>
      <c r="M18" s="829"/>
      <c r="N18" s="829"/>
      <c r="O18" s="833"/>
      <c r="P18" s="830"/>
    </row>
    <row r="19" spans="1:16" ht="35" customHeight="1">
      <c r="A19" s="831" t="s">
        <v>2339</v>
      </c>
      <c r="B19" s="832" t="s">
        <v>2853</v>
      </c>
      <c r="C19" s="1083" t="s">
        <v>1507</v>
      </c>
      <c r="D19" s="829"/>
      <c r="E19" s="829"/>
      <c r="F19" s="829"/>
      <c r="G19" s="829"/>
      <c r="H19" s="829"/>
      <c r="I19" s="829"/>
      <c r="J19" s="829"/>
      <c r="K19" s="829"/>
      <c r="L19" s="829"/>
      <c r="M19" s="829"/>
      <c r="N19" s="829"/>
      <c r="O19" s="833">
        <v>0</v>
      </c>
      <c r="P19" s="830"/>
    </row>
    <row r="20" spans="1:16" ht="25" customHeight="1">
      <c r="A20" s="1085"/>
      <c r="B20" s="1083"/>
      <c r="C20" s="829" t="s">
        <v>2513</v>
      </c>
      <c r="D20" s="829"/>
      <c r="E20" s="829"/>
      <c r="F20" s="829"/>
      <c r="G20" s="829"/>
      <c r="H20" s="829"/>
      <c r="I20" s="829"/>
      <c r="J20" s="829"/>
      <c r="K20" s="829"/>
      <c r="L20" s="829"/>
      <c r="M20" s="829"/>
      <c r="N20" s="829"/>
      <c r="O20" s="833"/>
      <c r="P20" s="830"/>
    </row>
    <row r="21" spans="1:16" ht="34" customHeight="1">
      <c r="A21" s="831" t="s">
        <v>2341</v>
      </c>
      <c r="B21" s="832" t="s">
        <v>2854</v>
      </c>
      <c r="C21" s="836" t="s">
        <v>2513</v>
      </c>
      <c r="D21" s="829"/>
      <c r="E21" s="829"/>
      <c r="F21" s="829"/>
      <c r="G21" s="829"/>
      <c r="H21" s="829"/>
      <c r="I21" s="829"/>
      <c r="J21" s="829"/>
      <c r="K21" s="829"/>
      <c r="L21" s="829"/>
      <c r="M21" s="829"/>
      <c r="N21" s="829"/>
      <c r="O21" s="834">
        <f>SUM(O22:O26)</f>
        <v>3911561</v>
      </c>
      <c r="P21" s="840"/>
    </row>
    <row r="22" spans="1:16" ht="34" customHeight="1">
      <c r="A22" s="831"/>
      <c r="B22" s="848" t="s">
        <v>2381</v>
      </c>
      <c r="C22" s="848" t="s">
        <v>2869</v>
      </c>
      <c r="D22" s="849" t="s">
        <v>2359</v>
      </c>
      <c r="E22" s="849"/>
      <c r="F22" s="849"/>
      <c r="G22" s="849"/>
      <c r="H22" s="849">
        <v>2009</v>
      </c>
      <c r="I22" s="848"/>
      <c r="J22" s="849"/>
      <c r="K22" s="849"/>
      <c r="L22" s="849"/>
      <c r="M22" s="849"/>
      <c r="N22" s="849" t="s">
        <v>886</v>
      </c>
      <c r="O22" s="850">
        <v>819591</v>
      </c>
      <c r="P22" s="851"/>
    </row>
    <row r="23" spans="1:16" ht="34" customHeight="1">
      <c r="A23" s="831"/>
      <c r="B23" s="848" t="s">
        <v>2381</v>
      </c>
      <c r="C23" s="848" t="s">
        <v>2869</v>
      </c>
      <c r="D23" s="849" t="s">
        <v>2383</v>
      </c>
      <c r="E23" s="849"/>
      <c r="F23" s="849"/>
      <c r="G23" s="849"/>
      <c r="H23" s="849">
        <v>2009</v>
      </c>
      <c r="I23" s="848"/>
      <c r="J23" s="849"/>
      <c r="K23" s="849"/>
      <c r="L23" s="849"/>
      <c r="M23" s="849"/>
      <c r="N23" s="849" t="s">
        <v>886</v>
      </c>
      <c r="O23" s="850">
        <v>1092788</v>
      </c>
      <c r="P23" s="851"/>
    </row>
    <row r="24" spans="1:16" ht="34" customHeight="1">
      <c r="A24" s="831"/>
      <c r="B24" s="848" t="s">
        <v>2381</v>
      </c>
      <c r="C24" s="848" t="s">
        <v>2869</v>
      </c>
      <c r="D24" s="849" t="s">
        <v>2384</v>
      </c>
      <c r="E24" s="849"/>
      <c r="F24" s="849"/>
      <c r="G24" s="849"/>
      <c r="H24" s="849">
        <v>2009</v>
      </c>
      <c r="I24" s="848"/>
      <c r="J24" s="849"/>
      <c r="K24" s="849"/>
      <c r="L24" s="849"/>
      <c r="M24" s="849"/>
      <c r="N24" s="849" t="s">
        <v>886</v>
      </c>
      <c r="O24" s="850">
        <v>546394</v>
      </c>
      <c r="P24" s="851"/>
    </row>
    <row r="25" spans="1:16" ht="34" customHeight="1">
      <c r="A25" s="831"/>
      <c r="B25" s="836" t="s">
        <v>3366</v>
      </c>
      <c r="C25" s="836" t="s">
        <v>2869</v>
      </c>
      <c r="D25" s="829"/>
      <c r="E25" s="829"/>
      <c r="F25" s="829"/>
      <c r="G25" s="829"/>
      <c r="H25" s="829">
        <v>2009</v>
      </c>
      <c r="I25" s="836"/>
      <c r="J25" s="829"/>
      <c r="K25" s="829"/>
      <c r="L25" s="829"/>
      <c r="M25" s="829"/>
      <c r="N25" s="829" t="s">
        <v>886</v>
      </c>
      <c r="O25" s="833">
        <v>1092788</v>
      </c>
      <c r="P25" s="1148"/>
    </row>
    <row r="26" spans="1:16" ht="25" customHeight="1">
      <c r="A26" s="828"/>
      <c r="B26" s="836" t="s">
        <v>3371</v>
      </c>
      <c r="C26" s="836" t="s">
        <v>2890</v>
      </c>
      <c r="D26" s="837" t="s">
        <v>926</v>
      </c>
      <c r="E26" s="829"/>
      <c r="F26" s="829"/>
      <c r="G26" s="829"/>
      <c r="H26" s="829">
        <v>2000</v>
      </c>
      <c r="I26" s="829"/>
      <c r="J26" s="829"/>
      <c r="K26" s="829"/>
      <c r="L26" s="829"/>
      <c r="M26" s="829"/>
      <c r="N26" s="829" t="s">
        <v>886</v>
      </c>
      <c r="O26" s="833">
        <v>360000</v>
      </c>
      <c r="P26" s="830"/>
    </row>
    <row r="27" spans="1:16" ht="25" customHeight="1" thickBot="1">
      <c r="A27" s="841"/>
      <c r="B27" s="836"/>
      <c r="C27" s="836" t="s">
        <v>2513</v>
      </c>
      <c r="D27" s="829"/>
      <c r="E27" s="829"/>
      <c r="F27" s="829"/>
      <c r="G27" s="829"/>
      <c r="H27" s="829"/>
      <c r="I27" s="829"/>
      <c r="J27" s="829"/>
      <c r="K27" s="829"/>
      <c r="L27" s="829"/>
      <c r="M27" s="829"/>
      <c r="N27" s="829"/>
      <c r="O27" s="833"/>
      <c r="P27" s="830"/>
    </row>
    <row r="28" spans="1:16" ht="33" customHeight="1">
      <c r="A28" s="831" t="s">
        <v>2462</v>
      </c>
      <c r="B28" s="832" t="s">
        <v>2855</v>
      </c>
      <c r="C28" s="882" t="s">
        <v>1507</v>
      </c>
      <c r="D28" s="829"/>
      <c r="E28" s="829"/>
      <c r="F28" s="829"/>
      <c r="G28" s="829"/>
      <c r="H28" s="829"/>
      <c r="I28" s="829"/>
      <c r="J28" s="829"/>
      <c r="K28" s="829"/>
      <c r="L28" s="829"/>
      <c r="M28" s="829"/>
      <c r="N28" s="829"/>
      <c r="O28" s="834">
        <v>0</v>
      </c>
      <c r="P28" s="840"/>
    </row>
    <row r="29" spans="1:16" ht="25" customHeight="1" thickBot="1">
      <c r="A29" s="828"/>
      <c r="B29" s="829"/>
      <c r="C29" s="829" t="s">
        <v>2513</v>
      </c>
      <c r="D29" s="829"/>
      <c r="E29" s="829"/>
      <c r="F29" s="829"/>
      <c r="G29" s="829"/>
      <c r="H29" s="829"/>
      <c r="I29" s="829"/>
      <c r="J29" s="829"/>
      <c r="K29" s="829"/>
      <c r="L29" s="829"/>
      <c r="M29" s="829"/>
      <c r="N29" s="829"/>
      <c r="O29" s="833"/>
      <c r="P29" s="830"/>
    </row>
    <row r="30" spans="1:16" ht="25" customHeight="1">
      <c r="A30" s="831" t="s">
        <v>2472</v>
      </c>
      <c r="B30" s="832" t="s">
        <v>2856</v>
      </c>
      <c r="C30" s="882" t="s">
        <v>1507</v>
      </c>
      <c r="D30" s="829"/>
      <c r="E30" s="829"/>
      <c r="F30" s="829"/>
      <c r="G30" s="829"/>
      <c r="H30" s="829"/>
      <c r="I30" s="829"/>
      <c r="J30" s="829"/>
      <c r="K30" s="829"/>
      <c r="L30" s="829"/>
      <c r="M30" s="829"/>
      <c r="N30" s="829"/>
      <c r="O30" s="834">
        <v>0</v>
      </c>
      <c r="P30" s="840"/>
    </row>
    <row r="31" spans="1:16" ht="25" customHeight="1" thickBot="1">
      <c r="A31" s="879"/>
      <c r="B31" s="878"/>
      <c r="C31" s="864" t="s">
        <v>2513</v>
      </c>
      <c r="D31" s="866"/>
      <c r="E31" s="854"/>
      <c r="F31" s="854"/>
      <c r="G31" s="854"/>
      <c r="H31" s="854"/>
      <c r="I31" s="854"/>
      <c r="J31" s="854"/>
      <c r="K31" s="854"/>
      <c r="L31" s="854"/>
      <c r="M31" s="854"/>
      <c r="N31" s="854"/>
      <c r="O31" s="855"/>
      <c r="P31" s="856"/>
    </row>
    <row r="32" spans="1:16" ht="25" customHeight="1">
      <c r="A32" s="880" t="s">
        <v>2476</v>
      </c>
      <c r="B32" s="881" t="s">
        <v>2857</v>
      </c>
      <c r="C32" s="882" t="s">
        <v>1507</v>
      </c>
      <c r="D32" s="869"/>
      <c r="E32" s="869"/>
      <c r="F32" s="869"/>
      <c r="G32" s="869"/>
      <c r="H32" s="869"/>
      <c r="I32" s="869"/>
      <c r="J32" s="869"/>
      <c r="K32" s="869"/>
      <c r="L32" s="869"/>
      <c r="M32" s="869"/>
      <c r="N32" s="869"/>
      <c r="O32" s="870">
        <v>0</v>
      </c>
      <c r="P32" s="871"/>
    </row>
    <row r="33" spans="1:16" ht="25" customHeight="1">
      <c r="A33" s="876"/>
      <c r="B33" s="877"/>
      <c r="C33" s="860" t="s">
        <v>2513</v>
      </c>
      <c r="D33" s="858"/>
      <c r="E33" s="858"/>
      <c r="F33" s="858"/>
      <c r="G33" s="858"/>
      <c r="H33" s="858"/>
      <c r="I33" s="858"/>
      <c r="J33" s="858"/>
      <c r="K33" s="858"/>
      <c r="L33" s="858"/>
      <c r="M33" s="858"/>
      <c r="N33" s="858"/>
      <c r="O33" s="863"/>
      <c r="P33" s="859"/>
    </row>
    <row r="34" spans="1:16" ht="25" customHeight="1">
      <c r="A34" s="831" t="s">
        <v>2478</v>
      </c>
      <c r="B34" s="832" t="s">
        <v>2858</v>
      </c>
      <c r="C34" s="1083" t="s">
        <v>1507</v>
      </c>
      <c r="D34" s="829"/>
      <c r="E34" s="829"/>
      <c r="F34" s="829"/>
      <c r="G34" s="829"/>
      <c r="H34" s="829"/>
      <c r="I34" s="829"/>
      <c r="J34" s="829"/>
      <c r="K34" s="829"/>
      <c r="L34" s="829"/>
      <c r="M34" s="829"/>
      <c r="N34" s="829"/>
      <c r="O34" s="833">
        <v>0</v>
      </c>
      <c r="P34" s="830"/>
    </row>
    <row r="35" spans="1:16" ht="25" customHeight="1">
      <c r="A35" s="831"/>
      <c r="B35" s="832"/>
      <c r="C35" s="1083" t="s">
        <v>2513</v>
      </c>
      <c r="D35" s="829"/>
      <c r="E35" s="829"/>
      <c r="F35" s="829"/>
      <c r="G35" s="829"/>
      <c r="H35" s="829"/>
      <c r="I35" s="829"/>
      <c r="J35" s="829"/>
      <c r="K35" s="829"/>
      <c r="L35" s="829"/>
      <c r="M35" s="829"/>
      <c r="N35" s="829"/>
      <c r="O35" s="833"/>
      <c r="P35" s="830"/>
    </row>
    <row r="36" spans="1:16" ht="25" customHeight="1">
      <c r="A36" s="831" t="s">
        <v>2480</v>
      </c>
      <c r="B36" s="832" t="s">
        <v>2859</v>
      </c>
      <c r="C36" s="1083" t="s">
        <v>1507</v>
      </c>
      <c r="D36" s="829"/>
      <c r="E36" s="829"/>
      <c r="F36" s="829"/>
      <c r="G36" s="829"/>
      <c r="H36" s="829"/>
      <c r="I36" s="829"/>
      <c r="J36" s="829"/>
      <c r="K36" s="829"/>
      <c r="L36" s="829"/>
      <c r="M36" s="829"/>
      <c r="N36" s="829"/>
      <c r="O36" s="833">
        <v>0</v>
      </c>
      <c r="P36" s="830"/>
    </row>
    <row r="37" spans="1:16" ht="25" customHeight="1" thickBot="1">
      <c r="A37" s="853"/>
      <c r="B37" s="854"/>
      <c r="C37" s="854" t="s">
        <v>2513</v>
      </c>
      <c r="D37" s="854"/>
      <c r="E37" s="854"/>
      <c r="F37" s="854"/>
      <c r="G37" s="854"/>
      <c r="H37" s="854"/>
      <c r="I37" s="854"/>
      <c r="J37" s="854"/>
      <c r="K37" s="854"/>
      <c r="L37" s="854"/>
      <c r="M37" s="854"/>
      <c r="N37" s="854"/>
      <c r="O37" s="855"/>
      <c r="P37" s="856"/>
    </row>
    <row r="38" spans="1:16">
      <c r="A38" s="812"/>
      <c r="B38" s="812"/>
      <c r="C38" s="812"/>
      <c r="D38" s="812"/>
      <c r="E38" s="812"/>
      <c r="F38" s="812"/>
      <c r="G38" s="812"/>
      <c r="H38" s="812"/>
      <c r="I38" s="812"/>
      <c r="J38" s="812"/>
      <c r="K38" s="812"/>
      <c r="L38" s="812"/>
      <c r="M38" s="812"/>
      <c r="N38" s="812"/>
      <c r="O38" s="813"/>
      <c r="P38" s="812"/>
    </row>
    <row r="39" spans="1:16">
      <c r="A39" s="771"/>
      <c r="B39" s="771"/>
      <c r="C39" s="771"/>
      <c r="D39" s="771"/>
      <c r="E39" s="771"/>
      <c r="F39" s="771"/>
      <c r="G39" s="771"/>
      <c r="H39" s="771"/>
      <c r="I39" s="771"/>
      <c r="J39" s="771"/>
      <c r="K39" s="771"/>
      <c r="L39" s="771"/>
      <c r="M39" s="771"/>
      <c r="N39" s="780"/>
      <c r="O39" s="806"/>
      <c r="P39" s="771"/>
    </row>
    <row r="40" spans="1:16">
      <c r="A40" s="771"/>
      <c r="B40" s="1730" t="s">
        <v>3358</v>
      </c>
      <c r="C40" s="1730"/>
      <c r="D40" s="1730"/>
      <c r="E40" s="797"/>
      <c r="F40" s="798"/>
      <c r="G40" s="798"/>
      <c r="H40" s="797"/>
      <c r="I40" s="1730" t="s">
        <v>3360</v>
      </c>
      <c r="J40" s="1730"/>
      <c r="K40" s="1730"/>
      <c r="L40" s="1730"/>
      <c r="M40" s="1730"/>
      <c r="N40" s="1730"/>
      <c r="O40" s="1730"/>
      <c r="P40" s="771"/>
    </row>
    <row r="41" spans="1:16">
      <c r="A41" s="805"/>
      <c r="B41" s="1730" t="s">
        <v>3359</v>
      </c>
      <c r="C41" s="1730"/>
      <c r="D41" s="1730"/>
      <c r="E41" s="800"/>
      <c r="F41" s="798"/>
      <c r="G41" s="798"/>
      <c r="H41" s="801"/>
      <c r="I41" s="801"/>
      <c r="J41" s="801"/>
      <c r="K41" s="801"/>
      <c r="L41" s="1082"/>
      <c r="M41" s="751"/>
      <c r="N41" s="780"/>
      <c r="O41" s="805"/>
      <c r="P41" s="805"/>
    </row>
    <row r="42" spans="1:16">
      <c r="A42" s="805"/>
      <c r="B42" s="1730" t="s">
        <v>889</v>
      </c>
      <c r="C42" s="1730"/>
      <c r="D42" s="1730"/>
      <c r="E42" s="800"/>
      <c r="F42" s="800"/>
      <c r="G42" s="800"/>
      <c r="H42" s="801"/>
      <c r="I42" s="1731" t="s">
        <v>888</v>
      </c>
      <c r="J42" s="1731"/>
      <c r="K42" s="1731"/>
      <c r="L42" s="1731"/>
      <c r="M42" s="1731"/>
      <c r="N42" s="1731"/>
      <c r="O42" s="1731"/>
      <c r="P42" s="805"/>
    </row>
    <row r="43" spans="1:16">
      <c r="A43" s="805"/>
      <c r="B43" s="800"/>
      <c r="C43" s="800"/>
      <c r="D43" s="800"/>
      <c r="E43" s="800"/>
      <c r="F43" s="800"/>
      <c r="G43" s="800"/>
      <c r="H43" s="801"/>
      <c r="I43" s="801"/>
      <c r="J43" s="801"/>
      <c r="K43" s="801"/>
      <c r="L43" s="800"/>
      <c r="M43" s="796"/>
      <c r="N43" s="796"/>
      <c r="O43" s="807"/>
      <c r="P43" s="807"/>
    </row>
    <row r="44" spans="1:16">
      <c r="A44" s="805"/>
      <c r="B44" s="800"/>
      <c r="C44" s="800"/>
      <c r="D44" s="800"/>
      <c r="E44" s="800"/>
      <c r="F44" s="800"/>
      <c r="G44" s="800"/>
      <c r="H44" s="801"/>
      <c r="I44" s="801"/>
      <c r="J44" s="801"/>
      <c r="K44" s="801"/>
      <c r="L44" s="800"/>
      <c r="M44" s="796"/>
      <c r="N44" s="796"/>
      <c r="O44" s="807"/>
      <c r="P44" s="807"/>
    </row>
    <row r="45" spans="1:16">
      <c r="A45" s="805"/>
      <c r="B45" s="800"/>
      <c r="C45" s="800"/>
      <c r="D45" s="800"/>
      <c r="E45" s="800"/>
      <c r="F45" s="800"/>
      <c r="G45" s="800"/>
      <c r="H45" s="801"/>
      <c r="I45" s="801"/>
      <c r="J45" s="801"/>
      <c r="K45" s="801"/>
      <c r="L45" s="800"/>
      <c r="M45" s="796"/>
      <c r="N45" s="796"/>
      <c r="O45" s="805"/>
      <c r="P45" s="805"/>
    </row>
    <row r="46" spans="1:16">
      <c r="A46" s="823"/>
      <c r="B46" s="800"/>
      <c r="C46" s="800"/>
      <c r="D46" s="800"/>
      <c r="E46" s="800"/>
      <c r="F46" s="803"/>
      <c r="G46" s="803"/>
      <c r="H46" s="801"/>
      <c r="I46" s="801"/>
      <c r="J46" s="801"/>
      <c r="K46" s="801"/>
      <c r="L46" s="803"/>
      <c r="M46" s="796"/>
      <c r="N46" s="796"/>
      <c r="O46" s="823"/>
      <c r="P46" s="823"/>
    </row>
    <row r="47" spans="1:16">
      <c r="A47" s="823"/>
      <c r="B47" s="1719" t="s">
        <v>2487</v>
      </c>
      <c r="C47" s="1719"/>
      <c r="D47" s="1719"/>
      <c r="E47" s="800"/>
      <c r="F47" s="798"/>
      <c r="G47" s="798"/>
      <c r="H47" s="804"/>
      <c r="I47" s="1721" t="s">
        <v>892</v>
      </c>
      <c r="J47" s="1721"/>
      <c r="K47" s="1721"/>
      <c r="L47" s="1721"/>
      <c r="M47" s="1721"/>
      <c r="N47" s="1721"/>
      <c r="O47" s="1721"/>
      <c r="P47" s="823"/>
    </row>
    <row r="48" spans="1:16">
      <c r="A48" s="823"/>
      <c r="B48" s="1720" t="s">
        <v>1942</v>
      </c>
      <c r="C48" s="1720"/>
      <c r="D48" s="1720"/>
      <c r="E48" s="800"/>
      <c r="F48" s="787"/>
      <c r="G48" s="787"/>
      <c r="H48" s="801"/>
      <c r="I48" s="1722" t="s">
        <v>891</v>
      </c>
      <c r="J48" s="1722"/>
      <c r="K48" s="1722"/>
      <c r="L48" s="1722"/>
      <c r="M48" s="1722"/>
      <c r="N48" s="1722"/>
      <c r="O48" s="1722"/>
      <c r="P48" s="823"/>
    </row>
    <row r="49" spans="1:16">
      <c r="A49" s="823"/>
      <c r="B49" s="824"/>
      <c r="C49" s="824"/>
      <c r="D49" s="824"/>
      <c r="E49" s="824"/>
      <c r="F49" s="824"/>
      <c r="G49" s="823"/>
      <c r="H49" s="823"/>
      <c r="I49" s="751"/>
      <c r="J49" s="751"/>
      <c r="K49" s="751"/>
      <c r="L49" s="751"/>
      <c r="M49" s="751"/>
      <c r="N49" s="751"/>
      <c r="O49" s="823"/>
      <c r="P49" s="823"/>
    </row>
    <row r="50" spans="1:16">
      <c r="A50" s="814"/>
      <c r="B50" s="815"/>
      <c r="C50" s="815"/>
      <c r="D50" s="815"/>
      <c r="E50" s="815"/>
      <c r="F50" s="815"/>
      <c r="G50" s="814"/>
      <c r="H50" s="814"/>
      <c r="I50" s="814"/>
      <c r="J50" s="814"/>
      <c r="K50" s="814"/>
      <c r="L50" s="814"/>
      <c r="M50" s="814"/>
      <c r="N50" s="814"/>
      <c r="O50" s="814"/>
      <c r="P50" s="814"/>
    </row>
  </sheetData>
  <autoFilter ref="A10:P37" xr:uid="{00000000-0009-0000-0000-000007000000}"/>
  <mergeCells count="29">
    <mergeCell ref="A1:P1"/>
    <mergeCell ref="A2:P2"/>
    <mergeCell ref="O4:P4"/>
    <mergeCell ref="A6:A8"/>
    <mergeCell ref="B6:B8"/>
    <mergeCell ref="C6:C8"/>
    <mergeCell ref="D6:D8"/>
    <mergeCell ref="E6:E8"/>
    <mergeCell ref="F6:F8"/>
    <mergeCell ref="G6:G8"/>
    <mergeCell ref="H6:H8"/>
    <mergeCell ref="I6:M6"/>
    <mergeCell ref="N6:N8"/>
    <mergeCell ref="O6:O8"/>
    <mergeCell ref="P6:P8"/>
    <mergeCell ref="I7:I8"/>
    <mergeCell ref="J7:J8"/>
    <mergeCell ref="K7:K8"/>
    <mergeCell ref="L7:L8"/>
    <mergeCell ref="M7:M8"/>
    <mergeCell ref="B48:D48"/>
    <mergeCell ref="I48:O48"/>
    <mergeCell ref="B40:D40"/>
    <mergeCell ref="I40:O40"/>
    <mergeCell ref="B41:D41"/>
    <mergeCell ref="B42:D42"/>
    <mergeCell ref="I42:O42"/>
    <mergeCell ref="B47:D47"/>
    <mergeCell ref="I47:O4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33"/>
  <sheetViews>
    <sheetView view="pageBreakPreview" zoomScale="80" zoomScaleNormal="86" zoomScaleSheetLayoutView="80" workbookViewId="0">
      <pane ySplit="9" topLeftCell="A10" activePane="bottomLeft" state="frozen"/>
      <selection pane="bottomLeft" activeCell="B15" sqref="B15"/>
    </sheetView>
  </sheetViews>
  <sheetFormatPr baseColWidth="10" defaultColWidth="8.83203125" defaultRowHeight="15"/>
  <cols>
    <col min="1" max="1" width="7" customWidth="1"/>
    <col min="2" max="2" width="31.5" customWidth="1"/>
    <col min="3" max="3" width="13.83203125" customWidth="1"/>
    <col min="4" max="4" width="12.33203125" customWidth="1"/>
    <col min="5" max="5" width="19.5" customWidth="1"/>
    <col min="6" max="6" width="15.6640625" customWidth="1"/>
    <col min="7" max="7" width="14.1640625" customWidth="1"/>
    <col min="8" max="8" width="13.33203125" customWidth="1"/>
    <col min="9" max="9" width="21.33203125" customWidth="1"/>
    <col min="10" max="10" width="19" customWidth="1"/>
    <col min="11" max="11" width="22.6640625" customWidth="1"/>
    <col min="12" max="12" width="8.6640625" customWidth="1"/>
    <col min="13" max="13" width="12.83203125" customWidth="1"/>
    <col min="14" max="14" width="14.5" customWidth="1"/>
    <col min="15" max="15" width="10" customWidth="1"/>
    <col min="16" max="16" width="18.33203125" customWidth="1"/>
    <col min="17" max="17" width="12" customWidth="1"/>
    <col min="18" max="31" width="21" hidden="1" customWidth="1"/>
    <col min="259" max="259" width="7" customWidth="1"/>
    <col min="260" max="260" width="30.1640625" customWidth="1"/>
    <col min="261" max="261" width="13.83203125" customWidth="1"/>
    <col min="262" max="262" width="7.1640625" customWidth="1"/>
    <col min="263" max="263" width="8.5" customWidth="1"/>
    <col min="264" max="264" width="6.6640625" customWidth="1"/>
    <col min="265" max="265" width="7.33203125" customWidth="1"/>
    <col min="266" max="266" width="7.5" customWidth="1"/>
    <col min="267" max="267" width="13.33203125" customWidth="1"/>
    <col min="268" max="268" width="19.1640625" customWidth="1"/>
    <col min="269" max="269" width="28.83203125" customWidth="1"/>
    <col min="270" max="270" width="6.83203125" customWidth="1"/>
    <col min="271" max="272" width="6.6640625" customWidth="1"/>
    <col min="273" max="273" width="5.83203125" customWidth="1"/>
    <col min="274" max="274" width="18.5" customWidth="1"/>
    <col min="275" max="275" width="6.83203125" customWidth="1"/>
    <col min="277" max="277" width="0" hidden="1" customWidth="1"/>
    <col min="278" max="278" width="14.83203125" bestFit="1" customWidth="1"/>
    <col min="515" max="515" width="7" customWidth="1"/>
    <col min="516" max="516" width="30.1640625" customWidth="1"/>
    <col min="517" max="517" width="13.83203125" customWidth="1"/>
    <col min="518" max="518" width="7.1640625" customWidth="1"/>
    <col min="519" max="519" width="8.5" customWidth="1"/>
    <col min="520" max="520" width="6.6640625" customWidth="1"/>
    <col min="521" max="521" width="7.33203125" customWidth="1"/>
    <col min="522" max="522" width="7.5" customWidth="1"/>
    <col min="523" max="523" width="13.33203125" customWidth="1"/>
    <col min="524" max="524" width="19.1640625" customWidth="1"/>
    <col min="525" max="525" width="28.83203125" customWidth="1"/>
    <col min="526" max="526" width="6.83203125" customWidth="1"/>
    <col min="527" max="528" width="6.6640625" customWidth="1"/>
    <col min="529" max="529" width="5.83203125" customWidth="1"/>
    <col min="530" max="530" width="18.5" customWidth="1"/>
    <col min="531" max="531" width="6.83203125" customWidth="1"/>
    <col min="533" max="533" width="0" hidden="1" customWidth="1"/>
    <col min="534" max="534" width="14.83203125" bestFit="1" customWidth="1"/>
    <col min="771" max="771" width="7" customWidth="1"/>
    <col min="772" max="772" width="30.1640625" customWidth="1"/>
    <col min="773" max="773" width="13.83203125" customWidth="1"/>
    <col min="774" max="774" width="7.1640625" customWidth="1"/>
    <col min="775" max="775" width="8.5" customWidth="1"/>
    <col min="776" max="776" width="6.6640625" customWidth="1"/>
    <col min="777" max="777" width="7.33203125" customWidth="1"/>
    <col min="778" max="778" width="7.5" customWidth="1"/>
    <col min="779" max="779" width="13.33203125" customWidth="1"/>
    <col min="780" max="780" width="19.1640625" customWidth="1"/>
    <col min="781" max="781" width="28.83203125" customWidth="1"/>
    <col min="782" max="782" width="6.83203125" customWidth="1"/>
    <col min="783" max="784" width="6.6640625" customWidth="1"/>
    <col min="785" max="785" width="5.83203125" customWidth="1"/>
    <col min="786" max="786" width="18.5" customWidth="1"/>
    <col min="787" max="787" width="6.83203125" customWidth="1"/>
    <col min="789" max="789" width="0" hidden="1" customWidth="1"/>
    <col min="790" max="790" width="14.83203125" bestFit="1" customWidth="1"/>
    <col min="1027" max="1027" width="7" customWidth="1"/>
    <col min="1028" max="1028" width="30.1640625" customWidth="1"/>
    <col min="1029" max="1029" width="13.83203125" customWidth="1"/>
    <col min="1030" max="1030" width="7.1640625" customWidth="1"/>
    <col min="1031" max="1031" width="8.5" customWidth="1"/>
    <col min="1032" max="1032" width="6.6640625" customWidth="1"/>
    <col min="1033" max="1033" width="7.33203125" customWidth="1"/>
    <col min="1034" max="1034" width="7.5" customWidth="1"/>
    <col min="1035" max="1035" width="13.33203125" customWidth="1"/>
    <col min="1036" max="1036" width="19.1640625" customWidth="1"/>
    <col min="1037" max="1037" width="28.83203125" customWidth="1"/>
    <col min="1038" max="1038" width="6.83203125" customWidth="1"/>
    <col min="1039" max="1040" width="6.6640625" customWidth="1"/>
    <col min="1041" max="1041" width="5.83203125" customWidth="1"/>
    <col min="1042" max="1042" width="18.5" customWidth="1"/>
    <col min="1043" max="1043" width="6.83203125" customWidth="1"/>
    <col min="1045" max="1045" width="0" hidden="1" customWidth="1"/>
    <col min="1046" max="1046" width="14.83203125" bestFit="1" customWidth="1"/>
    <col min="1283" max="1283" width="7" customWidth="1"/>
    <col min="1284" max="1284" width="30.1640625" customWidth="1"/>
    <col min="1285" max="1285" width="13.83203125" customWidth="1"/>
    <col min="1286" max="1286" width="7.1640625" customWidth="1"/>
    <col min="1287" max="1287" width="8.5" customWidth="1"/>
    <col min="1288" max="1288" width="6.6640625" customWidth="1"/>
    <col min="1289" max="1289" width="7.33203125" customWidth="1"/>
    <col min="1290" max="1290" width="7.5" customWidth="1"/>
    <col min="1291" max="1291" width="13.33203125" customWidth="1"/>
    <col min="1292" max="1292" width="19.1640625" customWidth="1"/>
    <col min="1293" max="1293" width="28.83203125" customWidth="1"/>
    <col min="1294" max="1294" width="6.83203125" customWidth="1"/>
    <col min="1295" max="1296" width="6.6640625" customWidth="1"/>
    <col min="1297" max="1297" width="5.83203125" customWidth="1"/>
    <col min="1298" max="1298" width="18.5" customWidth="1"/>
    <col min="1299" max="1299" width="6.83203125" customWidth="1"/>
    <col min="1301" max="1301" width="0" hidden="1" customWidth="1"/>
    <col min="1302" max="1302" width="14.83203125" bestFit="1" customWidth="1"/>
    <col min="1539" max="1539" width="7" customWidth="1"/>
    <col min="1540" max="1540" width="30.1640625" customWidth="1"/>
    <col min="1541" max="1541" width="13.83203125" customWidth="1"/>
    <col min="1542" max="1542" width="7.1640625" customWidth="1"/>
    <col min="1543" max="1543" width="8.5" customWidth="1"/>
    <col min="1544" max="1544" width="6.6640625" customWidth="1"/>
    <col min="1545" max="1545" width="7.33203125" customWidth="1"/>
    <col min="1546" max="1546" width="7.5" customWidth="1"/>
    <col min="1547" max="1547" width="13.33203125" customWidth="1"/>
    <col min="1548" max="1548" width="19.1640625" customWidth="1"/>
    <col min="1549" max="1549" width="28.83203125" customWidth="1"/>
    <col min="1550" max="1550" width="6.83203125" customWidth="1"/>
    <col min="1551" max="1552" width="6.6640625" customWidth="1"/>
    <col min="1553" max="1553" width="5.83203125" customWidth="1"/>
    <col min="1554" max="1554" width="18.5" customWidth="1"/>
    <col min="1555" max="1555" width="6.83203125" customWidth="1"/>
    <col min="1557" max="1557" width="0" hidden="1" customWidth="1"/>
    <col min="1558" max="1558" width="14.83203125" bestFit="1" customWidth="1"/>
    <col min="1795" max="1795" width="7" customWidth="1"/>
    <col min="1796" max="1796" width="30.1640625" customWidth="1"/>
    <col min="1797" max="1797" width="13.83203125" customWidth="1"/>
    <col min="1798" max="1798" width="7.1640625" customWidth="1"/>
    <col min="1799" max="1799" width="8.5" customWidth="1"/>
    <col min="1800" max="1800" width="6.6640625" customWidth="1"/>
    <col min="1801" max="1801" width="7.33203125" customWidth="1"/>
    <col min="1802" max="1802" width="7.5" customWidth="1"/>
    <col min="1803" max="1803" width="13.33203125" customWidth="1"/>
    <col min="1804" max="1804" width="19.1640625" customWidth="1"/>
    <col min="1805" max="1805" width="28.83203125" customWidth="1"/>
    <col min="1806" max="1806" width="6.83203125" customWidth="1"/>
    <col min="1807" max="1808" width="6.6640625" customWidth="1"/>
    <col min="1809" max="1809" width="5.83203125" customWidth="1"/>
    <col min="1810" max="1810" width="18.5" customWidth="1"/>
    <col min="1811" max="1811" width="6.83203125" customWidth="1"/>
    <col min="1813" max="1813" width="0" hidden="1" customWidth="1"/>
    <col min="1814" max="1814" width="14.83203125" bestFit="1" customWidth="1"/>
    <col min="2051" max="2051" width="7" customWidth="1"/>
    <col min="2052" max="2052" width="30.1640625" customWidth="1"/>
    <col min="2053" max="2053" width="13.83203125" customWidth="1"/>
    <col min="2054" max="2054" width="7.1640625" customWidth="1"/>
    <col min="2055" max="2055" width="8.5" customWidth="1"/>
    <col min="2056" max="2056" width="6.6640625" customWidth="1"/>
    <col min="2057" max="2057" width="7.33203125" customWidth="1"/>
    <col min="2058" max="2058" width="7.5" customWidth="1"/>
    <col min="2059" max="2059" width="13.33203125" customWidth="1"/>
    <col min="2060" max="2060" width="19.1640625" customWidth="1"/>
    <col min="2061" max="2061" width="28.83203125" customWidth="1"/>
    <col min="2062" max="2062" width="6.83203125" customWidth="1"/>
    <col min="2063" max="2064" width="6.6640625" customWidth="1"/>
    <col min="2065" max="2065" width="5.83203125" customWidth="1"/>
    <col min="2066" max="2066" width="18.5" customWidth="1"/>
    <col min="2067" max="2067" width="6.83203125" customWidth="1"/>
    <col min="2069" max="2069" width="0" hidden="1" customWidth="1"/>
    <col min="2070" max="2070" width="14.83203125" bestFit="1" customWidth="1"/>
    <col min="2307" max="2307" width="7" customWidth="1"/>
    <col min="2308" max="2308" width="30.1640625" customWidth="1"/>
    <col min="2309" max="2309" width="13.83203125" customWidth="1"/>
    <col min="2310" max="2310" width="7.1640625" customWidth="1"/>
    <col min="2311" max="2311" width="8.5" customWidth="1"/>
    <col min="2312" max="2312" width="6.6640625" customWidth="1"/>
    <col min="2313" max="2313" width="7.33203125" customWidth="1"/>
    <col min="2314" max="2314" width="7.5" customWidth="1"/>
    <col min="2315" max="2315" width="13.33203125" customWidth="1"/>
    <col min="2316" max="2316" width="19.1640625" customWidth="1"/>
    <col min="2317" max="2317" width="28.83203125" customWidth="1"/>
    <col min="2318" max="2318" width="6.83203125" customWidth="1"/>
    <col min="2319" max="2320" width="6.6640625" customWidth="1"/>
    <col min="2321" max="2321" width="5.83203125" customWidth="1"/>
    <col min="2322" max="2322" width="18.5" customWidth="1"/>
    <col min="2323" max="2323" width="6.83203125" customWidth="1"/>
    <col min="2325" max="2325" width="0" hidden="1" customWidth="1"/>
    <col min="2326" max="2326" width="14.83203125" bestFit="1" customWidth="1"/>
    <col min="2563" max="2563" width="7" customWidth="1"/>
    <col min="2564" max="2564" width="30.1640625" customWidth="1"/>
    <col min="2565" max="2565" width="13.83203125" customWidth="1"/>
    <col min="2566" max="2566" width="7.1640625" customWidth="1"/>
    <col min="2567" max="2567" width="8.5" customWidth="1"/>
    <col min="2568" max="2568" width="6.6640625" customWidth="1"/>
    <col min="2569" max="2569" width="7.33203125" customWidth="1"/>
    <col min="2570" max="2570" width="7.5" customWidth="1"/>
    <col min="2571" max="2571" width="13.33203125" customWidth="1"/>
    <col min="2572" max="2572" width="19.1640625" customWidth="1"/>
    <col min="2573" max="2573" width="28.83203125" customWidth="1"/>
    <col min="2574" max="2574" width="6.83203125" customWidth="1"/>
    <col min="2575" max="2576" width="6.6640625" customWidth="1"/>
    <col min="2577" max="2577" width="5.83203125" customWidth="1"/>
    <col min="2578" max="2578" width="18.5" customWidth="1"/>
    <col min="2579" max="2579" width="6.83203125" customWidth="1"/>
    <col min="2581" max="2581" width="0" hidden="1" customWidth="1"/>
    <col min="2582" max="2582" width="14.83203125" bestFit="1" customWidth="1"/>
    <col min="2819" max="2819" width="7" customWidth="1"/>
    <col min="2820" max="2820" width="30.1640625" customWidth="1"/>
    <col min="2821" max="2821" width="13.83203125" customWidth="1"/>
    <col min="2822" max="2822" width="7.1640625" customWidth="1"/>
    <col min="2823" max="2823" width="8.5" customWidth="1"/>
    <col min="2824" max="2824" width="6.6640625" customWidth="1"/>
    <col min="2825" max="2825" width="7.33203125" customWidth="1"/>
    <col min="2826" max="2826" width="7.5" customWidth="1"/>
    <col min="2827" max="2827" width="13.33203125" customWidth="1"/>
    <col min="2828" max="2828" width="19.1640625" customWidth="1"/>
    <col min="2829" max="2829" width="28.83203125" customWidth="1"/>
    <col min="2830" max="2830" width="6.83203125" customWidth="1"/>
    <col min="2831" max="2832" width="6.6640625" customWidth="1"/>
    <col min="2833" max="2833" width="5.83203125" customWidth="1"/>
    <col min="2834" max="2834" width="18.5" customWidth="1"/>
    <col min="2835" max="2835" width="6.83203125" customWidth="1"/>
    <col min="2837" max="2837" width="0" hidden="1" customWidth="1"/>
    <col min="2838" max="2838" width="14.83203125" bestFit="1" customWidth="1"/>
    <col min="3075" max="3075" width="7" customWidth="1"/>
    <col min="3076" max="3076" width="30.1640625" customWidth="1"/>
    <col min="3077" max="3077" width="13.83203125" customWidth="1"/>
    <col min="3078" max="3078" width="7.1640625" customWidth="1"/>
    <col min="3079" max="3079" width="8.5" customWidth="1"/>
    <col min="3080" max="3080" width="6.6640625" customWidth="1"/>
    <col min="3081" max="3081" width="7.33203125" customWidth="1"/>
    <col min="3082" max="3082" width="7.5" customWidth="1"/>
    <col min="3083" max="3083" width="13.33203125" customWidth="1"/>
    <col min="3084" max="3084" width="19.1640625" customWidth="1"/>
    <col min="3085" max="3085" width="28.83203125" customWidth="1"/>
    <col min="3086" max="3086" width="6.83203125" customWidth="1"/>
    <col min="3087" max="3088" width="6.6640625" customWidth="1"/>
    <col min="3089" max="3089" width="5.83203125" customWidth="1"/>
    <col min="3090" max="3090" width="18.5" customWidth="1"/>
    <col min="3091" max="3091" width="6.83203125" customWidth="1"/>
    <col min="3093" max="3093" width="0" hidden="1" customWidth="1"/>
    <col min="3094" max="3094" width="14.83203125" bestFit="1" customWidth="1"/>
    <col min="3331" max="3331" width="7" customWidth="1"/>
    <col min="3332" max="3332" width="30.1640625" customWidth="1"/>
    <col min="3333" max="3333" width="13.83203125" customWidth="1"/>
    <col min="3334" max="3334" width="7.1640625" customWidth="1"/>
    <col min="3335" max="3335" width="8.5" customWidth="1"/>
    <col min="3336" max="3336" width="6.6640625" customWidth="1"/>
    <col min="3337" max="3337" width="7.33203125" customWidth="1"/>
    <col min="3338" max="3338" width="7.5" customWidth="1"/>
    <col min="3339" max="3339" width="13.33203125" customWidth="1"/>
    <col min="3340" max="3340" width="19.1640625" customWidth="1"/>
    <col min="3341" max="3341" width="28.83203125" customWidth="1"/>
    <col min="3342" max="3342" width="6.83203125" customWidth="1"/>
    <col min="3343" max="3344" width="6.6640625" customWidth="1"/>
    <col min="3345" max="3345" width="5.83203125" customWidth="1"/>
    <col min="3346" max="3346" width="18.5" customWidth="1"/>
    <col min="3347" max="3347" width="6.83203125" customWidth="1"/>
    <col min="3349" max="3349" width="0" hidden="1" customWidth="1"/>
    <col min="3350" max="3350" width="14.83203125" bestFit="1" customWidth="1"/>
    <col min="3587" max="3587" width="7" customWidth="1"/>
    <col min="3588" max="3588" width="30.1640625" customWidth="1"/>
    <col min="3589" max="3589" width="13.83203125" customWidth="1"/>
    <col min="3590" max="3590" width="7.1640625" customWidth="1"/>
    <col min="3591" max="3591" width="8.5" customWidth="1"/>
    <col min="3592" max="3592" width="6.6640625" customWidth="1"/>
    <col min="3593" max="3593" width="7.33203125" customWidth="1"/>
    <col min="3594" max="3594" width="7.5" customWidth="1"/>
    <col min="3595" max="3595" width="13.33203125" customWidth="1"/>
    <col min="3596" max="3596" width="19.1640625" customWidth="1"/>
    <col min="3597" max="3597" width="28.83203125" customWidth="1"/>
    <col min="3598" max="3598" width="6.83203125" customWidth="1"/>
    <col min="3599" max="3600" width="6.6640625" customWidth="1"/>
    <col min="3601" max="3601" width="5.83203125" customWidth="1"/>
    <col min="3602" max="3602" width="18.5" customWidth="1"/>
    <col min="3603" max="3603" width="6.83203125" customWidth="1"/>
    <col min="3605" max="3605" width="0" hidden="1" customWidth="1"/>
    <col min="3606" max="3606" width="14.83203125" bestFit="1" customWidth="1"/>
    <col min="3843" max="3843" width="7" customWidth="1"/>
    <col min="3844" max="3844" width="30.1640625" customWidth="1"/>
    <col min="3845" max="3845" width="13.83203125" customWidth="1"/>
    <col min="3846" max="3846" width="7.1640625" customWidth="1"/>
    <col min="3847" max="3847" width="8.5" customWidth="1"/>
    <col min="3848" max="3848" width="6.6640625" customWidth="1"/>
    <col min="3849" max="3849" width="7.33203125" customWidth="1"/>
    <col min="3850" max="3850" width="7.5" customWidth="1"/>
    <col min="3851" max="3851" width="13.33203125" customWidth="1"/>
    <col min="3852" max="3852" width="19.1640625" customWidth="1"/>
    <col min="3853" max="3853" width="28.83203125" customWidth="1"/>
    <col min="3854" max="3854" width="6.83203125" customWidth="1"/>
    <col min="3855" max="3856" width="6.6640625" customWidth="1"/>
    <col min="3857" max="3857" width="5.83203125" customWidth="1"/>
    <col min="3858" max="3858" width="18.5" customWidth="1"/>
    <col min="3859" max="3859" width="6.83203125" customWidth="1"/>
    <col min="3861" max="3861" width="0" hidden="1" customWidth="1"/>
    <col min="3862" max="3862" width="14.83203125" bestFit="1" customWidth="1"/>
    <col min="4099" max="4099" width="7" customWidth="1"/>
    <col min="4100" max="4100" width="30.1640625" customWidth="1"/>
    <col min="4101" max="4101" width="13.83203125" customWidth="1"/>
    <col min="4102" max="4102" width="7.1640625" customWidth="1"/>
    <col min="4103" max="4103" width="8.5" customWidth="1"/>
    <col min="4104" max="4104" width="6.6640625" customWidth="1"/>
    <col min="4105" max="4105" width="7.33203125" customWidth="1"/>
    <col min="4106" max="4106" width="7.5" customWidth="1"/>
    <col min="4107" max="4107" width="13.33203125" customWidth="1"/>
    <col min="4108" max="4108" width="19.1640625" customWidth="1"/>
    <col min="4109" max="4109" width="28.83203125" customWidth="1"/>
    <col min="4110" max="4110" width="6.83203125" customWidth="1"/>
    <col min="4111" max="4112" width="6.6640625" customWidth="1"/>
    <col min="4113" max="4113" width="5.83203125" customWidth="1"/>
    <col min="4114" max="4114" width="18.5" customWidth="1"/>
    <col min="4115" max="4115" width="6.83203125" customWidth="1"/>
    <col min="4117" max="4117" width="0" hidden="1" customWidth="1"/>
    <col min="4118" max="4118" width="14.83203125" bestFit="1" customWidth="1"/>
    <col min="4355" max="4355" width="7" customWidth="1"/>
    <col min="4356" max="4356" width="30.1640625" customWidth="1"/>
    <col min="4357" max="4357" width="13.83203125" customWidth="1"/>
    <col min="4358" max="4358" width="7.1640625" customWidth="1"/>
    <col min="4359" max="4359" width="8.5" customWidth="1"/>
    <col min="4360" max="4360" width="6.6640625" customWidth="1"/>
    <col min="4361" max="4361" width="7.33203125" customWidth="1"/>
    <col min="4362" max="4362" width="7.5" customWidth="1"/>
    <col min="4363" max="4363" width="13.33203125" customWidth="1"/>
    <col min="4364" max="4364" width="19.1640625" customWidth="1"/>
    <col min="4365" max="4365" width="28.83203125" customWidth="1"/>
    <col min="4366" max="4366" width="6.83203125" customWidth="1"/>
    <col min="4367" max="4368" width="6.6640625" customWidth="1"/>
    <col min="4369" max="4369" width="5.83203125" customWidth="1"/>
    <col min="4370" max="4370" width="18.5" customWidth="1"/>
    <col min="4371" max="4371" width="6.83203125" customWidth="1"/>
    <col min="4373" max="4373" width="0" hidden="1" customWidth="1"/>
    <col min="4374" max="4374" width="14.83203125" bestFit="1" customWidth="1"/>
    <col min="4611" max="4611" width="7" customWidth="1"/>
    <col min="4612" max="4612" width="30.1640625" customWidth="1"/>
    <col min="4613" max="4613" width="13.83203125" customWidth="1"/>
    <col min="4614" max="4614" width="7.1640625" customWidth="1"/>
    <col min="4615" max="4615" width="8.5" customWidth="1"/>
    <col min="4616" max="4616" width="6.6640625" customWidth="1"/>
    <col min="4617" max="4617" width="7.33203125" customWidth="1"/>
    <col min="4618" max="4618" width="7.5" customWidth="1"/>
    <col min="4619" max="4619" width="13.33203125" customWidth="1"/>
    <col min="4620" max="4620" width="19.1640625" customWidth="1"/>
    <col min="4621" max="4621" width="28.83203125" customWidth="1"/>
    <col min="4622" max="4622" width="6.83203125" customWidth="1"/>
    <col min="4623" max="4624" width="6.6640625" customWidth="1"/>
    <col min="4625" max="4625" width="5.83203125" customWidth="1"/>
    <col min="4626" max="4626" width="18.5" customWidth="1"/>
    <col min="4627" max="4627" width="6.83203125" customWidth="1"/>
    <col min="4629" max="4629" width="0" hidden="1" customWidth="1"/>
    <col min="4630" max="4630" width="14.83203125" bestFit="1" customWidth="1"/>
    <col min="4867" max="4867" width="7" customWidth="1"/>
    <col min="4868" max="4868" width="30.1640625" customWidth="1"/>
    <col min="4869" max="4869" width="13.83203125" customWidth="1"/>
    <col min="4870" max="4870" width="7.1640625" customWidth="1"/>
    <col min="4871" max="4871" width="8.5" customWidth="1"/>
    <col min="4872" max="4872" width="6.6640625" customWidth="1"/>
    <col min="4873" max="4873" width="7.33203125" customWidth="1"/>
    <col min="4874" max="4874" width="7.5" customWidth="1"/>
    <col min="4875" max="4875" width="13.33203125" customWidth="1"/>
    <col min="4876" max="4876" width="19.1640625" customWidth="1"/>
    <col min="4877" max="4877" width="28.83203125" customWidth="1"/>
    <col min="4878" max="4878" width="6.83203125" customWidth="1"/>
    <col min="4879" max="4880" width="6.6640625" customWidth="1"/>
    <col min="4881" max="4881" width="5.83203125" customWidth="1"/>
    <col min="4882" max="4882" width="18.5" customWidth="1"/>
    <col min="4883" max="4883" width="6.83203125" customWidth="1"/>
    <col min="4885" max="4885" width="0" hidden="1" customWidth="1"/>
    <col min="4886" max="4886" width="14.83203125" bestFit="1" customWidth="1"/>
    <col min="5123" max="5123" width="7" customWidth="1"/>
    <col min="5124" max="5124" width="30.1640625" customWidth="1"/>
    <col min="5125" max="5125" width="13.83203125" customWidth="1"/>
    <col min="5126" max="5126" width="7.1640625" customWidth="1"/>
    <col min="5127" max="5127" width="8.5" customWidth="1"/>
    <col min="5128" max="5128" width="6.6640625" customWidth="1"/>
    <col min="5129" max="5129" width="7.33203125" customWidth="1"/>
    <col min="5130" max="5130" width="7.5" customWidth="1"/>
    <col min="5131" max="5131" width="13.33203125" customWidth="1"/>
    <col min="5132" max="5132" width="19.1640625" customWidth="1"/>
    <col min="5133" max="5133" width="28.83203125" customWidth="1"/>
    <col min="5134" max="5134" width="6.83203125" customWidth="1"/>
    <col min="5135" max="5136" width="6.6640625" customWidth="1"/>
    <col min="5137" max="5137" width="5.83203125" customWidth="1"/>
    <col min="5138" max="5138" width="18.5" customWidth="1"/>
    <col min="5139" max="5139" width="6.83203125" customWidth="1"/>
    <col min="5141" max="5141" width="0" hidden="1" customWidth="1"/>
    <col min="5142" max="5142" width="14.83203125" bestFit="1" customWidth="1"/>
    <col min="5379" max="5379" width="7" customWidth="1"/>
    <col min="5380" max="5380" width="30.1640625" customWidth="1"/>
    <col min="5381" max="5381" width="13.83203125" customWidth="1"/>
    <col min="5382" max="5382" width="7.1640625" customWidth="1"/>
    <col min="5383" max="5383" width="8.5" customWidth="1"/>
    <col min="5384" max="5384" width="6.6640625" customWidth="1"/>
    <col min="5385" max="5385" width="7.33203125" customWidth="1"/>
    <col min="5386" max="5386" width="7.5" customWidth="1"/>
    <col min="5387" max="5387" width="13.33203125" customWidth="1"/>
    <col min="5388" max="5388" width="19.1640625" customWidth="1"/>
    <col min="5389" max="5389" width="28.83203125" customWidth="1"/>
    <col min="5390" max="5390" width="6.83203125" customWidth="1"/>
    <col min="5391" max="5392" width="6.6640625" customWidth="1"/>
    <col min="5393" max="5393" width="5.83203125" customWidth="1"/>
    <col min="5394" max="5394" width="18.5" customWidth="1"/>
    <col min="5395" max="5395" width="6.83203125" customWidth="1"/>
    <col min="5397" max="5397" width="0" hidden="1" customWidth="1"/>
    <col min="5398" max="5398" width="14.83203125" bestFit="1" customWidth="1"/>
    <col min="5635" max="5635" width="7" customWidth="1"/>
    <col min="5636" max="5636" width="30.1640625" customWidth="1"/>
    <col min="5637" max="5637" width="13.83203125" customWidth="1"/>
    <col min="5638" max="5638" width="7.1640625" customWidth="1"/>
    <col min="5639" max="5639" width="8.5" customWidth="1"/>
    <col min="5640" max="5640" width="6.6640625" customWidth="1"/>
    <col min="5641" max="5641" width="7.33203125" customWidth="1"/>
    <col min="5642" max="5642" width="7.5" customWidth="1"/>
    <col min="5643" max="5643" width="13.33203125" customWidth="1"/>
    <col min="5644" max="5644" width="19.1640625" customWidth="1"/>
    <col min="5645" max="5645" width="28.83203125" customWidth="1"/>
    <col min="5646" max="5646" width="6.83203125" customWidth="1"/>
    <col min="5647" max="5648" width="6.6640625" customWidth="1"/>
    <col min="5649" max="5649" width="5.83203125" customWidth="1"/>
    <col min="5650" max="5650" width="18.5" customWidth="1"/>
    <col min="5651" max="5651" width="6.83203125" customWidth="1"/>
    <col min="5653" max="5653" width="0" hidden="1" customWidth="1"/>
    <col min="5654" max="5654" width="14.83203125" bestFit="1" customWidth="1"/>
    <col min="5891" max="5891" width="7" customWidth="1"/>
    <col min="5892" max="5892" width="30.1640625" customWidth="1"/>
    <col min="5893" max="5893" width="13.83203125" customWidth="1"/>
    <col min="5894" max="5894" width="7.1640625" customWidth="1"/>
    <col min="5895" max="5895" width="8.5" customWidth="1"/>
    <col min="5896" max="5896" width="6.6640625" customWidth="1"/>
    <col min="5897" max="5897" width="7.33203125" customWidth="1"/>
    <col min="5898" max="5898" width="7.5" customWidth="1"/>
    <col min="5899" max="5899" width="13.33203125" customWidth="1"/>
    <col min="5900" max="5900" width="19.1640625" customWidth="1"/>
    <col min="5901" max="5901" width="28.83203125" customWidth="1"/>
    <col min="5902" max="5902" width="6.83203125" customWidth="1"/>
    <col min="5903" max="5904" width="6.6640625" customWidth="1"/>
    <col min="5905" max="5905" width="5.83203125" customWidth="1"/>
    <col min="5906" max="5906" width="18.5" customWidth="1"/>
    <col min="5907" max="5907" width="6.83203125" customWidth="1"/>
    <col min="5909" max="5909" width="0" hidden="1" customWidth="1"/>
    <col min="5910" max="5910" width="14.83203125" bestFit="1" customWidth="1"/>
    <col min="6147" max="6147" width="7" customWidth="1"/>
    <col min="6148" max="6148" width="30.1640625" customWidth="1"/>
    <col min="6149" max="6149" width="13.83203125" customWidth="1"/>
    <col min="6150" max="6150" width="7.1640625" customWidth="1"/>
    <col min="6151" max="6151" width="8.5" customWidth="1"/>
    <col min="6152" max="6152" width="6.6640625" customWidth="1"/>
    <col min="6153" max="6153" width="7.33203125" customWidth="1"/>
    <col min="6154" max="6154" width="7.5" customWidth="1"/>
    <col min="6155" max="6155" width="13.33203125" customWidth="1"/>
    <col min="6156" max="6156" width="19.1640625" customWidth="1"/>
    <col min="6157" max="6157" width="28.83203125" customWidth="1"/>
    <col min="6158" max="6158" width="6.83203125" customWidth="1"/>
    <col min="6159" max="6160" width="6.6640625" customWidth="1"/>
    <col min="6161" max="6161" width="5.83203125" customWidth="1"/>
    <col min="6162" max="6162" width="18.5" customWidth="1"/>
    <col min="6163" max="6163" width="6.83203125" customWidth="1"/>
    <col min="6165" max="6165" width="0" hidden="1" customWidth="1"/>
    <col min="6166" max="6166" width="14.83203125" bestFit="1" customWidth="1"/>
    <col min="6403" max="6403" width="7" customWidth="1"/>
    <col min="6404" max="6404" width="30.1640625" customWidth="1"/>
    <col min="6405" max="6405" width="13.83203125" customWidth="1"/>
    <col min="6406" max="6406" width="7.1640625" customWidth="1"/>
    <col min="6407" max="6407" width="8.5" customWidth="1"/>
    <col min="6408" max="6408" width="6.6640625" customWidth="1"/>
    <col min="6409" max="6409" width="7.33203125" customWidth="1"/>
    <col min="6410" max="6410" width="7.5" customWidth="1"/>
    <col min="6411" max="6411" width="13.33203125" customWidth="1"/>
    <col min="6412" max="6412" width="19.1640625" customWidth="1"/>
    <col min="6413" max="6413" width="28.83203125" customWidth="1"/>
    <col min="6414" max="6414" width="6.83203125" customWidth="1"/>
    <col min="6415" max="6416" width="6.6640625" customWidth="1"/>
    <col min="6417" max="6417" width="5.83203125" customWidth="1"/>
    <col min="6418" max="6418" width="18.5" customWidth="1"/>
    <col min="6419" max="6419" width="6.83203125" customWidth="1"/>
    <col min="6421" max="6421" width="0" hidden="1" customWidth="1"/>
    <col min="6422" max="6422" width="14.83203125" bestFit="1" customWidth="1"/>
    <col min="6659" max="6659" width="7" customWidth="1"/>
    <col min="6660" max="6660" width="30.1640625" customWidth="1"/>
    <col min="6661" max="6661" width="13.83203125" customWidth="1"/>
    <col min="6662" max="6662" width="7.1640625" customWidth="1"/>
    <col min="6663" max="6663" width="8.5" customWidth="1"/>
    <col min="6664" max="6664" width="6.6640625" customWidth="1"/>
    <col min="6665" max="6665" width="7.33203125" customWidth="1"/>
    <col min="6666" max="6666" width="7.5" customWidth="1"/>
    <col min="6667" max="6667" width="13.33203125" customWidth="1"/>
    <col min="6668" max="6668" width="19.1640625" customWidth="1"/>
    <col min="6669" max="6669" width="28.83203125" customWidth="1"/>
    <col min="6670" max="6670" width="6.83203125" customWidth="1"/>
    <col min="6671" max="6672" width="6.6640625" customWidth="1"/>
    <col min="6673" max="6673" width="5.83203125" customWidth="1"/>
    <col min="6674" max="6674" width="18.5" customWidth="1"/>
    <col min="6675" max="6675" width="6.83203125" customWidth="1"/>
    <col min="6677" max="6677" width="0" hidden="1" customWidth="1"/>
    <col min="6678" max="6678" width="14.83203125" bestFit="1" customWidth="1"/>
    <col min="6915" max="6915" width="7" customWidth="1"/>
    <col min="6916" max="6916" width="30.1640625" customWidth="1"/>
    <col min="6917" max="6917" width="13.83203125" customWidth="1"/>
    <col min="6918" max="6918" width="7.1640625" customWidth="1"/>
    <col min="6919" max="6919" width="8.5" customWidth="1"/>
    <col min="6920" max="6920" width="6.6640625" customWidth="1"/>
    <col min="6921" max="6921" width="7.33203125" customWidth="1"/>
    <col min="6922" max="6922" width="7.5" customWidth="1"/>
    <col min="6923" max="6923" width="13.33203125" customWidth="1"/>
    <col min="6924" max="6924" width="19.1640625" customWidth="1"/>
    <col min="6925" max="6925" width="28.83203125" customWidth="1"/>
    <col min="6926" max="6926" width="6.83203125" customWidth="1"/>
    <col min="6927" max="6928" width="6.6640625" customWidth="1"/>
    <col min="6929" max="6929" width="5.83203125" customWidth="1"/>
    <col min="6930" max="6930" width="18.5" customWidth="1"/>
    <col min="6931" max="6931" width="6.83203125" customWidth="1"/>
    <col min="6933" max="6933" width="0" hidden="1" customWidth="1"/>
    <col min="6934" max="6934" width="14.83203125" bestFit="1" customWidth="1"/>
    <col min="7171" max="7171" width="7" customWidth="1"/>
    <col min="7172" max="7172" width="30.1640625" customWidth="1"/>
    <col min="7173" max="7173" width="13.83203125" customWidth="1"/>
    <col min="7174" max="7174" width="7.1640625" customWidth="1"/>
    <col min="7175" max="7175" width="8.5" customWidth="1"/>
    <col min="7176" max="7176" width="6.6640625" customWidth="1"/>
    <col min="7177" max="7177" width="7.33203125" customWidth="1"/>
    <col min="7178" max="7178" width="7.5" customWidth="1"/>
    <col min="7179" max="7179" width="13.33203125" customWidth="1"/>
    <col min="7180" max="7180" width="19.1640625" customWidth="1"/>
    <col min="7181" max="7181" width="28.83203125" customWidth="1"/>
    <col min="7182" max="7182" width="6.83203125" customWidth="1"/>
    <col min="7183" max="7184" width="6.6640625" customWidth="1"/>
    <col min="7185" max="7185" width="5.83203125" customWidth="1"/>
    <col min="7186" max="7186" width="18.5" customWidth="1"/>
    <col min="7187" max="7187" width="6.83203125" customWidth="1"/>
    <col min="7189" max="7189" width="0" hidden="1" customWidth="1"/>
    <col min="7190" max="7190" width="14.83203125" bestFit="1" customWidth="1"/>
    <col min="7427" max="7427" width="7" customWidth="1"/>
    <col min="7428" max="7428" width="30.1640625" customWidth="1"/>
    <col min="7429" max="7429" width="13.83203125" customWidth="1"/>
    <col min="7430" max="7430" width="7.1640625" customWidth="1"/>
    <col min="7431" max="7431" width="8.5" customWidth="1"/>
    <col min="7432" max="7432" width="6.6640625" customWidth="1"/>
    <col min="7433" max="7433" width="7.33203125" customWidth="1"/>
    <col min="7434" max="7434" width="7.5" customWidth="1"/>
    <col min="7435" max="7435" width="13.33203125" customWidth="1"/>
    <col min="7436" max="7436" width="19.1640625" customWidth="1"/>
    <col min="7437" max="7437" width="28.83203125" customWidth="1"/>
    <col min="7438" max="7438" width="6.83203125" customWidth="1"/>
    <col min="7439" max="7440" width="6.6640625" customWidth="1"/>
    <col min="7441" max="7441" width="5.83203125" customWidth="1"/>
    <col min="7442" max="7442" width="18.5" customWidth="1"/>
    <col min="7443" max="7443" width="6.83203125" customWidth="1"/>
    <col min="7445" max="7445" width="0" hidden="1" customWidth="1"/>
    <col min="7446" max="7446" width="14.83203125" bestFit="1" customWidth="1"/>
    <col min="7683" max="7683" width="7" customWidth="1"/>
    <col min="7684" max="7684" width="30.1640625" customWidth="1"/>
    <col min="7685" max="7685" width="13.83203125" customWidth="1"/>
    <col min="7686" max="7686" width="7.1640625" customWidth="1"/>
    <col min="7687" max="7687" width="8.5" customWidth="1"/>
    <col min="7688" max="7688" width="6.6640625" customWidth="1"/>
    <col min="7689" max="7689" width="7.33203125" customWidth="1"/>
    <col min="7690" max="7690" width="7.5" customWidth="1"/>
    <col min="7691" max="7691" width="13.33203125" customWidth="1"/>
    <col min="7692" max="7692" width="19.1640625" customWidth="1"/>
    <col min="7693" max="7693" width="28.83203125" customWidth="1"/>
    <col min="7694" max="7694" width="6.83203125" customWidth="1"/>
    <col min="7695" max="7696" width="6.6640625" customWidth="1"/>
    <col min="7697" max="7697" width="5.83203125" customWidth="1"/>
    <col min="7698" max="7698" width="18.5" customWidth="1"/>
    <col min="7699" max="7699" width="6.83203125" customWidth="1"/>
    <col min="7701" max="7701" width="0" hidden="1" customWidth="1"/>
    <col min="7702" max="7702" width="14.83203125" bestFit="1" customWidth="1"/>
    <col min="7939" max="7939" width="7" customWidth="1"/>
    <col min="7940" max="7940" width="30.1640625" customWidth="1"/>
    <col min="7941" max="7941" width="13.83203125" customWidth="1"/>
    <col min="7942" max="7942" width="7.1640625" customWidth="1"/>
    <col min="7943" max="7943" width="8.5" customWidth="1"/>
    <col min="7944" max="7944" width="6.6640625" customWidth="1"/>
    <col min="7945" max="7945" width="7.33203125" customWidth="1"/>
    <col min="7946" max="7946" width="7.5" customWidth="1"/>
    <col min="7947" max="7947" width="13.33203125" customWidth="1"/>
    <col min="7948" max="7948" width="19.1640625" customWidth="1"/>
    <col min="7949" max="7949" width="28.83203125" customWidth="1"/>
    <col min="7950" max="7950" width="6.83203125" customWidth="1"/>
    <col min="7951" max="7952" width="6.6640625" customWidth="1"/>
    <col min="7953" max="7953" width="5.83203125" customWidth="1"/>
    <col min="7954" max="7954" width="18.5" customWidth="1"/>
    <col min="7955" max="7955" width="6.83203125" customWidth="1"/>
    <col min="7957" max="7957" width="0" hidden="1" customWidth="1"/>
    <col min="7958" max="7958" width="14.83203125" bestFit="1" customWidth="1"/>
    <col min="8195" max="8195" width="7" customWidth="1"/>
    <col min="8196" max="8196" width="30.1640625" customWidth="1"/>
    <col min="8197" max="8197" width="13.83203125" customWidth="1"/>
    <col min="8198" max="8198" width="7.1640625" customWidth="1"/>
    <col min="8199" max="8199" width="8.5" customWidth="1"/>
    <col min="8200" max="8200" width="6.6640625" customWidth="1"/>
    <col min="8201" max="8201" width="7.33203125" customWidth="1"/>
    <col min="8202" max="8202" width="7.5" customWidth="1"/>
    <col min="8203" max="8203" width="13.33203125" customWidth="1"/>
    <col min="8204" max="8204" width="19.1640625" customWidth="1"/>
    <col min="8205" max="8205" width="28.83203125" customWidth="1"/>
    <col min="8206" max="8206" width="6.83203125" customWidth="1"/>
    <col min="8207" max="8208" width="6.6640625" customWidth="1"/>
    <col min="8209" max="8209" width="5.83203125" customWidth="1"/>
    <col min="8210" max="8210" width="18.5" customWidth="1"/>
    <col min="8211" max="8211" width="6.83203125" customWidth="1"/>
    <col min="8213" max="8213" width="0" hidden="1" customWidth="1"/>
    <col min="8214" max="8214" width="14.83203125" bestFit="1" customWidth="1"/>
    <col min="8451" max="8451" width="7" customWidth="1"/>
    <col min="8452" max="8452" width="30.1640625" customWidth="1"/>
    <col min="8453" max="8453" width="13.83203125" customWidth="1"/>
    <col min="8454" max="8454" width="7.1640625" customWidth="1"/>
    <col min="8455" max="8455" width="8.5" customWidth="1"/>
    <col min="8456" max="8456" width="6.6640625" customWidth="1"/>
    <col min="8457" max="8457" width="7.33203125" customWidth="1"/>
    <col min="8458" max="8458" width="7.5" customWidth="1"/>
    <col min="8459" max="8459" width="13.33203125" customWidth="1"/>
    <col min="8460" max="8460" width="19.1640625" customWidth="1"/>
    <col min="8461" max="8461" width="28.83203125" customWidth="1"/>
    <col min="8462" max="8462" width="6.83203125" customWidth="1"/>
    <col min="8463" max="8464" width="6.6640625" customWidth="1"/>
    <col min="8465" max="8465" width="5.83203125" customWidth="1"/>
    <col min="8466" max="8466" width="18.5" customWidth="1"/>
    <col min="8467" max="8467" width="6.83203125" customWidth="1"/>
    <col min="8469" max="8469" width="0" hidden="1" customWidth="1"/>
    <col min="8470" max="8470" width="14.83203125" bestFit="1" customWidth="1"/>
    <col min="8707" max="8707" width="7" customWidth="1"/>
    <col min="8708" max="8708" width="30.1640625" customWidth="1"/>
    <col min="8709" max="8709" width="13.83203125" customWidth="1"/>
    <col min="8710" max="8710" width="7.1640625" customWidth="1"/>
    <col min="8711" max="8711" width="8.5" customWidth="1"/>
    <col min="8712" max="8712" width="6.6640625" customWidth="1"/>
    <col min="8713" max="8713" width="7.33203125" customWidth="1"/>
    <col min="8714" max="8714" width="7.5" customWidth="1"/>
    <col min="8715" max="8715" width="13.33203125" customWidth="1"/>
    <col min="8716" max="8716" width="19.1640625" customWidth="1"/>
    <col min="8717" max="8717" width="28.83203125" customWidth="1"/>
    <col min="8718" max="8718" width="6.83203125" customWidth="1"/>
    <col min="8719" max="8720" width="6.6640625" customWidth="1"/>
    <col min="8721" max="8721" width="5.83203125" customWidth="1"/>
    <col min="8722" max="8722" width="18.5" customWidth="1"/>
    <col min="8723" max="8723" width="6.83203125" customWidth="1"/>
    <col min="8725" max="8725" width="0" hidden="1" customWidth="1"/>
    <col min="8726" max="8726" width="14.83203125" bestFit="1" customWidth="1"/>
    <col min="8963" max="8963" width="7" customWidth="1"/>
    <col min="8964" max="8964" width="30.1640625" customWidth="1"/>
    <col min="8965" max="8965" width="13.83203125" customWidth="1"/>
    <col min="8966" max="8966" width="7.1640625" customWidth="1"/>
    <col min="8967" max="8967" width="8.5" customWidth="1"/>
    <col min="8968" max="8968" width="6.6640625" customWidth="1"/>
    <col min="8969" max="8969" width="7.33203125" customWidth="1"/>
    <col min="8970" max="8970" width="7.5" customWidth="1"/>
    <col min="8971" max="8971" width="13.33203125" customWidth="1"/>
    <col min="8972" max="8972" width="19.1640625" customWidth="1"/>
    <col min="8973" max="8973" width="28.83203125" customWidth="1"/>
    <col min="8974" max="8974" width="6.83203125" customWidth="1"/>
    <col min="8975" max="8976" width="6.6640625" customWidth="1"/>
    <col min="8977" max="8977" width="5.83203125" customWidth="1"/>
    <col min="8978" max="8978" width="18.5" customWidth="1"/>
    <col min="8979" max="8979" width="6.83203125" customWidth="1"/>
    <col min="8981" max="8981" width="0" hidden="1" customWidth="1"/>
    <col min="8982" max="8982" width="14.83203125" bestFit="1" customWidth="1"/>
    <col min="9219" max="9219" width="7" customWidth="1"/>
    <col min="9220" max="9220" width="30.1640625" customWidth="1"/>
    <col min="9221" max="9221" width="13.83203125" customWidth="1"/>
    <col min="9222" max="9222" width="7.1640625" customWidth="1"/>
    <col min="9223" max="9223" width="8.5" customWidth="1"/>
    <col min="9224" max="9224" width="6.6640625" customWidth="1"/>
    <col min="9225" max="9225" width="7.33203125" customWidth="1"/>
    <col min="9226" max="9226" width="7.5" customWidth="1"/>
    <col min="9227" max="9227" width="13.33203125" customWidth="1"/>
    <col min="9228" max="9228" width="19.1640625" customWidth="1"/>
    <col min="9229" max="9229" width="28.83203125" customWidth="1"/>
    <col min="9230" max="9230" width="6.83203125" customWidth="1"/>
    <col min="9231" max="9232" width="6.6640625" customWidth="1"/>
    <col min="9233" max="9233" width="5.83203125" customWidth="1"/>
    <col min="9234" max="9234" width="18.5" customWidth="1"/>
    <col min="9235" max="9235" width="6.83203125" customWidth="1"/>
    <col min="9237" max="9237" width="0" hidden="1" customWidth="1"/>
    <col min="9238" max="9238" width="14.83203125" bestFit="1" customWidth="1"/>
    <col min="9475" max="9475" width="7" customWidth="1"/>
    <col min="9476" max="9476" width="30.1640625" customWidth="1"/>
    <col min="9477" max="9477" width="13.83203125" customWidth="1"/>
    <col min="9478" max="9478" width="7.1640625" customWidth="1"/>
    <col min="9479" max="9479" width="8.5" customWidth="1"/>
    <col min="9480" max="9480" width="6.6640625" customWidth="1"/>
    <col min="9481" max="9481" width="7.33203125" customWidth="1"/>
    <col min="9482" max="9482" width="7.5" customWidth="1"/>
    <col min="9483" max="9483" width="13.33203125" customWidth="1"/>
    <col min="9484" max="9484" width="19.1640625" customWidth="1"/>
    <col min="9485" max="9485" width="28.83203125" customWidth="1"/>
    <col min="9486" max="9486" width="6.83203125" customWidth="1"/>
    <col min="9487" max="9488" width="6.6640625" customWidth="1"/>
    <col min="9489" max="9489" width="5.83203125" customWidth="1"/>
    <col min="9490" max="9490" width="18.5" customWidth="1"/>
    <col min="9491" max="9491" width="6.83203125" customWidth="1"/>
    <col min="9493" max="9493" width="0" hidden="1" customWidth="1"/>
    <col min="9494" max="9494" width="14.83203125" bestFit="1" customWidth="1"/>
    <col min="9731" max="9731" width="7" customWidth="1"/>
    <col min="9732" max="9732" width="30.1640625" customWidth="1"/>
    <col min="9733" max="9733" width="13.83203125" customWidth="1"/>
    <col min="9734" max="9734" width="7.1640625" customWidth="1"/>
    <col min="9735" max="9735" width="8.5" customWidth="1"/>
    <col min="9736" max="9736" width="6.6640625" customWidth="1"/>
    <col min="9737" max="9737" width="7.33203125" customWidth="1"/>
    <col min="9738" max="9738" width="7.5" customWidth="1"/>
    <col min="9739" max="9739" width="13.33203125" customWidth="1"/>
    <col min="9740" max="9740" width="19.1640625" customWidth="1"/>
    <col min="9741" max="9741" width="28.83203125" customWidth="1"/>
    <col min="9742" max="9742" width="6.83203125" customWidth="1"/>
    <col min="9743" max="9744" width="6.6640625" customWidth="1"/>
    <col min="9745" max="9745" width="5.83203125" customWidth="1"/>
    <col min="9746" max="9746" width="18.5" customWidth="1"/>
    <col min="9747" max="9747" width="6.83203125" customWidth="1"/>
    <col min="9749" max="9749" width="0" hidden="1" customWidth="1"/>
    <col min="9750" max="9750" width="14.83203125" bestFit="1" customWidth="1"/>
    <col min="9987" max="9987" width="7" customWidth="1"/>
    <col min="9988" max="9988" width="30.1640625" customWidth="1"/>
    <col min="9989" max="9989" width="13.83203125" customWidth="1"/>
    <col min="9990" max="9990" width="7.1640625" customWidth="1"/>
    <col min="9991" max="9991" width="8.5" customWidth="1"/>
    <col min="9992" max="9992" width="6.6640625" customWidth="1"/>
    <col min="9993" max="9993" width="7.33203125" customWidth="1"/>
    <col min="9994" max="9994" width="7.5" customWidth="1"/>
    <col min="9995" max="9995" width="13.33203125" customWidth="1"/>
    <col min="9996" max="9996" width="19.1640625" customWidth="1"/>
    <col min="9997" max="9997" width="28.83203125" customWidth="1"/>
    <col min="9998" max="9998" width="6.83203125" customWidth="1"/>
    <col min="9999" max="10000" width="6.6640625" customWidth="1"/>
    <col min="10001" max="10001" width="5.83203125" customWidth="1"/>
    <col min="10002" max="10002" width="18.5" customWidth="1"/>
    <col min="10003" max="10003" width="6.83203125" customWidth="1"/>
    <col min="10005" max="10005" width="0" hidden="1" customWidth="1"/>
    <col min="10006" max="10006" width="14.83203125" bestFit="1" customWidth="1"/>
    <col min="10243" max="10243" width="7" customWidth="1"/>
    <col min="10244" max="10244" width="30.1640625" customWidth="1"/>
    <col min="10245" max="10245" width="13.83203125" customWidth="1"/>
    <col min="10246" max="10246" width="7.1640625" customWidth="1"/>
    <col min="10247" max="10247" width="8.5" customWidth="1"/>
    <col min="10248" max="10248" width="6.6640625" customWidth="1"/>
    <col min="10249" max="10249" width="7.33203125" customWidth="1"/>
    <col min="10250" max="10250" width="7.5" customWidth="1"/>
    <col min="10251" max="10251" width="13.33203125" customWidth="1"/>
    <col min="10252" max="10252" width="19.1640625" customWidth="1"/>
    <col min="10253" max="10253" width="28.83203125" customWidth="1"/>
    <col min="10254" max="10254" width="6.83203125" customWidth="1"/>
    <col min="10255" max="10256" width="6.6640625" customWidth="1"/>
    <col min="10257" max="10257" width="5.83203125" customWidth="1"/>
    <col min="10258" max="10258" width="18.5" customWidth="1"/>
    <col min="10259" max="10259" width="6.83203125" customWidth="1"/>
    <col min="10261" max="10261" width="0" hidden="1" customWidth="1"/>
    <col min="10262" max="10262" width="14.83203125" bestFit="1" customWidth="1"/>
    <col min="10499" max="10499" width="7" customWidth="1"/>
    <col min="10500" max="10500" width="30.1640625" customWidth="1"/>
    <col min="10501" max="10501" width="13.83203125" customWidth="1"/>
    <col min="10502" max="10502" width="7.1640625" customWidth="1"/>
    <col min="10503" max="10503" width="8.5" customWidth="1"/>
    <col min="10504" max="10504" width="6.6640625" customWidth="1"/>
    <col min="10505" max="10505" width="7.33203125" customWidth="1"/>
    <col min="10506" max="10506" width="7.5" customWidth="1"/>
    <col min="10507" max="10507" width="13.33203125" customWidth="1"/>
    <col min="10508" max="10508" width="19.1640625" customWidth="1"/>
    <col min="10509" max="10509" width="28.83203125" customWidth="1"/>
    <col min="10510" max="10510" width="6.83203125" customWidth="1"/>
    <col min="10511" max="10512" width="6.6640625" customWidth="1"/>
    <col min="10513" max="10513" width="5.83203125" customWidth="1"/>
    <col min="10514" max="10514" width="18.5" customWidth="1"/>
    <col min="10515" max="10515" width="6.83203125" customWidth="1"/>
    <col min="10517" max="10517" width="0" hidden="1" customWidth="1"/>
    <col min="10518" max="10518" width="14.83203125" bestFit="1" customWidth="1"/>
    <col min="10755" max="10755" width="7" customWidth="1"/>
    <col min="10756" max="10756" width="30.1640625" customWidth="1"/>
    <col min="10757" max="10757" width="13.83203125" customWidth="1"/>
    <col min="10758" max="10758" width="7.1640625" customWidth="1"/>
    <col min="10759" max="10759" width="8.5" customWidth="1"/>
    <col min="10760" max="10760" width="6.6640625" customWidth="1"/>
    <col min="10761" max="10761" width="7.33203125" customWidth="1"/>
    <col min="10762" max="10762" width="7.5" customWidth="1"/>
    <col min="10763" max="10763" width="13.33203125" customWidth="1"/>
    <col min="10764" max="10764" width="19.1640625" customWidth="1"/>
    <col min="10765" max="10765" width="28.83203125" customWidth="1"/>
    <col min="10766" max="10766" width="6.83203125" customWidth="1"/>
    <col min="10767" max="10768" width="6.6640625" customWidth="1"/>
    <col min="10769" max="10769" width="5.83203125" customWidth="1"/>
    <col min="10770" max="10770" width="18.5" customWidth="1"/>
    <col min="10771" max="10771" width="6.83203125" customWidth="1"/>
    <col min="10773" max="10773" width="0" hidden="1" customWidth="1"/>
    <col min="10774" max="10774" width="14.83203125" bestFit="1" customWidth="1"/>
    <col min="11011" max="11011" width="7" customWidth="1"/>
    <col min="11012" max="11012" width="30.1640625" customWidth="1"/>
    <col min="11013" max="11013" width="13.83203125" customWidth="1"/>
    <col min="11014" max="11014" width="7.1640625" customWidth="1"/>
    <col min="11015" max="11015" width="8.5" customWidth="1"/>
    <col min="11016" max="11016" width="6.6640625" customWidth="1"/>
    <col min="11017" max="11017" width="7.33203125" customWidth="1"/>
    <col min="11018" max="11018" width="7.5" customWidth="1"/>
    <col min="11019" max="11019" width="13.33203125" customWidth="1"/>
    <col min="11020" max="11020" width="19.1640625" customWidth="1"/>
    <col min="11021" max="11021" width="28.83203125" customWidth="1"/>
    <col min="11022" max="11022" width="6.83203125" customWidth="1"/>
    <col min="11023" max="11024" width="6.6640625" customWidth="1"/>
    <col min="11025" max="11025" width="5.83203125" customWidth="1"/>
    <col min="11026" max="11026" width="18.5" customWidth="1"/>
    <col min="11027" max="11027" width="6.83203125" customWidth="1"/>
    <col min="11029" max="11029" width="0" hidden="1" customWidth="1"/>
    <col min="11030" max="11030" width="14.83203125" bestFit="1" customWidth="1"/>
    <col min="11267" max="11267" width="7" customWidth="1"/>
    <col min="11268" max="11268" width="30.1640625" customWidth="1"/>
    <col min="11269" max="11269" width="13.83203125" customWidth="1"/>
    <col min="11270" max="11270" width="7.1640625" customWidth="1"/>
    <col min="11271" max="11271" width="8.5" customWidth="1"/>
    <col min="11272" max="11272" width="6.6640625" customWidth="1"/>
    <col min="11273" max="11273" width="7.33203125" customWidth="1"/>
    <col min="11274" max="11274" width="7.5" customWidth="1"/>
    <col min="11275" max="11275" width="13.33203125" customWidth="1"/>
    <col min="11276" max="11276" width="19.1640625" customWidth="1"/>
    <col min="11277" max="11277" width="28.83203125" customWidth="1"/>
    <col min="11278" max="11278" width="6.83203125" customWidth="1"/>
    <col min="11279" max="11280" width="6.6640625" customWidth="1"/>
    <col min="11281" max="11281" width="5.83203125" customWidth="1"/>
    <col min="11282" max="11282" width="18.5" customWidth="1"/>
    <col min="11283" max="11283" width="6.83203125" customWidth="1"/>
    <col min="11285" max="11285" width="0" hidden="1" customWidth="1"/>
    <col min="11286" max="11286" width="14.83203125" bestFit="1" customWidth="1"/>
    <col min="11523" max="11523" width="7" customWidth="1"/>
    <col min="11524" max="11524" width="30.1640625" customWidth="1"/>
    <col min="11525" max="11525" width="13.83203125" customWidth="1"/>
    <col min="11526" max="11526" width="7.1640625" customWidth="1"/>
    <col min="11527" max="11527" width="8.5" customWidth="1"/>
    <col min="11528" max="11528" width="6.6640625" customWidth="1"/>
    <col min="11529" max="11529" width="7.33203125" customWidth="1"/>
    <col min="11530" max="11530" width="7.5" customWidth="1"/>
    <col min="11531" max="11531" width="13.33203125" customWidth="1"/>
    <col min="11532" max="11532" width="19.1640625" customWidth="1"/>
    <col min="11533" max="11533" width="28.83203125" customWidth="1"/>
    <col min="11534" max="11534" width="6.83203125" customWidth="1"/>
    <col min="11535" max="11536" width="6.6640625" customWidth="1"/>
    <col min="11537" max="11537" width="5.83203125" customWidth="1"/>
    <col min="11538" max="11538" width="18.5" customWidth="1"/>
    <col min="11539" max="11539" width="6.83203125" customWidth="1"/>
    <col min="11541" max="11541" width="0" hidden="1" customWidth="1"/>
    <col min="11542" max="11542" width="14.83203125" bestFit="1" customWidth="1"/>
    <col min="11779" max="11779" width="7" customWidth="1"/>
    <col min="11780" max="11780" width="30.1640625" customWidth="1"/>
    <col min="11781" max="11781" width="13.83203125" customWidth="1"/>
    <col min="11782" max="11782" width="7.1640625" customWidth="1"/>
    <col min="11783" max="11783" width="8.5" customWidth="1"/>
    <col min="11784" max="11784" width="6.6640625" customWidth="1"/>
    <col min="11785" max="11785" width="7.33203125" customWidth="1"/>
    <col min="11786" max="11786" width="7.5" customWidth="1"/>
    <col min="11787" max="11787" width="13.33203125" customWidth="1"/>
    <col min="11788" max="11788" width="19.1640625" customWidth="1"/>
    <col min="11789" max="11789" width="28.83203125" customWidth="1"/>
    <col min="11790" max="11790" width="6.83203125" customWidth="1"/>
    <col min="11791" max="11792" width="6.6640625" customWidth="1"/>
    <col min="11793" max="11793" width="5.83203125" customWidth="1"/>
    <col min="11794" max="11794" width="18.5" customWidth="1"/>
    <col min="11795" max="11795" width="6.83203125" customWidth="1"/>
    <col min="11797" max="11797" width="0" hidden="1" customWidth="1"/>
    <col min="11798" max="11798" width="14.83203125" bestFit="1" customWidth="1"/>
    <col min="12035" max="12035" width="7" customWidth="1"/>
    <col min="12036" max="12036" width="30.1640625" customWidth="1"/>
    <col min="12037" max="12037" width="13.83203125" customWidth="1"/>
    <col min="12038" max="12038" width="7.1640625" customWidth="1"/>
    <col min="12039" max="12039" width="8.5" customWidth="1"/>
    <col min="12040" max="12040" width="6.6640625" customWidth="1"/>
    <col min="12041" max="12041" width="7.33203125" customWidth="1"/>
    <col min="12042" max="12042" width="7.5" customWidth="1"/>
    <col min="12043" max="12043" width="13.33203125" customWidth="1"/>
    <col min="12044" max="12044" width="19.1640625" customWidth="1"/>
    <col min="12045" max="12045" width="28.83203125" customWidth="1"/>
    <col min="12046" max="12046" width="6.83203125" customWidth="1"/>
    <col min="12047" max="12048" width="6.6640625" customWidth="1"/>
    <col min="12049" max="12049" width="5.83203125" customWidth="1"/>
    <col min="12050" max="12050" width="18.5" customWidth="1"/>
    <col min="12051" max="12051" width="6.83203125" customWidth="1"/>
    <col min="12053" max="12053" width="0" hidden="1" customWidth="1"/>
    <col min="12054" max="12054" width="14.83203125" bestFit="1" customWidth="1"/>
    <col min="12291" max="12291" width="7" customWidth="1"/>
    <col min="12292" max="12292" width="30.1640625" customWidth="1"/>
    <col min="12293" max="12293" width="13.83203125" customWidth="1"/>
    <col min="12294" max="12294" width="7.1640625" customWidth="1"/>
    <col min="12295" max="12295" width="8.5" customWidth="1"/>
    <col min="12296" max="12296" width="6.6640625" customWidth="1"/>
    <col min="12297" max="12297" width="7.33203125" customWidth="1"/>
    <col min="12298" max="12298" width="7.5" customWidth="1"/>
    <col min="12299" max="12299" width="13.33203125" customWidth="1"/>
    <col min="12300" max="12300" width="19.1640625" customWidth="1"/>
    <col min="12301" max="12301" width="28.83203125" customWidth="1"/>
    <col min="12302" max="12302" width="6.83203125" customWidth="1"/>
    <col min="12303" max="12304" width="6.6640625" customWidth="1"/>
    <col min="12305" max="12305" width="5.83203125" customWidth="1"/>
    <col min="12306" max="12306" width="18.5" customWidth="1"/>
    <col min="12307" max="12307" width="6.83203125" customWidth="1"/>
    <col min="12309" max="12309" width="0" hidden="1" customWidth="1"/>
    <col min="12310" max="12310" width="14.83203125" bestFit="1" customWidth="1"/>
    <col min="12547" max="12547" width="7" customWidth="1"/>
    <col min="12548" max="12548" width="30.1640625" customWidth="1"/>
    <col min="12549" max="12549" width="13.83203125" customWidth="1"/>
    <col min="12550" max="12550" width="7.1640625" customWidth="1"/>
    <col min="12551" max="12551" width="8.5" customWidth="1"/>
    <col min="12552" max="12552" width="6.6640625" customWidth="1"/>
    <col min="12553" max="12553" width="7.33203125" customWidth="1"/>
    <col min="12554" max="12554" width="7.5" customWidth="1"/>
    <col min="12555" max="12555" width="13.33203125" customWidth="1"/>
    <col min="12556" max="12556" width="19.1640625" customWidth="1"/>
    <col min="12557" max="12557" width="28.83203125" customWidth="1"/>
    <col min="12558" max="12558" width="6.83203125" customWidth="1"/>
    <col min="12559" max="12560" width="6.6640625" customWidth="1"/>
    <col min="12561" max="12561" width="5.83203125" customWidth="1"/>
    <col min="12562" max="12562" width="18.5" customWidth="1"/>
    <col min="12563" max="12563" width="6.83203125" customWidth="1"/>
    <col min="12565" max="12565" width="0" hidden="1" customWidth="1"/>
    <col min="12566" max="12566" width="14.83203125" bestFit="1" customWidth="1"/>
    <col min="12803" max="12803" width="7" customWidth="1"/>
    <col min="12804" max="12804" width="30.1640625" customWidth="1"/>
    <col min="12805" max="12805" width="13.83203125" customWidth="1"/>
    <col min="12806" max="12806" width="7.1640625" customWidth="1"/>
    <col min="12807" max="12807" width="8.5" customWidth="1"/>
    <col min="12808" max="12808" width="6.6640625" customWidth="1"/>
    <col min="12809" max="12809" width="7.33203125" customWidth="1"/>
    <col min="12810" max="12810" width="7.5" customWidth="1"/>
    <col min="12811" max="12811" width="13.33203125" customWidth="1"/>
    <col min="12812" max="12812" width="19.1640625" customWidth="1"/>
    <col min="12813" max="12813" width="28.83203125" customWidth="1"/>
    <col min="12814" max="12814" width="6.83203125" customWidth="1"/>
    <col min="12815" max="12816" width="6.6640625" customWidth="1"/>
    <col min="12817" max="12817" width="5.83203125" customWidth="1"/>
    <col min="12818" max="12818" width="18.5" customWidth="1"/>
    <col min="12819" max="12819" width="6.83203125" customWidth="1"/>
    <col min="12821" max="12821" width="0" hidden="1" customWidth="1"/>
    <col min="12822" max="12822" width="14.83203125" bestFit="1" customWidth="1"/>
    <col min="13059" max="13059" width="7" customWidth="1"/>
    <col min="13060" max="13060" width="30.1640625" customWidth="1"/>
    <col min="13061" max="13061" width="13.83203125" customWidth="1"/>
    <col min="13062" max="13062" width="7.1640625" customWidth="1"/>
    <col min="13063" max="13063" width="8.5" customWidth="1"/>
    <col min="13064" max="13064" width="6.6640625" customWidth="1"/>
    <col min="13065" max="13065" width="7.33203125" customWidth="1"/>
    <col min="13066" max="13066" width="7.5" customWidth="1"/>
    <col min="13067" max="13067" width="13.33203125" customWidth="1"/>
    <col min="13068" max="13068" width="19.1640625" customWidth="1"/>
    <col min="13069" max="13069" width="28.83203125" customWidth="1"/>
    <col min="13070" max="13070" width="6.83203125" customWidth="1"/>
    <col min="13071" max="13072" width="6.6640625" customWidth="1"/>
    <col min="13073" max="13073" width="5.83203125" customWidth="1"/>
    <col min="13074" max="13074" width="18.5" customWidth="1"/>
    <col min="13075" max="13075" width="6.83203125" customWidth="1"/>
    <col min="13077" max="13077" width="0" hidden="1" customWidth="1"/>
    <col min="13078" max="13078" width="14.83203125" bestFit="1" customWidth="1"/>
    <col min="13315" max="13315" width="7" customWidth="1"/>
    <col min="13316" max="13316" width="30.1640625" customWidth="1"/>
    <col min="13317" max="13317" width="13.83203125" customWidth="1"/>
    <col min="13318" max="13318" width="7.1640625" customWidth="1"/>
    <col min="13319" max="13319" width="8.5" customWidth="1"/>
    <col min="13320" max="13320" width="6.6640625" customWidth="1"/>
    <col min="13321" max="13321" width="7.33203125" customWidth="1"/>
    <col min="13322" max="13322" width="7.5" customWidth="1"/>
    <col min="13323" max="13323" width="13.33203125" customWidth="1"/>
    <col min="13324" max="13324" width="19.1640625" customWidth="1"/>
    <col min="13325" max="13325" width="28.83203125" customWidth="1"/>
    <col min="13326" max="13326" width="6.83203125" customWidth="1"/>
    <col min="13327" max="13328" width="6.6640625" customWidth="1"/>
    <col min="13329" max="13329" width="5.83203125" customWidth="1"/>
    <col min="13330" max="13330" width="18.5" customWidth="1"/>
    <col min="13331" max="13331" width="6.83203125" customWidth="1"/>
    <col min="13333" max="13333" width="0" hidden="1" customWidth="1"/>
    <col min="13334" max="13334" width="14.83203125" bestFit="1" customWidth="1"/>
    <col min="13571" max="13571" width="7" customWidth="1"/>
    <col min="13572" max="13572" width="30.1640625" customWidth="1"/>
    <col min="13573" max="13573" width="13.83203125" customWidth="1"/>
    <col min="13574" max="13574" width="7.1640625" customWidth="1"/>
    <col min="13575" max="13575" width="8.5" customWidth="1"/>
    <col min="13576" max="13576" width="6.6640625" customWidth="1"/>
    <col min="13577" max="13577" width="7.33203125" customWidth="1"/>
    <col min="13578" max="13578" width="7.5" customWidth="1"/>
    <col min="13579" max="13579" width="13.33203125" customWidth="1"/>
    <col min="13580" max="13580" width="19.1640625" customWidth="1"/>
    <col min="13581" max="13581" width="28.83203125" customWidth="1"/>
    <col min="13582" max="13582" width="6.83203125" customWidth="1"/>
    <col min="13583" max="13584" width="6.6640625" customWidth="1"/>
    <col min="13585" max="13585" width="5.83203125" customWidth="1"/>
    <col min="13586" max="13586" width="18.5" customWidth="1"/>
    <col min="13587" max="13587" width="6.83203125" customWidth="1"/>
    <col min="13589" max="13589" width="0" hidden="1" customWidth="1"/>
    <col min="13590" max="13590" width="14.83203125" bestFit="1" customWidth="1"/>
    <col min="13827" max="13827" width="7" customWidth="1"/>
    <col min="13828" max="13828" width="30.1640625" customWidth="1"/>
    <col min="13829" max="13829" width="13.83203125" customWidth="1"/>
    <col min="13830" max="13830" width="7.1640625" customWidth="1"/>
    <col min="13831" max="13831" width="8.5" customWidth="1"/>
    <col min="13832" max="13832" width="6.6640625" customWidth="1"/>
    <col min="13833" max="13833" width="7.33203125" customWidth="1"/>
    <col min="13834" max="13834" width="7.5" customWidth="1"/>
    <col min="13835" max="13835" width="13.33203125" customWidth="1"/>
    <col min="13836" max="13836" width="19.1640625" customWidth="1"/>
    <col min="13837" max="13837" width="28.83203125" customWidth="1"/>
    <col min="13838" max="13838" width="6.83203125" customWidth="1"/>
    <col min="13839" max="13840" width="6.6640625" customWidth="1"/>
    <col min="13841" max="13841" width="5.83203125" customWidth="1"/>
    <col min="13842" max="13842" width="18.5" customWidth="1"/>
    <col min="13843" max="13843" width="6.83203125" customWidth="1"/>
    <col min="13845" max="13845" width="0" hidden="1" customWidth="1"/>
    <col min="13846" max="13846" width="14.83203125" bestFit="1" customWidth="1"/>
    <col min="14083" max="14083" width="7" customWidth="1"/>
    <col min="14084" max="14084" width="30.1640625" customWidth="1"/>
    <col min="14085" max="14085" width="13.83203125" customWidth="1"/>
    <col min="14086" max="14086" width="7.1640625" customWidth="1"/>
    <col min="14087" max="14087" width="8.5" customWidth="1"/>
    <col min="14088" max="14088" width="6.6640625" customWidth="1"/>
    <col min="14089" max="14089" width="7.33203125" customWidth="1"/>
    <col min="14090" max="14090" width="7.5" customWidth="1"/>
    <col min="14091" max="14091" width="13.33203125" customWidth="1"/>
    <col min="14092" max="14092" width="19.1640625" customWidth="1"/>
    <col min="14093" max="14093" width="28.83203125" customWidth="1"/>
    <col min="14094" max="14094" width="6.83203125" customWidth="1"/>
    <col min="14095" max="14096" width="6.6640625" customWidth="1"/>
    <col min="14097" max="14097" width="5.83203125" customWidth="1"/>
    <col min="14098" max="14098" width="18.5" customWidth="1"/>
    <col min="14099" max="14099" width="6.83203125" customWidth="1"/>
    <col min="14101" max="14101" width="0" hidden="1" customWidth="1"/>
    <col min="14102" max="14102" width="14.83203125" bestFit="1" customWidth="1"/>
    <col min="14339" max="14339" width="7" customWidth="1"/>
    <col min="14340" max="14340" width="30.1640625" customWidth="1"/>
    <col min="14341" max="14341" width="13.83203125" customWidth="1"/>
    <col min="14342" max="14342" width="7.1640625" customWidth="1"/>
    <col min="14343" max="14343" width="8.5" customWidth="1"/>
    <col min="14344" max="14344" width="6.6640625" customWidth="1"/>
    <col min="14345" max="14345" width="7.33203125" customWidth="1"/>
    <col min="14346" max="14346" width="7.5" customWidth="1"/>
    <col min="14347" max="14347" width="13.33203125" customWidth="1"/>
    <col min="14348" max="14348" width="19.1640625" customWidth="1"/>
    <col min="14349" max="14349" width="28.83203125" customWidth="1"/>
    <col min="14350" max="14350" width="6.83203125" customWidth="1"/>
    <col min="14351" max="14352" width="6.6640625" customWidth="1"/>
    <col min="14353" max="14353" width="5.83203125" customWidth="1"/>
    <col min="14354" max="14354" width="18.5" customWidth="1"/>
    <col min="14355" max="14355" width="6.83203125" customWidth="1"/>
    <col min="14357" max="14357" width="0" hidden="1" customWidth="1"/>
    <col min="14358" max="14358" width="14.83203125" bestFit="1" customWidth="1"/>
    <col min="14595" max="14595" width="7" customWidth="1"/>
    <col min="14596" max="14596" width="30.1640625" customWidth="1"/>
    <col min="14597" max="14597" width="13.83203125" customWidth="1"/>
    <col min="14598" max="14598" width="7.1640625" customWidth="1"/>
    <col min="14599" max="14599" width="8.5" customWidth="1"/>
    <col min="14600" max="14600" width="6.6640625" customWidth="1"/>
    <col min="14601" max="14601" width="7.33203125" customWidth="1"/>
    <col min="14602" max="14602" width="7.5" customWidth="1"/>
    <col min="14603" max="14603" width="13.33203125" customWidth="1"/>
    <col min="14604" max="14604" width="19.1640625" customWidth="1"/>
    <col min="14605" max="14605" width="28.83203125" customWidth="1"/>
    <col min="14606" max="14606" width="6.83203125" customWidth="1"/>
    <col min="14607" max="14608" width="6.6640625" customWidth="1"/>
    <col min="14609" max="14609" width="5.83203125" customWidth="1"/>
    <col min="14610" max="14610" width="18.5" customWidth="1"/>
    <col min="14611" max="14611" width="6.83203125" customWidth="1"/>
    <col min="14613" max="14613" width="0" hidden="1" customWidth="1"/>
    <col min="14614" max="14614" width="14.83203125" bestFit="1" customWidth="1"/>
    <col min="14851" max="14851" width="7" customWidth="1"/>
    <col min="14852" max="14852" width="30.1640625" customWidth="1"/>
    <col min="14853" max="14853" width="13.83203125" customWidth="1"/>
    <col min="14854" max="14854" width="7.1640625" customWidth="1"/>
    <col min="14855" max="14855" width="8.5" customWidth="1"/>
    <col min="14856" max="14856" width="6.6640625" customWidth="1"/>
    <col min="14857" max="14857" width="7.33203125" customWidth="1"/>
    <col min="14858" max="14858" width="7.5" customWidth="1"/>
    <col min="14859" max="14859" width="13.33203125" customWidth="1"/>
    <col min="14860" max="14860" width="19.1640625" customWidth="1"/>
    <col min="14861" max="14861" width="28.83203125" customWidth="1"/>
    <col min="14862" max="14862" width="6.83203125" customWidth="1"/>
    <col min="14863" max="14864" width="6.6640625" customWidth="1"/>
    <col min="14865" max="14865" width="5.83203125" customWidth="1"/>
    <col min="14866" max="14866" width="18.5" customWidth="1"/>
    <col min="14867" max="14867" width="6.83203125" customWidth="1"/>
    <col min="14869" max="14869" width="0" hidden="1" customWidth="1"/>
    <col min="14870" max="14870" width="14.83203125" bestFit="1" customWidth="1"/>
    <col min="15107" max="15107" width="7" customWidth="1"/>
    <col min="15108" max="15108" width="30.1640625" customWidth="1"/>
    <col min="15109" max="15109" width="13.83203125" customWidth="1"/>
    <col min="15110" max="15110" width="7.1640625" customWidth="1"/>
    <col min="15111" max="15111" width="8.5" customWidth="1"/>
    <col min="15112" max="15112" width="6.6640625" customWidth="1"/>
    <col min="15113" max="15113" width="7.33203125" customWidth="1"/>
    <col min="15114" max="15114" width="7.5" customWidth="1"/>
    <col min="15115" max="15115" width="13.33203125" customWidth="1"/>
    <col min="15116" max="15116" width="19.1640625" customWidth="1"/>
    <col min="15117" max="15117" width="28.83203125" customWidth="1"/>
    <col min="15118" max="15118" width="6.83203125" customWidth="1"/>
    <col min="15119" max="15120" width="6.6640625" customWidth="1"/>
    <col min="15121" max="15121" width="5.83203125" customWidth="1"/>
    <col min="15122" max="15122" width="18.5" customWidth="1"/>
    <col min="15123" max="15123" width="6.83203125" customWidth="1"/>
    <col min="15125" max="15125" width="0" hidden="1" customWidth="1"/>
    <col min="15126" max="15126" width="14.83203125" bestFit="1" customWidth="1"/>
    <col min="15363" max="15363" width="7" customWidth="1"/>
    <col min="15364" max="15364" width="30.1640625" customWidth="1"/>
    <col min="15365" max="15365" width="13.83203125" customWidth="1"/>
    <col min="15366" max="15366" width="7.1640625" customWidth="1"/>
    <col min="15367" max="15367" width="8.5" customWidth="1"/>
    <col min="15368" max="15368" width="6.6640625" customWidth="1"/>
    <col min="15369" max="15369" width="7.33203125" customWidth="1"/>
    <col min="15370" max="15370" width="7.5" customWidth="1"/>
    <col min="15371" max="15371" width="13.33203125" customWidth="1"/>
    <col min="15372" max="15372" width="19.1640625" customWidth="1"/>
    <col min="15373" max="15373" width="28.83203125" customWidth="1"/>
    <col min="15374" max="15374" width="6.83203125" customWidth="1"/>
    <col min="15375" max="15376" width="6.6640625" customWidth="1"/>
    <col min="15377" max="15377" width="5.83203125" customWidth="1"/>
    <col min="15378" max="15378" width="18.5" customWidth="1"/>
    <col min="15379" max="15379" width="6.83203125" customWidth="1"/>
    <col min="15381" max="15381" width="0" hidden="1" customWidth="1"/>
    <col min="15382" max="15382" width="14.83203125" bestFit="1" customWidth="1"/>
    <col min="15619" max="15619" width="7" customWidth="1"/>
    <col min="15620" max="15620" width="30.1640625" customWidth="1"/>
    <col min="15621" max="15621" width="13.83203125" customWidth="1"/>
    <col min="15622" max="15622" width="7.1640625" customWidth="1"/>
    <col min="15623" max="15623" width="8.5" customWidth="1"/>
    <col min="15624" max="15624" width="6.6640625" customWidth="1"/>
    <col min="15625" max="15625" width="7.33203125" customWidth="1"/>
    <col min="15626" max="15626" width="7.5" customWidth="1"/>
    <col min="15627" max="15627" width="13.33203125" customWidth="1"/>
    <col min="15628" max="15628" width="19.1640625" customWidth="1"/>
    <col min="15629" max="15629" width="28.83203125" customWidth="1"/>
    <col min="15630" max="15630" width="6.83203125" customWidth="1"/>
    <col min="15631" max="15632" width="6.6640625" customWidth="1"/>
    <col min="15633" max="15633" width="5.83203125" customWidth="1"/>
    <col min="15634" max="15634" width="18.5" customWidth="1"/>
    <col min="15635" max="15635" width="6.83203125" customWidth="1"/>
    <col min="15637" max="15637" width="0" hidden="1" customWidth="1"/>
    <col min="15638" max="15638" width="14.83203125" bestFit="1" customWidth="1"/>
    <col min="15875" max="15875" width="7" customWidth="1"/>
    <col min="15876" max="15876" width="30.1640625" customWidth="1"/>
    <col min="15877" max="15877" width="13.83203125" customWidth="1"/>
    <col min="15878" max="15878" width="7.1640625" customWidth="1"/>
    <col min="15879" max="15879" width="8.5" customWidth="1"/>
    <col min="15880" max="15880" width="6.6640625" customWidth="1"/>
    <col min="15881" max="15881" width="7.33203125" customWidth="1"/>
    <col min="15882" max="15882" width="7.5" customWidth="1"/>
    <col min="15883" max="15883" width="13.33203125" customWidth="1"/>
    <col min="15884" max="15884" width="19.1640625" customWidth="1"/>
    <col min="15885" max="15885" width="28.83203125" customWidth="1"/>
    <col min="15886" max="15886" width="6.83203125" customWidth="1"/>
    <col min="15887" max="15888" width="6.6640625" customWidth="1"/>
    <col min="15889" max="15889" width="5.83203125" customWidth="1"/>
    <col min="15890" max="15890" width="18.5" customWidth="1"/>
    <col min="15891" max="15891" width="6.83203125" customWidth="1"/>
    <col min="15893" max="15893" width="0" hidden="1" customWidth="1"/>
    <col min="15894" max="15894" width="14.83203125" bestFit="1" customWidth="1"/>
    <col min="16131" max="16131" width="7" customWidth="1"/>
    <col min="16132" max="16132" width="30.1640625" customWidth="1"/>
    <col min="16133" max="16133" width="13.83203125" customWidth="1"/>
    <col min="16134" max="16134" width="7.1640625" customWidth="1"/>
    <col min="16135" max="16135" width="8.5" customWidth="1"/>
    <col min="16136" max="16136" width="6.6640625" customWidth="1"/>
    <col min="16137" max="16137" width="7.33203125" customWidth="1"/>
    <col min="16138" max="16138" width="7.5" customWidth="1"/>
    <col min="16139" max="16139" width="13.33203125" customWidth="1"/>
    <col min="16140" max="16140" width="19.1640625" customWidth="1"/>
    <col min="16141" max="16141" width="28.83203125" customWidth="1"/>
    <col min="16142" max="16142" width="6.83203125" customWidth="1"/>
    <col min="16143" max="16144" width="6.6640625" customWidth="1"/>
    <col min="16145" max="16145" width="5.83203125" customWidth="1"/>
    <col min="16146" max="16146" width="18.5" customWidth="1"/>
    <col min="16147" max="16147" width="6.83203125" customWidth="1"/>
    <col min="16149" max="16149" width="0" hidden="1" customWidth="1"/>
    <col min="16150" max="16150" width="14.83203125" bestFit="1" customWidth="1"/>
  </cols>
  <sheetData>
    <row r="1" spans="1:31" s="744" customFormat="1" ht="25">
      <c r="A1" s="1767" t="s">
        <v>893</v>
      </c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783"/>
    </row>
    <row r="2" spans="1:31" s="744" customFormat="1" ht="25">
      <c r="A2" s="1767" t="s">
        <v>894</v>
      </c>
      <c r="B2" s="1767"/>
      <c r="C2" s="1767"/>
      <c r="D2" s="1767"/>
      <c r="E2" s="1767"/>
      <c r="F2" s="1767"/>
      <c r="G2" s="1767"/>
      <c r="H2" s="1767"/>
      <c r="I2" s="1767"/>
      <c r="J2" s="1767"/>
      <c r="K2" s="1767"/>
      <c r="L2" s="1767"/>
      <c r="M2" s="1767"/>
      <c r="N2" s="1767"/>
      <c r="O2" s="1767"/>
      <c r="P2" s="1767"/>
      <c r="Q2" s="1767"/>
      <c r="R2" s="783"/>
    </row>
    <row r="3" spans="1:31" s="744" customFormat="1" ht="14">
      <c r="A3" s="745"/>
      <c r="B3" s="745"/>
      <c r="C3" s="745"/>
      <c r="D3" s="745"/>
      <c r="E3" s="746"/>
      <c r="F3" s="746"/>
      <c r="G3" s="746"/>
      <c r="H3" s="745"/>
      <c r="I3" s="745"/>
      <c r="J3" s="746"/>
      <c r="K3" s="746"/>
      <c r="L3" s="746"/>
      <c r="M3" s="746"/>
      <c r="N3" s="746"/>
      <c r="O3" s="746"/>
      <c r="P3" s="746"/>
      <c r="Q3" s="745"/>
      <c r="R3" s="745"/>
    </row>
    <row r="4" spans="1:31" s="744" customFormat="1" ht="14">
      <c r="A4" s="745"/>
      <c r="B4" s="745"/>
      <c r="C4" s="745"/>
      <c r="D4" s="745"/>
      <c r="E4" s="746"/>
      <c r="F4" s="746"/>
      <c r="G4" s="746"/>
      <c r="H4" s="745"/>
      <c r="I4" s="745"/>
      <c r="J4" s="746"/>
      <c r="K4" s="746" t="s">
        <v>841</v>
      </c>
      <c r="L4" s="746"/>
      <c r="M4" s="746"/>
      <c r="N4" s="1768" t="s">
        <v>841</v>
      </c>
      <c r="O4" s="1768"/>
      <c r="P4" s="1768"/>
      <c r="Q4" s="1768"/>
      <c r="R4" s="745"/>
    </row>
    <row r="5" spans="1:31" s="744" customFormat="1" thickBot="1">
      <c r="A5" s="745"/>
      <c r="B5" s="1768" t="s">
        <v>895</v>
      </c>
      <c r="C5" s="1768"/>
      <c r="D5" s="1768"/>
      <c r="E5" s="1768"/>
      <c r="F5" s="1768"/>
      <c r="G5" s="1768"/>
      <c r="H5" s="745"/>
      <c r="I5" s="745"/>
      <c r="J5" s="746"/>
      <c r="K5" s="746"/>
      <c r="L5" s="746"/>
      <c r="M5" s="746"/>
      <c r="N5" s="1768" t="s">
        <v>841</v>
      </c>
      <c r="O5" s="1768"/>
      <c r="P5" s="1768"/>
      <c r="Q5" s="1768"/>
      <c r="R5" s="745"/>
    </row>
    <row r="6" spans="1:31" s="744" customFormat="1" ht="23.25" customHeight="1" thickTop="1" thickBot="1">
      <c r="A6" s="1769" t="s">
        <v>3441</v>
      </c>
      <c r="B6" s="1762" t="s">
        <v>2493</v>
      </c>
      <c r="C6" s="1772" t="s">
        <v>2834</v>
      </c>
      <c r="D6" s="1773"/>
      <c r="E6" s="1762" t="s">
        <v>2906</v>
      </c>
      <c r="F6" s="1763" t="s">
        <v>2907</v>
      </c>
      <c r="G6" s="1764"/>
      <c r="H6" s="1765" t="s">
        <v>2914</v>
      </c>
      <c r="I6" s="1762" t="s">
        <v>2908</v>
      </c>
      <c r="J6" s="1762" t="s">
        <v>2909</v>
      </c>
      <c r="K6" s="1762"/>
      <c r="L6" s="1762" t="s">
        <v>2910</v>
      </c>
      <c r="M6" s="1762" t="s">
        <v>2837</v>
      </c>
      <c r="N6" s="1762" t="s">
        <v>2911</v>
      </c>
      <c r="O6" s="1762" t="s">
        <v>2912</v>
      </c>
      <c r="P6" s="1762" t="s">
        <v>2502</v>
      </c>
      <c r="Q6" s="1755" t="s">
        <v>2840</v>
      </c>
      <c r="R6" s="1698" t="s">
        <v>2814</v>
      </c>
      <c r="S6" s="1701" t="s">
        <v>903</v>
      </c>
      <c r="T6" s="1701" t="s">
        <v>2815</v>
      </c>
      <c r="U6" s="1701" t="s">
        <v>2816</v>
      </c>
      <c r="V6" s="1704" t="s">
        <v>2817</v>
      </c>
      <c r="W6" s="1716" t="s">
        <v>2818</v>
      </c>
      <c r="X6" s="1701" t="s">
        <v>2819</v>
      </c>
      <c r="Y6" s="1695" t="s">
        <v>2820</v>
      </c>
      <c r="Z6" s="1695" t="s">
        <v>2821</v>
      </c>
      <c r="AA6" s="1695" t="s">
        <v>2822</v>
      </c>
      <c r="AB6" s="1695" t="s">
        <v>2824</v>
      </c>
      <c r="AC6" s="1701" t="s">
        <v>874</v>
      </c>
      <c r="AD6" s="1701" t="s">
        <v>2823</v>
      </c>
      <c r="AE6" s="1701" t="s">
        <v>2827</v>
      </c>
    </row>
    <row r="7" spans="1:31" s="744" customFormat="1" ht="15" customHeight="1" thickTop="1">
      <c r="A7" s="1770"/>
      <c r="B7" s="1758"/>
      <c r="C7" s="1774" t="s">
        <v>2494</v>
      </c>
      <c r="D7" s="1774" t="s">
        <v>2843</v>
      </c>
      <c r="E7" s="1758"/>
      <c r="F7" s="1758" t="s">
        <v>2913</v>
      </c>
      <c r="G7" s="1758" t="s">
        <v>3353</v>
      </c>
      <c r="H7" s="1765"/>
      <c r="I7" s="1758"/>
      <c r="J7" s="1760" t="s">
        <v>2844</v>
      </c>
      <c r="K7" s="1760" t="s">
        <v>2834</v>
      </c>
      <c r="L7" s="1758"/>
      <c r="M7" s="1758"/>
      <c r="N7" s="1758"/>
      <c r="O7" s="1758"/>
      <c r="P7" s="1758"/>
      <c r="Q7" s="1756"/>
      <c r="R7" s="1699"/>
      <c r="S7" s="1702"/>
      <c r="T7" s="1702"/>
      <c r="U7" s="1702"/>
      <c r="V7" s="1705"/>
      <c r="W7" s="1717"/>
      <c r="X7" s="1702"/>
      <c r="Y7" s="1696"/>
      <c r="Z7" s="1696"/>
      <c r="AA7" s="1696"/>
      <c r="AB7" s="1696"/>
      <c r="AC7" s="1702"/>
      <c r="AD7" s="1702"/>
      <c r="AE7" s="1702"/>
    </row>
    <row r="8" spans="1:31" s="744" customFormat="1" ht="16" customHeight="1" thickBot="1">
      <c r="A8" s="1771"/>
      <c r="B8" s="1759"/>
      <c r="C8" s="1766"/>
      <c r="D8" s="1766"/>
      <c r="E8" s="1759"/>
      <c r="F8" s="1759"/>
      <c r="G8" s="1759"/>
      <c r="H8" s="1766"/>
      <c r="I8" s="1759"/>
      <c r="J8" s="1761"/>
      <c r="K8" s="1761"/>
      <c r="L8" s="1759"/>
      <c r="M8" s="1759"/>
      <c r="N8" s="1759"/>
      <c r="O8" s="1759"/>
      <c r="P8" s="1759"/>
      <c r="Q8" s="1757"/>
      <c r="R8" s="1700"/>
      <c r="S8" s="1703"/>
      <c r="T8" s="1703"/>
      <c r="U8" s="1703"/>
      <c r="V8" s="1706"/>
      <c r="W8" s="1718"/>
      <c r="X8" s="1703"/>
      <c r="Y8" s="1697"/>
      <c r="Z8" s="1697"/>
      <c r="AA8" s="1697"/>
      <c r="AB8" s="1697"/>
      <c r="AC8" s="1703"/>
      <c r="AD8" s="1703"/>
      <c r="AE8" s="1703"/>
    </row>
    <row r="9" spans="1:31" s="744" customFormat="1" ht="16" thickTop="1" thickBot="1">
      <c r="A9" s="1138">
        <v>1</v>
      </c>
      <c r="B9" s="1139">
        <v>2</v>
      </c>
      <c r="C9" s="1139">
        <v>3</v>
      </c>
      <c r="D9" s="1140">
        <v>4</v>
      </c>
      <c r="E9" s="1140">
        <v>5</v>
      </c>
      <c r="F9" s="1139">
        <v>6</v>
      </c>
      <c r="G9" s="1139">
        <v>7</v>
      </c>
      <c r="H9" s="1140">
        <v>8</v>
      </c>
      <c r="I9" s="1140">
        <v>9</v>
      </c>
      <c r="J9" s="1139">
        <v>10</v>
      </c>
      <c r="K9" s="1139">
        <v>11</v>
      </c>
      <c r="L9" s="1139">
        <v>12</v>
      </c>
      <c r="M9" s="1139">
        <v>13</v>
      </c>
      <c r="N9" s="1139">
        <v>14</v>
      </c>
      <c r="O9" s="1140">
        <v>15</v>
      </c>
      <c r="P9" s="1139">
        <v>16</v>
      </c>
      <c r="Q9" s="1141">
        <v>17</v>
      </c>
      <c r="R9" s="825"/>
      <c r="S9" s="759"/>
      <c r="T9" s="759"/>
      <c r="U9" s="759"/>
      <c r="V9" s="759"/>
      <c r="W9" s="759"/>
      <c r="X9" s="759"/>
      <c r="Y9" s="759"/>
      <c r="Z9" s="759"/>
      <c r="AA9" s="759"/>
      <c r="AB9" s="759"/>
      <c r="AC9" s="759"/>
      <c r="AD9" s="759"/>
      <c r="AE9" s="759"/>
    </row>
    <row r="10" spans="1:31" s="744" customFormat="1" ht="14">
      <c r="A10" s="883"/>
      <c r="B10" s="884"/>
      <c r="C10" s="884"/>
      <c r="D10" s="884"/>
      <c r="E10" s="884"/>
      <c r="F10" s="884"/>
      <c r="G10" s="884"/>
      <c r="H10" s="884"/>
      <c r="I10" s="884"/>
      <c r="J10" s="884"/>
      <c r="K10" s="884"/>
      <c r="L10" s="884"/>
      <c r="M10" s="884"/>
      <c r="N10" s="884"/>
      <c r="O10" s="884"/>
      <c r="P10" s="885"/>
      <c r="Q10" s="886"/>
      <c r="R10" s="760"/>
      <c r="S10" s="760"/>
      <c r="T10" s="760"/>
      <c r="U10" s="760"/>
      <c r="V10" s="760"/>
      <c r="W10" s="760"/>
      <c r="X10" s="760"/>
      <c r="Y10" s="760"/>
      <c r="Z10" s="760"/>
      <c r="AA10" s="760"/>
      <c r="AB10" s="760"/>
      <c r="AC10" s="761"/>
      <c r="AD10" s="760"/>
      <c r="AE10" s="760"/>
    </row>
    <row r="11" spans="1:31" s="744" customFormat="1" ht="33" customHeight="1">
      <c r="A11" s="793">
        <v>1</v>
      </c>
      <c r="B11" s="887" t="s">
        <v>885</v>
      </c>
      <c r="C11" s="884"/>
      <c r="D11" s="884"/>
      <c r="E11" s="884"/>
      <c r="F11" s="884"/>
      <c r="G11" s="884"/>
      <c r="H11" s="884"/>
      <c r="I11" s="884"/>
      <c r="J11" s="884"/>
      <c r="K11" s="884"/>
      <c r="L11" s="884"/>
      <c r="M11" s="884"/>
      <c r="N11" s="884"/>
      <c r="O11" s="884"/>
      <c r="P11" s="885"/>
      <c r="Q11" s="886"/>
      <c r="R11" s="760"/>
      <c r="S11" s="760"/>
      <c r="T11" s="760"/>
      <c r="U11" s="760"/>
      <c r="V11" s="760"/>
      <c r="W11" s="760"/>
      <c r="X11" s="760"/>
      <c r="Y11" s="760"/>
      <c r="Z11" s="760"/>
      <c r="AA11" s="760"/>
      <c r="AB11" s="760"/>
      <c r="AC11" s="761"/>
      <c r="AD11" s="760"/>
      <c r="AE11" s="760"/>
    </row>
    <row r="12" spans="1:31" s="744" customFormat="1" ht="33" customHeight="1">
      <c r="A12" s="793" t="s">
        <v>920</v>
      </c>
      <c r="B12" s="887" t="s">
        <v>2915</v>
      </c>
      <c r="C12" s="888"/>
      <c r="D12" s="888"/>
      <c r="E12" s="884"/>
      <c r="F12" s="884"/>
      <c r="G12" s="884"/>
      <c r="H12" s="888"/>
      <c r="I12" s="888"/>
      <c r="J12" s="884"/>
      <c r="K12" s="884"/>
      <c r="L12" s="884"/>
      <c r="M12" s="884"/>
      <c r="N12" s="884"/>
      <c r="O12" s="884"/>
      <c r="P12" s="889">
        <f>P13</f>
        <v>1091467000</v>
      </c>
      <c r="Q12" s="890"/>
      <c r="R12" s="760"/>
      <c r="S12" s="760"/>
      <c r="T12" s="760"/>
      <c r="U12" s="760"/>
      <c r="V12" s="760"/>
      <c r="W12" s="785" t="e">
        <f>W13+W244</f>
        <v>#REF!</v>
      </c>
      <c r="X12" s="760"/>
      <c r="Y12" s="785"/>
      <c r="Z12" s="785"/>
      <c r="AA12" s="785"/>
      <c r="AB12" s="785"/>
      <c r="AC12" s="760"/>
      <c r="AD12" s="785"/>
      <c r="AE12" s="785"/>
    </row>
    <row r="13" spans="1:31" s="744" customFormat="1" ht="33" customHeight="1">
      <c r="A13" s="793" t="s">
        <v>922</v>
      </c>
      <c r="B13" s="891" t="s">
        <v>2730</v>
      </c>
      <c r="C13" s="888"/>
      <c r="D13" s="888" t="s">
        <v>841</v>
      </c>
      <c r="E13" s="884"/>
      <c r="F13" s="884"/>
      <c r="G13" s="884"/>
      <c r="H13" s="884"/>
      <c r="I13" s="888"/>
      <c r="J13" s="884"/>
      <c r="K13" s="884"/>
      <c r="L13" s="884"/>
      <c r="M13" s="884"/>
      <c r="N13" s="884"/>
      <c r="O13" s="884"/>
      <c r="P13" s="889">
        <f>SUM(P14:P17)</f>
        <v>1091467000</v>
      </c>
      <c r="Q13" s="892"/>
      <c r="S13" s="749"/>
      <c r="W13" s="786" t="e">
        <f>SUM(W14:W215)</f>
        <v>#REF!</v>
      </c>
      <c r="Y13" s="786" t="e">
        <f>SUM(Y14:Y237)</f>
        <v>#REF!</v>
      </c>
      <c r="Z13" s="786" t="e">
        <f>SUM(Z14:Z237)</f>
        <v>#REF!</v>
      </c>
      <c r="AA13" s="786" t="e">
        <f>SUM(AA14:AA237)</f>
        <v>#REF!</v>
      </c>
      <c r="AB13" s="786" t="e">
        <f>SUM(AB14:AB237)</f>
        <v>#REF!</v>
      </c>
      <c r="AC13" s="787"/>
      <c r="AD13" s="786" t="e">
        <f>SUM(AD14:AD237)</f>
        <v>#REF!</v>
      </c>
      <c r="AE13" s="786" t="e">
        <f>Y13+Z13+AA13+AB13</f>
        <v>#REF!</v>
      </c>
    </row>
    <row r="14" spans="1:31" s="744" customFormat="1" ht="33" customHeight="1">
      <c r="A14" s="898">
        <v>1</v>
      </c>
      <c r="B14" s="893" t="s">
        <v>2916</v>
      </c>
      <c r="C14" s="978" t="s">
        <v>3404</v>
      </c>
      <c r="D14" s="894" t="s">
        <v>926</v>
      </c>
      <c r="E14" s="895" t="s">
        <v>927</v>
      </c>
      <c r="F14" s="895" t="s">
        <v>973</v>
      </c>
      <c r="G14" s="895" t="s">
        <v>1145</v>
      </c>
      <c r="H14" s="895"/>
      <c r="I14" s="899" t="s">
        <v>961</v>
      </c>
      <c r="J14" s="895">
        <v>2013</v>
      </c>
      <c r="K14" s="909" t="s">
        <v>1403</v>
      </c>
      <c r="L14" s="884"/>
      <c r="M14" s="884"/>
      <c r="N14" s="884"/>
      <c r="O14" s="895" t="s">
        <v>886</v>
      </c>
      <c r="P14" s="885">
        <v>199607000</v>
      </c>
      <c r="Q14" s="890"/>
      <c r="R14" s="764" t="e">
        <f>#REF!</f>
        <v>#REF!</v>
      </c>
      <c r="S14" s="765" t="e">
        <f t="shared" ref="S14" si="0">VLOOKUP(R14,kelompok,2,0)</f>
        <v>#REF!</v>
      </c>
      <c r="T14" s="765" t="e">
        <f t="shared" ref="T14" si="1">VLOOKUP(R14,MASAMANFAAT,4,0)</f>
        <v>#REF!</v>
      </c>
      <c r="U14" s="766" t="e">
        <f>(P14-10)/T14</f>
        <v>#REF!</v>
      </c>
      <c r="V14" s="768">
        <f>2013-AC14</f>
        <v>0</v>
      </c>
      <c r="W14" s="766" t="e">
        <f>IF(V14&gt;T14,P14-10,U14*V14)</f>
        <v>#REF!</v>
      </c>
      <c r="X14" s="766">
        <f t="shared" ref="X14" si="2">2014-AC14</f>
        <v>1</v>
      </c>
      <c r="Y14" s="766" t="e">
        <f>IF(P14-10=W14,0,U14)</f>
        <v>#REF!</v>
      </c>
      <c r="Z14" s="768" t="e">
        <f>IF(P14-10=W14+Y14,0,U14)</f>
        <v>#REF!</v>
      </c>
      <c r="AA14" s="768" t="e">
        <f>IF(P14-10=W14+Y14,0,U14)</f>
        <v>#REF!</v>
      </c>
      <c r="AB14" s="768" t="e">
        <f>IF(P14-10=W14+Y14,0,U14)</f>
        <v>#REF!</v>
      </c>
      <c r="AC14" s="764">
        <f>J14</f>
        <v>2013</v>
      </c>
      <c r="AD14" s="770" t="e">
        <f>P14-(Y14+Z14+W14+AA14)</f>
        <v>#REF!</v>
      </c>
      <c r="AE14" s="785" t="e">
        <f t="shared" ref="AE14" si="3">Y14+Z14+AA14+AB14</f>
        <v>#REF!</v>
      </c>
    </row>
    <row r="15" spans="1:31" s="744" customFormat="1" ht="33" customHeight="1">
      <c r="A15" s="898">
        <v>2</v>
      </c>
      <c r="B15" s="900" t="s">
        <v>3398</v>
      </c>
      <c r="C15" s="978" t="s">
        <v>925</v>
      </c>
      <c r="D15" s="894" t="s">
        <v>926</v>
      </c>
      <c r="E15" s="903"/>
      <c r="F15" s="895" t="s">
        <v>973</v>
      </c>
      <c r="G15" s="895" t="s">
        <v>1145</v>
      </c>
      <c r="H15" s="903"/>
      <c r="I15" s="899" t="s">
        <v>961</v>
      </c>
      <c r="J15" s="903">
        <v>2018</v>
      </c>
      <c r="K15" s="1061" t="s">
        <v>3401</v>
      </c>
      <c r="L15" s="905"/>
      <c r="M15" s="905"/>
      <c r="N15" s="905"/>
      <c r="O15" s="895" t="s">
        <v>886</v>
      </c>
      <c r="P15" s="906">
        <v>209129000</v>
      </c>
      <c r="Q15" s="907"/>
      <c r="R15" s="764"/>
      <c r="S15" s="765"/>
      <c r="T15" s="765"/>
      <c r="U15" s="766"/>
      <c r="V15" s="769"/>
      <c r="W15" s="766"/>
      <c r="X15" s="766"/>
      <c r="Y15" s="766"/>
      <c r="Z15" s="769"/>
      <c r="AA15" s="769"/>
      <c r="AB15" s="769"/>
      <c r="AC15" s="764"/>
      <c r="AD15" s="770"/>
      <c r="AE15" s="908"/>
    </row>
    <row r="16" spans="1:31" s="744" customFormat="1" ht="33" customHeight="1">
      <c r="A16" s="898">
        <v>3</v>
      </c>
      <c r="B16" s="900" t="s">
        <v>3399</v>
      </c>
      <c r="C16" s="978" t="s">
        <v>3405</v>
      </c>
      <c r="D16" s="894" t="s">
        <v>926</v>
      </c>
      <c r="E16" s="903"/>
      <c r="F16" s="895" t="s">
        <v>973</v>
      </c>
      <c r="G16" s="895" t="s">
        <v>1145</v>
      </c>
      <c r="H16" s="903"/>
      <c r="I16" s="899" t="s">
        <v>961</v>
      </c>
      <c r="J16" s="903">
        <v>2018</v>
      </c>
      <c r="K16" s="1061" t="s">
        <v>3402</v>
      </c>
      <c r="L16" s="905"/>
      <c r="M16" s="905"/>
      <c r="N16" s="905"/>
      <c r="O16" s="895" t="s">
        <v>886</v>
      </c>
      <c r="P16" s="906">
        <v>352318000</v>
      </c>
      <c r="Q16" s="907"/>
      <c r="R16" s="764"/>
      <c r="S16" s="765"/>
      <c r="T16" s="765"/>
      <c r="U16" s="766"/>
      <c r="V16" s="769"/>
      <c r="W16" s="766"/>
      <c r="X16" s="766"/>
      <c r="Y16" s="766"/>
      <c r="Z16" s="769"/>
      <c r="AA16" s="769"/>
      <c r="AB16" s="769"/>
      <c r="AC16" s="764"/>
      <c r="AD16" s="770"/>
      <c r="AE16" s="908"/>
    </row>
    <row r="17" spans="1:31" s="744" customFormat="1" ht="33" customHeight="1">
      <c r="A17" s="898">
        <v>4</v>
      </c>
      <c r="B17" s="900" t="s">
        <v>3400</v>
      </c>
      <c r="C17" s="978" t="s">
        <v>3405</v>
      </c>
      <c r="D17" s="894" t="s">
        <v>926</v>
      </c>
      <c r="E17" s="903"/>
      <c r="F17" s="895" t="s">
        <v>973</v>
      </c>
      <c r="G17" s="895" t="s">
        <v>1145</v>
      </c>
      <c r="H17" s="903"/>
      <c r="I17" s="899" t="s">
        <v>961</v>
      </c>
      <c r="J17" s="903">
        <v>2018</v>
      </c>
      <c r="K17" s="1061" t="s">
        <v>3403</v>
      </c>
      <c r="L17" s="905"/>
      <c r="M17" s="905"/>
      <c r="N17" s="905"/>
      <c r="O17" s="895" t="s">
        <v>886</v>
      </c>
      <c r="P17" s="906">
        <v>330413000</v>
      </c>
      <c r="Q17" s="907"/>
      <c r="R17" s="764"/>
      <c r="S17" s="765"/>
      <c r="T17" s="765"/>
      <c r="U17" s="766"/>
      <c r="V17" s="769"/>
      <c r="W17" s="766"/>
      <c r="X17" s="766"/>
      <c r="Y17" s="766"/>
      <c r="Z17" s="769"/>
      <c r="AA17" s="769"/>
      <c r="AB17" s="769"/>
      <c r="AC17" s="764"/>
      <c r="AD17" s="770"/>
      <c r="AE17" s="908"/>
    </row>
    <row r="18" spans="1:31" s="744" customFormat="1" ht="33" customHeight="1">
      <c r="A18" s="898"/>
      <c r="B18" s="900"/>
      <c r="C18" s="1060"/>
      <c r="D18" s="902"/>
      <c r="E18" s="903"/>
      <c r="F18" s="903"/>
      <c r="G18" s="903"/>
      <c r="H18" s="903"/>
      <c r="I18" s="904"/>
      <c r="J18" s="903"/>
      <c r="K18" s="1061"/>
      <c r="L18" s="905"/>
      <c r="M18" s="905"/>
      <c r="N18" s="905"/>
      <c r="O18" s="903"/>
      <c r="P18" s="906"/>
      <c r="Q18" s="907"/>
      <c r="R18" s="764"/>
      <c r="S18" s="765"/>
      <c r="T18" s="765"/>
      <c r="U18" s="766"/>
      <c r="V18" s="769"/>
      <c r="W18" s="766"/>
      <c r="X18" s="766"/>
      <c r="Y18" s="766"/>
      <c r="Z18" s="769"/>
      <c r="AA18" s="769"/>
      <c r="AB18" s="769"/>
      <c r="AC18" s="764"/>
      <c r="AD18" s="770"/>
      <c r="AE18" s="908"/>
    </row>
    <row r="19" spans="1:31" s="744" customFormat="1" ht="33" customHeight="1">
      <c r="A19" s="898"/>
      <c r="B19" s="900"/>
      <c r="C19" s="901"/>
      <c r="D19" s="902"/>
      <c r="E19" s="903"/>
      <c r="F19" s="903"/>
      <c r="G19" s="903"/>
      <c r="H19" s="903"/>
      <c r="I19" s="904"/>
      <c r="J19" s="903"/>
      <c r="K19" s="904"/>
      <c r="L19" s="905"/>
      <c r="M19" s="905"/>
      <c r="N19" s="905"/>
      <c r="O19" s="903"/>
      <c r="P19" s="906"/>
      <c r="Q19" s="907"/>
      <c r="R19" s="764"/>
      <c r="S19" s="765"/>
      <c r="T19" s="765"/>
      <c r="U19" s="766"/>
      <c r="V19" s="769"/>
      <c r="W19" s="766"/>
      <c r="X19" s="766"/>
      <c r="Y19" s="766"/>
      <c r="Z19" s="769"/>
      <c r="AA19" s="769"/>
      <c r="AB19" s="769"/>
      <c r="AC19" s="764"/>
      <c r="AD19" s="770"/>
      <c r="AE19" s="908"/>
    </row>
    <row r="20" spans="1:31" s="744" customFormat="1" ht="33" customHeight="1">
      <c r="A20" s="793" t="s">
        <v>1505</v>
      </c>
      <c r="B20" s="888" t="s">
        <v>3361</v>
      </c>
      <c r="C20" s="905" t="s">
        <v>1507</v>
      </c>
      <c r="D20" s="902"/>
      <c r="E20" s="903"/>
      <c r="F20" s="903"/>
      <c r="G20" s="903"/>
      <c r="H20" s="903"/>
      <c r="I20" s="904"/>
      <c r="J20" s="903"/>
      <c r="K20" s="904"/>
      <c r="L20" s="905"/>
      <c r="M20" s="905"/>
      <c r="N20" s="905"/>
      <c r="O20" s="903"/>
      <c r="P20" s="906"/>
      <c r="Q20" s="907"/>
      <c r="R20" s="764"/>
      <c r="S20" s="765"/>
      <c r="T20" s="765"/>
      <c r="U20" s="766"/>
      <c r="V20" s="769"/>
      <c r="W20" s="766"/>
      <c r="X20" s="766"/>
      <c r="Y20" s="766"/>
      <c r="Z20" s="769"/>
      <c r="AA20" s="769"/>
      <c r="AB20" s="769"/>
      <c r="AC20" s="764"/>
      <c r="AD20" s="770"/>
      <c r="AE20" s="908"/>
    </row>
    <row r="21" spans="1:31" s="744" customFormat="1" ht="33" customHeight="1" thickBot="1">
      <c r="A21" s="911"/>
      <c r="B21" s="910"/>
      <c r="C21" s="794"/>
      <c r="D21" s="794"/>
      <c r="E21" s="795"/>
      <c r="F21" s="795"/>
      <c r="G21" s="795"/>
      <c r="H21" s="794"/>
      <c r="I21" s="794"/>
      <c r="J21" s="795"/>
      <c r="K21" s="795"/>
      <c r="L21" s="795"/>
      <c r="M21" s="795"/>
      <c r="N21" s="795"/>
      <c r="O21" s="795"/>
      <c r="P21" s="896"/>
      <c r="Q21" s="897"/>
      <c r="R21" s="788"/>
    </row>
    <row r="22" spans="1:31" s="744" customFormat="1" ht="11.25" customHeight="1">
      <c r="A22" s="788"/>
      <c r="B22" s="788"/>
      <c r="C22" s="788"/>
      <c r="D22" s="788"/>
      <c r="E22" s="784"/>
      <c r="F22" s="784"/>
      <c r="G22" s="784"/>
      <c r="H22" s="788"/>
      <c r="I22" s="788"/>
      <c r="J22" s="784"/>
      <c r="K22" s="784"/>
      <c r="L22" s="784"/>
      <c r="M22" s="784"/>
      <c r="N22" s="784"/>
      <c r="O22" s="784"/>
      <c r="P22" s="789"/>
      <c r="Q22" s="788"/>
      <c r="R22" s="788"/>
    </row>
    <row r="23" spans="1:31" s="744" customFormat="1" ht="14">
      <c r="A23" s="747"/>
      <c r="B23" s="747"/>
      <c r="C23" s="747"/>
      <c r="D23" s="747"/>
      <c r="E23" s="746"/>
      <c r="F23" s="746"/>
      <c r="G23" s="746"/>
      <c r="H23" s="747"/>
      <c r="I23" s="747"/>
      <c r="J23" s="746"/>
      <c r="K23" s="746"/>
      <c r="L23" s="746"/>
      <c r="M23" s="746"/>
      <c r="N23" s="751"/>
      <c r="O23" s="746"/>
      <c r="P23" s="746"/>
      <c r="Q23" s="747"/>
      <c r="R23" s="747"/>
    </row>
    <row r="24" spans="1:31" s="744" customFormat="1" ht="15" customHeight="1">
      <c r="A24" s="747"/>
      <c r="B24" s="1730" t="s">
        <v>3358</v>
      </c>
      <c r="C24" s="1730"/>
      <c r="D24" s="1730"/>
      <c r="E24" s="1730"/>
      <c r="F24" s="798"/>
      <c r="G24" s="798"/>
      <c r="H24" s="797"/>
      <c r="I24" s="797"/>
      <c r="J24" s="1730" t="s">
        <v>3360</v>
      </c>
      <c r="K24" s="1730"/>
      <c r="L24" s="1730"/>
      <c r="M24" s="1730"/>
      <c r="N24" s="1730"/>
      <c r="O24" s="1730"/>
      <c r="P24" s="746"/>
      <c r="Q24" s="747"/>
      <c r="R24" s="747"/>
    </row>
    <row r="25" spans="1:31" s="744" customFormat="1" ht="14">
      <c r="A25" s="747"/>
      <c r="B25" s="1730" t="s">
        <v>3359</v>
      </c>
      <c r="C25" s="1730"/>
      <c r="D25" s="1730"/>
      <c r="E25" s="1730"/>
      <c r="F25" s="798"/>
      <c r="G25" s="798"/>
      <c r="H25" s="801"/>
      <c r="I25" s="801"/>
      <c r="J25" s="801"/>
      <c r="K25" s="801"/>
      <c r="L25" s="802"/>
      <c r="M25" s="751"/>
      <c r="N25" s="751"/>
      <c r="O25" s="751"/>
      <c r="P25" s="747"/>
      <c r="Q25" s="747"/>
      <c r="R25" s="747"/>
    </row>
    <row r="26" spans="1:31" s="744" customFormat="1" ht="15" customHeight="1">
      <c r="A26" s="747"/>
      <c r="B26" s="1730" t="s">
        <v>889</v>
      </c>
      <c r="C26" s="1730"/>
      <c r="D26" s="1730"/>
      <c r="E26" s="1730"/>
      <c r="F26" s="800"/>
      <c r="G26" s="800"/>
      <c r="H26" s="801"/>
      <c r="I26" s="801"/>
      <c r="J26" s="1731" t="s">
        <v>888</v>
      </c>
      <c r="K26" s="1731"/>
      <c r="L26" s="1731"/>
      <c r="M26" s="1731"/>
      <c r="N26" s="1731"/>
      <c r="O26" s="1731"/>
      <c r="P26" s="747"/>
      <c r="Q26" s="747"/>
      <c r="R26" s="747"/>
    </row>
    <row r="27" spans="1:31" s="744" customFormat="1" ht="14">
      <c r="A27" s="747"/>
      <c r="B27" s="800"/>
      <c r="C27" s="800"/>
      <c r="D27" s="800"/>
      <c r="E27" s="800"/>
      <c r="F27" s="800"/>
      <c r="G27" s="800"/>
      <c r="H27" s="801"/>
      <c r="I27" s="801"/>
      <c r="J27" s="801"/>
      <c r="K27" s="801"/>
      <c r="L27" s="800"/>
      <c r="M27" s="752"/>
      <c r="N27" s="752"/>
      <c r="O27" s="750"/>
      <c r="P27" s="747"/>
      <c r="Q27" s="747"/>
      <c r="R27" s="747"/>
    </row>
    <row r="28" spans="1:31" s="744" customFormat="1" ht="11.25" customHeight="1">
      <c r="A28" s="747"/>
      <c r="B28" s="800"/>
      <c r="C28" s="800"/>
      <c r="D28" s="800"/>
      <c r="E28" s="800"/>
      <c r="F28" s="800"/>
      <c r="G28" s="800"/>
      <c r="H28" s="801"/>
      <c r="I28" s="801"/>
      <c r="J28" s="801"/>
      <c r="K28" s="801"/>
      <c r="L28" s="800"/>
      <c r="M28" s="752"/>
      <c r="N28" s="752"/>
      <c r="O28" s="750"/>
      <c r="P28" s="746"/>
      <c r="Q28" s="747"/>
      <c r="R28" s="747"/>
    </row>
    <row r="29" spans="1:31" s="744" customFormat="1" ht="10.5" customHeight="1">
      <c r="A29" s="747"/>
      <c r="B29" s="800"/>
      <c r="C29" s="800"/>
      <c r="D29" s="800"/>
      <c r="E29" s="800"/>
      <c r="F29" s="800"/>
      <c r="G29" s="800"/>
      <c r="H29" s="801"/>
      <c r="I29" s="801"/>
      <c r="J29" s="801"/>
      <c r="K29" s="801"/>
      <c r="L29" s="800"/>
      <c r="M29" s="752"/>
      <c r="N29" s="752"/>
      <c r="O29" s="791"/>
      <c r="P29" s="746"/>
      <c r="Q29" s="747"/>
      <c r="R29" s="747"/>
    </row>
    <row r="30" spans="1:31" s="744" customFormat="1" ht="14">
      <c r="A30" s="747"/>
      <c r="B30" s="800"/>
      <c r="C30" s="800"/>
      <c r="D30" s="800"/>
      <c r="E30" s="800"/>
      <c r="F30" s="803"/>
      <c r="G30" s="803"/>
      <c r="H30" s="801"/>
      <c r="I30" s="801"/>
      <c r="J30" s="801"/>
      <c r="K30" s="801"/>
      <c r="L30" s="803"/>
      <c r="M30" s="753"/>
      <c r="N30" s="752"/>
      <c r="O30" s="753"/>
      <c r="P30" s="746"/>
      <c r="Q30" s="747"/>
      <c r="R30" s="747"/>
    </row>
    <row r="31" spans="1:31" s="744" customFormat="1" ht="15" customHeight="1">
      <c r="B31" s="1719" t="s">
        <v>869</v>
      </c>
      <c r="C31" s="1719"/>
      <c r="D31" s="1719"/>
      <c r="E31" s="1719"/>
      <c r="F31" s="798"/>
      <c r="G31" s="798"/>
      <c r="H31" s="804"/>
      <c r="I31" s="804"/>
      <c r="J31" s="1721" t="s">
        <v>892</v>
      </c>
      <c r="K31" s="1721"/>
      <c r="L31" s="1721"/>
      <c r="M31" s="1721"/>
      <c r="N31" s="1721"/>
      <c r="O31" s="1721"/>
    </row>
    <row r="32" spans="1:31" s="744" customFormat="1" ht="15" customHeight="1">
      <c r="B32" s="1720" t="s">
        <v>1942</v>
      </c>
      <c r="C32" s="1720"/>
      <c r="D32" s="1720"/>
      <c r="E32" s="1720"/>
      <c r="F32" s="787"/>
      <c r="G32" s="787"/>
      <c r="H32" s="801"/>
      <c r="I32" s="801"/>
      <c r="J32" s="1722" t="s">
        <v>891</v>
      </c>
      <c r="K32" s="1722"/>
      <c r="L32" s="1722"/>
      <c r="M32" s="1722"/>
      <c r="N32" s="1722"/>
      <c r="O32" s="1722"/>
    </row>
    <row r="33" s="744" customFormat="1" ht="14"/>
  </sheetData>
  <autoFilter ref="A9:Q21" xr:uid="{00000000-0009-0000-0000-000008000000}"/>
  <mergeCells count="48">
    <mergeCell ref="B32:E32"/>
    <mergeCell ref="J24:O24"/>
    <mergeCell ref="J26:O26"/>
    <mergeCell ref="J31:O31"/>
    <mergeCell ref="J32:O32"/>
    <mergeCell ref="B24:E24"/>
    <mergeCell ref="B25:E25"/>
    <mergeCell ref="B26:E26"/>
    <mergeCell ref="B31:E31"/>
    <mergeCell ref="A6:A8"/>
    <mergeCell ref="J6:K6"/>
    <mergeCell ref="B6:B8"/>
    <mergeCell ref="E6:E8"/>
    <mergeCell ref="I6:I8"/>
    <mergeCell ref="C6:D6"/>
    <mergeCell ref="C7:C8"/>
    <mergeCell ref="D7:D8"/>
    <mergeCell ref="A1:Q1"/>
    <mergeCell ref="A2:Q2"/>
    <mergeCell ref="N4:Q4"/>
    <mergeCell ref="B5:G5"/>
    <mergeCell ref="N5:Q5"/>
    <mergeCell ref="R6:R8"/>
    <mergeCell ref="S6:S8"/>
    <mergeCell ref="T6:T8"/>
    <mergeCell ref="U6:U8"/>
    <mergeCell ref="V6:V8"/>
    <mergeCell ref="AC6:AC8"/>
    <mergeCell ref="AD6:AD8"/>
    <mergeCell ref="AB6:AB8"/>
    <mergeCell ref="AE6:AE8"/>
    <mergeCell ref="W6:W8"/>
    <mergeCell ref="X6:X8"/>
    <mergeCell ref="Y6:Y8"/>
    <mergeCell ref="Z6:Z8"/>
    <mergeCell ref="AA6:AA8"/>
    <mergeCell ref="Q6:Q8"/>
    <mergeCell ref="F7:F8"/>
    <mergeCell ref="G7:G8"/>
    <mergeCell ref="J7:J8"/>
    <mergeCell ref="K7:K8"/>
    <mergeCell ref="L6:L8"/>
    <mergeCell ref="M6:M8"/>
    <mergeCell ref="N6:N8"/>
    <mergeCell ref="O6:O8"/>
    <mergeCell ref="P6:P8"/>
    <mergeCell ref="F6:G6"/>
    <mergeCell ref="H6:H8"/>
  </mergeCells>
  <phoneticPr fontId="100" type="noConversion"/>
  <printOptions horizontalCentered="1"/>
  <pageMargins left="0.27559055118110237" right="0.27559055118110237" top="0.9055118110236221" bottom="0.74803149606299213" header="0.31496062992125984" footer="0.31496062992125984"/>
  <pageSetup paperSize="258" scale="60" firstPageNumber="8" orientation="landscape" useFirstPageNumber="1" horizontalDpi="4294967293" r:id="rId1"/>
  <headerFooter>
    <oddFooter>&amp;C&amp;P&amp;RDINAS PERUMAHAN KAWASAN PERMUKIMAN DAN PERTANAHAN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D33"/>
  <sheetViews>
    <sheetView view="pageBreakPreview" topLeftCell="A9" zoomScale="90" zoomScaleNormal="100" zoomScaleSheetLayoutView="90" workbookViewId="0">
      <selection activeCell="J24" sqref="J24"/>
    </sheetView>
  </sheetViews>
  <sheetFormatPr baseColWidth="10" defaultColWidth="8.83203125" defaultRowHeight="15"/>
  <cols>
    <col min="1" max="1" width="5.5" style="464" customWidth="1"/>
    <col min="2" max="2" width="27.6640625" style="464" bestFit="1" customWidth="1"/>
    <col min="3" max="3" width="14.1640625" style="464" customWidth="1"/>
    <col min="4" max="4" width="10.5" style="464" customWidth="1"/>
    <col min="5" max="5" width="12.1640625" style="464" customWidth="1"/>
    <col min="6" max="6" width="14.1640625" style="464" customWidth="1"/>
    <col min="7" max="7" width="9.1640625" style="464" bestFit="1" customWidth="1"/>
    <col min="8" max="8" width="9.83203125" style="464" customWidth="1"/>
    <col min="9" max="9" width="15.1640625" style="464" customWidth="1"/>
    <col min="10" max="10" width="10.1640625" style="464" customWidth="1"/>
    <col min="11" max="11" width="21.83203125" style="464" customWidth="1"/>
    <col min="12" max="15" width="9.1640625" style="464" bestFit="1" customWidth="1"/>
    <col min="16" max="16" width="18.6640625" style="464" bestFit="1" customWidth="1"/>
    <col min="17" max="17" width="9.1640625" style="464" bestFit="1" customWidth="1"/>
    <col min="18" max="127" width="8.83203125" style="1657"/>
    <col min="128" max="128" width="16.33203125" style="1657" bestFit="1" customWidth="1"/>
    <col min="129" max="129" width="9.1640625" style="1657" bestFit="1" customWidth="1"/>
    <col min="130" max="137" width="8.83203125" style="1657"/>
    <col min="138" max="138" width="9.1640625" style="1657" bestFit="1" customWidth="1"/>
    <col min="139" max="143" width="8.83203125" style="1657"/>
    <col min="144" max="144" width="16.33203125" style="1657" bestFit="1" customWidth="1"/>
    <col min="145" max="145" width="9.1640625" style="1657" bestFit="1" customWidth="1"/>
    <col min="146" max="153" width="8.83203125" style="1657"/>
    <col min="154" max="154" width="9.1640625" style="1657" bestFit="1" customWidth="1"/>
    <col min="155" max="159" width="8.83203125" style="1657"/>
    <col min="160" max="160" width="16.33203125" style="1657" bestFit="1" customWidth="1"/>
    <col min="161" max="161" width="9.1640625" style="1657" bestFit="1" customWidth="1"/>
    <col min="162" max="169" width="8.83203125" style="1657"/>
    <col min="170" max="170" width="9.1640625" style="1657" bestFit="1" customWidth="1"/>
    <col min="171" max="175" width="8.83203125" style="1657"/>
    <col min="176" max="176" width="16.33203125" style="1657" bestFit="1" customWidth="1"/>
    <col min="177" max="177" width="9.1640625" style="1657" bestFit="1" customWidth="1"/>
    <col min="178" max="185" width="8.83203125" style="1657"/>
    <col min="186" max="186" width="9.1640625" style="1657" bestFit="1" customWidth="1"/>
    <col min="187" max="191" width="8.83203125" style="1657"/>
    <col min="192" max="192" width="16.33203125" style="1657" bestFit="1" customWidth="1"/>
    <col min="193" max="193" width="9.1640625" style="1657" bestFit="1" customWidth="1"/>
    <col min="194" max="201" width="8.83203125" style="1657"/>
    <col min="202" max="202" width="9.1640625" style="1657" bestFit="1" customWidth="1"/>
    <col min="203" max="207" width="8.83203125" style="1657"/>
    <col min="208" max="208" width="16.33203125" style="1657" bestFit="1" customWidth="1"/>
    <col min="209" max="209" width="9.1640625" style="1657" bestFit="1" customWidth="1"/>
    <col min="210" max="217" width="8.83203125" style="1657"/>
    <col min="218" max="218" width="9.1640625" style="1657" bestFit="1" customWidth="1"/>
    <col min="219" max="223" width="8.83203125" style="1657"/>
    <col min="224" max="224" width="16.33203125" style="1657" bestFit="1" customWidth="1"/>
    <col min="225" max="225" width="9.1640625" style="1657" bestFit="1" customWidth="1"/>
    <col min="226" max="233" width="8.83203125" style="1657"/>
    <col min="234" max="234" width="9.1640625" style="1657" bestFit="1" customWidth="1"/>
    <col min="235" max="239" width="8.83203125" style="1657"/>
    <col min="240" max="240" width="16.33203125" style="1657" bestFit="1" customWidth="1"/>
    <col min="241" max="241" width="9.1640625" style="1657" bestFit="1" customWidth="1"/>
    <col min="242" max="249" width="8.83203125" style="1657"/>
    <col min="250" max="250" width="9.1640625" style="1657" bestFit="1" customWidth="1"/>
    <col min="251" max="255" width="8.83203125" style="1657"/>
    <col min="256" max="256" width="16.33203125" style="1657" bestFit="1" customWidth="1"/>
    <col min="257" max="257" width="9.1640625" style="1657" bestFit="1" customWidth="1"/>
    <col min="258" max="265" width="8.83203125" style="1657"/>
    <col min="266" max="266" width="9.1640625" style="1657" bestFit="1" customWidth="1"/>
    <col min="267" max="271" width="8.83203125" style="1657"/>
    <col min="272" max="272" width="16.33203125" style="1657" bestFit="1" customWidth="1"/>
    <col min="273" max="273" width="9.1640625" style="1657" bestFit="1" customWidth="1"/>
    <col min="274" max="281" width="8.83203125" style="1657"/>
    <col min="282" max="282" width="9.1640625" style="1657" bestFit="1" customWidth="1"/>
    <col min="283" max="287" width="8.83203125" style="1657"/>
    <col min="288" max="288" width="16.33203125" style="1657" bestFit="1" customWidth="1"/>
    <col min="289" max="289" width="9.1640625" style="1657" bestFit="1" customWidth="1"/>
    <col min="290" max="297" width="8.83203125" style="1657"/>
    <col min="298" max="298" width="9.1640625" style="1657" bestFit="1" customWidth="1"/>
    <col min="299" max="303" width="8.83203125" style="1657"/>
    <col min="304" max="304" width="16.33203125" style="1657" bestFit="1" customWidth="1"/>
    <col min="305" max="305" width="9.1640625" style="1657" bestFit="1" customWidth="1"/>
    <col min="306" max="313" width="8.83203125" style="1657"/>
    <col min="314" max="314" width="9.1640625" style="1657" bestFit="1" customWidth="1"/>
    <col min="315" max="319" width="8.83203125" style="1657"/>
    <col min="320" max="320" width="16.33203125" style="1657" bestFit="1" customWidth="1"/>
    <col min="321" max="321" width="9.1640625" style="1657" bestFit="1" customWidth="1"/>
    <col min="322" max="329" width="8.83203125" style="1657"/>
    <col min="330" max="330" width="9.1640625" style="1657" bestFit="1" customWidth="1"/>
    <col min="331" max="335" width="8.83203125" style="1657"/>
    <col min="336" max="336" width="16.33203125" style="1657" bestFit="1" customWidth="1"/>
    <col min="337" max="337" width="9.1640625" style="1657" bestFit="1" customWidth="1"/>
    <col min="338" max="345" width="8.83203125" style="1657"/>
    <col min="346" max="346" width="9.1640625" style="1657" bestFit="1" customWidth="1"/>
    <col min="347" max="351" width="8.83203125" style="1657"/>
    <col min="352" max="352" width="16.33203125" style="1657" bestFit="1" customWidth="1"/>
    <col min="353" max="353" width="9.1640625" style="1657" bestFit="1" customWidth="1"/>
    <col min="354" max="361" width="8.83203125" style="1657"/>
    <col min="362" max="362" width="9.1640625" style="1657" bestFit="1" customWidth="1"/>
    <col min="363" max="367" width="8.83203125" style="1657"/>
    <col min="368" max="368" width="16.33203125" style="1657" bestFit="1" customWidth="1"/>
    <col min="369" max="369" width="9.1640625" style="1657" bestFit="1" customWidth="1"/>
    <col min="370" max="377" width="8.83203125" style="1657"/>
    <col min="378" max="378" width="9.1640625" style="1657" bestFit="1" customWidth="1"/>
    <col min="379" max="383" width="8.83203125" style="1657"/>
    <col min="384" max="384" width="16.33203125" style="1657" bestFit="1" customWidth="1"/>
    <col min="385" max="385" width="9.1640625" style="1657" bestFit="1" customWidth="1"/>
    <col min="386" max="393" width="8.83203125" style="1657"/>
    <col min="394" max="394" width="9.1640625" style="1657" bestFit="1" customWidth="1"/>
    <col min="395" max="399" width="8.83203125" style="1657"/>
    <col min="400" max="400" width="16.33203125" style="1657" bestFit="1" customWidth="1"/>
    <col min="401" max="401" width="9.1640625" style="1657" bestFit="1" customWidth="1"/>
    <col min="402" max="409" width="8.83203125" style="1657"/>
    <col min="410" max="410" width="9.1640625" style="1657" bestFit="1" customWidth="1"/>
    <col min="411" max="415" width="8.83203125" style="1657"/>
    <col min="416" max="416" width="16.33203125" style="1657" bestFit="1" customWidth="1"/>
    <col min="417" max="417" width="9.1640625" style="1657" bestFit="1" customWidth="1"/>
    <col min="418" max="425" width="8.83203125" style="1657"/>
    <col min="426" max="426" width="9.1640625" style="1657" bestFit="1" customWidth="1"/>
    <col min="427" max="431" width="8.83203125" style="1657"/>
    <col min="432" max="432" width="16.33203125" style="1657" bestFit="1" customWidth="1"/>
    <col min="433" max="433" width="9.1640625" style="1657" bestFit="1" customWidth="1"/>
    <col min="434" max="441" width="8.83203125" style="1657"/>
    <col min="442" max="442" width="9.1640625" style="1657" bestFit="1" customWidth="1"/>
    <col min="443" max="447" width="8.83203125" style="1657"/>
    <col min="448" max="448" width="16.33203125" style="1657" bestFit="1" customWidth="1"/>
    <col min="449" max="449" width="9.1640625" style="1657" bestFit="1" customWidth="1"/>
    <col min="450" max="457" width="8.83203125" style="1657"/>
    <col min="458" max="458" width="9.1640625" style="1657" bestFit="1" customWidth="1"/>
    <col min="459" max="463" width="8.83203125" style="1657"/>
    <col min="464" max="464" width="16.33203125" style="1657" bestFit="1" customWidth="1"/>
    <col min="465" max="465" width="9.1640625" style="1657" bestFit="1" customWidth="1"/>
    <col min="466" max="473" width="8.83203125" style="1657"/>
    <col min="474" max="474" width="9.1640625" style="1657" bestFit="1" customWidth="1"/>
    <col min="475" max="479" width="8.83203125" style="1657"/>
    <col min="480" max="480" width="16.33203125" style="1657" bestFit="1" customWidth="1"/>
    <col min="481" max="481" width="9.1640625" style="1657" bestFit="1" customWidth="1"/>
    <col min="482" max="489" width="8.83203125" style="1657"/>
    <col min="490" max="490" width="9.1640625" style="1657" bestFit="1" customWidth="1"/>
    <col min="491" max="495" width="8.83203125" style="1657"/>
    <col min="496" max="496" width="16.33203125" style="1657" bestFit="1" customWidth="1"/>
    <col min="497" max="497" width="9.1640625" style="1657" bestFit="1" customWidth="1"/>
    <col min="498" max="505" width="8.83203125" style="1657"/>
    <col min="506" max="506" width="9.1640625" style="1657" bestFit="1" customWidth="1"/>
    <col min="507" max="511" width="8.83203125" style="1657"/>
    <col min="512" max="512" width="16.33203125" style="1657" bestFit="1" customWidth="1"/>
    <col min="513" max="513" width="9.1640625" style="1657" bestFit="1" customWidth="1"/>
    <col min="514" max="521" width="8.83203125" style="1657"/>
    <col min="522" max="522" width="9.1640625" style="1657" bestFit="1" customWidth="1"/>
    <col min="523" max="527" width="8.83203125" style="1657"/>
    <col min="528" max="528" width="16.33203125" style="1657" bestFit="1" customWidth="1"/>
    <col min="529" max="529" width="9.1640625" style="1657" bestFit="1" customWidth="1"/>
    <col min="530" max="537" width="8.83203125" style="1657"/>
    <col min="538" max="538" width="9.1640625" style="1657" bestFit="1" customWidth="1"/>
    <col min="539" max="543" width="8.83203125" style="1657"/>
    <col min="544" max="544" width="16.33203125" style="1657" bestFit="1" customWidth="1"/>
    <col min="545" max="545" width="9.1640625" style="1657" bestFit="1" customWidth="1"/>
    <col min="546" max="553" width="8.83203125" style="1657"/>
    <col min="554" max="554" width="9.1640625" style="1657" bestFit="1" customWidth="1"/>
    <col min="555" max="559" width="8.83203125" style="1657"/>
    <col min="560" max="560" width="16.33203125" style="1657" bestFit="1" customWidth="1"/>
    <col min="561" max="561" width="9.1640625" style="1657" bestFit="1" customWidth="1"/>
    <col min="562" max="569" width="8.83203125" style="1657"/>
    <col min="570" max="570" width="9.1640625" style="1657" bestFit="1" customWidth="1"/>
    <col min="571" max="575" width="8.83203125" style="1657"/>
    <col min="576" max="576" width="16.33203125" style="1657" bestFit="1" customWidth="1"/>
    <col min="577" max="577" width="9.1640625" style="1657" bestFit="1" customWidth="1"/>
    <col min="578" max="585" width="8.83203125" style="1657"/>
    <col min="586" max="586" width="9.1640625" style="1657" bestFit="1" customWidth="1"/>
    <col min="587" max="591" width="8.83203125" style="1657"/>
    <col min="592" max="592" width="16.33203125" style="1657" bestFit="1" customWidth="1"/>
    <col min="593" max="593" width="9.1640625" style="1657" bestFit="1" customWidth="1"/>
    <col min="594" max="601" width="8.83203125" style="1657"/>
    <col min="602" max="602" width="9.1640625" style="1657" bestFit="1" customWidth="1"/>
    <col min="603" max="607" width="8.83203125" style="1657"/>
    <col min="608" max="608" width="16.33203125" style="1657" bestFit="1" customWidth="1"/>
    <col min="609" max="609" width="9.1640625" style="1657" bestFit="1" customWidth="1"/>
    <col min="610" max="617" width="8.83203125" style="1657"/>
    <col min="618" max="618" width="9.1640625" style="1657" bestFit="1" customWidth="1"/>
    <col min="619" max="623" width="8.83203125" style="1657"/>
    <col min="624" max="624" width="16.33203125" style="1657" bestFit="1" customWidth="1"/>
    <col min="625" max="625" width="9.1640625" style="1657" bestFit="1" customWidth="1"/>
    <col min="626" max="633" width="8.83203125" style="1657"/>
    <col min="634" max="634" width="9.1640625" style="1657" bestFit="1" customWidth="1"/>
    <col min="635" max="639" width="8.83203125" style="1657"/>
    <col min="640" max="640" width="16.33203125" style="1657" bestFit="1" customWidth="1"/>
    <col min="641" max="641" width="9.1640625" style="1657" bestFit="1" customWidth="1"/>
    <col min="642" max="649" width="8.83203125" style="1657"/>
    <col min="650" max="650" width="9.1640625" style="1657" bestFit="1" customWidth="1"/>
    <col min="651" max="655" width="8.83203125" style="1657"/>
    <col min="656" max="656" width="16.33203125" style="1657" bestFit="1" customWidth="1"/>
    <col min="657" max="657" width="9.1640625" style="1657" bestFit="1" customWidth="1"/>
    <col min="658" max="665" width="8.83203125" style="1657"/>
    <col min="666" max="666" width="9.1640625" style="1657" bestFit="1" customWidth="1"/>
    <col min="667" max="671" width="8.83203125" style="1657"/>
    <col min="672" max="672" width="16.33203125" style="1657" bestFit="1" customWidth="1"/>
    <col min="673" max="673" width="9.1640625" style="1657" bestFit="1" customWidth="1"/>
    <col min="674" max="681" width="8.83203125" style="1657"/>
    <col min="682" max="682" width="9.1640625" style="1657" bestFit="1" customWidth="1"/>
    <col min="683" max="687" width="8.83203125" style="1657"/>
    <col min="688" max="688" width="16.33203125" style="1657" bestFit="1" customWidth="1"/>
    <col min="689" max="689" width="9.1640625" style="1657" bestFit="1" customWidth="1"/>
    <col min="690" max="697" width="8.83203125" style="1657"/>
    <col min="698" max="698" width="9.1640625" style="1657" bestFit="1" customWidth="1"/>
    <col min="699" max="703" width="8.83203125" style="1657"/>
    <col min="704" max="704" width="16.33203125" style="1657" bestFit="1" customWidth="1"/>
    <col min="705" max="705" width="9.1640625" style="1657" bestFit="1" customWidth="1"/>
    <col min="706" max="713" width="8.83203125" style="1657"/>
    <col min="714" max="714" width="9.1640625" style="1657" bestFit="1" customWidth="1"/>
    <col min="715" max="719" width="8.83203125" style="1657"/>
    <col min="720" max="720" width="16.33203125" style="1657" bestFit="1" customWidth="1"/>
    <col min="721" max="721" width="9.1640625" style="1657" bestFit="1" customWidth="1"/>
    <col min="722" max="729" width="8.83203125" style="1657"/>
    <col min="730" max="730" width="9.1640625" style="1657" bestFit="1" customWidth="1"/>
    <col min="731" max="735" width="8.83203125" style="1657"/>
    <col min="736" max="736" width="16.33203125" style="1657" bestFit="1" customWidth="1"/>
    <col min="737" max="737" width="9.1640625" style="1657" bestFit="1" customWidth="1"/>
    <col min="738" max="745" width="8.83203125" style="1657"/>
    <col min="746" max="746" width="9.1640625" style="1657" bestFit="1" customWidth="1"/>
    <col min="747" max="751" width="8.83203125" style="1657"/>
    <col min="752" max="752" width="16.33203125" style="1657" bestFit="1" customWidth="1"/>
    <col min="753" max="753" width="9.1640625" style="1657" bestFit="1" customWidth="1"/>
    <col min="754" max="761" width="8.83203125" style="1657"/>
    <col min="762" max="762" width="9.1640625" style="1657" bestFit="1" customWidth="1"/>
    <col min="763" max="767" width="8.83203125" style="1657"/>
    <col min="768" max="768" width="16.33203125" style="1657" bestFit="1" customWidth="1"/>
    <col min="769" max="769" width="9.1640625" style="1657" bestFit="1" customWidth="1"/>
    <col min="770" max="777" width="8.83203125" style="1657"/>
    <col min="778" max="778" width="9.1640625" style="1657" bestFit="1" customWidth="1"/>
    <col min="779" max="783" width="8.83203125" style="1657"/>
    <col min="784" max="784" width="16.33203125" style="1657" bestFit="1" customWidth="1"/>
    <col min="785" max="785" width="9.1640625" style="1657" bestFit="1" customWidth="1"/>
    <col min="786" max="793" width="8.83203125" style="1657"/>
    <col min="794" max="794" width="9.1640625" style="1657" bestFit="1" customWidth="1"/>
    <col min="795" max="799" width="8.83203125" style="1657"/>
    <col min="800" max="800" width="16.33203125" style="1657" bestFit="1" customWidth="1"/>
    <col min="801" max="801" width="9.1640625" style="1657" bestFit="1" customWidth="1"/>
    <col min="802" max="809" width="8.83203125" style="1657"/>
    <col min="810" max="810" width="9.1640625" style="1657" bestFit="1" customWidth="1"/>
    <col min="811" max="815" width="8.83203125" style="1657"/>
    <col min="816" max="816" width="16.33203125" style="1657" bestFit="1" customWidth="1"/>
    <col min="817" max="817" width="9.1640625" style="1657" bestFit="1" customWidth="1"/>
    <col min="818" max="825" width="8.83203125" style="1657"/>
    <col min="826" max="826" width="9.1640625" style="1657" bestFit="1" customWidth="1"/>
    <col min="827" max="831" width="8.83203125" style="1657"/>
    <col min="832" max="832" width="16.33203125" style="1657" bestFit="1" customWidth="1"/>
    <col min="833" max="833" width="9.1640625" style="1657" bestFit="1" customWidth="1"/>
    <col min="834" max="841" width="8.83203125" style="1657"/>
    <col min="842" max="842" width="9.1640625" style="1657" bestFit="1" customWidth="1"/>
    <col min="843" max="847" width="8.83203125" style="1657"/>
    <col min="848" max="848" width="16.33203125" style="1657" bestFit="1" customWidth="1"/>
    <col min="849" max="849" width="9.1640625" style="1657" bestFit="1" customWidth="1"/>
    <col min="850" max="857" width="8.83203125" style="1657"/>
    <col min="858" max="858" width="9.1640625" style="1657" bestFit="1" customWidth="1"/>
    <col min="859" max="863" width="8.83203125" style="1657"/>
    <col min="864" max="864" width="16.33203125" style="1657" bestFit="1" customWidth="1"/>
    <col min="865" max="865" width="9.1640625" style="1657" bestFit="1" customWidth="1"/>
    <col min="866" max="873" width="8.83203125" style="1657"/>
    <col min="874" max="874" width="9.1640625" style="1657" bestFit="1" customWidth="1"/>
    <col min="875" max="879" width="8.83203125" style="1657"/>
    <col min="880" max="880" width="16.33203125" style="1657" bestFit="1" customWidth="1"/>
    <col min="881" max="881" width="9.1640625" style="1657" bestFit="1" customWidth="1"/>
    <col min="882" max="889" width="8.83203125" style="1657"/>
    <col min="890" max="890" width="9.1640625" style="1657" bestFit="1" customWidth="1"/>
    <col min="891" max="895" width="8.83203125" style="1657"/>
    <col min="896" max="896" width="16.33203125" style="1657" bestFit="1" customWidth="1"/>
    <col min="897" max="897" width="9.1640625" style="1657" bestFit="1" customWidth="1"/>
    <col min="898" max="905" width="8.83203125" style="1657"/>
    <col min="906" max="906" width="9.1640625" style="1657" bestFit="1" customWidth="1"/>
    <col min="907" max="911" width="8.83203125" style="1657"/>
    <col min="912" max="912" width="16.33203125" style="1657" bestFit="1" customWidth="1"/>
    <col min="913" max="913" width="9.1640625" style="1657" bestFit="1" customWidth="1"/>
    <col min="914" max="921" width="8.83203125" style="1657"/>
    <col min="922" max="922" width="9.1640625" style="1657" bestFit="1" customWidth="1"/>
    <col min="923" max="927" width="8.83203125" style="1657"/>
    <col min="928" max="928" width="16.33203125" style="1657" bestFit="1" customWidth="1"/>
    <col min="929" max="929" width="9.1640625" style="1657" bestFit="1" customWidth="1"/>
    <col min="930" max="937" width="8.83203125" style="1657"/>
    <col min="938" max="938" width="9.1640625" style="1657" bestFit="1" customWidth="1"/>
    <col min="939" max="943" width="8.83203125" style="1657"/>
    <col min="944" max="944" width="16.33203125" style="1657" bestFit="1" customWidth="1"/>
    <col min="945" max="945" width="9.1640625" style="1657" bestFit="1" customWidth="1"/>
    <col min="946" max="953" width="8.83203125" style="1657"/>
    <col min="954" max="954" width="9.1640625" style="1657" bestFit="1" customWidth="1"/>
    <col min="955" max="959" width="8.83203125" style="1657"/>
    <col min="960" max="960" width="16.33203125" style="1657" bestFit="1" customWidth="1"/>
    <col min="961" max="961" width="9.1640625" style="1657" bestFit="1" customWidth="1"/>
    <col min="962" max="969" width="8.83203125" style="1657"/>
    <col min="970" max="970" width="9.1640625" style="1657" bestFit="1" customWidth="1"/>
    <col min="971" max="975" width="8.83203125" style="1657"/>
    <col min="976" max="976" width="16.33203125" style="1657" bestFit="1" customWidth="1"/>
    <col min="977" max="977" width="9.1640625" style="1657" bestFit="1" customWidth="1"/>
    <col min="978" max="985" width="8.83203125" style="1657"/>
    <col min="986" max="986" width="9.1640625" style="1657" bestFit="1" customWidth="1"/>
    <col min="987" max="991" width="8.83203125" style="1657"/>
    <col min="992" max="992" width="16.33203125" style="1657" bestFit="1" customWidth="1"/>
    <col min="993" max="993" width="9.1640625" style="1657" bestFit="1" customWidth="1"/>
    <col min="994" max="1001" width="8.83203125" style="1657"/>
    <col min="1002" max="1002" width="9.1640625" style="1657" bestFit="1" customWidth="1"/>
    <col min="1003" max="1007" width="8.83203125" style="1657"/>
    <col min="1008" max="1008" width="16.33203125" style="1657" bestFit="1" customWidth="1"/>
    <col min="1009" max="1009" width="9.1640625" style="1657" bestFit="1" customWidth="1"/>
    <col min="1010" max="1017" width="8.83203125" style="1657"/>
    <col min="1018" max="1018" width="9.1640625" style="1657" bestFit="1" customWidth="1"/>
    <col min="1019" max="1023" width="8.83203125" style="1657"/>
    <col min="1024" max="1024" width="16.33203125" style="1657" bestFit="1" customWidth="1"/>
    <col min="1025" max="1025" width="9.1640625" style="1657" bestFit="1" customWidth="1"/>
    <col min="1026" max="1033" width="8.83203125" style="1657"/>
    <col min="1034" max="1034" width="9.1640625" style="1657" bestFit="1" customWidth="1"/>
    <col min="1035" max="1039" width="8.83203125" style="1657"/>
    <col min="1040" max="1040" width="16.33203125" style="1657" bestFit="1" customWidth="1"/>
    <col min="1041" max="1041" width="9.1640625" style="1657" bestFit="1" customWidth="1"/>
    <col min="1042" max="1049" width="8.83203125" style="1657"/>
    <col min="1050" max="1050" width="9.1640625" style="1657" bestFit="1" customWidth="1"/>
    <col min="1051" max="1055" width="8.83203125" style="1657"/>
    <col min="1056" max="1056" width="16.33203125" style="1657" bestFit="1" customWidth="1"/>
    <col min="1057" max="1057" width="9.1640625" style="1657" bestFit="1" customWidth="1"/>
    <col min="1058" max="1065" width="8.83203125" style="1657"/>
    <col min="1066" max="1066" width="9.1640625" style="1657" bestFit="1" customWidth="1"/>
    <col min="1067" max="1071" width="8.83203125" style="1657"/>
    <col min="1072" max="1072" width="16.33203125" style="1657" bestFit="1" customWidth="1"/>
    <col min="1073" max="1073" width="9.1640625" style="1657" bestFit="1" customWidth="1"/>
    <col min="1074" max="1081" width="8.83203125" style="1657"/>
    <col min="1082" max="1082" width="9.1640625" style="1657" bestFit="1" customWidth="1"/>
    <col min="1083" max="1087" width="8.83203125" style="1657"/>
    <col min="1088" max="1088" width="16.33203125" style="1657" bestFit="1" customWidth="1"/>
    <col min="1089" max="1089" width="9.1640625" style="1657" bestFit="1" customWidth="1"/>
    <col min="1090" max="1097" width="8.83203125" style="1657"/>
    <col min="1098" max="1098" width="9.1640625" style="1657" bestFit="1" customWidth="1"/>
    <col min="1099" max="1103" width="8.83203125" style="1657"/>
    <col min="1104" max="1104" width="16.33203125" style="1657" bestFit="1" customWidth="1"/>
    <col min="1105" max="1105" width="9.1640625" style="1657" bestFit="1" customWidth="1"/>
    <col min="1106" max="1113" width="8.83203125" style="1657"/>
    <col min="1114" max="1114" width="9.1640625" style="1657" bestFit="1" customWidth="1"/>
    <col min="1115" max="1119" width="8.83203125" style="1657"/>
    <col min="1120" max="1120" width="16.33203125" style="1657" bestFit="1" customWidth="1"/>
    <col min="1121" max="1121" width="9.1640625" style="1657" bestFit="1" customWidth="1"/>
    <col min="1122" max="1129" width="8.83203125" style="1657"/>
    <col min="1130" max="1130" width="9.1640625" style="1657" bestFit="1" customWidth="1"/>
    <col min="1131" max="1135" width="8.83203125" style="1657"/>
    <col min="1136" max="1136" width="16.33203125" style="1657" bestFit="1" customWidth="1"/>
    <col min="1137" max="1137" width="9.1640625" style="1657" bestFit="1" customWidth="1"/>
    <col min="1138" max="1145" width="8.83203125" style="1657"/>
    <col min="1146" max="1146" width="9.1640625" style="1657" bestFit="1" customWidth="1"/>
    <col min="1147" max="1151" width="8.83203125" style="1657"/>
    <col min="1152" max="1152" width="16.33203125" style="1657" bestFit="1" customWidth="1"/>
    <col min="1153" max="1153" width="9.1640625" style="1657" bestFit="1" customWidth="1"/>
    <col min="1154" max="1161" width="8.83203125" style="1657"/>
    <col min="1162" max="1162" width="9.1640625" style="1657" bestFit="1" customWidth="1"/>
    <col min="1163" max="1167" width="8.83203125" style="1657"/>
    <col min="1168" max="1168" width="16.33203125" style="1657" bestFit="1" customWidth="1"/>
    <col min="1169" max="1169" width="9.1640625" style="1657" bestFit="1" customWidth="1"/>
    <col min="1170" max="1177" width="8.83203125" style="1657"/>
    <col min="1178" max="1178" width="9.1640625" style="1657" bestFit="1" customWidth="1"/>
    <col min="1179" max="1183" width="8.83203125" style="1657"/>
    <col min="1184" max="1184" width="16.33203125" style="1657" bestFit="1" customWidth="1"/>
    <col min="1185" max="1185" width="9.1640625" style="1657" bestFit="1" customWidth="1"/>
    <col min="1186" max="1193" width="8.83203125" style="1657"/>
    <col min="1194" max="1194" width="9.1640625" style="1657" bestFit="1" customWidth="1"/>
    <col min="1195" max="1199" width="8.83203125" style="1657"/>
    <col min="1200" max="1200" width="16.33203125" style="1657" bestFit="1" customWidth="1"/>
    <col min="1201" max="1201" width="9.1640625" style="1657" bestFit="1" customWidth="1"/>
    <col min="1202" max="1209" width="8.83203125" style="1657"/>
    <col min="1210" max="1210" width="9.1640625" style="1657" bestFit="1" customWidth="1"/>
    <col min="1211" max="1215" width="8.83203125" style="1657"/>
    <col min="1216" max="1216" width="16.33203125" style="1657" bestFit="1" customWidth="1"/>
    <col min="1217" max="1217" width="9.1640625" style="1657" bestFit="1" customWidth="1"/>
    <col min="1218" max="1225" width="8.83203125" style="1657"/>
    <col min="1226" max="1226" width="9.1640625" style="1657" bestFit="1" customWidth="1"/>
    <col min="1227" max="1231" width="8.83203125" style="1657"/>
    <col min="1232" max="1232" width="16.33203125" style="1657" bestFit="1" customWidth="1"/>
    <col min="1233" max="1233" width="9.1640625" style="1657" bestFit="1" customWidth="1"/>
    <col min="1234" max="1241" width="8.83203125" style="1657"/>
    <col min="1242" max="1242" width="9.1640625" style="1657" bestFit="1" customWidth="1"/>
    <col min="1243" max="1247" width="8.83203125" style="1657"/>
    <col min="1248" max="1248" width="16.33203125" style="1657" bestFit="1" customWidth="1"/>
    <col min="1249" max="1249" width="9.1640625" style="1657" bestFit="1" customWidth="1"/>
    <col min="1250" max="1257" width="8.83203125" style="1657"/>
    <col min="1258" max="1258" width="9.1640625" style="1657" bestFit="1" customWidth="1"/>
    <col min="1259" max="1263" width="8.83203125" style="1657"/>
    <col min="1264" max="1264" width="16.33203125" style="1657" bestFit="1" customWidth="1"/>
    <col min="1265" max="1265" width="9.1640625" style="1657" bestFit="1" customWidth="1"/>
    <col min="1266" max="1273" width="8.83203125" style="1657"/>
    <col min="1274" max="1274" width="9.1640625" style="1657" bestFit="1" customWidth="1"/>
    <col min="1275" max="1279" width="8.83203125" style="1657"/>
    <col min="1280" max="1280" width="16.33203125" style="1657" bestFit="1" customWidth="1"/>
    <col min="1281" max="1281" width="9.1640625" style="1657" bestFit="1" customWidth="1"/>
    <col min="1282" max="1289" width="8.83203125" style="1657"/>
    <col min="1290" max="1290" width="9.1640625" style="1657" bestFit="1" customWidth="1"/>
    <col min="1291" max="1295" width="8.83203125" style="1657"/>
    <col min="1296" max="1296" width="16.33203125" style="1657" bestFit="1" customWidth="1"/>
    <col min="1297" max="1297" width="9.1640625" style="1657" bestFit="1" customWidth="1"/>
    <col min="1298" max="1305" width="8.83203125" style="1657"/>
    <col min="1306" max="1306" width="9.1640625" style="1657" bestFit="1" customWidth="1"/>
    <col min="1307" max="1311" width="8.83203125" style="1657"/>
    <col min="1312" max="1312" width="16.33203125" style="1657" bestFit="1" customWidth="1"/>
    <col min="1313" max="1313" width="9.1640625" style="1657" bestFit="1" customWidth="1"/>
    <col min="1314" max="1321" width="8.83203125" style="1657"/>
    <col min="1322" max="1322" width="9.1640625" style="1657" bestFit="1" customWidth="1"/>
    <col min="1323" max="1327" width="8.83203125" style="1657"/>
    <col min="1328" max="1328" width="16.33203125" style="1657" bestFit="1" customWidth="1"/>
    <col min="1329" max="1329" width="9.1640625" style="1657" bestFit="1" customWidth="1"/>
    <col min="1330" max="1337" width="8.83203125" style="1657"/>
    <col min="1338" max="1338" width="9.1640625" style="1657" bestFit="1" customWidth="1"/>
    <col min="1339" max="1343" width="8.83203125" style="1657"/>
    <col min="1344" max="1344" width="16.33203125" style="1657" bestFit="1" customWidth="1"/>
    <col min="1345" max="1345" width="9.1640625" style="1657" bestFit="1" customWidth="1"/>
    <col min="1346" max="1353" width="8.83203125" style="1657"/>
    <col min="1354" max="1354" width="9.1640625" style="1657" bestFit="1" customWidth="1"/>
    <col min="1355" max="1359" width="8.83203125" style="1657"/>
    <col min="1360" max="1360" width="16.33203125" style="1657" bestFit="1" customWidth="1"/>
    <col min="1361" max="1361" width="9.1640625" style="1657" bestFit="1" customWidth="1"/>
    <col min="1362" max="1369" width="8.83203125" style="1657"/>
    <col min="1370" max="1370" width="9.1640625" style="1657" bestFit="1" customWidth="1"/>
    <col min="1371" max="1375" width="8.83203125" style="1657"/>
    <col min="1376" max="1376" width="16.33203125" style="1657" bestFit="1" customWidth="1"/>
    <col min="1377" max="1377" width="9.1640625" style="1657" bestFit="1" customWidth="1"/>
    <col min="1378" max="1385" width="8.83203125" style="1657"/>
    <col min="1386" max="1386" width="9.1640625" style="1657" bestFit="1" customWidth="1"/>
    <col min="1387" max="1391" width="8.83203125" style="1657"/>
    <col min="1392" max="1392" width="16.33203125" style="1657" bestFit="1" customWidth="1"/>
    <col min="1393" max="1393" width="9.1640625" style="1657" bestFit="1" customWidth="1"/>
    <col min="1394" max="1401" width="8.83203125" style="1657"/>
    <col min="1402" max="1402" width="9.1640625" style="1657" bestFit="1" customWidth="1"/>
    <col min="1403" max="1407" width="8.83203125" style="1657"/>
    <col min="1408" max="1408" width="16.33203125" style="1657" bestFit="1" customWidth="1"/>
    <col min="1409" max="1409" width="9.1640625" style="1657" bestFit="1" customWidth="1"/>
    <col min="1410" max="1417" width="8.83203125" style="1657"/>
    <col min="1418" max="1418" width="9.1640625" style="1657" bestFit="1" customWidth="1"/>
    <col min="1419" max="1423" width="8.83203125" style="1657"/>
    <col min="1424" max="1424" width="16.33203125" style="1657" bestFit="1" customWidth="1"/>
    <col min="1425" max="1425" width="9.1640625" style="1657" bestFit="1" customWidth="1"/>
    <col min="1426" max="1433" width="8.83203125" style="1657"/>
    <col min="1434" max="1434" width="9.1640625" style="1657" bestFit="1" customWidth="1"/>
    <col min="1435" max="1439" width="8.83203125" style="1657"/>
    <col min="1440" max="1440" width="16.33203125" style="1657" bestFit="1" customWidth="1"/>
    <col min="1441" max="1441" width="9.1640625" style="1657" bestFit="1" customWidth="1"/>
    <col min="1442" max="1449" width="8.83203125" style="1657"/>
    <col min="1450" max="1450" width="9.1640625" style="1657" bestFit="1" customWidth="1"/>
    <col min="1451" max="1455" width="8.83203125" style="1657"/>
    <col min="1456" max="1456" width="16.33203125" style="1657" bestFit="1" customWidth="1"/>
    <col min="1457" max="1457" width="9.1640625" style="1657" bestFit="1" customWidth="1"/>
    <col min="1458" max="1465" width="8.83203125" style="1657"/>
    <col min="1466" max="1466" width="9.1640625" style="1657" bestFit="1" customWidth="1"/>
    <col min="1467" max="1471" width="8.83203125" style="1657"/>
    <col min="1472" max="1472" width="16.33203125" style="1657" bestFit="1" customWidth="1"/>
    <col min="1473" max="1473" width="9.1640625" style="1657" bestFit="1" customWidth="1"/>
    <col min="1474" max="1481" width="8.83203125" style="1657"/>
    <col min="1482" max="1482" width="9.1640625" style="1657" bestFit="1" customWidth="1"/>
    <col min="1483" max="1487" width="8.83203125" style="1657"/>
    <col min="1488" max="1488" width="16.33203125" style="1657" bestFit="1" customWidth="1"/>
    <col min="1489" max="1489" width="9.1640625" style="1657" bestFit="1" customWidth="1"/>
    <col min="1490" max="1497" width="8.83203125" style="1657"/>
    <col min="1498" max="1498" width="9.1640625" style="1657" bestFit="1" customWidth="1"/>
    <col min="1499" max="1503" width="8.83203125" style="1657"/>
    <col min="1504" max="1504" width="16.33203125" style="1657" bestFit="1" customWidth="1"/>
    <col min="1505" max="1505" width="9.1640625" style="1657" bestFit="1" customWidth="1"/>
    <col min="1506" max="1513" width="8.83203125" style="1657"/>
    <col min="1514" max="1514" width="9.1640625" style="1657" bestFit="1" customWidth="1"/>
    <col min="1515" max="1519" width="8.83203125" style="1657"/>
    <col min="1520" max="1520" width="16.33203125" style="1657" bestFit="1" customWidth="1"/>
    <col min="1521" max="1521" width="9.1640625" style="1657" bestFit="1" customWidth="1"/>
    <col min="1522" max="1529" width="8.83203125" style="1657"/>
    <col min="1530" max="1530" width="9.1640625" style="1657" bestFit="1" customWidth="1"/>
    <col min="1531" max="1535" width="8.83203125" style="1657"/>
    <col min="1536" max="1536" width="16.33203125" style="1657" bestFit="1" customWidth="1"/>
    <col min="1537" max="1537" width="9.1640625" style="1657" bestFit="1" customWidth="1"/>
    <col min="1538" max="1545" width="8.83203125" style="1657"/>
    <col min="1546" max="1546" width="9.1640625" style="1657" bestFit="1" customWidth="1"/>
    <col min="1547" max="1551" width="8.83203125" style="1657"/>
    <col min="1552" max="1552" width="16.33203125" style="1657" bestFit="1" customWidth="1"/>
    <col min="1553" max="1553" width="9.1640625" style="1657" bestFit="1" customWidth="1"/>
    <col min="1554" max="1561" width="8.83203125" style="1657"/>
    <col min="1562" max="1562" width="9.1640625" style="1657" bestFit="1" customWidth="1"/>
    <col min="1563" max="1567" width="8.83203125" style="1657"/>
    <col min="1568" max="1568" width="16.33203125" style="1657" bestFit="1" customWidth="1"/>
    <col min="1569" max="1569" width="9.1640625" style="1657" bestFit="1" customWidth="1"/>
    <col min="1570" max="1577" width="8.83203125" style="1657"/>
    <col min="1578" max="1578" width="9.1640625" style="1657" bestFit="1" customWidth="1"/>
    <col min="1579" max="1583" width="8.83203125" style="1657"/>
    <col min="1584" max="1584" width="16.33203125" style="1657" bestFit="1" customWidth="1"/>
    <col min="1585" max="1585" width="9.1640625" style="1657" bestFit="1" customWidth="1"/>
    <col min="1586" max="1593" width="8.83203125" style="1657"/>
    <col min="1594" max="1594" width="9.1640625" style="1657" bestFit="1" customWidth="1"/>
    <col min="1595" max="1599" width="8.83203125" style="1657"/>
    <col min="1600" max="1600" width="16.33203125" style="1657" bestFit="1" customWidth="1"/>
    <col min="1601" max="1601" width="9.1640625" style="1657" bestFit="1" customWidth="1"/>
    <col min="1602" max="1609" width="8.83203125" style="1657"/>
    <col min="1610" max="1610" width="9.1640625" style="1657" bestFit="1" customWidth="1"/>
    <col min="1611" max="1615" width="8.83203125" style="1657"/>
    <col min="1616" max="1616" width="16.33203125" style="1657" bestFit="1" customWidth="1"/>
    <col min="1617" max="1617" width="9.1640625" style="1657" bestFit="1" customWidth="1"/>
    <col min="1618" max="1625" width="8.83203125" style="1657"/>
    <col min="1626" max="1626" width="9.1640625" style="1657" bestFit="1" customWidth="1"/>
    <col min="1627" max="1631" width="8.83203125" style="1657"/>
    <col min="1632" max="1632" width="16.33203125" style="1657" bestFit="1" customWidth="1"/>
    <col min="1633" max="1633" width="9.1640625" style="1657" bestFit="1" customWidth="1"/>
    <col min="1634" max="1641" width="8.83203125" style="1657"/>
    <col min="1642" max="1642" width="9.1640625" style="1657" bestFit="1" customWidth="1"/>
    <col min="1643" max="1647" width="8.83203125" style="1657"/>
    <col min="1648" max="1648" width="16.33203125" style="1657" bestFit="1" customWidth="1"/>
    <col min="1649" max="1649" width="9.1640625" style="1657" bestFit="1" customWidth="1"/>
    <col min="1650" max="1657" width="8.83203125" style="1657"/>
    <col min="1658" max="1658" width="9.1640625" style="1657" bestFit="1" customWidth="1"/>
    <col min="1659" max="1663" width="8.83203125" style="1657"/>
    <col min="1664" max="1664" width="16.33203125" style="1657" bestFit="1" customWidth="1"/>
    <col min="1665" max="1665" width="9.1640625" style="1657" bestFit="1" customWidth="1"/>
    <col min="1666" max="1673" width="8.83203125" style="1657"/>
    <col min="1674" max="1674" width="9.1640625" style="1657" bestFit="1" customWidth="1"/>
    <col min="1675" max="1679" width="8.83203125" style="1657"/>
    <col min="1680" max="1680" width="16.33203125" style="1657" bestFit="1" customWidth="1"/>
    <col min="1681" max="1681" width="9.1640625" style="1657" bestFit="1" customWidth="1"/>
    <col min="1682" max="1689" width="8.83203125" style="1657"/>
    <col min="1690" max="1690" width="9.1640625" style="1657" bestFit="1" customWidth="1"/>
    <col min="1691" max="1695" width="8.83203125" style="1657"/>
    <col min="1696" max="1696" width="16.33203125" style="1657" bestFit="1" customWidth="1"/>
    <col min="1697" max="1697" width="9.1640625" style="1657" bestFit="1" customWidth="1"/>
    <col min="1698" max="1705" width="8.83203125" style="1657"/>
    <col min="1706" max="1706" width="9.1640625" style="1657" bestFit="1" customWidth="1"/>
    <col min="1707" max="1711" width="8.83203125" style="1657"/>
    <col min="1712" max="1712" width="16.33203125" style="1657" bestFit="1" customWidth="1"/>
    <col min="1713" max="1713" width="9.1640625" style="1657" bestFit="1" customWidth="1"/>
    <col min="1714" max="1721" width="8.83203125" style="1657"/>
    <col min="1722" max="1722" width="9.1640625" style="1657" bestFit="1" customWidth="1"/>
    <col min="1723" max="1727" width="8.83203125" style="1657"/>
    <col min="1728" max="1728" width="16.33203125" style="1657" bestFit="1" customWidth="1"/>
    <col min="1729" max="1729" width="9.1640625" style="1657" bestFit="1" customWidth="1"/>
    <col min="1730" max="1737" width="8.83203125" style="1657"/>
    <col min="1738" max="1738" width="9.1640625" style="1657" bestFit="1" customWidth="1"/>
    <col min="1739" max="1743" width="8.83203125" style="1657"/>
    <col min="1744" max="1744" width="16.33203125" style="1657" bestFit="1" customWidth="1"/>
    <col min="1745" max="1745" width="9.1640625" style="1657" bestFit="1" customWidth="1"/>
    <col min="1746" max="1753" width="8.83203125" style="1657"/>
    <col min="1754" max="1754" width="9.1640625" style="1657" bestFit="1" customWidth="1"/>
    <col min="1755" max="1759" width="8.83203125" style="1657"/>
    <col min="1760" max="1760" width="16.33203125" style="1657" bestFit="1" customWidth="1"/>
    <col min="1761" max="1761" width="9.1640625" style="1657" bestFit="1" customWidth="1"/>
    <col min="1762" max="1769" width="8.83203125" style="1657"/>
    <col min="1770" max="1770" width="9.1640625" style="1657" bestFit="1" customWidth="1"/>
    <col min="1771" max="1775" width="8.83203125" style="1657"/>
    <col min="1776" max="1776" width="16.33203125" style="1657" bestFit="1" customWidth="1"/>
    <col min="1777" max="1777" width="9.1640625" style="1657" bestFit="1" customWidth="1"/>
    <col min="1778" max="1785" width="8.83203125" style="1657"/>
    <col min="1786" max="1786" width="9.1640625" style="1657" bestFit="1" customWidth="1"/>
    <col min="1787" max="1791" width="8.83203125" style="1657"/>
    <col min="1792" max="1792" width="16.33203125" style="1657" bestFit="1" customWidth="1"/>
    <col min="1793" max="1793" width="9.1640625" style="1657" bestFit="1" customWidth="1"/>
    <col min="1794" max="1801" width="8.83203125" style="1657"/>
    <col min="1802" max="1802" width="9.1640625" style="1657" bestFit="1" customWidth="1"/>
    <col min="1803" max="1807" width="8.83203125" style="1657"/>
    <col min="1808" max="1808" width="16.33203125" style="1657" bestFit="1" customWidth="1"/>
    <col min="1809" max="1809" width="9.1640625" style="1657" bestFit="1" customWidth="1"/>
    <col min="1810" max="1817" width="8.83203125" style="1657"/>
    <col min="1818" max="1818" width="9.1640625" style="1657" bestFit="1" customWidth="1"/>
    <col min="1819" max="1823" width="8.83203125" style="1657"/>
    <col min="1824" max="1824" width="16.33203125" style="1657" bestFit="1" customWidth="1"/>
    <col min="1825" max="1825" width="9.1640625" style="1657" bestFit="1" customWidth="1"/>
    <col min="1826" max="1833" width="8.83203125" style="1657"/>
    <col min="1834" max="1834" width="9.1640625" style="1657" bestFit="1" customWidth="1"/>
    <col min="1835" max="1839" width="8.83203125" style="1657"/>
    <col min="1840" max="1840" width="16.33203125" style="1657" bestFit="1" customWidth="1"/>
    <col min="1841" max="1841" width="9.1640625" style="1657" bestFit="1" customWidth="1"/>
    <col min="1842" max="1849" width="8.83203125" style="1657"/>
    <col min="1850" max="1850" width="9.1640625" style="1657" bestFit="1" customWidth="1"/>
    <col min="1851" max="1855" width="8.83203125" style="1657"/>
    <col min="1856" max="1856" width="16.33203125" style="1657" bestFit="1" customWidth="1"/>
    <col min="1857" max="1857" width="9.1640625" style="1657" bestFit="1" customWidth="1"/>
    <col min="1858" max="1865" width="8.83203125" style="1657"/>
    <col min="1866" max="1866" width="9.1640625" style="1657" bestFit="1" customWidth="1"/>
    <col min="1867" max="1871" width="8.83203125" style="1657"/>
    <col min="1872" max="1872" width="16.33203125" style="1657" bestFit="1" customWidth="1"/>
    <col min="1873" max="1873" width="9.1640625" style="1657" bestFit="1" customWidth="1"/>
    <col min="1874" max="1881" width="8.83203125" style="1657"/>
    <col min="1882" max="1882" width="9.1640625" style="1657" bestFit="1" customWidth="1"/>
    <col min="1883" max="1887" width="8.83203125" style="1657"/>
    <col min="1888" max="1888" width="16.33203125" style="1657" bestFit="1" customWidth="1"/>
    <col min="1889" max="1889" width="9.1640625" style="1657" bestFit="1" customWidth="1"/>
    <col min="1890" max="1897" width="8.83203125" style="1657"/>
    <col min="1898" max="1898" width="9.1640625" style="1657" bestFit="1" customWidth="1"/>
    <col min="1899" max="1903" width="8.83203125" style="1657"/>
    <col min="1904" max="1904" width="16.33203125" style="1657" bestFit="1" customWidth="1"/>
    <col min="1905" max="1905" width="9.1640625" style="1657" bestFit="1" customWidth="1"/>
    <col min="1906" max="1913" width="8.83203125" style="1657"/>
    <col min="1914" max="1914" width="9.1640625" style="1657" bestFit="1" customWidth="1"/>
    <col min="1915" max="1919" width="8.83203125" style="1657"/>
    <col min="1920" max="1920" width="16.33203125" style="1657" bestFit="1" customWidth="1"/>
    <col min="1921" max="1921" width="9.1640625" style="1657" bestFit="1" customWidth="1"/>
    <col min="1922" max="1929" width="8.83203125" style="1657"/>
    <col min="1930" max="1930" width="9.1640625" style="1657" bestFit="1" customWidth="1"/>
    <col min="1931" max="1935" width="8.83203125" style="1657"/>
    <col min="1936" max="1936" width="16.33203125" style="1657" bestFit="1" customWidth="1"/>
    <col min="1937" max="1937" width="9.1640625" style="1657" bestFit="1" customWidth="1"/>
    <col min="1938" max="1945" width="8.83203125" style="1657"/>
    <col min="1946" max="1946" width="9.1640625" style="1657" bestFit="1" customWidth="1"/>
    <col min="1947" max="1951" width="8.83203125" style="1657"/>
    <col min="1952" max="1952" width="16.33203125" style="1657" bestFit="1" customWidth="1"/>
    <col min="1953" max="1953" width="9.1640625" style="1657" bestFit="1" customWidth="1"/>
    <col min="1954" max="1961" width="8.83203125" style="1657"/>
    <col min="1962" max="1962" width="9.1640625" style="1657" bestFit="1" customWidth="1"/>
    <col min="1963" max="1967" width="8.83203125" style="1657"/>
    <col min="1968" max="1968" width="16.33203125" style="1657" bestFit="1" customWidth="1"/>
    <col min="1969" max="1969" width="9.1640625" style="1657" bestFit="1" customWidth="1"/>
    <col min="1970" max="1977" width="8.83203125" style="1657"/>
    <col min="1978" max="1978" width="9.1640625" style="1657" bestFit="1" customWidth="1"/>
    <col min="1979" max="1983" width="8.83203125" style="1657"/>
    <col min="1984" max="1984" width="16.33203125" style="1657" bestFit="1" customWidth="1"/>
    <col min="1985" max="1985" width="9.1640625" style="1657" bestFit="1" customWidth="1"/>
    <col min="1986" max="1993" width="8.83203125" style="1657"/>
    <col min="1994" max="1994" width="9.1640625" style="1657" bestFit="1" customWidth="1"/>
    <col min="1995" max="1999" width="8.83203125" style="1657"/>
    <col min="2000" max="2000" width="16.33203125" style="1657" bestFit="1" customWidth="1"/>
    <col min="2001" max="2001" width="9.1640625" style="1657" bestFit="1" customWidth="1"/>
    <col min="2002" max="2009" width="8.83203125" style="1657"/>
    <col min="2010" max="2010" width="9.1640625" style="1657" bestFit="1" customWidth="1"/>
    <col min="2011" max="2015" width="8.83203125" style="1657"/>
    <col min="2016" max="2016" width="16.33203125" style="1657" bestFit="1" customWidth="1"/>
    <col min="2017" max="2017" width="9.1640625" style="1657" bestFit="1" customWidth="1"/>
    <col min="2018" max="2025" width="8.83203125" style="1657"/>
    <col min="2026" max="2026" width="9.1640625" style="1657" bestFit="1" customWidth="1"/>
    <col min="2027" max="2031" width="8.83203125" style="1657"/>
    <col min="2032" max="2032" width="16.33203125" style="1657" bestFit="1" customWidth="1"/>
    <col min="2033" max="2033" width="9.1640625" style="1657" bestFit="1" customWidth="1"/>
    <col min="2034" max="2041" width="8.83203125" style="1657"/>
    <col min="2042" max="2042" width="9.1640625" style="1657" bestFit="1" customWidth="1"/>
    <col min="2043" max="2047" width="8.83203125" style="1657"/>
    <col min="2048" max="2048" width="16.33203125" style="1657" bestFit="1" customWidth="1"/>
    <col min="2049" max="2049" width="9.1640625" style="1657" bestFit="1" customWidth="1"/>
    <col min="2050" max="2057" width="8.83203125" style="1657"/>
    <col min="2058" max="2058" width="9.1640625" style="1657" bestFit="1" customWidth="1"/>
    <col min="2059" max="2063" width="8.83203125" style="1657"/>
    <col min="2064" max="2064" width="16.33203125" style="1657" bestFit="1" customWidth="1"/>
    <col min="2065" max="2065" width="9.1640625" style="1657" bestFit="1" customWidth="1"/>
    <col min="2066" max="2073" width="8.83203125" style="1657"/>
    <col min="2074" max="2074" width="9.1640625" style="1657" bestFit="1" customWidth="1"/>
    <col min="2075" max="2079" width="8.83203125" style="1657"/>
    <col min="2080" max="2080" width="16.33203125" style="1657" bestFit="1" customWidth="1"/>
    <col min="2081" max="2081" width="9.1640625" style="1657" bestFit="1" customWidth="1"/>
    <col min="2082" max="2089" width="8.83203125" style="1657"/>
    <col min="2090" max="2090" width="9.1640625" style="1657" bestFit="1" customWidth="1"/>
    <col min="2091" max="2095" width="8.83203125" style="1657"/>
    <col min="2096" max="2096" width="16.33203125" style="1657" bestFit="1" customWidth="1"/>
    <col min="2097" max="2097" width="9.1640625" style="1657" bestFit="1" customWidth="1"/>
    <col min="2098" max="2105" width="8.83203125" style="1657"/>
    <col min="2106" max="2106" width="9.1640625" style="1657" bestFit="1" customWidth="1"/>
    <col min="2107" max="2111" width="8.83203125" style="1657"/>
    <col min="2112" max="2112" width="16.33203125" style="1657" bestFit="1" customWidth="1"/>
    <col min="2113" max="2113" width="9.1640625" style="1657" bestFit="1" customWidth="1"/>
    <col min="2114" max="2121" width="8.83203125" style="1657"/>
    <col min="2122" max="2122" width="9.1640625" style="1657" bestFit="1" customWidth="1"/>
    <col min="2123" max="2127" width="8.83203125" style="1657"/>
    <col min="2128" max="2128" width="16.33203125" style="1657" bestFit="1" customWidth="1"/>
    <col min="2129" max="2129" width="9.1640625" style="1657" bestFit="1" customWidth="1"/>
    <col min="2130" max="2137" width="8.83203125" style="1657"/>
    <col min="2138" max="2138" width="9.1640625" style="1657" bestFit="1" customWidth="1"/>
    <col min="2139" max="2143" width="8.83203125" style="1657"/>
    <col min="2144" max="2144" width="16.33203125" style="1657" bestFit="1" customWidth="1"/>
    <col min="2145" max="2145" width="9.1640625" style="1657" bestFit="1" customWidth="1"/>
    <col min="2146" max="2153" width="8.83203125" style="1657"/>
    <col min="2154" max="2154" width="9.1640625" style="1657" bestFit="1" customWidth="1"/>
    <col min="2155" max="2159" width="8.83203125" style="1657"/>
    <col min="2160" max="2160" width="16.33203125" style="1657" bestFit="1" customWidth="1"/>
    <col min="2161" max="2161" width="9.1640625" style="1657" bestFit="1" customWidth="1"/>
    <col min="2162" max="2169" width="8.83203125" style="1657"/>
    <col min="2170" max="2170" width="9.1640625" style="1657" bestFit="1" customWidth="1"/>
    <col min="2171" max="2175" width="8.83203125" style="1657"/>
    <col min="2176" max="2176" width="16.33203125" style="1657" bestFit="1" customWidth="1"/>
    <col min="2177" max="2177" width="9.1640625" style="1657" bestFit="1" customWidth="1"/>
    <col min="2178" max="2185" width="8.83203125" style="1657"/>
    <col min="2186" max="2186" width="9.1640625" style="1657" bestFit="1" customWidth="1"/>
    <col min="2187" max="2191" width="8.83203125" style="1657"/>
    <col min="2192" max="2192" width="16.33203125" style="1657" bestFit="1" customWidth="1"/>
    <col min="2193" max="2193" width="9.1640625" style="1657" bestFit="1" customWidth="1"/>
    <col min="2194" max="2201" width="8.83203125" style="1657"/>
    <col min="2202" max="2202" width="9.1640625" style="1657" bestFit="1" customWidth="1"/>
    <col min="2203" max="2207" width="8.83203125" style="1657"/>
    <col min="2208" max="2208" width="16.33203125" style="1657" bestFit="1" customWidth="1"/>
    <col min="2209" max="2209" width="9.1640625" style="1657" bestFit="1" customWidth="1"/>
    <col min="2210" max="2217" width="8.83203125" style="1657"/>
    <col min="2218" max="2218" width="9.1640625" style="1657" bestFit="1" customWidth="1"/>
    <col min="2219" max="2223" width="8.83203125" style="1657"/>
    <col min="2224" max="2224" width="16.33203125" style="1657" bestFit="1" customWidth="1"/>
    <col min="2225" max="2225" width="9.1640625" style="1657" bestFit="1" customWidth="1"/>
    <col min="2226" max="2233" width="8.83203125" style="1657"/>
    <col min="2234" max="2234" width="9.1640625" style="1657" bestFit="1" customWidth="1"/>
    <col min="2235" max="2239" width="8.83203125" style="1657"/>
    <col min="2240" max="2240" width="16.33203125" style="1657" bestFit="1" customWidth="1"/>
    <col min="2241" max="2241" width="9.1640625" style="1657" bestFit="1" customWidth="1"/>
    <col min="2242" max="2249" width="8.83203125" style="1657"/>
    <col min="2250" max="2250" width="9.1640625" style="1657" bestFit="1" customWidth="1"/>
    <col min="2251" max="2255" width="8.83203125" style="1657"/>
    <col min="2256" max="2256" width="16.33203125" style="1657" bestFit="1" customWidth="1"/>
    <col min="2257" max="2257" width="9.1640625" style="1657" bestFit="1" customWidth="1"/>
    <col min="2258" max="2265" width="8.83203125" style="1657"/>
    <col min="2266" max="2266" width="9.1640625" style="1657" bestFit="1" customWidth="1"/>
    <col min="2267" max="2271" width="8.83203125" style="1657"/>
    <col min="2272" max="2272" width="16.33203125" style="1657" bestFit="1" customWidth="1"/>
    <col min="2273" max="2273" width="9.1640625" style="1657" bestFit="1" customWidth="1"/>
    <col min="2274" max="2281" width="8.83203125" style="1657"/>
    <col min="2282" max="2282" width="9.1640625" style="1657" bestFit="1" customWidth="1"/>
    <col min="2283" max="2287" width="8.83203125" style="1657"/>
    <col min="2288" max="2288" width="16.33203125" style="1657" bestFit="1" customWidth="1"/>
    <col min="2289" max="2289" width="9.1640625" style="1657" bestFit="1" customWidth="1"/>
    <col min="2290" max="2297" width="8.83203125" style="1657"/>
    <col min="2298" max="2298" width="9.1640625" style="1657" bestFit="1" customWidth="1"/>
    <col min="2299" max="2303" width="8.83203125" style="1657"/>
    <col min="2304" max="2304" width="16.33203125" style="1657" bestFit="1" customWidth="1"/>
    <col min="2305" max="2305" width="9.1640625" style="1657" bestFit="1" customWidth="1"/>
    <col min="2306" max="2313" width="8.83203125" style="1657"/>
    <col min="2314" max="2314" width="9.1640625" style="1657" bestFit="1" customWidth="1"/>
    <col min="2315" max="2319" width="8.83203125" style="1657"/>
    <col min="2320" max="2320" width="16.33203125" style="1657" bestFit="1" customWidth="1"/>
    <col min="2321" max="2321" width="9.1640625" style="1657" bestFit="1" customWidth="1"/>
    <col min="2322" max="2329" width="8.83203125" style="1657"/>
    <col min="2330" max="2330" width="9.1640625" style="1657" bestFit="1" customWidth="1"/>
    <col min="2331" max="2335" width="8.83203125" style="1657"/>
    <col min="2336" max="2336" width="16.33203125" style="1657" bestFit="1" customWidth="1"/>
    <col min="2337" max="2337" width="9.1640625" style="1657" bestFit="1" customWidth="1"/>
    <col min="2338" max="2345" width="8.83203125" style="1657"/>
    <col min="2346" max="2346" width="9.1640625" style="1657" bestFit="1" customWidth="1"/>
    <col min="2347" max="2351" width="8.83203125" style="1657"/>
    <col min="2352" max="2352" width="16.33203125" style="1657" bestFit="1" customWidth="1"/>
    <col min="2353" max="2353" width="9.1640625" style="1657" bestFit="1" customWidth="1"/>
    <col min="2354" max="2361" width="8.83203125" style="1657"/>
    <col min="2362" max="2362" width="9.1640625" style="1657" bestFit="1" customWidth="1"/>
    <col min="2363" max="2367" width="8.83203125" style="1657"/>
    <col min="2368" max="2368" width="16.33203125" style="1657" bestFit="1" customWidth="1"/>
    <col min="2369" max="2369" width="9.1640625" style="1657" bestFit="1" customWidth="1"/>
    <col min="2370" max="2377" width="8.83203125" style="1657"/>
    <col min="2378" max="2378" width="9.1640625" style="1657" bestFit="1" customWidth="1"/>
    <col min="2379" max="2383" width="8.83203125" style="1657"/>
    <col min="2384" max="2384" width="16.33203125" style="1657" bestFit="1" customWidth="1"/>
    <col min="2385" max="2385" width="9.1640625" style="1657" bestFit="1" customWidth="1"/>
    <col min="2386" max="2393" width="8.83203125" style="1657"/>
    <col min="2394" max="2394" width="9.1640625" style="1657" bestFit="1" customWidth="1"/>
    <col min="2395" max="2399" width="8.83203125" style="1657"/>
    <col min="2400" max="2400" width="16.33203125" style="1657" bestFit="1" customWidth="1"/>
    <col min="2401" max="2401" width="9.1640625" style="1657" bestFit="1" customWidth="1"/>
    <col min="2402" max="2409" width="8.83203125" style="1657"/>
    <col min="2410" max="2410" width="9.1640625" style="1657" bestFit="1" customWidth="1"/>
    <col min="2411" max="2415" width="8.83203125" style="1657"/>
    <col min="2416" max="2416" width="16.33203125" style="1657" bestFit="1" customWidth="1"/>
    <col min="2417" max="2417" width="9.1640625" style="1657" bestFit="1" customWidth="1"/>
    <col min="2418" max="2425" width="8.83203125" style="1657"/>
    <col min="2426" max="2426" width="9.1640625" style="1657" bestFit="1" customWidth="1"/>
    <col min="2427" max="2431" width="8.83203125" style="1657"/>
    <col min="2432" max="2432" width="16.33203125" style="1657" bestFit="1" customWidth="1"/>
    <col min="2433" max="2433" width="9.1640625" style="1657" bestFit="1" customWidth="1"/>
    <col min="2434" max="2441" width="8.83203125" style="1657"/>
    <col min="2442" max="2442" width="9.1640625" style="1657" bestFit="1" customWidth="1"/>
    <col min="2443" max="2447" width="8.83203125" style="1657"/>
    <col min="2448" max="2448" width="16.33203125" style="1657" bestFit="1" customWidth="1"/>
    <col min="2449" max="2449" width="9.1640625" style="1657" bestFit="1" customWidth="1"/>
    <col min="2450" max="2457" width="8.83203125" style="1657"/>
    <col min="2458" max="2458" width="9.1640625" style="1657" bestFit="1" customWidth="1"/>
    <col min="2459" max="2463" width="8.83203125" style="1657"/>
    <col min="2464" max="2464" width="16.33203125" style="1657" bestFit="1" customWidth="1"/>
    <col min="2465" max="2465" width="9.1640625" style="1657" bestFit="1" customWidth="1"/>
    <col min="2466" max="2473" width="8.83203125" style="1657"/>
    <col min="2474" max="2474" width="9.1640625" style="1657" bestFit="1" customWidth="1"/>
    <col min="2475" max="2479" width="8.83203125" style="1657"/>
    <col min="2480" max="2480" width="16.33203125" style="1657" bestFit="1" customWidth="1"/>
    <col min="2481" max="2481" width="9.1640625" style="1657" bestFit="1" customWidth="1"/>
    <col min="2482" max="2489" width="8.83203125" style="1657"/>
    <col min="2490" max="2490" width="9.1640625" style="1657" bestFit="1" customWidth="1"/>
    <col min="2491" max="2495" width="8.83203125" style="1657"/>
    <col min="2496" max="2496" width="16.33203125" style="1657" bestFit="1" customWidth="1"/>
    <col min="2497" max="2497" width="9.1640625" style="1657" bestFit="1" customWidth="1"/>
    <col min="2498" max="2505" width="8.83203125" style="1657"/>
    <col min="2506" max="2506" width="9.1640625" style="1657" bestFit="1" customWidth="1"/>
    <col min="2507" max="2511" width="8.83203125" style="1657"/>
    <col min="2512" max="2512" width="16.33203125" style="1657" bestFit="1" customWidth="1"/>
    <col min="2513" max="2513" width="9.1640625" style="1657" bestFit="1" customWidth="1"/>
    <col min="2514" max="2521" width="8.83203125" style="1657"/>
    <col min="2522" max="2522" width="9.1640625" style="1657" bestFit="1" customWidth="1"/>
    <col min="2523" max="2527" width="8.83203125" style="1657"/>
    <col min="2528" max="2528" width="16.33203125" style="1657" bestFit="1" customWidth="1"/>
    <col min="2529" max="2529" width="9.1640625" style="1657" bestFit="1" customWidth="1"/>
    <col min="2530" max="2537" width="8.83203125" style="1657"/>
    <col min="2538" max="2538" width="9.1640625" style="1657" bestFit="1" customWidth="1"/>
    <col min="2539" max="2543" width="8.83203125" style="1657"/>
    <col min="2544" max="2544" width="16.33203125" style="1657" bestFit="1" customWidth="1"/>
    <col min="2545" max="2545" width="9.1640625" style="1657" bestFit="1" customWidth="1"/>
    <col min="2546" max="2553" width="8.83203125" style="1657"/>
    <col min="2554" max="2554" width="9.1640625" style="1657" bestFit="1" customWidth="1"/>
    <col min="2555" max="2559" width="8.83203125" style="1657"/>
    <col min="2560" max="2560" width="16.33203125" style="1657" bestFit="1" customWidth="1"/>
    <col min="2561" max="2561" width="9.1640625" style="1657" bestFit="1" customWidth="1"/>
    <col min="2562" max="2569" width="8.83203125" style="1657"/>
    <col min="2570" max="2570" width="9.1640625" style="1657" bestFit="1" customWidth="1"/>
    <col min="2571" max="2575" width="8.83203125" style="1657"/>
    <col min="2576" max="2576" width="16.33203125" style="1657" bestFit="1" customWidth="1"/>
    <col min="2577" max="2577" width="9.1640625" style="1657" bestFit="1" customWidth="1"/>
    <col min="2578" max="2585" width="8.83203125" style="1657"/>
    <col min="2586" max="2586" width="9.1640625" style="1657" bestFit="1" customWidth="1"/>
    <col min="2587" max="2591" width="8.83203125" style="1657"/>
    <col min="2592" max="2592" width="16.33203125" style="1657" bestFit="1" customWidth="1"/>
    <col min="2593" max="2593" width="9.1640625" style="1657" bestFit="1" customWidth="1"/>
    <col min="2594" max="2601" width="8.83203125" style="1657"/>
    <col min="2602" max="2602" width="9.1640625" style="1657" bestFit="1" customWidth="1"/>
    <col min="2603" max="2607" width="8.83203125" style="1657"/>
    <col min="2608" max="2608" width="16.33203125" style="1657" bestFit="1" customWidth="1"/>
    <col min="2609" max="2609" width="9.1640625" style="1657" bestFit="1" customWidth="1"/>
    <col min="2610" max="2617" width="8.83203125" style="1657"/>
    <col min="2618" max="2618" width="9.1640625" style="1657" bestFit="1" customWidth="1"/>
    <col min="2619" max="2623" width="8.83203125" style="1657"/>
    <col min="2624" max="2624" width="16.33203125" style="1657" bestFit="1" customWidth="1"/>
    <col min="2625" max="2625" width="9.1640625" style="1657" bestFit="1" customWidth="1"/>
    <col min="2626" max="2633" width="8.83203125" style="1657"/>
    <col min="2634" max="2634" width="9.1640625" style="1657" bestFit="1" customWidth="1"/>
    <col min="2635" max="2639" width="8.83203125" style="1657"/>
    <col min="2640" max="2640" width="16.33203125" style="1657" bestFit="1" customWidth="1"/>
    <col min="2641" max="2641" width="9.1640625" style="1657" bestFit="1" customWidth="1"/>
    <col min="2642" max="2649" width="8.83203125" style="1657"/>
    <col min="2650" max="2650" width="9.1640625" style="1657" bestFit="1" customWidth="1"/>
    <col min="2651" max="2655" width="8.83203125" style="1657"/>
    <col min="2656" max="2656" width="16.33203125" style="1657" bestFit="1" customWidth="1"/>
    <col min="2657" max="2657" width="9.1640625" style="1657" bestFit="1" customWidth="1"/>
    <col min="2658" max="2665" width="8.83203125" style="1657"/>
    <col min="2666" max="2666" width="9.1640625" style="1657" bestFit="1" customWidth="1"/>
    <col min="2667" max="2671" width="8.83203125" style="1657"/>
    <col min="2672" max="2672" width="16.33203125" style="1657" bestFit="1" customWidth="1"/>
    <col min="2673" max="2673" width="9.1640625" style="1657" bestFit="1" customWidth="1"/>
    <col min="2674" max="2681" width="8.83203125" style="1657"/>
    <col min="2682" max="2682" width="9.1640625" style="1657" bestFit="1" customWidth="1"/>
    <col min="2683" max="2687" width="8.83203125" style="1657"/>
    <col min="2688" max="2688" width="16.33203125" style="1657" bestFit="1" customWidth="1"/>
    <col min="2689" max="2689" width="9.1640625" style="1657" bestFit="1" customWidth="1"/>
    <col min="2690" max="2697" width="8.83203125" style="1657"/>
    <col min="2698" max="2698" width="9.1640625" style="1657" bestFit="1" customWidth="1"/>
    <col min="2699" max="2703" width="8.83203125" style="1657"/>
    <col min="2704" max="2704" width="16.33203125" style="1657" bestFit="1" customWidth="1"/>
    <col min="2705" max="2705" width="9.1640625" style="1657" bestFit="1" customWidth="1"/>
    <col min="2706" max="2713" width="8.83203125" style="1657"/>
    <col min="2714" max="2714" width="9.1640625" style="1657" bestFit="1" customWidth="1"/>
    <col min="2715" max="2719" width="8.83203125" style="1657"/>
    <col min="2720" max="2720" width="16.33203125" style="1657" bestFit="1" customWidth="1"/>
    <col min="2721" max="2721" width="9.1640625" style="1657" bestFit="1" customWidth="1"/>
    <col min="2722" max="2729" width="8.83203125" style="1657"/>
    <col min="2730" max="2730" width="9.1640625" style="1657" bestFit="1" customWidth="1"/>
    <col min="2731" max="2735" width="8.83203125" style="1657"/>
    <col min="2736" max="2736" width="16.33203125" style="1657" bestFit="1" customWidth="1"/>
    <col min="2737" max="2737" width="9.1640625" style="1657" bestFit="1" customWidth="1"/>
    <col min="2738" max="2745" width="8.83203125" style="1657"/>
    <col min="2746" max="2746" width="9.1640625" style="1657" bestFit="1" customWidth="1"/>
    <col min="2747" max="2751" width="8.83203125" style="1657"/>
    <col min="2752" max="2752" width="16.33203125" style="1657" bestFit="1" customWidth="1"/>
    <col min="2753" max="2753" width="9.1640625" style="1657" bestFit="1" customWidth="1"/>
    <col min="2754" max="2761" width="8.83203125" style="1657"/>
    <col min="2762" max="2762" width="9.1640625" style="1657" bestFit="1" customWidth="1"/>
    <col min="2763" max="2767" width="8.83203125" style="1657"/>
    <col min="2768" max="2768" width="16.33203125" style="1657" bestFit="1" customWidth="1"/>
    <col min="2769" max="2769" width="9.1640625" style="1657" bestFit="1" customWidth="1"/>
    <col min="2770" max="2777" width="8.83203125" style="1657"/>
    <col min="2778" max="2778" width="9.1640625" style="1657" bestFit="1" customWidth="1"/>
    <col min="2779" max="2783" width="8.83203125" style="1657"/>
    <col min="2784" max="2784" width="16.33203125" style="1657" bestFit="1" customWidth="1"/>
    <col min="2785" max="2785" width="9.1640625" style="1657" bestFit="1" customWidth="1"/>
    <col min="2786" max="2793" width="8.83203125" style="1657"/>
    <col min="2794" max="2794" width="9.1640625" style="1657" bestFit="1" customWidth="1"/>
    <col min="2795" max="2799" width="8.83203125" style="1657"/>
    <col min="2800" max="2800" width="16.33203125" style="1657" bestFit="1" customWidth="1"/>
    <col min="2801" max="2801" width="9.1640625" style="1657" bestFit="1" customWidth="1"/>
    <col min="2802" max="2809" width="8.83203125" style="1657"/>
    <col min="2810" max="2810" width="9.1640625" style="1657" bestFit="1" customWidth="1"/>
    <col min="2811" max="2815" width="8.83203125" style="1657"/>
    <col min="2816" max="2816" width="16.33203125" style="1657" bestFit="1" customWidth="1"/>
    <col min="2817" max="2817" width="9.1640625" style="1657" bestFit="1" customWidth="1"/>
    <col min="2818" max="2825" width="8.83203125" style="1657"/>
    <col min="2826" max="2826" width="9.1640625" style="1657" bestFit="1" customWidth="1"/>
    <col min="2827" max="2831" width="8.83203125" style="1657"/>
    <col min="2832" max="2832" width="16.33203125" style="1657" bestFit="1" customWidth="1"/>
    <col min="2833" max="2833" width="9.1640625" style="1657" bestFit="1" customWidth="1"/>
    <col min="2834" max="2841" width="8.83203125" style="1657"/>
    <col min="2842" max="2842" width="9.1640625" style="1657" bestFit="1" customWidth="1"/>
    <col min="2843" max="2847" width="8.83203125" style="1657"/>
    <col min="2848" max="2848" width="16.33203125" style="1657" bestFit="1" customWidth="1"/>
    <col min="2849" max="2849" width="9.1640625" style="1657" bestFit="1" customWidth="1"/>
    <col min="2850" max="2857" width="8.83203125" style="1657"/>
    <col min="2858" max="2858" width="9.1640625" style="1657" bestFit="1" customWidth="1"/>
    <col min="2859" max="2863" width="8.83203125" style="1657"/>
    <col min="2864" max="2864" width="16.33203125" style="1657" bestFit="1" customWidth="1"/>
    <col min="2865" max="2865" width="9.1640625" style="1657" bestFit="1" customWidth="1"/>
    <col min="2866" max="2873" width="8.83203125" style="1657"/>
    <col min="2874" max="2874" width="9.1640625" style="1657" bestFit="1" customWidth="1"/>
    <col min="2875" max="2879" width="8.83203125" style="1657"/>
    <col min="2880" max="2880" width="16.33203125" style="1657" bestFit="1" customWidth="1"/>
    <col min="2881" max="2881" width="9.1640625" style="1657" bestFit="1" customWidth="1"/>
    <col min="2882" max="2889" width="8.83203125" style="1657"/>
    <col min="2890" max="2890" width="9.1640625" style="1657" bestFit="1" customWidth="1"/>
    <col min="2891" max="2895" width="8.83203125" style="1657"/>
    <col min="2896" max="2896" width="16.33203125" style="1657" bestFit="1" customWidth="1"/>
    <col min="2897" max="2897" width="9.1640625" style="1657" bestFit="1" customWidth="1"/>
    <col min="2898" max="2905" width="8.83203125" style="1657"/>
    <col min="2906" max="2906" width="9.1640625" style="1657" bestFit="1" customWidth="1"/>
    <col min="2907" max="2911" width="8.83203125" style="1657"/>
    <col min="2912" max="2912" width="16.33203125" style="1657" bestFit="1" customWidth="1"/>
    <col min="2913" max="2913" width="9.1640625" style="1657" bestFit="1" customWidth="1"/>
    <col min="2914" max="2921" width="8.83203125" style="1657"/>
    <col min="2922" max="2922" width="9.1640625" style="1657" bestFit="1" customWidth="1"/>
    <col min="2923" max="2927" width="8.83203125" style="1657"/>
    <col min="2928" max="2928" width="16.33203125" style="1657" bestFit="1" customWidth="1"/>
    <col min="2929" max="2929" width="9.1640625" style="1657" bestFit="1" customWidth="1"/>
    <col min="2930" max="2937" width="8.83203125" style="1657"/>
    <col min="2938" max="2938" width="9.1640625" style="1657" bestFit="1" customWidth="1"/>
    <col min="2939" max="2943" width="8.83203125" style="1657"/>
    <col min="2944" max="2944" width="16.33203125" style="1657" bestFit="1" customWidth="1"/>
    <col min="2945" max="2945" width="9.1640625" style="1657" bestFit="1" customWidth="1"/>
    <col min="2946" max="2953" width="8.83203125" style="1657"/>
    <col min="2954" max="2954" width="9.1640625" style="1657" bestFit="1" customWidth="1"/>
    <col min="2955" max="2959" width="8.83203125" style="1657"/>
    <col min="2960" max="2960" width="16.33203125" style="1657" bestFit="1" customWidth="1"/>
    <col min="2961" max="2961" width="9.1640625" style="1657" bestFit="1" customWidth="1"/>
    <col min="2962" max="2969" width="8.83203125" style="1657"/>
    <col min="2970" max="2970" width="9.1640625" style="1657" bestFit="1" customWidth="1"/>
    <col min="2971" max="2975" width="8.83203125" style="1657"/>
    <col min="2976" max="2976" width="16.33203125" style="1657" bestFit="1" customWidth="1"/>
    <col min="2977" max="2977" width="9.1640625" style="1657" bestFit="1" customWidth="1"/>
    <col min="2978" max="2985" width="8.83203125" style="1657"/>
    <col min="2986" max="2986" width="9.1640625" style="1657" bestFit="1" customWidth="1"/>
    <col min="2987" max="2991" width="8.83203125" style="1657"/>
    <col min="2992" max="2992" width="16.33203125" style="1657" bestFit="1" customWidth="1"/>
    <col min="2993" max="2993" width="9.1640625" style="1657" bestFit="1" customWidth="1"/>
    <col min="2994" max="3001" width="8.83203125" style="1657"/>
    <col min="3002" max="3002" width="9.1640625" style="1657" bestFit="1" customWidth="1"/>
    <col min="3003" max="3007" width="8.83203125" style="1657"/>
    <col min="3008" max="3008" width="16.33203125" style="1657" bestFit="1" customWidth="1"/>
    <col min="3009" max="3009" width="9.1640625" style="1657" bestFit="1" customWidth="1"/>
    <col min="3010" max="3017" width="8.83203125" style="1657"/>
    <col min="3018" max="3018" width="9.1640625" style="1657" bestFit="1" customWidth="1"/>
    <col min="3019" max="3023" width="8.83203125" style="1657"/>
    <col min="3024" max="3024" width="16.33203125" style="1657" bestFit="1" customWidth="1"/>
    <col min="3025" max="3025" width="9.1640625" style="1657" bestFit="1" customWidth="1"/>
    <col min="3026" max="3033" width="8.83203125" style="1657"/>
    <col min="3034" max="3034" width="9.1640625" style="1657" bestFit="1" customWidth="1"/>
    <col min="3035" max="3039" width="8.83203125" style="1657"/>
    <col min="3040" max="3040" width="16.33203125" style="1657" bestFit="1" customWidth="1"/>
    <col min="3041" max="3041" width="9.1640625" style="1657" bestFit="1" customWidth="1"/>
    <col min="3042" max="3049" width="8.83203125" style="1657"/>
    <col min="3050" max="3050" width="9.1640625" style="1657" bestFit="1" customWidth="1"/>
    <col min="3051" max="3055" width="8.83203125" style="1657"/>
    <col min="3056" max="3056" width="16.33203125" style="1657" bestFit="1" customWidth="1"/>
    <col min="3057" max="3057" width="9.1640625" style="1657" bestFit="1" customWidth="1"/>
    <col min="3058" max="3065" width="8.83203125" style="1657"/>
    <col min="3066" max="3066" width="9.1640625" style="1657" bestFit="1" customWidth="1"/>
    <col min="3067" max="3071" width="8.83203125" style="1657"/>
    <col min="3072" max="3072" width="16.33203125" style="1657" bestFit="1" customWidth="1"/>
    <col min="3073" max="3073" width="9.1640625" style="1657" bestFit="1" customWidth="1"/>
    <col min="3074" max="3081" width="8.83203125" style="1657"/>
    <col min="3082" max="3082" width="9.1640625" style="1657" bestFit="1" customWidth="1"/>
    <col min="3083" max="3087" width="8.83203125" style="1657"/>
    <col min="3088" max="3088" width="16.33203125" style="1657" bestFit="1" customWidth="1"/>
    <col min="3089" max="3089" width="9.1640625" style="1657" bestFit="1" customWidth="1"/>
    <col min="3090" max="3097" width="8.83203125" style="1657"/>
    <col min="3098" max="3098" width="9.1640625" style="1657" bestFit="1" customWidth="1"/>
    <col min="3099" max="3103" width="8.83203125" style="1657"/>
    <col min="3104" max="3104" width="16.33203125" style="1657" bestFit="1" customWidth="1"/>
    <col min="3105" max="3105" width="9.1640625" style="1657" bestFit="1" customWidth="1"/>
    <col min="3106" max="3113" width="8.83203125" style="1657"/>
    <col min="3114" max="3114" width="9.1640625" style="1657" bestFit="1" customWidth="1"/>
    <col min="3115" max="3119" width="8.83203125" style="1657"/>
    <col min="3120" max="3120" width="16.33203125" style="1657" bestFit="1" customWidth="1"/>
    <col min="3121" max="3121" width="9.1640625" style="1657" bestFit="1" customWidth="1"/>
    <col min="3122" max="3129" width="8.83203125" style="1657"/>
    <col min="3130" max="3130" width="9.1640625" style="1657" bestFit="1" customWidth="1"/>
    <col min="3131" max="3135" width="8.83203125" style="1657"/>
    <col min="3136" max="3136" width="16.33203125" style="1657" bestFit="1" customWidth="1"/>
    <col min="3137" max="3137" width="9.1640625" style="1657" bestFit="1" customWidth="1"/>
    <col min="3138" max="3145" width="8.83203125" style="1657"/>
    <col min="3146" max="3146" width="9.1640625" style="1657" bestFit="1" customWidth="1"/>
    <col min="3147" max="3151" width="8.83203125" style="1657"/>
    <col min="3152" max="3152" width="16.33203125" style="1657" bestFit="1" customWidth="1"/>
    <col min="3153" max="3153" width="9.1640625" style="1657" bestFit="1" customWidth="1"/>
    <col min="3154" max="3161" width="8.83203125" style="1657"/>
    <col min="3162" max="3162" width="9.1640625" style="1657" bestFit="1" customWidth="1"/>
    <col min="3163" max="3167" width="8.83203125" style="1657"/>
    <col min="3168" max="3168" width="16.33203125" style="1657" bestFit="1" customWidth="1"/>
    <col min="3169" max="3169" width="9.1640625" style="1657" bestFit="1" customWidth="1"/>
    <col min="3170" max="3177" width="8.83203125" style="1657"/>
    <col min="3178" max="3178" width="9.1640625" style="1657" bestFit="1" customWidth="1"/>
    <col min="3179" max="3183" width="8.83203125" style="1657"/>
    <col min="3184" max="3184" width="16.33203125" style="1657" bestFit="1" customWidth="1"/>
    <col min="3185" max="3185" width="9.1640625" style="1657" bestFit="1" customWidth="1"/>
    <col min="3186" max="3193" width="8.83203125" style="1657"/>
    <col min="3194" max="3194" width="9.1640625" style="1657" bestFit="1" customWidth="1"/>
    <col min="3195" max="3199" width="8.83203125" style="1657"/>
    <col min="3200" max="3200" width="16.33203125" style="1657" bestFit="1" customWidth="1"/>
    <col min="3201" max="3201" width="9.1640625" style="1657" bestFit="1" customWidth="1"/>
    <col min="3202" max="3209" width="8.83203125" style="1657"/>
    <col min="3210" max="3210" width="9.1640625" style="1657" bestFit="1" customWidth="1"/>
    <col min="3211" max="3215" width="8.83203125" style="1657"/>
    <col min="3216" max="3216" width="16.33203125" style="1657" bestFit="1" customWidth="1"/>
    <col min="3217" max="3217" width="9.1640625" style="1657" bestFit="1" customWidth="1"/>
    <col min="3218" max="3225" width="8.83203125" style="1657"/>
    <col min="3226" max="3226" width="9.1640625" style="1657" bestFit="1" customWidth="1"/>
    <col min="3227" max="3231" width="8.83203125" style="1657"/>
    <col min="3232" max="3232" width="16.33203125" style="1657" bestFit="1" customWidth="1"/>
    <col min="3233" max="3233" width="9.1640625" style="1657" bestFit="1" customWidth="1"/>
    <col min="3234" max="3241" width="8.83203125" style="1657"/>
    <col min="3242" max="3242" width="9.1640625" style="1657" bestFit="1" customWidth="1"/>
    <col min="3243" max="3247" width="8.83203125" style="1657"/>
    <col min="3248" max="3248" width="16.33203125" style="1657" bestFit="1" customWidth="1"/>
    <col min="3249" max="3249" width="9.1640625" style="1657" bestFit="1" customWidth="1"/>
    <col min="3250" max="3257" width="8.83203125" style="1657"/>
    <col min="3258" max="3258" width="9.1640625" style="1657" bestFit="1" customWidth="1"/>
    <col min="3259" max="3263" width="8.83203125" style="1657"/>
    <col min="3264" max="3264" width="16.33203125" style="1657" bestFit="1" customWidth="1"/>
    <col min="3265" max="3265" width="9.1640625" style="1657" bestFit="1" customWidth="1"/>
    <col min="3266" max="3273" width="8.83203125" style="1657"/>
    <col min="3274" max="3274" width="9.1640625" style="1657" bestFit="1" customWidth="1"/>
    <col min="3275" max="3279" width="8.83203125" style="1657"/>
    <col min="3280" max="3280" width="16.33203125" style="1657" bestFit="1" customWidth="1"/>
    <col min="3281" max="3281" width="9.1640625" style="1657" bestFit="1" customWidth="1"/>
    <col min="3282" max="3289" width="8.83203125" style="1657"/>
    <col min="3290" max="3290" width="9.1640625" style="1657" bestFit="1" customWidth="1"/>
    <col min="3291" max="3295" width="8.83203125" style="1657"/>
    <col min="3296" max="3296" width="16.33203125" style="1657" bestFit="1" customWidth="1"/>
    <col min="3297" max="3297" width="9.1640625" style="1657" bestFit="1" customWidth="1"/>
    <col min="3298" max="3305" width="8.83203125" style="1657"/>
    <col min="3306" max="3306" width="9.1640625" style="1657" bestFit="1" customWidth="1"/>
    <col min="3307" max="3311" width="8.83203125" style="1657"/>
    <col min="3312" max="3312" width="16.33203125" style="1657" bestFit="1" customWidth="1"/>
    <col min="3313" max="3313" width="9.1640625" style="1657" bestFit="1" customWidth="1"/>
    <col min="3314" max="3321" width="8.83203125" style="1657"/>
    <col min="3322" max="3322" width="9.1640625" style="1657" bestFit="1" customWidth="1"/>
    <col min="3323" max="3327" width="8.83203125" style="1657"/>
    <col min="3328" max="3328" width="16.33203125" style="1657" bestFit="1" customWidth="1"/>
    <col min="3329" max="3329" width="9.1640625" style="1657" bestFit="1" customWidth="1"/>
    <col min="3330" max="3337" width="8.83203125" style="1657"/>
    <col min="3338" max="3338" width="9.1640625" style="1657" bestFit="1" customWidth="1"/>
    <col min="3339" max="3343" width="8.83203125" style="1657"/>
    <col min="3344" max="3344" width="16.33203125" style="1657" bestFit="1" customWidth="1"/>
    <col min="3345" max="3345" width="9.1640625" style="1657" bestFit="1" customWidth="1"/>
    <col min="3346" max="3353" width="8.83203125" style="1657"/>
    <col min="3354" max="3354" width="9.1640625" style="1657" bestFit="1" customWidth="1"/>
    <col min="3355" max="3359" width="8.83203125" style="1657"/>
    <col min="3360" max="3360" width="16.33203125" style="1657" bestFit="1" customWidth="1"/>
    <col min="3361" max="3361" width="9.1640625" style="1657" bestFit="1" customWidth="1"/>
    <col min="3362" max="3369" width="8.83203125" style="1657"/>
    <col min="3370" max="3370" width="9.1640625" style="1657" bestFit="1" customWidth="1"/>
    <col min="3371" max="3375" width="8.83203125" style="1657"/>
    <col min="3376" max="3376" width="16.33203125" style="1657" bestFit="1" customWidth="1"/>
    <col min="3377" max="3377" width="9.1640625" style="1657" bestFit="1" customWidth="1"/>
    <col min="3378" max="3385" width="8.83203125" style="1657"/>
    <col min="3386" max="3386" width="9.1640625" style="1657" bestFit="1" customWidth="1"/>
    <col min="3387" max="3391" width="8.83203125" style="1657"/>
    <col min="3392" max="3392" width="16.33203125" style="1657" bestFit="1" customWidth="1"/>
    <col min="3393" max="3393" width="9.1640625" style="1657" bestFit="1" customWidth="1"/>
    <col min="3394" max="3401" width="8.83203125" style="1657"/>
    <col min="3402" max="3402" width="9.1640625" style="1657" bestFit="1" customWidth="1"/>
    <col min="3403" max="3407" width="8.83203125" style="1657"/>
    <col min="3408" max="3408" width="16.33203125" style="1657" bestFit="1" customWidth="1"/>
    <col min="3409" max="3409" width="9.1640625" style="1657" bestFit="1" customWidth="1"/>
    <col min="3410" max="3417" width="8.83203125" style="1657"/>
    <col min="3418" max="3418" width="9.1640625" style="1657" bestFit="1" customWidth="1"/>
    <col min="3419" max="3423" width="8.83203125" style="1657"/>
    <col min="3424" max="3424" width="16.33203125" style="1657" bestFit="1" customWidth="1"/>
    <col min="3425" max="3425" width="9.1640625" style="1657" bestFit="1" customWidth="1"/>
    <col min="3426" max="3433" width="8.83203125" style="1657"/>
    <col min="3434" max="3434" width="9.1640625" style="1657" bestFit="1" customWidth="1"/>
    <col min="3435" max="3439" width="8.83203125" style="1657"/>
    <col min="3440" max="3440" width="16.33203125" style="1657" bestFit="1" customWidth="1"/>
    <col min="3441" max="3441" width="9.1640625" style="1657" bestFit="1" customWidth="1"/>
    <col min="3442" max="3449" width="8.83203125" style="1657"/>
    <col min="3450" max="3450" width="9.1640625" style="1657" bestFit="1" customWidth="1"/>
    <col min="3451" max="3455" width="8.83203125" style="1657"/>
    <col min="3456" max="3456" width="16.33203125" style="1657" bestFit="1" customWidth="1"/>
    <col min="3457" max="3457" width="9.1640625" style="1657" bestFit="1" customWidth="1"/>
    <col min="3458" max="3465" width="8.83203125" style="1657"/>
    <col min="3466" max="3466" width="9.1640625" style="1657" bestFit="1" customWidth="1"/>
    <col min="3467" max="3471" width="8.83203125" style="1657"/>
    <col min="3472" max="3472" width="16.33203125" style="1657" bestFit="1" customWidth="1"/>
    <col min="3473" max="3473" width="9.1640625" style="1657" bestFit="1" customWidth="1"/>
    <col min="3474" max="3481" width="8.83203125" style="1657"/>
    <col min="3482" max="3482" width="9.1640625" style="1657" bestFit="1" customWidth="1"/>
    <col min="3483" max="3487" width="8.83203125" style="1657"/>
    <col min="3488" max="3488" width="16.33203125" style="1657" bestFit="1" customWidth="1"/>
    <col min="3489" max="3489" width="9.1640625" style="1657" bestFit="1" customWidth="1"/>
    <col min="3490" max="3497" width="8.83203125" style="1657"/>
    <col min="3498" max="3498" width="9.1640625" style="1657" bestFit="1" customWidth="1"/>
    <col min="3499" max="3503" width="8.83203125" style="1657"/>
    <col min="3504" max="3504" width="16.33203125" style="1657" bestFit="1" customWidth="1"/>
    <col min="3505" max="3505" width="9.1640625" style="1657" bestFit="1" customWidth="1"/>
    <col min="3506" max="3513" width="8.83203125" style="1657"/>
    <col min="3514" max="3514" width="9.1640625" style="1657" bestFit="1" customWidth="1"/>
    <col min="3515" max="3519" width="8.83203125" style="1657"/>
    <col min="3520" max="3520" width="16.33203125" style="1657" bestFit="1" customWidth="1"/>
    <col min="3521" max="3521" width="9.1640625" style="1657" bestFit="1" customWidth="1"/>
    <col min="3522" max="3529" width="8.83203125" style="1657"/>
    <col min="3530" max="3530" width="9.1640625" style="1657" bestFit="1" customWidth="1"/>
    <col min="3531" max="3535" width="8.83203125" style="1657"/>
    <col min="3536" max="3536" width="16.33203125" style="1657" bestFit="1" customWidth="1"/>
    <col min="3537" max="3537" width="9.1640625" style="1657" bestFit="1" customWidth="1"/>
    <col min="3538" max="3545" width="8.83203125" style="1657"/>
    <col min="3546" max="3546" width="9.1640625" style="1657" bestFit="1" customWidth="1"/>
    <col min="3547" max="3551" width="8.83203125" style="1657"/>
    <col min="3552" max="3552" width="16.33203125" style="1657" bestFit="1" customWidth="1"/>
    <col min="3553" max="3553" width="9.1640625" style="1657" bestFit="1" customWidth="1"/>
    <col min="3554" max="3561" width="8.83203125" style="1657"/>
    <col min="3562" max="3562" width="9.1640625" style="1657" bestFit="1" customWidth="1"/>
    <col min="3563" max="3567" width="8.83203125" style="1657"/>
    <col min="3568" max="3568" width="16.33203125" style="1657" bestFit="1" customWidth="1"/>
    <col min="3569" max="3569" width="9.1640625" style="1657" bestFit="1" customWidth="1"/>
    <col min="3570" max="3577" width="8.83203125" style="1657"/>
    <col min="3578" max="3578" width="9.1640625" style="1657" bestFit="1" customWidth="1"/>
    <col min="3579" max="3583" width="8.83203125" style="1657"/>
    <col min="3584" max="3584" width="16.33203125" style="1657" bestFit="1" customWidth="1"/>
    <col min="3585" max="3585" width="9.1640625" style="1657" bestFit="1" customWidth="1"/>
    <col min="3586" max="3593" width="8.83203125" style="1657"/>
    <col min="3594" max="3594" width="9.1640625" style="1657" bestFit="1" customWidth="1"/>
    <col min="3595" max="3599" width="8.83203125" style="1657"/>
    <col min="3600" max="3600" width="16.33203125" style="1657" bestFit="1" customWidth="1"/>
    <col min="3601" max="3601" width="9.1640625" style="1657" bestFit="1" customWidth="1"/>
    <col min="3602" max="3609" width="8.83203125" style="1657"/>
    <col min="3610" max="3610" width="9.1640625" style="1657" bestFit="1" customWidth="1"/>
    <col min="3611" max="3615" width="8.83203125" style="1657"/>
    <col min="3616" max="3616" width="16.33203125" style="1657" bestFit="1" customWidth="1"/>
    <col min="3617" max="3617" width="9.1640625" style="1657" bestFit="1" customWidth="1"/>
    <col min="3618" max="3625" width="8.83203125" style="1657"/>
    <col min="3626" max="3626" width="9.1640625" style="1657" bestFit="1" customWidth="1"/>
    <col min="3627" max="3631" width="8.83203125" style="1657"/>
    <col min="3632" max="3632" width="16.33203125" style="1657" bestFit="1" customWidth="1"/>
    <col min="3633" max="3633" width="9.1640625" style="1657" bestFit="1" customWidth="1"/>
    <col min="3634" max="3641" width="8.83203125" style="1657"/>
    <col min="3642" max="3642" width="9.1640625" style="1657" bestFit="1" customWidth="1"/>
    <col min="3643" max="3647" width="8.83203125" style="1657"/>
    <col min="3648" max="3648" width="16.33203125" style="1657" bestFit="1" customWidth="1"/>
    <col min="3649" max="3649" width="9.1640625" style="1657" bestFit="1" customWidth="1"/>
    <col min="3650" max="3657" width="8.83203125" style="1657"/>
    <col min="3658" max="3658" width="9.1640625" style="1657" bestFit="1" customWidth="1"/>
    <col min="3659" max="3663" width="8.83203125" style="1657"/>
    <col min="3664" max="3664" width="16.33203125" style="1657" bestFit="1" customWidth="1"/>
    <col min="3665" max="3665" width="9.1640625" style="1657" bestFit="1" customWidth="1"/>
    <col min="3666" max="3673" width="8.83203125" style="1657"/>
    <col min="3674" max="3674" width="9.1640625" style="1657" bestFit="1" customWidth="1"/>
    <col min="3675" max="3679" width="8.83203125" style="1657"/>
    <col min="3680" max="3680" width="16.33203125" style="1657" bestFit="1" customWidth="1"/>
    <col min="3681" max="3681" width="9.1640625" style="1657" bestFit="1" customWidth="1"/>
    <col min="3682" max="3689" width="8.83203125" style="1657"/>
    <col min="3690" max="3690" width="9.1640625" style="1657" bestFit="1" customWidth="1"/>
    <col min="3691" max="3695" width="8.83203125" style="1657"/>
    <col min="3696" max="3696" width="16.33203125" style="1657" bestFit="1" customWidth="1"/>
    <col min="3697" max="3697" width="9.1640625" style="1657" bestFit="1" customWidth="1"/>
    <col min="3698" max="3705" width="8.83203125" style="1657"/>
    <col min="3706" max="3706" width="9.1640625" style="1657" bestFit="1" customWidth="1"/>
    <col min="3707" max="3711" width="8.83203125" style="1657"/>
    <col min="3712" max="3712" width="16.33203125" style="1657" bestFit="1" customWidth="1"/>
    <col min="3713" max="3713" width="9.1640625" style="1657" bestFit="1" customWidth="1"/>
    <col min="3714" max="3721" width="8.83203125" style="1657"/>
    <col min="3722" max="3722" width="9.1640625" style="1657" bestFit="1" customWidth="1"/>
    <col min="3723" max="3727" width="8.83203125" style="1657"/>
    <col min="3728" max="3728" width="16.33203125" style="1657" bestFit="1" customWidth="1"/>
    <col min="3729" max="3729" width="9.1640625" style="1657" bestFit="1" customWidth="1"/>
    <col min="3730" max="3737" width="8.83203125" style="1657"/>
    <col min="3738" max="3738" width="9.1640625" style="1657" bestFit="1" customWidth="1"/>
    <col min="3739" max="3743" width="8.83203125" style="1657"/>
    <col min="3744" max="3744" width="16.33203125" style="1657" bestFit="1" customWidth="1"/>
    <col min="3745" max="3745" width="9.1640625" style="1657" bestFit="1" customWidth="1"/>
    <col min="3746" max="3753" width="8.83203125" style="1657"/>
    <col min="3754" max="3754" width="9.1640625" style="1657" bestFit="1" customWidth="1"/>
    <col min="3755" max="3759" width="8.83203125" style="1657"/>
    <col min="3760" max="3760" width="16.33203125" style="1657" bestFit="1" customWidth="1"/>
    <col min="3761" max="3761" width="9.1640625" style="1657" bestFit="1" customWidth="1"/>
    <col min="3762" max="3769" width="8.83203125" style="1657"/>
    <col min="3770" max="3770" width="9.1640625" style="1657" bestFit="1" customWidth="1"/>
    <col min="3771" max="3775" width="8.83203125" style="1657"/>
    <col min="3776" max="3776" width="16.33203125" style="1657" bestFit="1" customWidth="1"/>
    <col min="3777" max="3777" width="9.1640625" style="1657" bestFit="1" customWidth="1"/>
    <col min="3778" max="3785" width="8.83203125" style="1657"/>
    <col min="3786" max="3786" width="9.1640625" style="1657" bestFit="1" customWidth="1"/>
    <col min="3787" max="3791" width="8.83203125" style="1657"/>
    <col min="3792" max="3792" width="16.33203125" style="1657" bestFit="1" customWidth="1"/>
    <col min="3793" max="3793" width="9.1640625" style="1657" bestFit="1" customWidth="1"/>
    <col min="3794" max="3801" width="8.83203125" style="1657"/>
    <col min="3802" max="3802" width="9.1640625" style="1657" bestFit="1" customWidth="1"/>
    <col min="3803" max="3807" width="8.83203125" style="1657"/>
    <col min="3808" max="3808" width="16.33203125" style="1657" bestFit="1" customWidth="1"/>
    <col min="3809" max="3809" width="9.1640625" style="1657" bestFit="1" customWidth="1"/>
    <col min="3810" max="3817" width="8.83203125" style="1657"/>
    <col min="3818" max="3818" width="9.1640625" style="1657" bestFit="1" customWidth="1"/>
    <col min="3819" max="3823" width="8.83203125" style="1657"/>
    <col min="3824" max="3824" width="16.33203125" style="1657" bestFit="1" customWidth="1"/>
    <col min="3825" max="3825" width="9.1640625" style="1657" bestFit="1" customWidth="1"/>
    <col min="3826" max="3833" width="8.83203125" style="1657"/>
    <col min="3834" max="3834" width="9.1640625" style="1657" bestFit="1" customWidth="1"/>
    <col min="3835" max="3839" width="8.83203125" style="1657"/>
    <col min="3840" max="3840" width="16.33203125" style="1657" bestFit="1" customWidth="1"/>
    <col min="3841" max="3841" width="9.1640625" style="1657" bestFit="1" customWidth="1"/>
    <col min="3842" max="3849" width="8.83203125" style="1657"/>
    <col min="3850" max="3850" width="9.1640625" style="1657" bestFit="1" customWidth="1"/>
    <col min="3851" max="3855" width="8.83203125" style="1657"/>
    <col min="3856" max="3856" width="16.33203125" style="1657" bestFit="1" customWidth="1"/>
    <col min="3857" max="3857" width="9.1640625" style="1657" bestFit="1" customWidth="1"/>
    <col min="3858" max="3865" width="8.83203125" style="1657"/>
    <col min="3866" max="3866" width="9.1640625" style="1657" bestFit="1" customWidth="1"/>
    <col min="3867" max="3871" width="8.83203125" style="1657"/>
    <col min="3872" max="3872" width="16.33203125" style="1657" bestFit="1" customWidth="1"/>
    <col min="3873" max="3873" width="9.1640625" style="1657" bestFit="1" customWidth="1"/>
    <col min="3874" max="3881" width="8.83203125" style="1657"/>
    <col min="3882" max="3882" width="9.1640625" style="1657" bestFit="1" customWidth="1"/>
    <col min="3883" max="3887" width="8.83203125" style="1657"/>
    <col min="3888" max="3888" width="16.33203125" style="1657" bestFit="1" customWidth="1"/>
    <col min="3889" max="3889" width="9.1640625" style="1657" bestFit="1" customWidth="1"/>
    <col min="3890" max="3897" width="8.83203125" style="1657"/>
    <col min="3898" max="3898" width="9.1640625" style="1657" bestFit="1" customWidth="1"/>
    <col min="3899" max="3903" width="8.83203125" style="1657"/>
    <col min="3904" max="3904" width="16.33203125" style="1657" bestFit="1" customWidth="1"/>
    <col min="3905" max="3905" width="9.1640625" style="1657" bestFit="1" customWidth="1"/>
    <col min="3906" max="3913" width="8.83203125" style="1657"/>
    <col min="3914" max="3914" width="9.1640625" style="1657" bestFit="1" customWidth="1"/>
    <col min="3915" max="3919" width="8.83203125" style="1657"/>
    <col min="3920" max="3920" width="16.33203125" style="1657" bestFit="1" customWidth="1"/>
    <col min="3921" max="3921" width="9.1640625" style="1657" bestFit="1" customWidth="1"/>
    <col min="3922" max="3929" width="8.83203125" style="1657"/>
    <col min="3930" max="3930" width="9.1640625" style="1657" bestFit="1" customWidth="1"/>
    <col min="3931" max="3935" width="8.83203125" style="1657"/>
    <col min="3936" max="3936" width="16.33203125" style="1657" bestFit="1" customWidth="1"/>
    <col min="3937" max="3937" width="9.1640625" style="1657" bestFit="1" customWidth="1"/>
    <col min="3938" max="3945" width="8.83203125" style="1657"/>
    <col min="3946" max="3946" width="9.1640625" style="1657" bestFit="1" customWidth="1"/>
    <col min="3947" max="3951" width="8.83203125" style="1657"/>
    <col min="3952" max="3952" width="16.33203125" style="1657" bestFit="1" customWidth="1"/>
    <col min="3953" max="3953" width="9.1640625" style="1657" bestFit="1" customWidth="1"/>
    <col min="3954" max="3961" width="8.83203125" style="1657"/>
    <col min="3962" max="3962" width="9.1640625" style="1657" bestFit="1" customWidth="1"/>
    <col min="3963" max="3967" width="8.83203125" style="1657"/>
    <col min="3968" max="3968" width="16.33203125" style="1657" bestFit="1" customWidth="1"/>
    <col min="3969" max="3969" width="9.1640625" style="1657" bestFit="1" customWidth="1"/>
    <col min="3970" max="3977" width="8.83203125" style="1657"/>
    <col min="3978" max="3978" width="9.1640625" style="1657" bestFit="1" customWidth="1"/>
    <col min="3979" max="3983" width="8.83203125" style="1657"/>
    <col min="3984" max="3984" width="16.33203125" style="1657" bestFit="1" customWidth="1"/>
    <col min="3985" max="3985" width="9.1640625" style="1657" bestFit="1" customWidth="1"/>
    <col min="3986" max="3993" width="8.83203125" style="1657"/>
    <col min="3994" max="3994" width="9.1640625" style="1657" bestFit="1" customWidth="1"/>
    <col min="3995" max="3999" width="8.83203125" style="1657"/>
    <col min="4000" max="4000" width="16.33203125" style="1657" bestFit="1" customWidth="1"/>
    <col min="4001" max="4001" width="9.1640625" style="1657" bestFit="1" customWidth="1"/>
    <col min="4002" max="4009" width="8.83203125" style="1657"/>
    <col min="4010" max="4010" width="9.1640625" style="1657" bestFit="1" customWidth="1"/>
    <col min="4011" max="4015" width="8.83203125" style="1657"/>
    <col min="4016" max="4016" width="16.33203125" style="1657" bestFit="1" customWidth="1"/>
    <col min="4017" max="4017" width="9.1640625" style="1657" bestFit="1" customWidth="1"/>
    <col min="4018" max="4025" width="8.83203125" style="1657"/>
    <col min="4026" max="4026" width="9.1640625" style="1657" bestFit="1" customWidth="1"/>
    <col min="4027" max="4031" width="8.83203125" style="1657"/>
    <col min="4032" max="4032" width="16.33203125" style="1657" bestFit="1" customWidth="1"/>
    <col min="4033" max="4033" width="9.1640625" style="1657" bestFit="1" customWidth="1"/>
    <col min="4034" max="4041" width="8.83203125" style="1657"/>
    <col min="4042" max="4042" width="9.1640625" style="1657" bestFit="1" customWidth="1"/>
    <col min="4043" max="4047" width="8.83203125" style="1657"/>
    <col min="4048" max="4048" width="16.33203125" style="1657" bestFit="1" customWidth="1"/>
    <col min="4049" max="4049" width="9.1640625" style="1657" bestFit="1" customWidth="1"/>
    <col min="4050" max="4057" width="8.83203125" style="1657"/>
    <col min="4058" max="4058" width="9.1640625" style="1657" bestFit="1" customWidth="1"/>
    <col min="4059" max="4063" width="8.83203125" style="1657"/>
    <col min="4064" max="4064" width="16.33203125" style="1657" bestFit="1" customWidth="1"/>
    <col min="4065" max="4065" width="9.1640625" style="1657" bestFit="1" customWidth="1"/>
    <col min="4066" max="4073" width="8.83203125" style="1657"/>
    <col min="4074" max="4074" width="9.1640625" style="1657" bestFit="1" customWidth="1"/>
    <col min="4075" max="4079" width="8.83203125" style="1657"/>
    <col min="4080" max="4080" width="16.33203125" style="1657" bestFit="1" customWidth="1"/>
    <col min="4081" max="4081" width="9.1640625" style="1657" bestFit="1" customWidth="1"/>
    <col min="4082" max="4089" width="8.83203125" style="1657"/>
    <col min="4090" max="4090" width="9.1640625" style="1657" bestFit="1" customWidth="1"/>
    <col min="4091" max="4095" width="8.83203125" style="1657"/>
    <col min="4096" max="4096" width="16.33203125" style="1657" bestFit="1" customWidth="1"/>
    <col min="4097" max="4097" width="9.1640625" style="1657" bestFit="1" customWidth="1"/>
    <col min="4098" max="4105" width="8.83203125" style="1657"/>
    <col min="4106" max="4106" width="9.1640625" style="1657" bestFit="1" customWidth="1"/>
    <col min="4107" max="4111" width="8.83203125" style="1657"/>
    <col min="4112" max="4112" width="16.33203125" style="1657" bestFit="1" customWidth="1"/>
    <col min="4113" max="4113" width="9.1640625" style="1657" bestFit="1" customWidth="1"/>
    <col min="4114" max="4121" width="8.83203125" style="1657"/>
    <col min="4122" max="4122" width="9.1640625" style="1657" bestFit="1" customWidth="1"/>
    <col min="4123" max="4127" width="8.83203125" style="1657"/>
    <col min="4128" max="4128" width="16.33203125" style="1657" bestFit="1" customWidth="1"/>
    <col min="4129" max="4129" width="9.1640625" style="1657" bestFit="1" customWidth="1"/>
    <col min="4130" max="4137" width="8.83203125" style="1657"/>
    <col min="4138" max="4138" width="9.1640625" style="1657" bestFit="1" customWidth="1"/>
    <col min="4139" max="4143" width="8.83203125" style="1657"/>
    <col min="4144" max="4144" width="16.33203125" style="1657" bestFit="1" customWidth="1"/>
    <col min="4145" max="4145" width="9.1640625" style="1657" bestFit="1" customWidth="1"/>
    <col min="4146" max="4153" width="8.83203125" style="1657"/>
    <col min="4154" max="4154" width="9.1640625" style="1657" bestFit="1" customWidth="1"/>
    <col min="4155" max="4159" width="8.83203125" style="1657"/>
    <col min="4160" max="4160" width="16.33203125" style="1657" bestFit="1" customWidth="1"/>
    <col min="4161" max="4161" width="9.1640625" style="1657" bestFit="1" customWidth="1"/>
    <col min="4162" max="4169" width="8.83203125" style="1657"/>
    <col min="4170" max="4170" width="9.1640625" style="1657" bestFit="1" customWidth="1"/>
    <col min="4171" max="4175" width="8.83203125" style="1657"/>
    <col min="4176" max="4176" width="16.33203125" style="1657" bestFit="1" customWidth="1"/>
    <col min="4177" max="4177" width="9.1640625" style="1657" bestFit="1" customWidth="1"/>
    <col min="4178" max="4185" width="8.83203125" style="1657"/>
    <col min="4186" max="4186" width="9.1640625" style="1657" bestFit="1" customWidth="1"/>
    <col min="4187" max="4191" width="8.83203125" style="1657"/>
    <col min="4192" max="4192" width="16.33203125" style="1657" bestFit="1" customWidth="1"/>
    <col min="4193" max="4193" width="9.1640625" style="1657" bestFit="1" customWidth="1"/>
    <col min="4194" max="4201" width="8.83203125" style="1657"/>
    <col min="4202" max="4202" width="9.1640625" style="1657" bestFit="1" customWidth="1"/>
    <col min="4203" max="4207" width="8.83203125" style="1657"/>
    <col min="4208" max="4208" width="16.33203125" style="1657" bestFit="1" customWidth="1"/>
    <col min="4209" max="4209" width="9.1640625" style="1657" bestFit="1" customWidth="1"/>
    <col min="4210" max="4217" width="8.83203125" style="1657"/>
    <col min="4218" max="4218" width="9.1640625" style="1657" bestFit="1" customWidth="1"/>
    <col min="4219" max="4223" width="8.83203125" style="1657"/>
    <col min="4224" max="4224" width="16.33203125" style="1657" bestFit="1" customWidth="1"/>
    <col min="4225" max="4225" width="9.1640625" style="1657" bestFit="1" customWidth="1"/>
    <col min="4226" max="4233" width="8.83203125" style="1657"/>
    <col min="4234" max="4234" width="9.1640625" style="1657" bestFit="1" customWidth="1"/>
    <col min="4235" max="4239" width="8.83203125" style="1657"/>
    <col min="4240" max="4240" width="16.33203125" style="1657" bestFit="1" customWidth="1"/>
    <col min="4241" max="4241" width="9.1640625" style="1657" bestFit="1" customWidth="1"/>
    <col min="4242" max="4249" width="8.83203125" style="1657"/>
    <col min="4250" max="4250" width="9.1640625" style="1657" bestFit="1" customWidth="1"/>
    <col min="4251" max="4255" width="8.83203125" style="1657"/>
    <col min="4256" max="4256" width="16.33203125" style="1657" bestFit="1" customWidth="1"/>
    <col min="4257" max="4257" width="9.1640625" style="1657" bestFit="1" customWidth="1"/>
    <col min="4258" max="4265" width="8.83203125" style="1657"/>
    <col min="4266" max="4266" width="9.1640625" style="1657" bestFit="1" customWidth="1"/>
    <col min="4267" max="4271" width="8.83203125" style="1657"/>
    <col min="4272" max="4272" width="16.33203125" style="1657" bestFit="1" customWidth="1"/>
    <col min="4273" max="4273" width="9.1640625" style="1657" bestFit="1" customWidth="1"/>
    <col min="4274" max="4281" width="8.83203125" style="1657"/>
    <col min="4282" max="4282" width="9.1640625" style="1657" bestFit="1" customWidth="1"/>
    <col min="4283" max="4287" width="8.83203125" style="1657"/>
    <col min="4288" max="4288" width="16.33203125" style="1657" bestFit="1" customWidth="1"/>
    <col min="4289" max="4289" width="9.1640625" style="1657" bestFit="1" customWidth="1"/>
    <col min="4290" max="4297" width="8.83203125" style="1657"/>
    <col min="4298" max="4298" width="9.1640625" style="1657" bestFit="1" customWidth="1"/>
    <col min="4299" max="4303" width="8.83203125" style="1657"/>
    <col min="4304" max="4304" width="16.33203125" style="1657" bestFit="1" customWidth="1"/>
    <col min="4305" max="4305" width="9.1640625" style="1657" bestFit="1" customWidth="1"/>
    <col min="4306" max="4313" width="8.83203125" style="1657"/>
    <col min="4314" max="4314" width="9.1640625" style="1657" bestFit="1" customWidth="1"/>
    <col min="4315" max="4319" width="8.83203125" style="1657"/>
    <col min="4320" max="4320" width="16.33203125" style="1657" bestFit="1" customWidth="1"/>
    <col min="4321" max="4321" width="9.1640625" style="1657" bestFit="1" customWidth="1"/>
    <col min="4322" max="4329" width="8.83203125" style="1657"/>
    <col min="4330" max="4330" width="9.1640625" style="1657" bestFit="1" customWidth="1"/>
    <col min="4331" max="4335" width="8.83203125" style="1657"/>
    <col min="4336" max="4336" width="16.33203125" style="1657" bestFit="1" customWidth="1"/>
    <col min="4337" max="4337" width="9.1640625" style="1657" bestFit="1" customWidth="1"/>
    <col min="4338" max="4345" width="8.83203125" style="1657"/>
    <col min="4346" max="4346" width="9.1640625" style="1657" bestFit="1" customWidth="1"/>
    <col min="4347" max="4351" width="8.83203125" style="1657"/>
    <col min="4352" max="4352" width="16.33203125" style="1657" bestFit="1" customWidth="1"/>
    <col min="4353" max="4353" width="9.1640625" style="1657" bestFit="1" customWidth="1"/>
    <col min="4354" max="4361" width="8.83203125" style="1657"/>
    <col min="4362" max="4362" width="9.1640625" style="1657" bestFit="1" customWidth="1"/>
    <col min="4363" max="4367" width="8.83203125" style="1657"/>
    <col min="4368" max="4368" width="16.33203125" style="1657" bestFit="1" customWidth="1"/>
    <col min="4369" max="4369" width="9.1640625" style="1657" bestFit="1" customWidth="1"/>
    <col min="4370" max="4377" width="8.83203125" style="1657"/>
    <col min="4378" max="4378" width="9.1640625" style="1657" bestFit="1" customWidth="1"/>
    <col min="4379" max="4383" width="8.83203125" style="1657"/>
    <col min="4384" max="4384" width="16.33203125" style="1657" bestFit="1" customWidth="1"/>
    <col min="4385" max="4385" width="9.1640625" style="1657" bestFit="1" customWidth="1"/>
    <col min="4386" max="4393" width="8.83203125" style="1657"/>
    <col min="4394" max="4394" width="9.1640625" style="1657" bestFit="1" customWidth="1"/>
    <col min="4395" max="4399" width="8.83203125" style="1657"/>
    <col min="4400" max="4400" width="16.33203125" style="1657" bestFit="1" customWidth="1"/>
    <col min="4401" max="4401" width="9.1640625" style="1657" bestFit="1" customWidth="1"/>
    <col min="4402" max="4409" width="8.83203125" style="1657"/>
    <col min="4410" max="4410" width="9.1640625" style="1657" bestFit="1" customWidth="1"/>
    <col min="4411" max="4415" width="8.83203125" style="1657"/>
    <col min="4416" max="4416" width="16.33203125" style="1657" bestFit="1" customWidth="1"/>
    <col min="4417" max="4417" width="9.1640625" style="1657" bestFit="1" customWidth="1"/>
    <col min="4418" max="4425" width="8.83203125" style="1657"/>
    <col min="4426" max="4426" width="9.1640625" style="1657" bestFit="1" customWidth="1"/>
    <col min="4427" max="4431" width="8.83203125" style="1657"/>
    <col min="4432" max="4432" width="16.33203125" style="1657" bestFit="1" customWidth="1"/>
    <col min="4433" max="4433" width="9.1640625" style="1657" bestFit="1" customWidth="1"/>
    <col min="4434" max="4441" width="8.83203125" style="1657"/>
    <col min="4442" max="4442" width="9.1640625" style="1657" bestFit="1" customWidth="1"/>
    <col min="4443" max="4447" width="8.83203125" style="1657"/>
    <col min="4448" max="4448" width="16.33203125" style="1657" bestFit="1" customWidth="1"/>
    <col min="4449" max="4449" width="9.1640625" style="1657" bestFit="1" customWidth="1"/>
    <col min="4450" max="4457" width="8.83203125" style="1657"/>
    <col min="4458" max="4458" width="9.1640625" style="1657" bestFit="1" customWidth="1"/>
    <col min="4459" max="4463" width="8.83203125" style="1657"/>
    <col min="4464" max="4464" width="16.33203125" style="1657" bestFit="1" customWidth="1"/>
    <col min="4465" max="4465" width="9.1640625" style="1657" bestFit="1" customWidth="1"/>
    <col min="4466" max="4473" width="8.83203125" style="1657"/>
    <col min="4474" max="4474" width="9.1640625" style="1657" bestFit="1" customWidth="1"/>
    <col min="4475" max="4479" width="8.83203125" style="1657"/>
    <col min="4480" max="4480" width="16.33203125" style="1657" bestFit="1" customWidth="1"/>
    <col min="4481" max="4481" width="9.1640625" style="1657" bestFit="1" customWidth="1"/>
    <col min="4482" max="4489" width="8.83203125" style="1657"/>
    <col min="4490" max="4490" width="9.1640625" style="1657" bestFit="1" customWidth="1"/>
    <col min="4491" max="4495" width="8.83203125" style="1657"/>
    <col min="4496" max="4496" width="16.33203125" style="1657" bestFit="1" customWidth="1"/>
    <col min="4497" max="4497" width="9.1640625" style="1657" bestFit="1" customWidth="1"/>
    <col min="4498" max="4505" width="8.83203125" style="1657"/>
    <col min="4506" max="4506" width="9.1640625" style="1657" bestFit="1" customWidth="1"/>
    <col min="4507" max="4511" width="8.83203125" style="1657"/>
    <col min="4512" max="4512" width="16.33203125" style="1657" bestFit="1" customWidth="1"/>
    <col min="4513" max="4513" width="9.1640625" style="1657" bestFit="1" customWidth="1"/>
    <col min="4514" max="4521" width="8.83203125" style="1657"/>
    <col min="4522" max="4522" width="9.1640625" style="1657" bestFit="1" customWidth="1"/>
    <col min="4523" max="4527" width="8.83203125" style="1657"/>
    <col min="4528" max="4528" width="16.33203125" style="1657" bestFit="1" customWidth="1"/>
    <col min="4529" max="4529" width="9.1640625" style="1657" bestFit="1" customWidth="1"/>
    <col min="4530" max="4537" width="8.83203125" style="1657"/>
    <col min="4538" max="4538" width="9.1640625" style="1657" bestFit="1" customWidth="1"/>
    <col min="4539" max="4543" width="8.83203125" style="1657"/>
    <col min="4544" max="4544" width="16.33203125" style="1657" bestFit="1" customWidth="1"/>
    <col min="4545" max="4545" width="9.1640625" style="1657" bestFit="1" customWidth="1"/>
    <col min="4546" max="4553" width="8.83203125" style="1657"/>
    <col min="4554" max="4554" width="9.1640625" style="1657" bestFit="1" customWidth="1"/>
    <col min="4555" max="4559" width="8.83203125" style="1657"/>
    <col min="4560" max="4560" width="16.33203125" style="1657" bestFit="1" customWidth="1"/>
    <col min="4561" max="4561" width="9.1640625" style="1657" bestFit="1" customWidth="1"/>
    <col min="4562" max="4569" width="8.83203125" style="1657"/>
    <col min="4570" max="4570" width="9.1640625" style="1657" bestFit="1" customWidth="1"/>
    <col min="4571" max="4575" width="8.83203125" style="1657"/>
    <col min="4576" max="4576" width="16.33203125" style="1657" bestFit="1" customWidth="1"/>
    <col min="4577" max="4577" width="9.1640625" style="1657" bestFit="1" customWidth="1"/>
    <col min="4578" max="4585" width="8.83203125" style="1657"/>
    <col min="4586" max="4586" width="9.1640625" style="1657" bestFit="1" customWidth="1"/>
    <col min="4587" max="4591" width="8.83203125" style="1657"/>
    <col min="4592" max="4592" width="16.33203125" style="1657" bestFit="1" customWidth="1"/>
    <col min="4593" max="4593" width="9.1640625" style="1657" bestFit="1" customWidth="1"/>
    <col min="4594" max="4601" width="8.83203125" style="1657"/>
    <col min="4602" max="4602" width="9.1640625" style="1657" bestFit="1" customWidth="1"/>
    <col min="4603" max="4607" width="8.83203125" style="1657"/>
    <col min="4608" max="4608" width="16.33203125" style="1657" bestFit="1" customWidth="1"/>
    <col min="4609" max="4609" width="9.1640625" style="1657" bestFit="1" customWidth="1"/>
    <col min="4610" max="4617" width="8.83203125" style="1657"/>
    <col min="4618" max="4618" width="9.1640625" style="1657" bestFit="1" customWidth="1"/>
    <col min="4619" max="4623" width="8.83203125" style="1657"/>
    <col min="4624" max="4624" width="16.33203125" style="1657" bestFit="1" customWidth="1"/>
    <col min="4625" max="4625" width="9.1640625" style="1657" bestFit="1" customWidth="1"/>
    <col min="4626" max="4633" width="8.83203125" style="1657"/>
    <col min="4634" max="4634" width="9.1640625" style="1657" bestFit="1" customWidth="1"/>
    <col min="4635" max="4639" width="8.83203125" style="1657"/>
    <col min="4640" max="4640" width="16.33203125" style="1657" bestFit="1" customWidth="1"/>
    <col min="4641" max="4641" width="9.1640625" style="1657" bestFit="1" customWidth="1"/>
    <col min="4642" max="4649" width="8.83203125" style="1657"/>
    <col min="4650" max="4650" width="9.1640625" style="1657" bestFit="1" customWidth="1"/>
    <col min="4651" max="4655" width="8.83203125" style="1657"/>
    <col min="4656" max="4656" width="16.33203125" style="1657" bestFit="1" customWidth="1"/>
    <col min="4657" max="4657" width="9.1640625" style="1657" bestFit="1" customWidth="1"/>
    <col min="4658" max="4665" width="8.83203125" style="1657"/>
    <col min="4666" max="4666" width="9.1640625" style="1657" bestFit="1" customWidth="1"/>
    <col min="4667" max="4671" width="8.83203125" style="1657"/>
    <col min="4672" max="4672" width="16.33203125" style="1657" bestFit="1" customWidth="1"/>
    <col min="4673" max="4673" width="9.1640625" style="1657" bestFit="1" customWidth="1"/>
    <col min="4674" max="4681" width="8.83203125" style="1657"/>
    <col min="4682" max="4682" width="9.1640625" style="1657" bestFit="1" customWidth="1"/>
    <col min="4683" max="4687" width="8.83203125" style="1657"/>
    <col min="4688" max="4688" width="16.33203125" style="1657" bestFit="1" customWidth="1"/>
    <col min="4689" max="4689" width="9.1640625" style="1657" bestFit="1" customWidth="1"/>
    <col min="4690" max="4697" width="8.83203125" style="1657"/>
    <col min="4698" max="4698" width="9.1640625" style="1657" bestFit="1" customWidth="1"/>
    <col min="4699" max="4703" width="8.83203125" style="1657"/>
    <col min="4704" max="4704" width="16.33203125" style="1657" bestFit="1" customWidth="1"/>
    <col min="4705" max="4705" width="9.1640625" style="1657" bestFit="1" customWidth="1"/>
    <col min="4706" max="4713" width="8.83203125" style="1657"/>
    <col min="4714" max="4714" width="9.1640625" style="1657" bestFit="1" customWidth="1"/>
    <col min="4715" max="4719" width="8.83203125" style="1657"/>
    <col min="4720" max="4720" width="16.33203125" style="1657" bestFit="1" customWidth="1"/>
    <col min="4721" max="4721" width="9.1640625" style="1657" bestFit="1" customWidth="1"/>
    <col min="4722" max="4729" width="8.83203125" style="1657"/>
    <col min="4730" max="4730" width="9.1640625" style="1657" bestFit="1" customWidth="1"/>
    <col min="4731" max="4735" width="8.83203125" style="1657"/>
    <col min="4736" max="4736" width="16.33203125" style="1657" bestFit="1" customWidth="1"/>
    <col min="4737" max="4737" width="9.1640625" style="1657" bestFit="1" customWidth="1"/>
    <col min="4738" max="4745" width="8.83203125" style="1657"/>
    <col min="4746" max="4746" width="9.1640625" style="1657" bestFit="1" customWidth="1"/>
    <col min="4747" max="4751" width="8.83203125" style="1657"/>
    <col min="4752" max="4752" width="16.33203125" style="1657" bestFit="1" customWidth="1"/>
    <col min="4753" max="4753" width="9.1640625" style="1657" bestFit="1" customWidth="1"/>
    <col min="4754" max="4761" width="8.83203125" style="1657"/>
    <col min="4762" max="4762" width="9.1640625" style="1657" bestFit="1" customWidth="1"/>
    <col min="4763" max="4767" width="8.83203125" style="1657"/>
    <col min="4768" max="4768" width="16.33203125" style="1657" bestFit="1" customWidth="1"/>
    <col min="4769" max="4769" width="9.1640625" style="1657" bestFit="1" customWidth="1"/>
    <col min="4770" max="4777" width="8.83203125" style="1657"/>
    <col min="4778" max="4778" width="9.1640625" style="1657" bestFit="1" customWidth="1"/>
    <col min="4779" max="4783" width="8.83203125" style="1657"/>
    <col min="4784" max="4784" width="16.33203125" style="1657" bestFit="1" customWidth="1"/>
    <col min="4785" max="4785" width="9.1640625" style="1657" bestFit="1" customWidth="1"/>
    <col min="4786" max="4793" width="8.83203125" style="1657"/>
    <col min="4794" max="4794" width="9.1640625" style="1657" bestFit="1" customWidth="1"/>
    <col min="4795" max="4799" width="8.83203125" style="1657"/>
    <col min="4800" max="4800" width="16.33203125" style="1657" bestFit="1" customWidth="1"/>
    <col min="4801" max="4801" width="9.1640625" style="1657" bestFit="1" customWidth="1"/>
    <col min="4802" max="4809" width="8.83203125" style="1657"/>
    <col min="4810" max="4810" width="9.1640625" style="1657" bestFit="1" customWidth="1"/>
    <col min="4811" max="4815" width="8.83203125" style="1657"/>
    <col min="4816" max="4816" width="16.33203125" style="1657" bestFit="1" customWidth="1"/>
    <col min="4817" max="4817" width="9.1640625" style="1657" bestFit="1" customWidth="1"/>
    <col min="4818" max="4825" width="8.83203125" style="1657"/>
    <col min="4826" max="4826" width="9.1640625" style="1657" bestFit="1" customWidth="1"/>
    <col min="4827" max="4831" width="8.83203125" style="1657"/>
    <col min="4832" max="4832" width="16.33203125" style="1657" bestFit="1" customWidth="1"/>
    <col min="4833" max="4833" width="9.1640625" style="1657" bestFit="1" customWidth="1"/>
    <col min="4834" max="4841" width="8.83203125" style="1657"/>
    <col min="4842" max="4842" width="9.1640625" style="1657" bestFit="1" customWidth="1"/>
    <col min="4843" max="4847" width="8.83203125" style="1657"/>
    <col min="4848" max="4848" width="16.33203125" style="1657" bestFit="1" customWidth="1"/>
    <col min="4849" max="4849" width="9.1640625" style="1657" bestFit="1" customWidth="1"/>
    <col min="4850" max="4857" width="8.83203125" style="1657"/>
    <col min="4858" max="4858" width="9.1640625" style="1657" bestFit="1" customWidth="1"/>
    <col min="4859" max="4863" width="8.83203125" style="1657"/>
    <col min="4864" max="4864" width="16.33203125" style="1657" bestFit="1" customWidth="1"/>
    <col min="4865" max="4865" width="9.1640625" style="1657" bestFit="1" customWidth="1"/>
    <col min="4866" max="4873" width="8.83203125" style="1657"/>
    <col min="4874" max="4874" width="9.1640625" style="1657" bestFit="1" customWidth="1"/>
    <col min="4875" max="4879" width="8.83203125" style="1657"/>
    <col min="4880" max="4880" width="16.33203125" style="1657" bestFit="1" customWidth="1"/>
    <col min="4881" max="4881" width="9.1640625" style="1657" bestFit="1" customWidth="1"/>
    <col min="4882" max="4889" width="8.83203125" style="1657"/>
    <col min="4890" max="4890" width="9.1640625" style="1657" bestFit="1" customWidth="1"/>
    <col min="4891" max="4895" width="8.83203125" style="1657"/>
    <col min="4896" max="4896" width="16.33203125" style="1657" bestFit="1" customWidth="1"/>
    <col min="4897" max="4897" width="9.1640625" style="1657" bestFit="1" customWidth="1"/>
    <col min="4898" max="4905" width="8.83203125" style="1657"/>
    <col min="4906" max="4906" width="9.1640625" style="1657" bestFit="1" customWidth="1"/>
    <col min="4907" max="4911" width="8.83203125" style="1657"/>
    <col min="4912" max="4912" width="16.33203125" style="1657" bestFit="1" customWidth="1"/>
    <col min="4913" max="4913" width="9.1640625" style="1657" bestFit="1" customWidth="1"/>
    <col min="4914" max="4921" width="8.83203125" style="1657"/>
    <col min="4922" max="4922" width="9.1640625" style="1657" bestFit="1" customWidth="1"/>
    <col min="4923" max="4927" width="8.83203125" style="1657"/>
    <col min="4928" max="4928" width="16.33203125" style="1657" bestFit="1" customWidth="1"/>
    <col min="4929" max="4929" width="9.1640625" style="1657" bestFit="1" customWidth="1"/>
    <col min="4930" max="4937" width="8.83203125" style="1657"/>
    <col min="4938" max="4938" width="9.1640625" style="1657" bestFit="1" customWidth="1"/>
    <col min="4939" max="4943" width="8.83203125" style="1657"/>
    <col min="4944" max="4944" width="16.33203125" style="1657" bestFit="1" customWidth="1"/>
    <col min="4945" max="4945" width="9.1640625" style="1657" bestFit="1" customWidth="1"/>
    <col min="4946" max="4953" width="8.83203125" style="1657"/>
    <col min="4954" max="4954" width="9.1640625" style="1657" bestFit="1" customWidth="1"/>
    <col min="4955" max="4959" width="8.83203125" style="1657"/>
    <col min="4960" max="4960" width="16.33203125" style="1657" bestFit="1" customWidth="1"/>
    <col min="4961" max="4961" width="9.1640625" style="1657" bestFit="1" customWidth="1"/>
    <col min="4962" max="4969" width="8.83203125" style="1657"/>
    <col min="4970" max="4970" width="9.1640625" style="1657" bestFit="1" customWidth="1"/>
    <col min="4971" max="4975" width="8.83203125" style="1657"/>
    <col min="4976" max="4976" width="16.33203125" style="1657" bestFit="1" customWidth="1"/>
    <col min="4977" max="4977" width="9.1640625" style="1657" bestFit="1" customWidth="1"/>
    <col min="4978" max="4985" width="8.83203125" style="1657"/>
    <col min="4986" max="4986" width="9.1640625" style="1657" bestFit="1" customWidth="1"/>
    <col min="4987" max="4991" width="8.83203125" style="1657"/>
    <col min="4992" max="4992" width="16.33203125" style="1657" bestFit="1" customWidth="1"/>
    <col min="4993" max="4993" width="9.1640625" style="1657" bestFit="1" customWidth="1"/>
    <col min="4994" max="5001" width="8.83203125" style="1657"/>
    <col min="5002" max="5002" width="9.1640625" style="1657" bestFit="1" customWidth="1"/>
    <col min="5003" max="5007" width="8.83203125" style="1657"/>
    <col min="5008" max="5008" width="16.33203125" style="1657" bestFit="1" customWidth="1"/>
    <col min="5009" max="5009" width="9.1640625" style="1657" bestFit="1" customWidth="1"/>
    <col min="5010" max="5017" width="8.83203125" style="1657"/>
    <col min="5018" max="5018" width="9.1640625" style="1657" bestFit="1" customWidth="1"/>
    <col min="5019" max="5023" width="8.83203125" style="1657"/>
    <col min="5024" max="5024" width="16.33203125" style="1657" bestFit="1" customWidth="1"/>
    <col min="5025" max="5025" width="9.1640625" style="1657" bestFit="1" customWidth="1"/>
    <col min="5026" max="5033" width="8.83203125" style="1657"/>
    <col min="5034" max="5034" width="9.1640625" style="1657" bestFit="1" customWidth="1"/>
    <col min="5035" max="5039" width="8.83203125" style="1657"/>
    <col min="5040" max="5040" width="16.33203125" style="1657" bestFit="1" customWidth="1"/>
    <col min="5041" max="5041" width="9.1640625" style="1657" bestFit="1" customWidth="1"/>
    <col min="5042" max="5049" width="8.83203125" style="1657"/>
    <col min="5050" max="5050" width="9.1640625" style="1657" bestFit="1" customWidth="1"/>
    <col min="5051" max="5055" width="8.83203125" style="1657"/>
    <col min="5056" max="5056" width="16.33203125" style="1657" bestFit="1" customWidth="1"/>
    <col min="5057" max="5057" width="9.1640625" style="1657" bestFit="1" customWidth="1"/>
    <col min="5058" max="5065" width="8.83203125" style="1657"/>
    <col min="5066" max="5066" width="9.1640625" style="1657" bestFit="1" customWidth="1"/>
    <col min="5067" max="5071" width="8.83203125" style="1657"/>
    <col min="5072" max="5072" width="16.33203125" style="1657" bestFit="1" customWidth="1"/>
    <col min="5073" max="5073" width="9.1640625" style="1657" bestFit="1" customWidth="1"/>
    <col min="5074" max="5081" width="8.83203125" style="1657"/>
    <col min="5082" max="5082" width="9.1640625" style="1657" bestFit="1" customWidth="1"/>
    <col min="5083" max="5087" width="8.83203125" style="1657"/>
    <col min="5088" max="5088" width="16.33203125" style="1657" bestFit="1" customWidth="1"/>
    <col min="5089" max="5089" width="9.1640625" style="1657" bestFit="1" customWidth="1"/>
    <col min="5090" max="5097" width="8.83203125" style="1657"/>
    <col min="5098" max="5098" width="9.1640625" style="1657" bestFit="1" customWidth="1"/>
    <col min="5099" max="5103" width="8.83203125" style="1657"/>
    <col min="5104" max="5104" width="16.33203125" style="1657" bestFit="1" customWidth="1"/>
    <col min="5105" max="5105" width="9.1640625" style="1657" bestFit="1" customWidth="1"/>
    <col min="5106" max="5113" width="8.83203125" style="1657"/>
    <col min="5114" max="5114" width="9.1640625" style="1657" bestFit="1" customWidth="1"/>
    <col min="5115" max="5119" width="8.83203125" style="1657"/>
    <col min="5120" max="5120" width="16.33203125" style="1657" bestFit="1" customWidth="1"/>
    <col min="5121" max="5121" width="9.1640625" style="1657" bestFit="1" customWidth="1"/>
    <col min="5122" max="5129" width="8.83203125" style="1657"/>
    <col min="5130" max="5130" width="9.1640625" style="1657" bestFit="1" customWidth="1"/>
    <col min="5131" max="5135" width="8.83203125" style="1657"/>
    <col min="5136" max="5136" width="16.33203125" style="1657" bestFit="1" customWidth="1"/>
    <col min="5137" max="5137" width="9.1640625" style="1657" bestFit="1" customWidth="1"/>
    <col min="5138" max="5145" width="8.83203125" style="1657"/>
    <col min="5146" max="5146" width="9.1640625" style="1657" bestFit="1" customWidth="1"/>
    <col min="5147" max="5151" width="8.83203125" style="1657"/>
    <col min="5152" max="5152" width="16.33203125" style="1657" bestFit="1" customWidth="1"/>
    <col min="5153" max="5153" width="9.1640625" style="1657" bestFit="1" customWidth="1"/>
    <col min="5154" max="5161" width="8.83203125" style="1657"/>
    <col min="5162" max="5162" width="9.1640625" style="1657" bestFit="1" customWidth="1"/>
    <col min="5163" max="5167" width="8.83203125" style="1657"/>
    <col min="5168" max="5168" width="16.33203125" style="1657" bestFit="1" customWidth="1"/>
    <col min="5169" max="5169" width="9.1640625" style="1657" bestFit="1" customWidth="1"/>
    <col min="5170" max="5177" width="8.83203125" style="1657"/>
    <col min="5178" max="5178" width="9.1640625" style="1657" bestFit="1" customWidth="1"/>
    <col min="5179" max="5183" width="8.83203125" style="1657"/>
    <col min="5184" max="5184" width="16.33203125" style="1657" bestFit="1" customWidth="1"/>
    <col min="5185" max="5185" width="9.1640625" style="1657" bestFit="1" customWidth="1"/>
    <col min="5186" max="5193" width="8.83203125" style="1657"/>
    <col min="5194" max="5194" width="9.1640625" style="1657" bestFit="1" customWidth="1"/>
    <col min="5195" max="5199" width="8.83203125" style="1657"/>
    <col min="5200" max="5200" width="16.33203125" style="1657" bestFit="1" customWidth="1"/>
    <col min="5201" max="5201" width="9.1640625" style="1657" bestFit="1" customWidth="1"/>
    <col min="5202" max="5209" width="8.83203125" style="1657"/>
    <col min="5210" max="5210" width="9.1640625" style="1657" bestFit="1" customWidth="1"/>
    <col min="5211" max="5215" width="8.83203125" style="1657"/>
    <col min="5216" max="5216" width="16.33203125" style="1657" bestFit="1" customWidth="1"/>
    <col min="5217" max="5217" width="9.1640625" style="1657" bestFit="1" customWidth="1"/>
    <col min="5218" max="5225" width="8.83203125" style="1657"/>
    <col min="5226" max="5226" width="9.1640625" style="1657" bestFit="1" customWidth="1"/>
    <col min="5227" max="5231" width="8.83203125" style="1657"/>
    <col min="5232" max="5232" width="16.33203125" style="1657" bestFit="1" customWidth="1"/>
    <col min="5233" max="5233" width="9.1640625" style="1657" bestFit="1" customWidth="1"/>
    <col min="5234" max="5241" width="8.83203125" style="1657"/>
    <col min="5242" max="5242" width="9.1640625" style="1657" bestFit="1" customWidth="1"/>
    <col min="5243" max="5247" width="8.83203125" style="1657"/>
    <col min="5248" max="5248" width="16.33203125" style="1657" bestFit="1" customWidth="1"/>
    <col min="5249" max="5249" width="9.1640625" style="1657" bestFit="1" customWidth="1"/>
    <col min="5250" max="5257" width="8.83203125" style="1657"/>
    <col min="5258" max="5258" width="9.1640625" style="1657" bestFit="1" customWidth="1"/>
    <col min="5259" max="5263" width="8.83203125" style="1657"/>
    <col min="5264" max="5264" width="16.33203125" style="1657" bestFit="1" customWidth="1"/>
    <col min="5265" max="5265" width="9.1640625" style="1657" bestFit="1" customWidth="1"/>
    <col min="5266" max="5273" width="8.83203125" style="1657"/>
    <col min="5274" max="5274" width="9.1640625" style="1657" bestFit="1" customWidth="1"/>
    <col min="5275" max="5279" width="8.83203125" style="1657"/>
    <col min="5280" max="5280" width="16.33203125" style="1657" bestFit="1" customWidth="1"/>
    <col min="5281" max="5281" width="9.1640625" style="1657" bestFit="1" customWidth="1"/>
    <col min="5282" max="5289" width="8.83203125" style="1657"/>
    <col min="5290" max="5290" width="9.1640625" style="1657" bestFit="1" customWidth="1"/>
    <col min="5291" max="5295" width="8.83203125" style="1657"/>
    <col min="5296" max="5296" width="16.33203125" style="1657" bestFit="1" customWidth="1"/>
    <col min="5297" max="5297" width="9.1640625" style="1657" bestFit="1" customWidth="1"/>
    <col min="5298" max="5305" width="8.83203125" style="1657"/>
    <col min="5306" max="5306" width="9.1640625" style="1657" bestFit="1" customWidth="1"/>
    <col min="5307" max="5311" width="8.83203125" style="1657"/>
    <col min="5312" max="5312" width="16.33203125" style="1657" bestFit="1" customWidth="1"/>
    <col min="5313" max="5313" width="9.1640625" style="1657" bestFit="1" customWidth="1"/>
    <col min="5314" max="5321" width="8.83203125" style="1657"/>
    <col min="5322" max="5322" width="9.1640625" style="1657" bestFit="1" customWidth="1"/>
    <col min="5323" max="5327" width="8.83203125" style="1657"/>
    <col min="5328" max="5328" width="16.33203125" style="1657" bestFit="1" customWidth="1"/>
    <col min="5329" max="5329" width="9.1640625" style="1657" bestFit="1" customWidth="1"/>
    <col min="5330" max="5337" width="8.83203125" style="1657"/>
    <col min="5338" max="5338" width="9.1640625" style="1657" bestFit="1" customWidth="1"/>
    <col min="5339" max="5343" width="8.83203125" style="1657"/>
    <col min="5344" max="5344" width="16.33203125" style="1657" bestFit="1" customWidth="1"/>
    <col min="5345" max="5345" width="9.1640625" style="1657" bestFit="1" customWidth="1"/>
    <col min="5346" max="5353" width="8.83203125" style="1657"/>
    <col min="5354" max="5354" width="9.1640625" style="1657" bestFit="1" customWidth="1"/>
    <col min="5355" max="5359" width="8.83203125" style="1657"/>
    <col min="5360" max="5360" width="16.33203125" style="1657" bestFit="1" customWidth="1"/>
    <col min="5361" max="5361" width="9.1640625" style="1657" bestFit="1" customWidth="1"/>
    <col min="5362" max="5369" width="8.83203125" style="1657"/>
    <col min="5370" max="5370" width="9.1640625" style="1657" bestFit="1" customWidth="1"/>
    <col min="5371" max="5375" width="8.83203125" style="1657"/>
    <col min="5376" max="5376" width="16.33203125" style="1657" bestFit="1" customWidth="1"/>
    <col min="5377" max="5377" width="9.1640625" style="1657" bestFit="1" customWidth="1"/>
    <col min="5378" max="5385" width="8.83203125" style="1657"/>
    <col min="5386" max="5386" width="9.1640625" style="1657" bestFit="1" customWidth="1"/>
    <col min="5387" max="5391" width="8.83203125" style="1657"/>
    <col min="5392" max="5392" width="16.33203125" style="1657" bestFit="1" customWidth="1"/>
    <col min="5393" max="5393" width="9.1640625" style="1657" bestFit="1" customWidth="1"/>
    <col min="5394" max="5401" width="8.83203125" style="1657"/>
    <col min="5402" max="5402" width="9.1640625" style="1657" bestFit="1" customWidth="1"/>
    <col min="5403" max="5407" width="8.83203125" style="1657"/>
    <col min="5408" max="5408" width="16.33203125" style="1657" bestFit="1" customWidth="1"/>
    <col min="5409" max="5409" width="9.1640625" style="1657" bestFit="1" customWidth="1"/>
    <col min="5410" max="5417" width="8.83203125" style="1657"/>
    <col min="5418" max="5418" width="9.1640625" style="1657" bestFit="1" customWidth="1"/>
    <col min="5419" max="5423" width="8.83203125" style="1657"/>
    <col min="5424" max="5424" width="16.33203125" style="1657" bestFit="1" customWidth="1"/>
    <col min="5425" max="5425" width="9.1640625" style="1657" bestFit="1" customWidth="1"/>
    <col min="5426" max="5433" width="8.83203125" style="1657"/>
    <col min="5434" max="5434" width="9.1640625" style="1657" bestFit="1" customWidth="1"/>
    <col min="5435" max="5439" width="8.83203125" style="1657"/>
    <col min="5440" max="5440" width="16.33203125" style="1657" bestFit="1" customWidth="1"/>
    <col min="5441" max="5441" width="9.1640625" style="1657" bestFit="1" customWidth="1"/>
    <col min="5442" max="5449" width="8.83203125" style="1657"/>
    <col min="5450" max="5450" width="9.1640625" style="1657" bestFit="1" customWidth="1"/>
    <col min="5451" max="5455" width="8.83203125" style="1657"/>
    <col min="5456" max="5456" width="16.33203125" style="1657" bestFit="1" customWidth="1"/>
    <col min="5457" max="5457" width="9.1640625" style="1657" bestFit="1" customWidth="1"/>
    <col min="5458" max="5465" width="8.83203125" style="1657"/>
    <col min="5466" max="5466" width="9.1640625" style="1657" bestFit="1" customWidth="1"/>
    <col min="5467" max="5471" width="8.83203125" style="1657"/>
    <col min="5472" max="5472" width="16.33203125" style="1657" bestFit="1" customWidth="1"/>
    <col min="5473" max="5473" width="9.1640625" style="1657" bestFit="1" customWidth="1"/>
    <col min="5474" max="5481" width="8.83203125" style="1657"/>
    <col min="5482" max="5482" width="9.1640625" style="1657" bestFit="1" customWidth="1"/>
    <col min="5483" max="5487" width="8.83203125" style="1657"/>
    <col min="5488" max="5488" width="16.33203125" style="1657" bestFit="1" customWidth="1"/>
    <col min="5489" max="5489" width="9.1640625" style="1657" bestFit="1" customWidth="1"/>
    <col min="5490" max="5497" width="8.83203125" style="1657"/>
    <col min="5498" max="5498" width="9.1640625" style="1657" bestFit="1" customWidth="1"/>
    <col min="5499" max="5503" width="8.83203125" style="1657"/>
    <col min="5504" max="5504" width="16.33203125" style="1657" bestFit="1" customWidth="1"/>
    <col min="5505" max="5505" width="9.1640625" style="1657" bestFit="1" customWidth="1"/>
    <col min="5506" max="5513" width="8.83203125" style="1657"/>
    <col min="5514" max="5514" width="9.1640625" style="1657" bestFit="1" customWidth="1"/>
    <col min="5515" max="5519" width="8.83203125" style="1657"/>
    <col min="5520" max="5520" width="16.33203125" style="1657" bestFit="1" customWidth="1"/>
    <col min="5521" max="5521" width="9.1640625" style="1657" bestFit="1" customWidth="1"/>
    <col min="5522" max="5529" width="8.83203125" style="1657"/>
    <col min="5530" max="5530" width="9.1640625" style="1657" bestFit="1" customWidth="1"/>
    <col min="5531" max="5535" width="8.83203125" style="1657"/>
    <col min="5536" max="5536" width="16.33203125" style="1657" bestFit="1" customWidth="1"/>
    <col min="5537" max="5537" width="9.1640625" style="1657" bestFit="1" customWidth="1"/>
    <col min="5538" max="5545" width="8.83203125" style="1657"/>
    <col min="5546" max="5546" width="9.1640625" style="1657" bestFit="1" customWidth="1"/>
    <col min="5547" max="5551" width="8.83203125" style="1657"/>
    <col min="5552" max="5552" width="16.33203125" style="1657" bestFit="1" customWidth="1"/>
    <col min="5553" max="5553" width="9.1640625" style="1657" bestFit="1" customWidth="1"/>
    <col min="5554" max="5561" width="8.83203125" style="1657"/>
    <col min="5562" max="5562" width="9.1640625" style="1657" bestFit="1" customWidth="1"/>
    <col min="5563" max="5567" width="8.83203125" style="1657"/>
    <col min="5568" max="5568" width="16.33203125" style="1657" bestFit="1" customWidth="1"/>
    <col min="5569" max="5569" width="9.1640625" style="1657" bestFit="1" customWidth="1"/>
    <col min="5570" max="5577" width="8.83203125" style="1657"/>
    <col min="5578" max="5578" width="9.1640625" style="1657" bestFit="1" customWidth="1"/>
    <col min="5579" max="5583" width="8.83203125" style="1657"/>
    <col min="5584" max="5584" width="16.33203125" style="1657" bestFit="1" customWidth="1"/>
    <col min="5585" max="5585" width="9.1640625" style="1657" bestFit="1" customWidth="1"/>
    <col min="5586" max="5593" width="8.83203125" style="1657"/>
    <col min="5594" max="5594" width="9.1640625" style="1657" bestFit="1" customWidth="1"/>
    <col min="5595" max="5599" width="8.83203125" style="1657"/>
    <col min="5600" max="5600" width="16.33203125" style="1657" bestFit="1" customWidth="1"/>
    <col min="5601" max="5601" width="9.1640625" style="1657" bestFit="1" customWidth="1"/>
    <col min="5602" max="5609" width="8.83203125" style="1657"/>
    <col min="5610" max="5610" width="9.1640625" style="1657" bestFit="1" customWidth="1"/>
    <col min="5611" max="5615" width="8.83203125" style="1657"/>
    <col min="5616" max="5616" width="16.33203125" style="1657" bestFit="1" customWidth="1"/>
    <col min="5617" max="5617" width="9.1640625" style="1657" bestFit="1" customWidth="1"/>
    <col min="5618" max="5625" width="8.83203125" style="1657"/>
    <col min="5626" max="5626" width="9.1640625" style="1657" bestFit="1" customWidth="1"/>
    <col min="5627" max="5631" width="8.83203125" style="1657"/>
    <col min="5632" max="5632" width="16.33203125" style="1657" bestFit="1" customWidth="1"/>
    <col min="5633" max="5633" width="9.1640625" style="1657" bestFit="1" customWidth="1"/>
    <col min="5634" max="5641" width="8.83203125" style="1657"/>
    <col min="5642" max="5642" width="9.1640625" style="1657" bestFit="1" customWidth="1"/>
    <col min="5643" max="5647" width="8.83203125" style="1657"/>
    <col min="5648" max="5648" width="16.33203125" style="1657" bestFit="1" customWidth="1"/>
    <col min="5649" max="5649" width="9.1640625" style="1657" bestFit="1" customWidth="1"/>
    <col min="5650" max="5657" width="8.83203125" style="1657"/>
    <col min="5658" max="5658" width="9.1640625" style="1657" bestFit="1" customWidth="1"/>
    <col min="5659" max="5663" width="8.83203125" style="1657"/>
    <col min="5664" max="5664" width="16.33203125" style="1657" bestFit="1" customWidth="1"/>
    <col min="5665" max="5665" width="9.1640625" style="1657" bestFit="1" customWidth="1"/>
    <col min="5666" max="5673" width="8.83203125" style="1657"/>
    <col min="5674" max="5674" width="9.1640625" style="1657" bestFit="1" customWidth="1"/>
    <col min="5675" max="5679" width="8.83203125" style="1657"/>
    <col min="5680" max="5680" width="16.33203125" style="1657" bestFit="1" customWidth="1"/>
    <col min="5681" max="5681" width="9.1640625" style="1657" bestFit="1" customWidth="1"/>
    <col min="5682" max="5689" width="8.83203125" style="1657"/>
    <col min="5690" max="5690" width="9.1640625" style="1657" bestFit="1" customWidth="1"/>
    <col min="5691" max="5695" width="8.83203125" style="1657"/>
    <col min="5696" max="5696" width="16.33203125" style="1657" bestFit="1" customWidth="1"/>
    <col min="5697" max="5697" width="9.1640625" style="1657" bestFit="1" customWidth="1"/>
    <col min="5698" max="5705" width="8.83203125" style="1657"/>
    <col min="5706" max="5706" width="9.1640625" style="1657" bestFit="1" customWidth="1"/>
    <col min="5707" max="5711" width="8.83203125" style="1657"/>
    <col min="5712" max="5712" width="16.33203125" style="1657" bestFit="1" customWidth="1"/>
    <col min="5713" max="5713" width="9.1640625" style="1657" bestFit="1" customWidth="1"/>
    <col min="5714" max="5721" width="8.83203125" style="1657"/>
    <col min="5722" max="5722" width="9.1640625" style="1657" bestFit="1" customWidth="1"/>
    <col min="5723" max="5727" width="8.83203125" style="1657"/>
    <col min="5728" max="5728" width="16.33203125" style="1657" bestFit="1" customWidth="1"/>
    <col min="5729" max="5729" width="9.1640625" style="1657" bestFit="1" customWidth="1"/>
    <col min="5730" max="5737" width="8.83203125" style="1657"/>
    <col min="5738" max="5738" width="9.1640625" style="1657" bestFit="1" customWidth="1"/>
    <col min="5739" max="5743" width="8.83203125" style="1657"/>
    <col min="5744" max="5744" width="16.33203125" style="1657" bestFit="1" customWidth="1"/>
    <col min="5745" max="5745" width="9.1640625" style="1657" bestFit="1" customWidth="1"/>
    <col min="5746" max="5753" width="8.83203125" style="1657"/>
    <col min="5754" max="5754" width="9.1640625" style="1657" bestFit="1" customWidth="1"/>
    <col min="5755" max="5759" width="8.83203125" style="1657"/>
    <col min="5760" max="5760" width="16.33203125" style="1657" bestFit="1" customWidth="1"/>
    <col min="5761" max="5761" width="9.1640625" style="1657" bestFit="1" customWidth="1"/>
    <col min="5762" max="5769" width="8.83203125" style="1657"/>
    <col min="5770" max="5770" width="9.1640625" style="1657" bestFit="1" customWidth="1"/>
    <col min="5771" max="5775" width="8.83203125" style="1657"/>
    <col min="5776" max="5776" width="16.33203125" style="1657" bestFit="1" customWidth="1"/>
    <col min="5777" max="5777" width="9.1640625" style="1657" bestFit="1" customWidth="1"/>
    <col min="5778" max="5785" width="8.83203125" style="1657"/>
    <col min="5786" max="5786" width="9.1640625" style="1657" bestFit="1" customWidth="1"/>
    <col min="5787" max="5791" width="8.83203125" style="1657"/>
    <col min="5792" max="5792" width="16.33203125" style="1657" bestFit="1" customWidth="1"/>
    <col min="5793" max="5793" width="9.1640625" style="1657" bestFit="1" customWidth="1"/>
    <col min="5794" max="5801" width="8.83203125" style="1657"/>
    <col min="5802" max="5802" width="9.1640625" style="1657" bestFit="1" customWidth="1"/>
    <col min="5803" max="5807" width="8.83203125" style="1657"/>
    <col min="5808" max="5808" width="16.33203125" style="1657" bestFit="1" customWidth="1"/>
    <col min="5809" max="5809" width="9.1640625" style="1657" bestFit="1" customWidth="1"/>
    <col min="5810" max="5817" width="8.83203125" style="1657"/>
    <col min="5818" max="5818" width="9.1640625" style="1657" bestFit="1" customWidth="1"/>
    <col min="5819" max="5823" width="8.83203125" style="1657"/>
    <col min="5824" max="5824" width="16.33203125" style="1657" bestFit="1" customWidth="1"/>
    <col min="5825" max="5825" width="9.1640625" style="1657" bestFit="1" customWidth="1"/>
    <col min="5826" max="5833" width="8.83203125" style="1657"/>
    <col min="5834" max="5834" width="9.1640625" style="1657" bestFit="1" customWidth="1"/>
    <col min="5835" max="5839" width="8.83203125" style="1657"/>
    <col min="5840" max="5840" width="16.33203125" style="1657" bestFit="1" customWidth="1"/>
    <col min="5841" max="5841" width="9.1640625" style="1657" bestFit="1" customWidth="1"/>
    <col min="5842" max="5849" width="8.83203125" style="1657"/>
    <col min="5850" max="5850" width="9.1640625" style="1657" bestFit="1" customWidth="1"/>
    <col min="5851" max="5855" width="8.83203125" style="1657"/>
    <col min="5856" max="5856" width="16.33203125" style="1657" bestFit="1" customWidth="1"/>
    <col min="5857" max="5857" width="9.1640625" style="1657" bestFit="1" customWidth="1"/>
    <col min="5858" max="5865" width="8.83203125" style="1657"/>
    <col min="5866" max="5866" width="9.1640625" style="1657" bestFit="1" customWidth="1"/>
    <col min="5867" max="5871" width="8.83203125" style="1657"/>
    <col min="5872" max="5872" width="16.33203125" style="1657" bestFit="1" customWidth="1"/>
    <col min="5873" max="5873" width="9.1640625" style="1657" bestFit="1" customWidth="1"/>
    <col min="5874" max="5881" width="8.83203125" style="1657"/>
    <col min="5882" max="5882" width="9.1640625" style="1657" bestFit="1" customWidth="1"/>
    <col min="5883" max="5887" width="8.83203125" style="1657"/>
    <col min="5888" max="5888" width="16.33203125" style="1657" bestFit="1" customWidth="1"/>
    <col min="5889" max="5889" width="9.1640625" style="1657" bestFit="1" customWidth="1"/>
    <col min="5890" max="5897" width="8.83203125" style="1657"/>
    <col min="5898" max="5898" width="9.1640625" style="1657" bestFit="1" customWidth="1"/>
    <col min="5899" max="5903" width="8.83203125" style="1657"/>
    <col min="5904" max="5904" width="16.33203125" style="1657" bestFit="1" customWidth="1"/>
    <col min="5905" max="5905" width="9.1640625" style="1657" bestFit="1" customWidth="1"/>
    <col min="5906" max="5913" width="8.83203125" style="1657"/>
    <col min="5914" max="5914" width="9.1640625" style="1657" bestFit="1" customWidth="1"/>
    <col min="5915" max="5919" width="8.83203125" style="1657"/>
    <col min="5920" max="5920" width="16.33203125" style="1657" bestFit="1" customWidth="1"/>
    <col min="5921" max="5921" width="9.1640625" style="1657" bestFit="1" customWidth="1"/>
    <col min="5922" max="5929" width="8.83203125" style="1657"/>
    <col min="5930" max="5930" width="9.1640625" style="1657" bestFit="1" customWidth="1"/>
    <col min="5931" max="5935" width="8.83203125" style="1657"/>
    <col min="5936" max="5936" width="16.33203125" style="1657" bestFit="1" customWidth="1"/>
    <col min="5937" max="5937" width="9.1640625" style="1657" bestFit="1" customWidth="1"/>
    <col min="5938" max="5945" width="8.83203125" style="1657"/>
    <col min="5946" max="5946" width="9.1640625" style="1657" bestFit="1" customWidth="1"/>
    <col min="5947" max="5951" width="8.83203125" style="1657"/>
    <col min="5952" max="5952" width="16.33203125" style="1657" bestFit="1" customWidth="1"/>
    <col min="5953" max="5953" width="9.1640625" style="1657" bestFit="1" customWidth="1"/>
    <col min="5954" max="5961" width="8.83203125" style="1657"/>
    <col min="5962" max="5962" width="9.1640625" style="1657" bestFit="1" customWidth="1"/>
    <col min="5963" max="5967" width="8.83203125" style="1657"/>
    <col min="5968" max="5968" width="16.33203125" style="1657" bestFit="1" customWidth="1"/>
    <col min="5969" max="5969" width="9.1640625" style="1657" bestFit="1" customWidth="1"/>
    <col min="5970" max="5977" width="8.83203125" style="1657"/>
    <col min="5978" max="5978" width="9.1640625" style="1657" bestFit="1" customWidth="1"/>
    <col min="5979" max="5983" width="8.83203125" style="1657"/>
    <col min="5984" max="5984" width="16.33203125" style="1657" bestFit="1" customWidth="1"/>
    <col min="5985" max="5985" width="9.1640625" style="1657" bestFit="1" customWidth="1"/>
    <col min="5986" max="5993" width="8.83203125" style="1657"/>
    <col min="5994" max="5994" width="9.1640625" style="1657" bestFit="1" customWidth="1"/>
    <col min="5995" max="5999" width="8.83203125" style="1657"/>
    <col min="6000" max="6000" width="16.33203125" style="1657" bestFit="1" customWidth="1"/>
    <col min="6001" max="6001" width="9.1640625" style="1657" bestFit="1" customWidth="1"/>
    <col min="6002" max="6009" width="8.83203125" style="1657"/>
    <col min="6010" max="6010" width="9.1640625" style="1657" bestFit="1" customWidth="1"/>
    <col min="6011" max="6015" width="8.83203125" style="1657"/>
    <col min="6016" max="6016" width="16.33203125" style="1657" bestFit="1" customWidth="1"/>
    <col min="6017" max="6017" width="9.1640625" style="1657" bestFit="1" customWidth="1"/>
    <col min="6018" max="6025" width="8.83203125" style="1657"/>
    <col min="6026" max="6026" width="9.1640625" style="1657" bestFit="1" customWidth="1"/>
    <col min="6027" max="6031" width="8.83203125" style="1657"/>
    <col min="6032" max="6032" width="16.33203125" style="1657" bestFit="1" customWidth="1"/>
    <col min="6033" max="6033" width="9.1640625" style="1657" bestFit="1" customWidth="1"/>
    <col min="6034" max="6041" width="8.83203125" style="1657"/>
    <col min="6042" max="6042" width="9.1640625" style="1657" bestFit="1" customWidth="1"/>
    <col min="6043" max="6047" width="8.83203125" style="1657"/>
    <col min="6048" max="6048" width="16.33203125" style="1657" bestFit="1" customWidth="1"/>
    <col min="6049" max="6049" width="9.1640625" style="1657" bestFit="1" customWidth="1"/>
    <col min="6050" max="6057" width="8.83203125" style="1657"/>
    <col min="6058" max="6058" width="9.1640625" style="1657" bestFit="1" customWidth="1"/>
    <col min="6059" max="6063" width="8.83203125" style="1657"/>
    <col min="6064" max="6064" width="16.33203125" style="1657" bestFit="1" customWidth="1"/>
    <col min="6065" max="6065" width="9.1640625" style="1657" bestFit="1" customWidth="1"/>
    <col min="6066" max="6073" width="8.83203125" style="1657"/>
    <col min="6074" max="6074" width="9.1640625" style="1657" bestFit="1" customWidth="1"/>
    <col min="6075" max="6079" width="8.83203125" style="1657"/>
    <col min="6080" max="6080" width="16.33203125" style="1657" bestFit="1" customWidth="1"/>
    <col min="6081" max="6081" width="9.1640625" style="1657" bestFit="1" customWidth="1"/>
    <col min="6082" max="6089" width="8.83203125" style="1657"/>
    <col min="6090" max="6090" width="9.1640625" style="1657" bestFit="1" customWidth="1"/>
    <col min="6091" max="6095" width="8.83203125" style="1657"/>
    <col min="6096" max="6096" width="16.33203125" style="1657" bestFit="1" customWidth="1"/>
    <col min="6097" max="6097" width="9.1640625" style="1657" bestFit="1" customWidth="1"/>
    <col min="6098" max="6105" width="8.83203125" style="1657"/>
    <col min="6106" max="6106" width="9.1640625" style="1657" bestFit="1" customWidth="1"/>
    <col min="6107" max="6111" width="8.83203125" style="1657"/>
    <col min="6112" max="6112" width="16.33203125" style="1657" bestFit="1" customWidth="1"/>
    <col min="6113" max="6113" width="9.1640625" style="1657" bestFit="1" customWidth="1"/>
    <col min="6114" max="6121" width="8.83203125" style="1657"/>
    <col min="6122" max="6122" width="9.1640625" style="1657" bestFit="1" customWidth="1"/>
    <col min="6123" max="6127" width="8.83203125" style="1657"/>
    <col min="6128" max="6128" width="16.33203125" style="1657" bestFit="1" customWidth="1"/>
    <col min="6129" max="6129" width="9.1640625" style="1657" bestFit="1" customWidth="1"/>
    <col min="6130" max="6137" width="8.83203125" style="1657"/>
    <col min="6138" max="6138" width="9.1640625" style="1657" bestFit="1" customWidth="1"/>
    <col min="6139" max="6143" width="8.83203125" style="1657"/>
    <col min="6144" max="6144" width="16.33203125" style="1657" bestFit="1" customWidth="1"/>
    <col min="6145" max="6145" width="9.1640625" style="1657" bestFit="1" customWidth="1"/>
    <col min="6146" max="6153" width="8.83203125" style="1657"/>
    <col min="6154" max="6154" width="9.1640625" style="1657" bestFit="1" customWidth="1"/>
    <col min="6155" max="6159" width="8.83203125" style="1657"/>
    <col min="6160" max="6160" width="16.33203125" style="1657" bestFit="1" customWidth="1"/>
    <col min="6161" max="6161" width="9.1640625" style="1657" bestFit="1" customWidth="1"/>
    <col min="6162" max="6169" width="8.83203125" style="1657"/>
    <col min="6170" max="6170" width="9.1640625" style="1657" bestFit="1" customWidth="1"/>
    <col min="6171" max="6175" width="8.83203125" style="1657"/>
    <col min="6176" max="6176" width="16.33203125" style="1657" bestFit="1" customWidth="1"/>
    <col min="6177" max="6177" width="9.1640625" style="1657" bestFit="1" customWidth="1"/>
    <col min="6178" max="6185" width="8.83203125" style="1657"/>
    <col min="6186" max="6186" width="9.1640625" style="1657" bestFit="1" customWidth="1"/>
    <col min="6187" max="6191" width="8.83203125" style="1657"/>
    <col min="6192" max="6192" width="16.33203125" style="1657" bestFit="1" customWidth="1"/>
    <col min="6193" max="6193" width="9.1640625" style="1657" bestFit="1" customWidth="1"/>
    <col min="6194" max="6201" width="8.83203125" style="1657"/>
    <col min="6202" max="6202" width="9.1640625" style="1657" bestFit="1" customWidth="1"/>
    <col min="6203" max="6207" width="8.83203125" style="1657"/>
    <col min="6208" max="6208" width="16.33203125" style="1657" bestFit="1" customWidth="1"/>
    <col min="6209" max="6209" width="9.1640625" style="1657" bestFit="1" customWidth="1"/>
    <col min="6210" max="6217" width="8.83203125" style="1657"/>
    <col min="6218" max="6218" width="9.1640625" style="1657" bestFit="1" customWidth="1"/>
    <col min="6219" max="6223" width="8.83203125" style="1657"/>
    <col min="6224" max="6224" width="16.33203125" style="1657" bestFit="1" customWidth="1"/>
    <col min="6225" max="6225" width="9.1640625" style="1657" bestFit="1" customWidth="1"/>
    <col min="6226" max="6233" width="8.83203125" style="1657"/>
    <col min="6234" max="6234" width="9.1640625" style="1657" bestFit="1" customWidth="1"/>
    <col min="6235" max="6239" width="8.83203125" style="1657"/>
    <col min="6240" max="6240" width="16.33203125" style="1657" bestFit="1" customWidth="1"/>
    <col min="6241" max="6241" width="9.1640625" style="1657" bestFit="1" customWidth="1"/>
    <col min="6242" max="6249" width="8.83203125" style="1657"/>
    <col min="6250" max="6250" width="9.1640625" style="1657" bestFit="1" customWidth="1"/>
    <col min="6251" max="6255" width="8.83203125" style="1657"/>
    <col min="6256" max="6256" width="16.33203125" style="1657" bestFit="1" customWidth="1"/>
    <col min="6257" max="6257" width="9.1640625" style="1657" bestFit="1" customWidth="1"/>
    <col min="6258" max="6265" width="8.83203125" style="1657"/>
    <col min="6266" max="6266" width="9.1640625" style="1657" bestFit="1" customWidth="1"/>
    <col min="6267" max="6271" width="8.83203125" style="1657"/>
    <col min="6272" max="6272" width="16.33203125" style="1657" bestFit="1" customWidth="1"/>
    <col min="6273" max="6273" width="9.1640625" style="1657" bestFit="1" customWidth="1"/>
    <col min="6274" max="6281" width="8.83203125" style="1657"/>
    <col min="6282" max="6282" width="9.1640625" style="1657" bestFit="1" customWidth="1"/>
    <col min="6283" max="6287" width="8.83203125" style="1657"/>
    <col min="6288" max="6288" width="16.33203125" style="1657" bestFit="1" customWidth="1"/>
    <col min="6289" max="6289" width="9.1640625" style="1657" bestFit="1" customWidth="1"/>
    <col min="6290" max="6297" width="8.83203125" style="1657"/>
    <col min="6298" max="6298" width="9.1640625" style="1657" bestFit="1" customWidth="1"/>
    <col min="6299" max="6303" width="8.83203125" style="1657"/>
    <col min="6304" max="6304" width="16.33203125" style="1657" bestFit="1" customWidth="1"/>
    <col min="6305" max="6305" width="9.1640625" style="1657" bestFit="1" customWidth="1"/>
    <col min="6306" max="6313" width="8.83203125" style="1657"/>
    <col min="6314" max="6314" width="9.1640625" style="1657" bestFit="1" customWidth="1"/>
    <col min="6315" max="6319" width="8.83203125" style="1657"/>
    <col min="6320" max="6320" width="16.33203125" style="1657" bestFit="1" customWidth="1"/>
    <col min="6321" max="6321" width="9.1640625" style="1657" bestFit="1" customWidth="1"/>
    <col min="6322" max="6329" width="8.83203125" style="1657"/>
    <col min="6330" max="6330" width="9.1640625" style="1657" bestFit="1" customWidth="1"/>
    <col min="6331" max="6335" width="8.83203125" style="1657"/>
    <col min="6336" max="6336" width="16.33203125" style="1657" bestFit="1" customWidth="1"/>
    <col min="6337" max="6337" width="9.1640625" style="1657" bestFit="1" customWidth="1"/>
    <col min="6338" max="6345" width="8.83203125" style="1657"/>
    <col min="6346" max="6346" width="9.1640625" style="1657" bestFit="1" customWidth="1"/>
    <col min="6347" max="6351" width="8.83203125" style="1657"/>
    <col min="6352" max="6352" width="16.33203125" style="1657" bestFit="1" customWidth="1"/>
    <col min="6353" max="6353" width="9.1640625" style="1657" bestFit="1" customWidth="1"/>
    <col min="6354" max="6361" width="8.83203125" style="1657"/>
    <col min="6362" max="6362" width="9.1640625" style="1657" bestFit="1" customWidth="1"/>
    <col min="6363" max="6367" width="8.83203125" style="1657"/>
    <col min="6368" max="6368" width="16.33203125" style="1657" bestFit="1" customWidth="1"/>
    <col min="6369" max="6369" width="9.1640625" style="1657" bestFit="1" customWidth="1"/>
    <col min="6370" max="6377" width="8.83203125" style="1657"/>
    <col min="6378" max="6378" width="9.1640625" style="1657" bestFit="1" customWidth="1"/>
    <col min="6379" max="6383" width="8.83203125" style="1657"/>
    <col min="6384" max="6384" width="16.33203125" style="1657" bestFit="1" customWidth="1"/>
    <col min="6385" max="6385" width="9.1640625" style="1657" bestFit="1" customWidth="1"/>
    <col min="6386" max="6393" width="8.83203125" style="1657"/>
    <col min="6394" max="6394" width="9.1640625" style="1657" bestFit="1" customWidth="1"/>
    <col min="6395" max="6399" width="8.83203125" style="1657"/>
    <col min="6400" max="6400" width="16.33203125" style="1657" bestFit="1" customWidth="1"/>
    <col min="6401" max="6401" width="9.1640625" style="1657" bestFit="1" customWidth="1"/>
    <col min="6402" max="6409" width="8.83203125" style="1657"/>
    <col min="6410" max="6410" width="9.1640625" style="1657" bestFit="1" customWidth="1"/>
    <col min="6411" max="6415" width="8.83203125" style="1657"/>
    <col min="6416" max="6416" width="16.33203125" style="1657" bestFit="1" customWidth="1"/>
    <col min="6417" max="6417" width="9.1640625" style="1657" bestFit="1" customWidth="1"/>
    <col min="6418" max="6425" width="8.83203125" style="1657"/>
    <col min="6426" max="6426" width="9.1640625" style="1657" bestFit="1" customWidth="1"/>
    <col min="6427" max="6431" width="8.83203125" style="1657"/>
    <col min="6432" max="6432" width="16.33203125" style="1657" bestFit="1" customWidth="1"/>
    <col min="6433" max="6433" width="9.1640625" style="1657" bestFit="1" customWidth="1"/>
    <col min="6434" max="6441" width="8.83203125" style="1657"/>
    <col min="6442" max="6442" width="9.1640625" style="1657" bestFit="1" customWidth="1"/>
    <col min="6443" max="6447" width="8.83203125" style="1657"/>
    <col min="6448" max="6448" width="16.33203125" style="1657" bestFit="1" customWidth="1"/>
    <col min="6449" max="6449" width="9.1640625" style="1657" bestFit="1" customWidth="1"/>
    <col min="6450" max="6457" width="8.83203125" style="1657"/>
    <col min="6458" max="6458" width="9.1640625" style="1657" bestFit="1" customWidth="1"/>
    <col min="6459" max="6463" width="8.83203125" style="1657"/>
    <col min="6464" max="6464" width="16.33203125" style="1657" bestFit="1" customWidth="1"/>
    <col min="6465" max="6465" width="9.1640625" style="1657" bestFit="1" customWidth="1"/>
    <col min="6466" max="6473" width="8.83203125" style="1657"/>
    <col min="6474" max="6474" width="9.1640625" style="1657" bestFit="1" customWidth="1"/>
    <col min="6475" max="6479" width="8.83203125" style="1657"/>
    <col min="6480" max="6480" width="16.33203125" style="1657" bestFit="1" customWidth="1"/>
    <col min="6481" max="6481" width="9.1640625" style="1657" bestFit="1" customWidth="1"/>
    <col min="6482" max="6489" width="8.83203125" style="1657"/>
    <col min="6490" max="6490" width="9.1640625" style="1657" bestFit="1" customWidth="1"/>
    <col min="6491" max="6495" width="8.83203125" style="1657"/>
    <col min="6496" max="6496" width="16.33203125" style="1657" bestFit="1" customWidth="1"/>
    <col min="6497" max="6497" width="9.1640625" style="1657" bestFit="1" customWidth="1"/>
    <col min="6498" max="6505" width="8.83203125" style="1657"/>
    <col min="6506" max="6506" width="9.1640625" style="1657" bestFit="1" customWidth="1"/>
    <col min="6507" max="6511" width="8.83203125" style="1657"/>
    <col min="6512" max="6512" width="16.33203125" style="1657" bestFit="1" customWidth="1"/>
    <col min="6513" max="6513" width="9.1640625" style="1657" bestFit="1" customWidth="1"/>
    <col min="6514" max="6521" width="8.83203125" style="1657"/>
    <col min="6522" max="6522" width="9.1640625" style="1657" bestFit="1" customWidth="1"/>
    <col min="6523" max="6527" width="8.83203125" style="1657"/>
    <col min="6528" max="6528" width="16.33203125" style="1657" bestFit="1" customWidth="1"/>
    <col min="6529" max="6529" width="9.1640625" style="1657" bestFit="1" customWidth="1"/>
    <col min="6530" max="6537" width="8.83203125" style="1657"/>
    <col min="6538" max="6538" width="9.1640625" style="1657" bestFit="1" customWidth="1"/>
    <col min="6539" max="6543" width="8.83203125" style="1657"/>
    <col min="6544" max="6544" width="16.33203125" style="1657" bestFit="1" customWidth="1"/>
    <col min="6545" max="6545" width="9.1640625" style="1657" bestFit="1" customWidth="1"/>
    <col min="6546" max="6553" width="8.83203125" style="1657"/>
    <col min="6554" max="6554" width="9.1640625" style="1657" bestFit="1" customWidth="1"/>
    <col min="6555" max="6559" width="8.83203125" style="1657"/>
    <col min="6560" max="6560" width="16.33203125" style="1657" bestFit="1" customWidth="1"/>
    <col min="6561" max="6561" width="9.1640625" style="1657" bestFit="1" customWidth="1"/>
    <col min="6562" max="6569" width="8.83203125" style="1657"/>
    <col min="6570" max="6570" width="9.1640625" style="1657" bestFit="1" customWidth="1"/>
    <col min="6571" max="6575" width="8.83203125" style="1657"/>
    <col min="6576" max="6576" width="16.33203125" style="1657" bestFit="1" customWidth="1"/>
    <col min="6577" max="6577" width="9.1640625" style="1657" bestFit="1" customWidth="1"/>
    <col min="6578" max="6585" width="8.83203125" style="1657"/>
    <col min="6586" max="6586" width="9.1640625" style="1657" bestFit="1" customWidth="1"/>
    <col min="6587" max="6591" width="8.83203125" style="1657"/>
    <col min="6592" max="6592" width="16.33203125" style="1657" bestFit="1" customWidth="1"/>
    <col min="6593" max="6593" width="9.1640625" style="1657" bestFit="1" customWidth="1"/>
    <col min="6594" max="6601" width="8.83203125" style="1657"/>
    <col min="6602" max="6602" width="9.1640625" style="1657" bestFit="1" customWidth="1"/>
    <col min="6603" max="6607" width="8.83203125" style="1657"/>
    <col min="6608" max="6608" width="16.33203125" style="1657" bestFit="1" customWidth="1"/>
    <col min="6609" max="6609" width="9.1640625" style="1657" bestFit="1" customWidth="1"/>
    <col min="6610" max="6617" width="8.83203125" style="1657"/>
    <col min="6618" max="6618" width="9.1640625" style="1657" bestFit="1" customWidth="1"/>
    <col min="6619" max="6623" width="8.83203125" style="1657"/>
    <col min="6624" max="6624" width="16.33203125" style="1657" bestFit="1" customWidth="1"/>
    <col min="6625" max="6625" width="9.1640625" style="1657" bestFit="1" customWidth="1"/>
    <col min="6626" max="6633" width="8.83203125" style="1657"/>
    <col min="6634" max="6634" width="9.1640625" style="1657" bestFit="1" customWidth="1"/>
    <col min="6635" max="6639" width="8.83203125" style="1657"/>
    <col min="6640" max="6640" width="16.33203125" style="1657" bestFit="1" customWidth="1"/>
    <col min="6641" max="6641" width="9.1640625" style="1657" bestFit="1" customWidth="1"/>
    <col min="6642" max="6649" width="8.83203125" style="1657"/>
    <col min="6650" max="6650" width="9.1640625" style="1657" bestFit="1" customWidth="1"/>
    <col min="6651" max="6655" width="8.83203125" style="1657"/>
    <col min="6656" max="6656" width="16.33203125" style="1657" bestFit="1" customWidth="1"/>
    <col min="6657" max="6657" width="9.1640625" style="1657" bestFit="1" customWidth="1"/>
    <col min="6658" max="6665" width="8.83203125" style="1657"/>
    <col min="6666" max="6666" width="9.1640625" style="1657" bestFit="1" customWidth="1"/>
    <col min="6667" max="6671" width="8.83203125" style="1657"/>
    <col min="6672" max="6672" width="16.33203125" style="1657" bestFit="1" customWidth="1"/>
    <col min="6673" max="6673" width="9.1640625" style="1657" bestFit="1" customWidth="1"/>
    <col min="6674" max="6681" width="8.83203125" style="1657"/>
    <col min="6682" max="6682" width="9.1640625" style="1657" bestFit="1" customWidth="1"/>
    <col min="6683" max="6687" width="8.83203125" style="1657"/>
    <col min="6688" max="6688" width="16.33203125" style="1657" bestFit="1" customWidth="1"/>
    <col min="6689" max="6689" width="9.1640625" style="1657" bestFit="1" customWidth="1"/>
    <col min="6690" max="6697" width="8.83203125" style="1657"/>
    <col min="6698" max="6698" width="9.1640625" style="1657" bestFit="1" customWidth="1"/>
    <col min="6699" max="6703" width="8.83203125" style="1657"/>
    <col min="6704" max="6704" width="16.33203125" style="1657" bestFit="1" customWidth="1"/>
    <col min="6705" max="6705" width="9.1640625" style="1657" bestFit="1" customWidth="1"/>
    <col min="6706" max="6713" width="8.83203125" style="1657"/>
    <col min="6714" max="6714" width="9.1640625" style="1657" bestFit="1" customWidth="1"/>
    <col min="6715" max="6719" width="8.83203125" style="1657"/>
    <col min="6720" max="6720" width="16.33203125" style="1657" bestFit="1" customWidth="1"/>
    <col min="6721" max="6721" width="9.1640625" style="1657" bestFit="1" customWidth="1"/>
    <col min="6722" max="6729" width="8.83203125" style="1657"/>
    <col min="6730" max="6730" width="9.1640625" style="1657" bestFit="1" customWidth="1"/>
    <col min="6731" max="6735" width="8.83203125" style="1657"/>
    <col min="6736" max="6736" width="16.33203125" style="1657" bestFit="1" customWidth="1"/>
    <col min="6737" max="6737" width="9.1640625" style="1657" bestFit="1" customWidth="1"/>
    <col min="6738" max="6745" width="8.83203125" style="1657"/>
    <col min="6746" max="6746" width="9.1640625" style="1657" bestFit="1" customWidth="1"/>
    <col min="6747" max="6751" width="8.83203125" style="1657"/>
    <col min="6752" max="6752" width="16.33203125" style="1657" bestFit="1" customWidth="1"/>
    <col min="6753" max="6753" width="9.1640625" style="1657" bestFit="1" customWidth="1"/>
    <col min="6754" max="6761" width="8.83203125" style="1657"/>
    <col min="6762" max="6762" width="9.1640625" style="1657" bestFit="1" customWidth="1"/>
    <col min="6763" max="6767" width="8.83203125" style="1657"/>
    <col min="6768" max="6768" width="16.33203125" style="1657" bestFit="1" customWidth="1"/>
    <col min="6769" max="6769" width="9.1640625" style="1657" bestFit="1" customWidth="1"/>
    <col min="6770" max="6777" width="8.83203125" style="1657"/>
    <col min="6778" max="6778" width="9.1640625" style="1657" bestFit="1" customWidth="1"/>
    <col min="6779" max="6783" width="8.83203125" style="1657"/>
    <col min="6784" max="6784" width="16.33203125" style="1657" bestFit="1" customWidth="1"/>
    <col min="6785" max="6785" width="9.1640625" style="1657" bestFit="1" customWidth="1"/>
    <col min="6786" max="6793" width="8.83203125" style="1657"/>
    <col min="6794" max="6794" width="9.1640625" style="1657" bestFit="1" customWidth="1"/>
    <col min="6795" max="6799" width="8.83203125" style="1657"/>
    <col min="6800" max="6800" width="16.33203125" style="1657" bestFit="1" customWidth="1"/>
    <col min="6801" max="6801" width="9.1640625" style="1657" bestFit="1" customWidth="1"/>
    <col min="6802" max="6809" width="8.83203125" style="1657"/>
    <col min="6810" max="6810" width="9.1640625" style="1657" bestFit="1" customWidth="1"/>
    <col min="6811" max="6815" width="8.83203125" style="1657"/>
    <col min="6816" max="6816" width="16.33203125" style="1657" bestFit="1" customWidth="1"/>
    <col min="6817" max="6817" width="9.1640625" style="1657" bestFit="1" customWidth="1"/>
    <col min="6818" max="6825" width="8.83203125" style="1657"/>
    <col min="6826" max="6826" width="9.1640625" style="1657" bestFit="1" customWidth="1"/>
    <col min="6827" max="6831" width="8.83203125" style="1657"/>
    <col min="6832" max="6832" width="16.33203125" style="1657" bestFit="1" customWidth="1"/>
    <col min="6833" max="6833" width="9.1640625" style="1657" bestFit="1" customWidth="1"/>
    <col min="6834" max="6841" width="8.83203125" style="1657"/>
    <col min="6842" max="6842" width="9.1640625" style="1657" bestFit="1" customWidth="1"/>
    <col min="6843" max="6847" width="8.83203125" style="1657"/>
    <col min="6848" max="6848" width="16.33203125" style="1657" bestFit="1" customWidth="1"/>
    <col min="6849" max="6849" width="9.1640625" style="1657" bestFit="1" customWidth="1"/>
    <col min="6850" max="6857" width="8.83203125" style="1657"/>
    <col min="6858" max="6858" width="9.1640625" style="1657" bestFit="1" customWidth="1"/>
    <col min="6859" max="6863" width="8.83203125" style="1657"/>
    <col min="6864" max="6864" width="16.33203125" style="1657" bestFit="1" customWidth="1"/>
    <col min="6865" max="6865" width="9.1640625" style="1657" bestFit="1" customWidth="1"/>
    <col min="6866" max="6873" width="8.83203125" style="1657"/>
    <col min="6874" max="6874" width="9.1640625" style="1657" bestFit="1" customWidth="1"/>
    <col min="6875" max="6879" width="8.83203125" style="1657"/>
    <col min="6880" max="6880" width="16.33203125" style="1657" bestFit="1" customWidth="1"/>
    <col min="6881" max="6881" width="9.1640625" style="1657" bestFit="1" customWidth="1"/>
    <col min="6882" max="6889" width="8.83203125" style="1657"/>
    <col min="6890" max="6890" width="9.1640625" style="1657" bestFit="1" customWidth="1"/>
    <col min="6891" max="6895" width="8.83203125" style="1657"/>
    <col min="6896" max="6896" width="16.33203125" style="1657" bestFit="1" customWidth="1"/>
    <col min="6897" max="6897" width="9.1640625" style="1657" bestFit="1" customWidth="1"/>
    <col min="6898" max="6905" width="8.83203125" style="1657"/>
    <col min="6906" max="6906" width="9.1640625" style="1657" bestFit="1" customWidth="1"/>
    <col min="6907" max="6911" width="8.83203125" style="1657"/>
    <col min="6912" max="6912" width="16.33203125" style="1657" bestFit="1" customWidth="1"/>
    <col min="6913" max="6913" width="9.1640625" style="1657" bestFit="1" customWidth="1"/>
    <col min="6914" max="6921" width="8.83203125" style="1657"/>
    <col min="6922" max="6922" width="9.1640625" style="1657" bestFit="1" customWidth="1"/>
    <col min="6923" max="6927" width="8.83203125" style="1657"/>
    <col min="6928" max="6928" width="16.33203125" style="1657" bestFit="1" customWidth="1"/>
    <col min="6929" max="6929" width="9.1640625" style="1657" bestFit="1" customWidth="1"/>
    <col min="6930" max="6937" width="8.83203125" style="1657"/>
    <col min="6938" max="6938" width="9.1640625" style="1657" bestFit="1" customWidth="1"/>
    <col min="6939" max="6943" width="8.83203125" style="1657"/>
    <col min="6944" max="6944" width="16.33203125" style="1657" bestFit="1" customWidth="1"/>
    <col min="6945" max="6945" width="9.1640625" style="1657" bestFit="1" customWidth="1"/>
    <col min="6946" max="6953" width="8.83203125" style="1657"/>
    <col min="6954" max="6954" width="9.1640625" style="1657" bestFit="1" customWidth="1"/>
    <col min="6955" max="6959" width="8.83203125" style="1657"/>
    <col min="6960" max="6960" width="16.33203125" style="1657" bestFit="1" customWidth="1"/>
    <col min="6961" max="6961" width="9.1640625" style="1657" bestFit="1" customWidth="1"/>
    <col min="6962" max="6969" width="8.83203125" style="1657"/>
    <col min="6970" max="6970" width="9.1640625" style="1657" bestFit="1" customWidth="1"/>
    <col min="6971" max="6975" width="8.83203125" style="1657"/>
    <col min="6976" max="6976" width="16.33203125" style="1657" bestFit="1" customWidth="1"/>
    <col min="6977" max="6977" width="9.1640625" style="1657" bestFit="1" customWidth="1"/>
    <col min="6978" max="6985" width="8.83203125" style="1657"/>
    <col min="6986" max="6986" width="9.1640625" style="1657" bestFit="1" customWidth="1"/>
    <col min="6987" max="6991" width="8.83203125" style="1657"/>
    <col min="6992" max="6992" width="16.33203125" style="1657" bestFit="1" customWidth="1"/>
    <col min="6993" max="6993" width="9.1640625" style="1657" bestFit="1" customWidth="1"/>
    <col min="6994" max="7001" width="8.83203125" style="1657"/>
    <col min="7002" max="7002" width="9.1640625" style="1657" bestFit="1" customWidth="1"/>
    <col min="7003" max="7007" width="8.83203125" style="1657"/>
    <col min="7008" max="7008" width="16.33203125" style="1657" bestFit="1" customWidth="1"/>
    <col min="7009" max="7009" width="9.1640625" style="1657" bestFit="1" customWidth="1"/>
    <col min="7010" max="7017" width="8.83203125" style="1657"/>
    <col min="7018" max="7018" width="9.1640625" style="1657" bestFit="1" customWidth="1"/>
    <col min="7019" max="7023" width="8.83203125" style="1657"/>
    <col min="7024" max="7024" width="16.33203125" style="1657" bestFit="1" customWidth="1"/>
    <col min="7025" max="7025" width="9.1640625" style="1657" bestFit="1" customWidth="1"/>
    <col min="7026" max="7033" width="8.83203125" style="1657"/>
    <col min="7034" max="7034" width="9.1640625" style="1657" bestFit="1" customWidth="1"/>
    <col min="7035" max="7039" width="8.83203125" style="1657"/>
    <col min="7040" max="7040" width="16.33203125" style="1657" bestFit="1" customWidth="1"/>
    <col min="7041" max="7041" width="9.1640625" style="1657" bestFit="1" customWidth="1"/>
    <col min="7042" max="7049" width="8.83203125" style="1657"/>
    <col min="7050" max="7050" width="9.1640625" style="1657" bestFit="1" customWidth="1"/>
    <col min="7051" max="7055" width="8.83203125" style="1657"/>
    <col min="7056" max="7056" width="16.33203125" style="1657" bestFit="1" customWidth="1"/>
    <col min="7057" max="7057" width="9.1640625" style="1657" bestFit="1" customWidth="1"/>
    <col min="7058" max="7065" width="8.83203125" style="1657"/>
    <col min="7066" max="7066" width="9.1640625" style="1657" bestFit="1" customWidth="1"/>
    <col min="7067" max="7071" width="8.83203125" style="1657"/>
    <col min="7072" max="7072" width="16.33203125" style="1657" bestFit="1" customWidth="1"/>
    <col min="7073" max="7073" width="9.1640625" style="1657" bestFit="1" customWidth="1"/>
    <col min="7074" max="7081" width="8.83203125" style="1657"/>
    <col min="7082" max="7082" width="9.1640625" style="1657" bestFit="1" customWidth="1"/>
    <col min="7083" max="7087" width="8.83203125" style="1657"/>
    <col min="7088" max="7088" width="16.33203125" style="1657" bestFit="1" customWidth="1"/>
    <col min="7089" max="7089" width="9.1640625" style="1657" bestFit="1" customWidth="1"/>
    <col min="7090" max="7097" width="8.83203125" style="1657"/>
    <col min="7098" max="7098" width="9.1640625" style="1657" bestFit="1" customWidth="1"/>
    <col min="7099" max="7103" width="8.83203125" style="1657"/>
    <col min="7104" max="7104" width="16.33203125" style="1657" bestFit="1" customWidth="1"/>
    <col min="7105" max="7105" width="9.1640625" style="1657" bestFit="1" customWidth="1"/>
    <col min="7106" max="7113" width="8.83203125" style="1657"/>
    <col min="7114" max="7114" width="9.1640625" style="1657" bestFit="1" customWidth="1"/>
    <col min="7115" max="7119" width="8.83203125" style="1657"/>
    <col min="7120" max="7120" width="16.33203125" style="1657" bestFit="1" customWidth="1"/>
    <col min="7121" max="7121" width="9.1640625" style="1657" bestFit="1" customWidth="1"/>
    <col min="7122" max="7129" width="8.83203125" style="1657"/>
    <col min="7130" max="7130" width="9.1640625" style="1657" bestFit="1" customWidth="1"/>
    <col min="7131" max="7135" width="8.83203125" style="1657"/>
    <col min="7136" max="7136" width="16.33203125" style="1657" bestFit="1" customWidth="1"/>
    <col min="7137" max="7137" width="9.1640625" style="1657" bestFit="1" customWidth="1"/>
    <col min="7138" max="7145" width="8.83203125" style="1657"/>
    <col min="7146" max="7146" width="9.1640625" style="1657" bestFit="1" customWidth="1"/>
    <col min="7147" max="7151" width="8.83203125" style="1657"/>
    <col min="7152" max="7152" width="16.33203125" style="1657" bestFit="1" customWidth="1"/>
    <col min="7153" max="7153" width="9.1640625" style="1657" bestFit="1" customWidth="1"/>
    <col min="7154" max="7161" width="8.83203125" style="1657"/>
    <col min="7162" max="7162" width="9.1640625" style="1657" bestFit="1" customWidth="1"/>
    <col min="7163" max="7167" width="8.83203125" style="1657"/>
    <col min="7168" max="7168" width="16.33203125" style="1657" bestFit="1" customWidth="1"/>
    <col min="7169" max="7169" width="9.1640625" style="1657" bestFit="1" customWidth="1"/>
    <col min="7170" max="7177" width="8.83203125" style="1657"/>
    <col min="7178" max="7178" width="9.1640625" style="1657" bestFit="1" customWidth="1"/>
    <col min="7179" max="7183" width="8.83203125" style="1657"/>
    <col min="7184" max="7184" width="16.33203125" style="1657" bestFit="1" customWidth="1"/>
    <col min="7185" max="7185" width="9.1640625" style="1657" bestFit="1" customWidth="1"/>
    <col min="7186" max="7193" width="8.83203125" style="1657"/>
    <col min="7194" max="7194" width="9.1640625" style="1657" bestFit="1" customWidth="1"/>
    <col min="7195" max="7199" width="8.83203125" style="1657"/>
    <col min="7200" max="7200" width="16.33203125" style="1657" bestFit="1" customWidth="1"/>
    <col min="7201" max="7201" width="9.1640625" style="1657" bestFit="1" customWidth="1"/>
    <col min="7202" max="7209" width="8.83203125" style="1657"/>
    <col min="7210" max="7210" width="9.1640625" style="1657" bestFit="1" customWidth="1"/>
    <col min="7211" max="7215" width="8.83203125" style="1657"/>
    <col min="7216" max="7216" width="16.33203125" style="1657" bestFit="1" customWidth="1"/>
    <col min="7217" max="7217" width="9.1640625" style="1657" bestFit="1" customWidth="1"/>
    <col min="7218" max="7225" width="8.83203125" style="1657"/>
    <col min="7226" max="7226" width="9.1640625" style="1657" bestFit="1" customWidth="1"/>
    <col min="7227" max="7231" width="8.83203125" style="1657"/>
    <col min="7232" max="7232" width="16.33203125" style="1657" bestFit="1" customWidth="1"/>
    <col min="7233" max="7233" width="9.1640625" style="1657" bestFit="1" customWidth="1"/>
    <col min="7234" max="7241" width="8.83203125" style="1657"/>
    <col min="7242" max="7242" width="9.1640625" style="1657" bestFit="1" customWidth="1"/>
    <col min="7243" max="7247" width="8.83203125" style="1657"/>
    <col min="7248" max="7248" width="16.33203125" style="1657" bestFit="1" customWidth="1"/>
    <col min="7249" max="7249" width="9.1640625" style="1657" bestFit="1" customWidth="1"/>
    <col min="7250" max="7257" width="8.83203125" style="1657"/>
    <col min="7258" max="7258" width="9.1640625" style="1657" bestFit="1" customWidth="1"/>
    <col min="7259" max="7263" width="8.83203125" style="1657"/>
    <col min="7264" max="7264" width="16.33203125" style="1657" bestFit="1" customWidth="1"/>
    <col min="7265" max="7265" width="9.1640625" style="1657" bestFit="1" customWidth="1"/>
    <col min="7266" max="7273" width="8.83203125" style="1657"/>
    <col min="7274" max="7274" width="9.1640625" style="1657" bestFit="1" customWidth="1"/>
    <col min="7275" max="7279" width="8.83203125" style="1657"/>
    <col min="7280" max="7280" width="16.33203125" style="1657" bestFit="1" customWidth="1"/>
    <col min="7281" max="7281" width="9.1640625" style="1657" bestFit="1" customWidth="1"/>
    <col min="7282" max="7289" width="8.83203125" style="1657"/>
    <col min="7290" max="7290" width="9.1640625" style="1657" bestFit="1" customWidth="1"/>
    <col min="7291" max="7295" width="8.83203125" style="1657"/>
    <col min="7296" max="7296" width="16.33203125" style="1657" bestFit="1" customWidth="1"/>
    <col min="7297" max="7297" width="9.1640625" style="1657" bestFit="1" customWidth="1"/>
    <col min="7298" max="7305" width="8.83203125" style="1657"/>
    <col min="7306" max="7306" width="9.1640625" style="1657" bestFit="1" customWidth="1"/>
    <col min="7307" max="7311" width="8.83203125" style="1657"/>
    <col min="7312" max="7312" width="16.33203125" style="1657" bestFit="1" customWidth="1"/>
    <col min="7313" max="7313" width="9.1640625" style="1657" bestFit="1" customWidth="1"/>
    <col min="7314" max="7321" width="8.83203125" style="1657"/>
    <col min="7322" max="7322" width="9.1640625" style="1657" bestFit="1" customWidth="1"/>
    <col min="7323" max="7327" width="8.83203125" style="1657"/>
    <col min="7328" max="7328" width="16.33203125" style="1657" bestFit="1" customWidth="1"/>
    <col min="7329" max="7329" width="9.1640625" style="1657" bestFit="1" customWidth="1"/>
    <col min="7330" max="7337" width="8.83203125" style="1657"/>
    <col min="7338" max="7338" width="9.1640625" style="1657" bestFit="1" customWidth="1"/>
    <col min="7339" max="7343" width="8.83203125" style="1657"/>
    <col min="7344" max="7344" width="16.33203125" style="1657" bestFit="1" customWidth="1"/>
    <col min="7345" max="7345" width="9.1640625" style="1657" bestFit="1" customWidth="1"/>
    <col min="7346" max="7353" width="8.83203125" style="1657"/>
    <col min="7354" max="7354" width="9.1640625" style="1657" bestFit="1" customWidth="1"/>
    <col min="7355" max="7359" width="8.83203125" style="1657"/>
    <col min="7360" max="7360" width="16.33203125" style="1657" bestFit="1" customWidth="1"/>
    <col min="7361" max="7361" width="9.1640625" style="1657" bestFit="1" customWidth="1"/>
    <col min="7362" max="7369" width="8.83203125" style="1657"/>
    <col min="7370" max="7370" width="9.1640625" style="1657" bestFit="1" customWidth="1"/>
    <col min="7371" max="7375" width="8.83203125" style="1657"/>
    <col min="7376" max="7376" width="16.33203125" style="1657" bestFit="1" customWidth="1"/>
    <col min="7377" max="7377" width="9.1640625" style="1657" bestFit="1" customWidth="1"/>
    <col min="7378" max="7385" width="8.83203125" style="1657"/>
    <col min="7386" max="7386" width="9.1640625" style="1657" bestFit="1" customWidth="1"/>
    <col min="7387" max="7391" width="8.83203125" style="1657"/>
    <col min="7392" max="7392" width="16.33203125" style="1657" bestFit="1" customWidth="1"/>
    <col min="7393" max="7393" width="9.1640625" style="1657" bestFit="1" customWidth="1"/>
    <col min="7394" max="7401" width="8.83203125" style="1657"/>
    <col min="7402" max="7402" width="9.1640625" style="1657" bestFit="1" customWidth="1"/>
    <col min="7403" max="7407" width="8.83203125" style="1657"/>
    <col min="7408" max="7408" width="16.33203125" style="1657" bestFit="1" customWidth="1"/>
    <col min="7409" max="7409" width="9.1640625" style="1657" bestFit="1" customWidth="1"/>
    <col min="7410" max="7417" width="8.83203125" style="1657"/>
    <col min="7418" max="7418" width="9.1640625" style="1657" bestFit="1" customWidth="1"/>
    <col min="7419" max="7423" width="8.83203125" style="1657"/>
    <col min="7424" max="7424" width="16.33203125" style="1657" bestFit="1" customWidth="1"/>
    <col min="7425" max="7425" width="9.1640625" style="1657" bestFit="1" customWidth="1"/>
    <col min="7426" max="7433" width="8.83203125" style="1657"/>
    <col min="7434" max="7434" width="9.1640625" style="1657" bestFit="1" customWidth="1"/>
    <col min="7435" max="7439" width="8.83203125" style="1657"/>
    <col min="7440" max="7440" width="16.33203125" style="1657" bestFit="1" customWidth="1"/>
    <col min="7441" max="7441" width="9.1640625" style="1657" bestFit="1" customWidth="1"/>
    <col min="7442" max="7449" width="8.83203125" style="1657"/>
    <col min="7450" max="7450" width="9.1640625" style="1657" bestFit="1" customWidth="1"/>
    <col min="7451" max="7455" width="8.83203125" style="1657"/>
    <col min="7456" max="7456" width="16.33203125" style="1657" bestFit="1" customWidth="1"/>
    <col min="7457" max="7457" width="9.1640625" style="1657" bestFit="1" customWidth="1"/>
    <col min="7458" max="7465" width="8.83203125" style="1657"/>
    <col min="7466" max="7466" width="9.1640625" style="1657" bestFit="1" customWidth="1"/>
    <col min="7467" max="7471" width="8.83203125" style="1657"/>
    <col min="7472" max="7472" width="16.33203125" style="1657" bestFit="1" customWidth="1"/>
    <col min="7473" max="7473" width="9.1640625" style="1657" bestFit="1" customWidth="1"/>
    <col min="7474" max="7481" width="8.83203125" style="1657"/>
    <col min="7482" max="7482" width="9.1640625" style="1657" bestFit="1" customWidth="1"/>
    <col min="7483" max="7487" width="8.83203125" style="1657"/>
    <col min="7488" max="7488" width="16.33203125" style="1657" bestFit="1" customWidth="1"/>
    <col min="7489" max="7489" width="9.1640625" style="1657" bestFit="1" customWidth="1"/>
    <col min="7490" max="7497" width="8.83203125" style="1657"/>
    <col min="7498" max="7498" width="9.1640625" style="1657" bestFit="1" customWidth="1"/>
    <col min="7499" max="7503" width="8.83203125" style="1657"/>
    <col min="7504" max="7504" width="16.33203125" style="1657" bestFit="1" customWidth="1"/>
    <col min="7505" max="7505" width="9.1640625" style="1657" bestFit="1" customWidth="1"/>
    <col min="7506" max="7513" width="8.83203125" style="1657"/>
    <col min="7514" max="7514" width="9.1640625" style="1657" bestFit="1" customWidth="1"/>
    <col min="7515" max="7519" width="8.83203125" style="1657"/>
    <col min="7520" max="7520" width="16.33203125" style="1657" bestFit="1" customWidth="1"/>
    <col min="7521" max="7521" width="9.1640625" style="1657" bestFit="1" customWidth="1"/>
    <col min="7522" max="7529" width="8.83203125" style="1657"/>
    <col min="7530" max="7530" width="9.1640625" style="1657" bestFit="1" customWidth="1"/>
    <col min="7531" max="7535" width="8.83203125" style="1657"/>
    <col min="7536" max="7536" width="16.33203125" style="1657" bestFit="1" customWidth="1"/>
    <col min="7537" max="7537" width="9.1640625" style="1657" bestFit="1" customWidth="1"/>
    <col min="7538" max="7545" width="8.83203125" style="1657"/>
    <col min="7546" max="7546" width="9.1640625" style="1657" bestFit="1" customWidth="1"/>
    <col min="7547" max="7551" width="8.83203125" style="1657"/>
    <col min="7552" max="7552" width="16.33203125" style="1657" bestFit="1" customWidth="1"/>
    <col min="7553" max="7553" width="9.1640625" style="1657" bestFit="1" customWidth="1"/>
    <col min="7554" max="7561" width="8.83203125" style="1657"/>
    <col min="7562" max="7562" width="9.1640625" style="1657" bestFit="1" customWidth="1"/>
    <col min="7563" max="7567" width="8.83203125" style="1657"/>
    <col min="7568" max="7568" width="16.33203125" style="1657" bestFit="1" customWidth="1"/>
    <col min="7569" max="7569" width="9.1640625" style="1657" bestFit="1" customWidth="1"/>
    <col min="7570" max="7577" width="8.83203125" style="1657"/>
    <col min="7578" max="7578" width="9.1640625" style="1657" bestFit="1" customWidth="1"/>
    <col min="7579" max="7583" width="8.83203125" style="1657"/>
    <col min="7584" max="7584" width="16.33203125" style="1657" bestFit="1" customWidth="1"/>
    <col min="7585" max="7585" width="9.1640625" style="1657" bestFit="1" customWidth="1"/>
    <col min="7586" max="7593" width="8.83203125" style="1657"/>
    <col min="7594" max="7594" width="9.1640625" style="1657" bestFit="1" customWidth="1"/>
    <col min="7595" max="7599" width="8.83203125" style="1657"/>
    <col min="7600" max="7600" width="16.33203125" style="1657" bestFit="1" customWidth="1"/>
    <col min="7601" max="7601" width="9.1640625" style="1657" bestFit="1" customWidth="1"/>
    <col min="7602" max="7609" width="8.83203125" style="1657"/>
    <col min="7610" max="7610" width="9.1640625" style="1657" bestFit="1" customWidth="1"/>
    <col min="7611" max="7615" width="8.83203125" style="1657"/>
    <col min="7616" max="7616" width="16.33203125" style="1657" bestFit="1" customWidth="1"/>
    <col min="7617" max="7617" width="9.1640625" style="1657" bestFit="1" customWidth="1"/>
    <col min="7618" max="7625" width="8.83203125" style="1657"/>
    <col min="7626" max="7626" width="9.1640625" style="1657" bestFit="1" customWidth="1"/>
    <col min="7627" max="7631" width="8.83203125" style="1657"/>
    <col min="7632" max="7632" width="16.33203125" style="1657" bestFit="1" customWidth="1"/>
    <col min="7633" max="7633" width="9.1640625" style="1657" bestFit="1" customWidth="1"/>
    <col min="7634" max="7641" width="8.83203125" style="1657"/>
    <col min="7642" max="7642" width="9.1640625" style="1657" bestFit="1" customWidth="1"/>
    <col min="7643" max="7647" width="8.83203125" style="1657"/>
    <col min="7648" max="7648" width="16.33203125" style="1657" bestFit="1" customWidth="1"/>
    <col min="7649" max="7649" width="9.1640625" style="1657" bestFit="1" customWidth="1"/>
    <col min="7650" max="7657" width="8.83203125" style="1657"/>
    <col min="7658" max="7658" width="9.1640625" style="1657" bestFit="1" customWidth="1"/>
    <col min="7659" max="7663" width="8.83203125" style="1657"/>
    <col min="7664" max="7664" width="16.33203125" style="1657" bestFit="1" customWidth="1"/>
    <col min="7665" max="7665" width="9.1640625" style="1657" bestFit="1" customWidth="1"/>
    <col min="7666" max="7673" width="8.83203125" style="1657"/>
    <col min="7674" max="7674" width="9.1640625" style="1657" bestFit="1" customWidth="1"/>
    <col min="7675" max="7679" width="8.83203125" style="1657"/>
    <col min="7680" max="7680" width="16.33203125" style="1657" bestFit="1" customWidth="1"/>
    <col min="7681" max="7681" width="9.1640625" style="1657" bestFit="1" customWidth="1"/>
    <col min="7682" max="7689" width="8.83203125" style="1657"/>
    <col min="7690" max="7690" width="9.1640625" style="1657" bestFit="1" customWidth="1"/>
    <col min="7691" max="7695" width="8.83203125" style="1657"/>
    <col min="7696" max="7696" width="16.33203125" style="1657" bestFit="1" customWidth="1"/>
    <col min="7697" max="7697" width="9.1640625" style="1657" bestFit="1" customWidth="1"/>
    <col min="7698" max="7705" width="8.83203125" style="1657"/>
    <col min="7706" max="7706" width="9.1640625" style="1657" bestFit="1" customWidth="1"/>
    <col min="7707" max="7711" width="8.83203125" style="1657"/>
    <col min="7712" max="7712" width="16.33203125" style="1657" bestFit="1" customWidth="1"/>
    <col min="7713" max="7713" width="9.1640625" style="1657" bestFit="1" customWidth="1"/>
    <col min="7714" max="7721" width="8.83203125" style="1657"/>
    <col min="7722" max="7722" width="9.1640625" style="1657" bestFit="1" customWidth="1"/>
    <col min="7723" max="7727" width="8.83203125" style="1657"/>
    <col min="7728" max="7728" width="16.33203125" style="1657" bestFit="1" customWidth="1"/>
    <col min="7729" max="7729" width="9.1640625" style="1657" bestFit="1" customWidth="1"/>
    <col min="7730" max="7737" width="8.83203125" style="1657"/>
    <col min="7738" max="7738" width="9.1640625" style="1657" bestFit="1" customWidth="1"/>
    <col min="7739" max="7743" width="8.83203125" style="1657"/>
    <col min="7744" max="7744" width="16.33203125" style="1657" bestFit="1" customWidth="1"/>
    <col min="7745" max="7745" width="9.1640625" style="1657" bestFit="1" customWidth="1"/>
    <col min="7746" max="7753" width="8.83203125" style="1657"/>
    <col min="7754" max="7754" width="9.1640625" style="1657" bestFit="1" customWidth="1"/>
    <col min="7755" max="7759" width="8.83203125" style="1657"/>
    <col min="7760" max="7760" width="16.33203125" style="1657" bestFit="1" customWidth="1"/>
    <col min="7761" max="7761" width="9.1640625" style="1657" bestFit="1" customWidth="1"/>
    <col min="7762" max="7769" width="8.83203125" style="1657"/>
    <col min="7770" max="7770" width="9.1640625" style="1657" bestFit="1" customWidth="1"/>
    <col min="7771" max="7775" width="8.83203125" style="1657"/>
    <col min="7776" max="7776" width="16.33203125" style="1657" bestFit="1" customWidth="1"/>
    <col min="7777" max="7777" width="9.1640625" style="1657" bestFit="1" customWidth="1"/>
    <col min="7778" max="7785" width="8.83203125" style="1657"/>
    <col min="7786" max="7786" width="9.1640625" style="1657" bestFit="1" customWidth="1"/>
    <col min="7787" max="7791" width="8.83203125" style="1657"/>
    <col min="7792" max="7792" width="16.33203125" style="1657" bestFit="1" customWidth="1"/>
    <col min="7793" max="7793" width="9.1640625" style="1657" bestFit="1" customWidth="1"/>
    <col min="7794" max="7801" width="8.83203125" style="1657"/>
    <col min="7802" max="7802" width="9.1640625" style="1657" bestFit="1" customWidth="1"/>
    <col min="7803" max="7807" width="8.83203125" style="1657"/>
    <col min="7808" max="7808" width="16.33203125" style="1657" bestFit="1" customWidth="1"/>
    <col min="7809" max="7809" width="9.1640625" style="1657" bestFit="1" customWidth="1"/>
    <col min="7810" max="7817" width="8.83203125" style="1657"/>
    <col min="7818" max="7818" width="9.1640625" style="1657" bestFit="1" customWidth="1"/>
    <col min="7819" max="7823" width="8.83203125" style="1657"/>
    <col min="7824" max="7824" width="16.33203125" style="1657" bestFit="1" customWidth="1"/>
    <col min="7825" max="7825" width="9.1640625" style="1657" bestFit="1" customWidth="1"/>
    <col min="7826" max="7833" width="8.83203125" style="1657"/>
    <col min="7834" max="7834" width="9.1640625" style="1657" bestFit="1" customWidth="1"/>
    <col min="7835" max="7839" width="8.83203125" style="1657"/>
    <col min="7840" max="7840" width="16.33203125" style="1657" bestFit="1" customWidth="1"/>
    <col min="7841" max="7841" width="9.1640625" style="1657" bestFit="1" customWidth="1"/>
    <col min="7842" max="7849" width="8.83203125" style="1657"/>
    <col min="7850" max="7850" width="9.1640625" style="1657" bestFit="1" customWidth="1"/>
    <col min="7851" max="7855" width="8.83203125" style="1657"/>
    <col min="7856" max="7856" width="16.33203125" style="1657" bestFit="1" customWidth="1"/>
    <col min="7857" max="7857" width="9.1640625" style="1657" bestFit="1" customWidth="1"/>
    <col min="7858" max="7865" width="8.83203125" style="1657"/>
    <col min="7866" max="7866" width="9.1640625" style="1657" bestFit="1" customWidth="1"/>
    <col min="7867" max="7871" width="8.83203125" style="1657"/>
    <col min="7872" max="7872" width="16.33203125" style="1657" bestFit="1" customWidth="1"/>
    <col min="7873" max="7873" width="9.1640625" style="1657" bestFit="1" customWidth="1"/>
    <col min="7874" max="7881" width="8.83203125" style="1657"/>
    <col min="7882" max="7882" width="9.1640625" style="1657" bestFit="1" customWidth="1"/>
    <col min="7883" max="7887" width="8.83203125" style="1657"/>
    <col min="7888" max="7888" width="16.33203125" style="1657" bestFit="1" customWidth="1"/>
    <col min="7889" max="7889" width="9.1640625" style="1657" bestFit="1" customWidth="1"/>
    <col min="7890" max="7897" width="8.83203125" style="1657"/>
    <col min="7898" max="7898" width="9.1640625" style="1657" bestFit="1" customWidth="1"/>
    <col min="7899" max="7903" width="8.83203125" style="1657"/>
    <col min="7904" max="7904" width="16.33203125" style="1657" bestFit="1" customWidth="1"/>
    <col min="7905" max="7905" width="9.1640625" style="1657" bestFit="1" customWidth="1"/>
    <col min="7906" max="7913" width="8.83203125" style="1657"/>
    <col min="7914" max="7914" width="9.1640625" style="1657" bestFit="1" customWidth="1"/>
    <col min="7915" max="7919" width="8.83203125" style="1657"/>
    <col min="7920" max="7920" width="16.33203125" style="1657" bestFit="1" customWidth="1"/>
    <col min="7921" max="7921" width="9.1640625" style="1657" bestFit="1" customWidth="1"/>
    <col min="7922" max="7929" width="8.83203125" style="1657"/>
    <col min="7930" max="7930" width="9.1640625" style="1657" bestFit="1" customWidth="1"/>
    <col min="7931" max="7935" width="8.83203125" style="1657"/>
    <col min="7936" max="7936" width="16.33203125" style="1657" bestFit="1" customWidth="1"/>
    <col min="7937" max="7937" width="9.1640625" style="1657" bestFit="1" customWidth="1"/>
    <col min="7938" max="7945" width="8.83203125" style="1657"/>
    <col min="7946" max="7946" width="9.1640625" style="1657" bestFit="1" customWidth="1"/>
    <col min="7947" max="7951" width="8.83203125" style="1657"/>
    <col min="7952" max="7952" width="16.33203125" style="1657" bestFit="1" customWidth="1"/>
    <col min="7953" max="7953" width="9.1640625" style="1657" bestFit="1" customWidth="1"/>
    <col min="7954" max="7961" width="8.83203125" style="1657"/>
    <col min="7962" max="7962" width="9.1640625" style="1657" bestFit="1" customWidth="1"/>
    <col min="7963" max="7967" width="8.83203125" style="1657"/>
    <col min="7968" max="7968" width="16.33203125" style="1657" bestFit="1" customWidth="1"/>
    <col min="7969" max="7969" width="9.1640625" style="1657" bestFit="1" customWidth="1"/>
    <col min="7970" max="7977" width="8.83203125" style="1657"/>
    <col min="7978" max="7978" width="9.1640625" style="1657" bestFit="1" customWidth="1"/>
    <col min="7979" max="7983" width="8.83203125" style="1657"/>
    <col min="7984" max="7984" width="16.33203125" style="1657" bestFit="1" customWidth="1"/>
    <col min="7985" max="7985" width="9.1640625" style="1657" bestFit="1" customWidth="1"/>
    <col min="7986" max="7993" width="8.83203125" style="1657"/>
    <col min="7994" max="7994" width="9.1640625" style="1657" bestFit="1" customWidth="1"/>
    <col min="7995" max="7999" width="8.83203125" style="1657"/>
    <col min="8000" max="8000" width="16.33203125" style="1657" bestFit="1" customWidth="1"/>
    <col min="8001" max="8001" width="9.1640625" style="1657" bestFit="1" customWidth="1"/>
    <col min="8002" max="8009" width="8.83203125" style="1657"/>
    <col min="8010" max="8010" width="9.1640625" style="1657" bestFit="1" customWidth="1"/>
    <col min="8011" max="8015" width="8.83203125" style="1657"/>
    <col min="8016" max="8016" width="16.33203125" style="1657" bestFit="1" customWidth="1"/>
    <col min="8017" max="8017" width="9.1640625" style="1657" bestFit="1" customWidth="1"/>
    <col min="8018" max="8025" width="8.83203125" style="1657"/>
    <col min="8026" max="8026" width="9.1640625" style="1657" bestFit="1" customWidth="1"/>
    <col min="8027" max="8031" width="8.83203125" style="1657"/>
    <col min="8032" max="8032" width="16.33203125" style="1657" bestFit="1" customWidth="1"/>
    <col min="8033" max="8033" width="9.1640625" style="1657" bestFit="1" customWidth="1"/>
    <col min="8034" max="8041" width="8.83203125" style="1657"/>
    <col min="8042" max="8042" width="9.1640625" style="1657" bestFit="1" customWidth="1"/>
    <col min="8043" max="8047" width="8.83203125" style="1657"/>
    <col min="8048" max="8048" width="16.33203125" style="1657" bestFit="1" customWidth="1"/>
    <col min="8049" max="8049" width="9.1640625" style="1657" bestFit="1" customWidth="1"/>
    <col min="8050" max="8057" width="8.83203125" style="1657"/>
    <col min="8058" max="8058" width="9.1640625" style="1657" bestFit="1" customWidth="1"/>
    <col min="8059" max="8063" width="8.83203125" style="1657"/>
    <col min="8064" max="8064" width="16.33203125" style="1657" bestFit="1" customWidth="1"/>
    <col min="8065" max="8065" width="9.1640625" style="1657" bestFit="1" customWidth="1"/>
    <col min="8066" max="8073" width="8.83203125" style="1657"/>
    <col min="8074" max="8074" width="9.1640625" style="1657" bestFit="1" customWidth="1"/>
    <col min="8075" max="8079" width="8.83203125" style="1657"/>
    <col min="8080" max="8080" width="16.33203125" style="1657" bestFit="1" customWidth="1"/>
    <col min="8081" max="8081" width="9.1640625" style="1657" bestFit="1" customWidth="1"/>
    <col min="8082" max="8089" width="8.83203125" style="1657"/>
    <col min="8090" max="8090" width="9.1640625" style="1657" bestFit="1" customWidth="1"/>
    <col min="8091" max="8095" width="8.83203125" style="1657"/>
    <col min="8096" max="8096" width="16.33203125" style="1657" bestFit="1" customWidth="1"/>
    <col min="8097" max="8097" width="9.1640625" style="1657" bestFit="1" customWidth="1"/>
    <col min="8098" max="8105" width="8.83203125" style="1657"/>
    <col min="8106" max="8106" width="9.1640625" style="1657" bestFit="1" customWidth="1"/>
    <col min="8107" max="8111" width="8.83203125" style="1657"/>
    <col min="8112" max="8112" width="16.33203125" style="1657" bestFit="1" customWidth="1"/>
    <col min="8113" max="8113" width="9.1640625" style="1657" bestFit="1" customWidth="1"/>
    <col min="8114" max="8121" width="8.83203125" style="1657"/>
    <col min="8122" max="8122" width="9.1640625" style="1657" bestFit="1" customWidth="1"/>
    <col min="8123" max="8127" width="8.83203125" style="1657"/>
    <col min="8128" max="8128" width="16.33203125" style="1657" bestFit="1" customWidth="1"/>
    <col min="8129" max="8129" width="9.1640625" style="1657" bestFit="1" customWidth="1"/>
    <col min="8130" max="8137" width="8.83203125" style="1657"/>
    <col min="8138" max="8138" width="9.1640625" style="1657" bestFit="1" customWidth="1"/>
    <col min="8139" max="8143" width="8.83203125" style="1657"/>
    <col min="8144" max="8144" width="16.33203125" style="1657" bestFit="1" customWidth="1"/>
    <col min="8145" max="8145" width="9.1640625" style="1657" bestFit="1" customWidth="1"/>
    <col min="8146" max="8153" width="8.83203125" style="1657"/>
    <col min="8154" max="8154" width="9.1640625" style="1657" bestFit="1" customWidth="1"/>
    <col min="8155" max="8159" width="8.83203125" style="1657"/>
    <col min="8160" max="8160" width="16.33203125" style="1657" bestFit="1" customWidth="1"/>
    <col min="8161" max="8161" width="9.1640625" style="1657" bestFit="1" customWidth="1"/>
    <col min="8162" max="8169" width="8.83203125" style="1657"/>
    <col min="8170" max="8170" width="9.1640625" style="1657" bestFit="1" customWidth="1"/>
    <col min="8171" max="8175" width="8.83203125" style="1657"/>
    <col min="8176" max="8176" width="16.33203125" style="1657" bestFit="1" customWidth="1"/>
    <col min="8177" max="8177" width="9.1640625" style="1657" bestFit="1" customWidth="1"/>
    <col min="8178" max="8185" width="8.83203125" style="1657"/>
    <col min="8186" max="8186" width="9.1640625" style="1657" bestFit="1" customWidth="1"/>
    <col min="8187" max="8191" width="8.83203125" style="1657"/>
    <col min="8192" max="8192" width="16.33203125" style="1657" bestFit="1" customWidth="1"/>
    <col min="8193" max="8193" width="9.1640625" style="1657" bestFit="1" customWidth="1"/>
    <col min="8194" max="8201" width="8.83203125" style="1657"/>
    <col min="8202" max="8202" width="9.1640625" style="1657" bestFit="1" customWidth="1"/>
    <col min="8203" max="8207" width="8.83203125" style="1657"/>
    <col min="8208" max="8208" width="16.33203125" style="1657" bestFit="1" customWidth="1"/>
    <col min="8209" max="8209" width="9.1640625" style="1657" bestFit="1" customWidth="1"/>
    <col min="8210" max="8217" width="8.83203125" style="1657"/>
    <col min="8218" max="8218" width="9.1640625" style="1657" bestFit="1" customWidth="1"/>
    <col min="8219" max="8223" width="8.83203125" style="1657"/>
    <col min="8224" max="8224" width="16.33203125" style="1657" bestFit="1" customWidth="1"/>
    <col min="8225" max="8225" width="9.1640625" style="1657" bestFit="1" customWidth="1"/>
    <col min="8226" max="8233" width="8.83203125" style="1657"/>
    <col min="8234" max="8234" width="9.1640625" style="1657" bestFit="1" customWidth="1"/>
    <col min="8235" max="8239" width="8.83203125" style="1657"/>
    <col min="8240" max="8240" width="16.33203125" style="1657" bestFit="1" customWidth="1"/>
    <col min="8241" max="8241" width="9.1640625" style="1657" bestFit="1" customWidth="1"/>
    <col min="8242" max="8249" width="8.83203125" style="1657"/>
    <col min="8250" max="8250" width="9.1640625" style="1657" bestFit="1" customWidth="1"/>
    <col min="8251" max="8255" width="8.83203125" style="1657"/>
    <col min="8256" max="8256" width="16.33203125" style="1657" bestFit="1" customWidth="1"/>
    <col min="8257" max="8257" width="9.1640625" style="1657" bestFit="1" customWidth="1"/>
    <col min="8258" max="8265" width="8.83203125" style="1657"/>
    <col min="8266" max="8266" width="9.1640625" style="1657" bestFit="1" customWidth="1"/>
    <col min="8267" max="8271" width="8.83203125" style="1657"/>
    <col min="8272" max="8272" width="16.33203125" style="1657" bestFit="1" customWidth="1"/>
    <col min="8273" max="8273" width="9.1640625" style="1657" bestFit="1" customWidth="1"/>
    <col min="8274" max="8281" width="8.83203125" style="1657"/>
    <col min="8282" max="8282" width="9.1640625" style="1657" bestFit="1" customWidth="1"/>
    <col min="8283" max="8287" width="8.83203125" style="1657"/>
    <col min="8288" max="8288" width="16.33203125" style="1657" bestFit="1" customWidth="1"/>
    <col min="8289" max="8289" width="9.1640625" style="1657" bestFit="1" customWidth="1"/>
    <col min="8290" max="8297" width="8.83203125" style="1657"/>
    <col min="8298" max="8298" width="9.1640625" style="1657" bestFit="1" customWidth="1"/>
    <col min="8299" max="8303" width="8.83203125" style="1657"/>
    <col min="8304" max="8304" width="16.33203125" style="1657" bestFit="1" customWidth="1"/>
    <col min="8305" max="8305" width="9.1640625" style="1657" bestFit="1" customWidth="1"/>
    <col min="8306" max="8313" width="8.83203125" style="1657"/>
    <col min="8314" max="8314" width="9.1640625" style="1657" bestFit="1" customWidth="1"/>
    <col min="8315" max="8319" width="8.83203125" style="1657"/>
    <col min="8320" max="8320" width="16.33203125" style="1657" bestFit="1" customWidth="1"/>
    <col min="8321" max="8321" width="9.1640625" style="1657" bestFit="1" customWidth="1"/>
    <col min="8322" max="8329" width="8.83203125" style="1657"/>
    <col min="8330" max="8330" width="9.1640625" style="1657" bestFit="1" customWidth="1"/>
    <col min="8331" max="8335" width="8.83203125" style="1657"/>
    <col min="8336" max="8336" width="16.33203125" style="1657" bestFit="1" customWidth="1"/>
    <col min="8337" max="8337" width="9.1640625" style="1657" bestFit="1" customWidth="1"/>
    <col min="8338" max="8345" width="8.83203125" style="1657"/>
    <col min="8346" max="8346" width="9.1640625" style="1657" bestFit="1" customWidth="1"/>
    <col min="8347" max="8351" width="8.83203125" style="1657"/>
    <col min="8352" max="8352" width="16.33203125" style="1657" bestFit="1" customWidth="1"/>
    <col min="8353" max="8353" width="9.1640625" style="1657" bestFit="1" customWidth="1"/>
    <col min="8354" max="8361" width="8.83203125" style="1657"/>
    <col min="8362" max="8362" width="9.1640625" style="1657" bestFit="1" customWidth="1"/>
    <col min="8363" max="8367" width="8.83203125" style="1657"/>
    <col min="8368" max="8368" width="16.33203125" style="1657" bestFit="1" customWidth="1"/>
    <col min="8369" max="8369" width="9.1640625" style="1657" bestFit="1" customWidth="1"/>
    <col min="8370" max="8377" width="8.83203125" style="1657"/>
    <col min="8378" max="8378" width="9.1640625" style="1657" bestFit="1" customWidth="1"/>
    <col min="8379" max="8383" width="8.83203125" style="1657"/>
    <col min="8384" max="8384" width="16.33203125" style="1657" bestFit="1" customWidth="1"/>
    <col min="8385" max="8385" width="9.1640625" style="1657" bestFit="1" customWidth="1"/>
    <col min="8386" max="8393" width="8.83203125" style="1657"/>
    <col min="8394" max="8394" width="9.1640625" style="1657" bestFit="1" customWidth="1"/>
    <col min="8395" max="8399" width="8.83203125" style="1657"/>
    <col min="8400" max="8400" width="16.33203125" style="1657" bestFit="1" customWidth="1"/>
    <col min="8401" max="8401" width="9.1640625" style="1657" bestFit="1" customWidth="1"/>
    <col min="8402" max="8409" width="8.83203125" style="1657"/>
    <col min="8410" max="8410" width="9.1640625" style="1657" bestFit="1" customWidth="1"/>
    <col min="8411" max="8415" width="8.83203125" style="1657"/>
    <col min="8416" max="8416" width="16.33203125" style="1657" bestFit="1" customWidth="1"/>
    <col min="8417" max="8417" width="9.1640625" style="1657" bestFit="1" customWidth="1"/>
    <col min="8418" max="8425" width="8.83203125" style="1657"/>
    <col min="8426" max="8426" width="9.1640625" style="1657" bestFit="1" customWidth="1"/>
    <col min="8427" max="8431" width="8.83203125" style="1657"/>
    <col min="8432" max="8432" width="16.33203125" style="1657" bestFit="1" customWidth="1"/>
    <col min="8433" max="8433" width="9.1640625" style="1657" bestFit="1" customWidth="1"/>
    <col min="8434" max="8441" width="8.83203125" style="1657"/>
    <col min="8442" max="8442" width="9.1640625" style="1657" bestFit="1" customWidth="1"/>
    <col min="8443" max="8447" width="8.83203125" style="1657"/>
    <col min="8448" max="8448" width="16.33203125" style="1657" bestFit="1" customWidth="1"/>
    <col min="8449" max="8449" width="9.1640625" style="1657" bestFit="1" customWidth="1"/>
    <col min="8450" max="8457" width="8.83203125" style="1657"/>
    <col min="8458" max="8458" width="9.1640625" style="1657" bestFit="1" customWidth="1"/>
    <col min="8459" max="8463" width="8.83203125" style="1657"/>
    <col min="8464" max="8464" width="16.33203125" style="1657" bestFit="1" customWidth="1"/>
    <col min="8465" max="8465" width="9.1640625" style="1657" bestFit="1" customWidth="1"/>
    <col min="8466" max="8473" width="8.83203125" style="1657"/>
    <col min="8474" max="8474" width="9.1640625" style="1657" bestFit="1" customWidth="1"/>
    <col min="8475" max="8479" width="8.83203125" style="1657"/>
    <col min="8480" max="8480" width="16.33203125" style="1657" bestFit="1" customWidth="1"/>
    <col min="8481" max="8481" width="9.1640625" style="1657" bestFit="1" customWidth="1"/>
    <col min="8482" max="8489" width="8.83203125" style="1657"/>
    <col min="8490" max="8490" width="9.1640625" style="1657" bestFit="1" customWidth="1"/>
    <col min="8491" max="8495" width="8.83203125" style="1657"/>
    <col min="8496" max="8496" width="16.33203125" style="1657" bestFit="1" customWidth="1"/>
    <col min="8497" max="8497" width="9.1640625" style="1657" bestFit="1" customWidth="1"/>
    <col min="8498" max="8505" width="8.83203125" style="1657"/>
    <col min="8506" max="8506" width="9.1640625" style="1657" bestFit="1" customWidth="1"/>
    <col min="8507" max="8511" width="8.83203125" style="1657"/>
    <col min="8512" max="8512" width="16.33203125" style="1657" bestFit="1" customWidth="1"/>
    <col min="8513" max="8513" width="9.1640625" style="1657" bestFit="1" customWidth="1"/>
    <col min="8514" max="8521" width="8.83203125" style="1657"/>
    <col min="8522" max="8522" width="9.1640625" style="1657" bestFit="1" customWidth="1"/>
    <col min="8523" max="8527" width="8.83203125" style="1657"/>
    <col min="8528" max="8528" width="16.33203125" style="1657" bestFit="1" customWidth="1"/>
    <col min="8529" max="8529" width="9.1640625" style="1657" bestFit="1" customWidth="1"/>
    <col min="8530" max="8537" width="8.83203125" style="1657"/>
    <col min="8538" max="8538" width="9.1640625" style="1657" bestFit="1" customWidth="1"/>
    <col min="8539" max="8543" width="8.83203125" style="1657"/>
    <col min="8544" max="8544" width="16.33203125" style="1657" bestFit="1" customWidth="1"/>
    <col min="8545" max="8545" width="9.1640625" style="1657" bestFit="1" customWidth="1"/>
    <col min="8546" max="8553" width="8.83203125" style="1657"/>
    <col min="8554" max="8554" width="9.1640625" style="1657" bestFit="1" customWidth="1"/>
    <col min="8555" max="8559" width="8.83203125" style="1657"/>
    <col min="8560" max="8560" width="16.33203125" style="1657" bestFit="1" customWidth="1"/>
    <col min="8561" max="8561" width="9.1640625" style="1657" bestFit="1" customWidth="1"/>
    <col min="8562" max="8569" width="8.83203125" style="1657"/>
    <col min="8570" max="8570" width="9.1640625" style="1657" bestFit="1" customWidth="1"/>
    <col min="8571" max="8575" width="8.83203125" style="1657"/>
    <col min="8576" max="8576" width="16.33203125" style="1657" bestFit="1" customWidth="1"/>
    <col min="8577" max="8577" width="9.1640625" style="1657" bestFit="1" customWidth="1"/>
    <col min="8578" max="8585" width="8.83203125" style="1657"/>
    <col min="8586" max="8586" width="9.1640625" style="1657" bestFit="1" customWidth="1"/>
    <col min="8587" max="8591" width="8.83203125" style="1657"/>
    <col min="8592" max="8592" width="16.33203125" style="1657" bestFit="1" customWidth="1"/>
    <col min="8593" max="8593" width="9.1640625" style="1657" bestFit="1" customWidth="1"/>
    <col min="8594" max="8601" width="8.83203125" style="1657"/>
    <col min="8602" max="8602" width="9.1640625" style="1657" bestFit="1" customWidth="1"/>
    <col min="8603" max="8607" width="8.83203125" style="1657"/>
    <col min="8608" max="8608" width="16.33203125" style="1657" bestFit="1" customWidth="1"/>
    <col min="8609" max="8609" width="9.1640625" style="1657" bestFit="1" customWidth="1"/>
    <col min="8610" max="8617" width="8.83203125" style="1657"/>
    <col min="8618" max="8618" width="9.1640625" style="1657" bestFit="1" customWidth="1"/>
    <col min="8619" max="8623" width="8.83203125" style="1657"/>
    <col min="8624" max="8624" width="16.33203125" style="1657" bestFit="1" customWidth="1"/>
    <col min="8625" max="8625" width="9.1640625" style="1657" bestFit="1" customWidth="1"/>
    <col min="8626" max="8633" width="8.83203125" style="1657"/>
    <col min="8634" max="8634" width="9.1640625" style="1657" bestFit="1" customWidth="1"/>
    <col min="8635" max="8639" width="8.83203125" style="1657"/>
    <col min="8640" max="8640" width="16.33203125" style="1657" bestFit="1" customWidth="1"/>
    <col min="8641" max="8641" width="9.1640625" style="1657" bestFit="1" customWidth="1"/>
    <col min="8642" max="8649" width="8.83203125" style="1657"/>
    <col min="8650" max="8650" width="9.1640625" style="1657" bestFit="1" customWidth="1"/>
    <col min="8651" max="8655" width="8.83203125" style="1657"/>
    <col min="8656" max="8656" width="16.33203125" style="1657" bestFit="1" customWidth="1"/>
    <col min="8657" max="8657" width="9.1640625" style="1657" bestFit="1" customWidth="1"/>
    <col min="8658" max="8665" width="8.83203125" style="1657"/>
    <col min="8666" max="8666" width="9.1640625" style="1657" bestFit="1" customWidth="1"/>
    <col min="8667" max="8671" width="8.83203125" style="1657"/>
    <col min="8672" max="8672" width="16.33203125" style="1657" bestFit="1" customWidth="1"/>
    <col min="8673" max="8673" width="9.1640625" style="1657" bestFit="1" customWidth="1"/>
    <col min="8674" max="8681" width="8.83203125" style="1657"/>
    <col min="8682" max="8682" width="9.1640625" style="1657" bestFit="1" customWidth="1"/>
    <col min="8683" max="8687" width="8.83203125" style="1657"/>
    <col min="8688" max="8688" width="16.33203125" style="1657" bestFit="1" customWidth="1"/>
    <col min="8689" max="8689" width="9.1640625" style="1657" bestFit="1" customWidth="1"/>
    <col min="8690" max="8697" width="8.83203125" style="1657"/>
    <col min="8698" max="8698" width="9.1640625" style="1657" bestFit="1" customWidth="1"/>
    <col min="8699" max="8703" width="8.83203125" style="1657"/>
    <col min="8704" max="8704" width="16.33203125" style="1657" bestFit="1" customWidth="1"/>
    <col min="8705" max="8705" width="9.1640625" style="1657" bestFit="1" customWidth="1"/>
    <col min="8706" max="8713" width="8.83203125" style="1657"/>
    <col min="8714" max="8714" width="9.1640625" style="1657" bestFit="1" customWidth="1"/>
    <col min="8715" max="8719" width="8.83203125" style="1657"/>
    <col min="8720" max="8720" width="16.33203125" style="1657" bestFit="1" customWidth="1"/>
    <col min="8721" max="8721" width="9.1640625" style="1657" bestFit="1" customWidth="1"/>
    <col min="8722" max="8729" width="8.83203125" style="1657"/>
    <col min="8730" max="8730" width="9.1640625" style="1657" bestFit="1" customWidth="1"/>
    <col min="8731" max="8735" width="8.83203125" style="1657"/>
    <col min="8736" max="8736" width="16.33203125" style="1657" bestFit="1" customWidth="1"/>
    <col min="8737" max="8737" width="9.1640625" style="1657" bestFit="1" customWidth="1"/>
    <col min="8738" max="8745" width="8.83203125" style="1657"/>
    <col min="8746" max="8746" width="9.1640625" style="1657" bestFit="1" customWidth="1"/>
    <col min="8747" max="8751" width="8.83203125" style="1657"/>
    <col min="8752" max="8752" width="16.33203125" style="1657" bestFit="1" customWidth="1"/>
    <col min="8753" max="8753" width="9.1640625" style="1657" bestFit="1" customWidth="1"/>
    <col min="8754" max="8761" width="8.83203125" style="1657"/>
    <col min="8762" max="8762" width="9.1640625" style="1657" bestFit="1" customWidth="1"/>
    <col min="8763" max="8767" width="8.83203125" style="1657"/>
    <col min="8768" max="8768" width="16.33203125" style="1657" bestFit="1" customWidth="1"/>
    <col min="8769" max="8769" width="9.1640625" style="1657" bestFit="1" customWidth="1"/>
    <col min="8770" max="8777" width="8.83203125" style="1657"/>
    <col min="8778" max="8778" width="9.1640625" style="1657" bestFit="1" customWidth="1"/>
    <col min="8779" max="8783" width="8.83203125" style="1657"/>
    <col min="8784" max="8784" width="16.33203125" style="1657" bestFit="1" customWidth="1"/>
    <col min="8785" max="8785" width="9.1640625" style="1657" bestFit="1" customWidth="1"/>
    <col min="8786" max="8793" width="8.83203125" style="1657"/>
    <col min="8794" max="8794" width="9.1640625" style="1657" bestFit="1" customWidth="1"/>
    <col min="8795" max="8799" width="8.83203125" style="1657"/>
    <col min="8800" max="8800" width="16.33203125" style="1657" bestFit="1" customWidth="1"/>
    <col min="8801" max="8801" width="9.1640625" style="1657" bestFit="1" customWidth="1"/>
    <col min="8802" max="8809" width="8.83203125" style="1657"/>
    <col min="8810" max="8810" width="9.1640625" style="1657" bestFit="1" customWidth="1"/>
    <col min="8811" max="8815" width="8.83203125" style="1657"/>
    <col min="8816" max="8816" width="16.33203125" style="1657" bestFit="1" customWidth="1"/>
    <col min="8817" max="8817" width="9.1640625" style="1657" bestFit="1" customWidth="1"/>
    <col min="8818" max="8825" width="8.83203125" style="1657"/>
    <col min="8826" max="8826" width="9.1640625" style="1657" bestFit="1" customWidth="1"/>
    <col min="8827" max="8831" width="8.83203125" style="1657"/>
    <col min="8832" max="8832" width="16.33203125" style="1657" bestFit="1" customWidth="1"/>
    <col min="8833" max="8833" width="9.1640625" style="1657" bestFit="1" customWidth="1"/>
    <col min="8834" max="8841" width="8.83203125" style="1657"/>
    <col min="8842" max="8842" width="9.1640625" style="1657" bestFit="1" customWidth="1"/>
    <col min="8843" max="8847" width="8.83203125" style="1657"/>
    <col min="8848" max="8848" width="16.33203125" style="1657" bestFit="1" customWidth="1"/>
    <col min="8849" max="8849" width="9.1640625" style="1657" bestFit="1" customWidth="1"/>
    <col min="8850" max="8857" width="8.83203125" style="1657"/>
    <col min="8858" max="8858" width="9.1640625" style="1657" bestFit="1" customWidth="1"/>
    <col min="8859" max="8863" width="8.83203125" style="1657"/>
    <col min="8864" max="8864" width="16.33203125" style="1657" bestFit="1" customWidth="1"/>
    <col min="8865" max="8865" width="9.1640625" style="1657" bestFit="1" customWidth="1"/>
    <col min="8866" max="8873" width="8.83203125" style="1657"/>
    <col min="8874" max="8874" width="9.1640625" style="1657" bestFit="1" customWidth="1"/>
    <col min="8875" max="8879" width="8.83203125" style="1657"/>
    <col min="8880" max="8880" width="16.33203125" style="1657" bestFit="1" customWidth="1"/>
    <col min="8881" max="8881" width="9.1640625" style="1657" bestFit="1" customWidth="1"/>
    <col min="8882" max="8889" width="8.83203125" style="1657"/>
    <col min="8890" max="8890" width="9.1640625" style="1657" bestFit="1" customWidth="1"/>
    <col min="8891" max="8895" width="8.83203125" style="1657"/>
    <col min="8896" max="8896" width="16.33203125" style="1657" bestFit="1" customWidth="1"/>
    <col min="8897" max="8897" width="9.1640625" style="1657" bestFit="1" customWidth="1"/>
    <col min="8898" max="8905" width="8.83203125" style="1657"/>
    <col min="8906" max="8906" width="9.1640625" style="1657" bestFit="1" customWidth="1"/>
    <col min="8907" max="8911" width="8.83203125" style="1657"/>
    <col min="8912" max="8912" width="16.33203125" style="1657" bestFit="1" customWidth="1"/>
    <col min="8913" max="8913" width="9.1640625" style="1657" bestFit="1" customWidth="1"/>
    <col min="8914" max="8921" width="8.83203125" style="1657"/>
    <col min="8922" max="8922" width="9.1640625" style="1657" bestFit="1" customWidth="1"/>
    <col min="8923" max="8927" width="8.83203125" style="1657"/>
    <col min="8928" max="8928" width="16.33203125" style="1657" bestFit="1" customWidth="1"/>
    <col min="8929" max="8929" width="9.1640625" style="1657" bestFit="1" customWidth="1"/>
    <col min="8930" max="8937" width="8.83203125" style="1657"/>
    <col min="8938" max="8938" width="9.1640625" style="1657" bestFit="1" customWidth="1"/>
    <col min="8939" max="8943" width="8.83203125" style="1657"/>
    <col min="8944" max="8944" width="16.33203125" style="1657" bestFit="1" customWidth="1"/>
    <col min="8945" max="8945" width="9.1640625" style="1657" bestFit="1" customWidth="1"/>
    <col min="8946" max="8953" width="8.83203125" style="1657"/>
    <col min="8954" max="8954" width="9.1640625" style="1657" bestFit="1" customWidth="1"/>
    <col min="8955" max="8959" width="8.83203125" style="1657"/>
    <col min="8960" max="8960" width="16.33203125" style="1657" bestFit="1" customWidth="1"/>
    <col min="8961" max="8961" width="9.1640625" style="1657" bestFit="1" customWidth="1"/>
    <col min="8962" max="8969" width="8.83203125" style="1657"/>
    <col min="8970" max="8970" width="9.1640625" style="1657" bestFit="1" customWidth="1"/>
    <col min="8971" max="8975" width="8.83203125" style="1657"/>
    <col min="8976" max="8976" width="16.33203125" style="1657" bestFit="1" customWidth="1"/>
    <col min="8977" max="8977" width="9.1640625" style="1657" bestFit="1" customWidth="1"/>
    <col min="8978" max="8985" width="8.83203125" style="1657"/>
    <col min="8986" max="8986" width="9.1640625" style="1657" bestFit="1" customWidth="1"/>
    <col min="8987" max="8991" width="8.83203125" style="1657"/>
    <col min="8992" max="8992" width="16.33203125" style="1657" bestFit="1" customWidth="1"/>
    <col min="8993" max="8993" width="9.1640625" style="1657" bestFit="1" customWidth="1"/>
    <col min="8994" max="9001" width="8.83203125" style="1657"/>
    <col min="9002" max="9002" width="9.1640625" style="1657" bestFit="1" customWidth="1"/>
    <col min="9003" max="9007" width="8.83203125" style="1657"/>
    <col min="9008" max="9008" width="16.33203125" style="1657" bestFit="1" customWidth="1"/>
    <col min="9009" max="9009" width="9.1640625" style="1657" bestFit="1" customWidth="1"/>
    <col min="9010" max="9017" width="8.83203125" style="1657"/>
    <col min="9018" max="9018" width="9.1640625" style="1657" bestFit="1" customWidth="1"/>
    <col min="9019" max="9023" width="8.83203125" style="1657"/>
    <col min="9024" max="9024" width="16.33203125" style="1657" bestFit="1" customWidth="1"/>
    <col min="9025" max="9025" width="9.1640625" style="1657" bestFit="1" customWidth="1"/>
    <col min="9026" max="9033" width="8.83203125" style="1657"/>
    <col min="9034" max="9034" width="9.1640625" style="1657" bestFit="1" customWidth="1"/>
    <col min="9035" max="9039" width="8.83203125" style="1657"/>
    <col min="9040" max="9040" width="16.33203125" style="1657" bestFit="1" customWidth="1"/>
    <col min="9041" max="9041" width="9.1640625" style="1657" bestFit="1" customWidth="1"/>
    <col min="9042" max="9049" width="8.83203125" style="1657"/>
    <col min="9050" max="9050" width="9.1640625" style="1657" bestFit="1" customWidth="1"/>
    <col min="9051" max="9055" width="8.83203125" style="1657"/>
    <col min="9056" max="9056" width="16.33203125" style="1657" bestFit="1" customWidth="1"/>
    <col min="9057" max="9057" width="9.1640625" style="1657" bestFit="1" customWidth="1"/>
    <col min="9058" max="9065" width="8.83203125" style="1657"/>
    <col min="9066" max="9066" width="9.1640625" style="1657" bestFit="1" customWidth="1"/>
    <col min="9067" max="9071" width="8.83203125" style="1657"/>
    <col min="9072" max="9072" width="16.33203125" style="1657" bestFit="1" customWidth="1"/>
    <col min="9073" max="9073" width="9.1640625" style="1657" bestFit="1" customWidth="1"/>
    <col min="9074" max="9081" width="8.83203125" style="1657"/>
    <col min="9082" max="9082" width="9.1640625" style="1657" bestFit="1" customWidth="1"/>
    <col min="9083" max="9087" width="8.83203125" style="1657"/>
    <col min="9088" max="9088" width="16.33203125" style="1657" bestFit="1" customWidth="1"/>
    <col min="9089" max="9089" width="9.1640625" style="1657" bestFit="1" customWidth="1"/>
    <col min="9090" max="9097" width="8.83203125" style="1657"/>
    <col min="9098" max="9098" width="9.1640625" style="1657" bestFit="1" customWidth="1"/>
    <col min="9099" max="9103" width="8.83203125" style="1657"/>
    <col min="9104" max="9104" width="16.33203125" style="1657" bestFit="1" customWidth="1"/>
    <col min="9105" max="9105" width="9.1640625" style="1657" bestFit="1" customWidth="1"/>
    <col min="9106" max="9113" width="8.83203125" style="1657"/>
    <col min="9114" max="9114" width="9.1640625" style="1657" bestFit="1" customWidth="1"/>
    <col min="9115" max="9119" width="8.83203125" style="1657"/>
    <col min="9120" max="9120" width="16.33203125" style="1657" bestFit="1" customWidth="1"/>
    <col min="9121" max="9121" width="9.1640625" style="1657" bestFit="1" customWidth="1"/>
    <col min="9122" max="9129" width="8.83203125" style="1657"/>
    <col min="9130" max="9130" width="9.1640625" style="1657" bestFit="1" customWidth="1"/>
    <col min="9131" max="9135" width="8.83203125" style="1657"/>
    <col min="9136" max="9136" width="16.33203125" style="1657" bestFit="1" customWidth="1"/>
    <col min="9137" max="9137" width="9.1640625" style="1657" bestFit="1" customWidth="1"/>
    <col min="9138" max="9145" width="8.83203125" style="1657"/>
    <col min="9146" max="9146" width="9.1640625" style="1657" bestFit="1" customWidth="1"/>
    <col min="9147" max="9151" width="8.83203125" style="1657"/>
    <col min="9152" max="9152" width="16.33203125" style="1657" bestFit="1" customWidth="1"/>
    <col min="9153" max="9153" width="9.1640625" style="1657" bestFit="1" customWidth="1"/>
    <col min="9154" max="9161" width="8.83203125" style="1657"/>
    <col min="9162" max="9162" width="9.1640625" style="1657" bestFit="1" customWidth="1"/>
    <col min="9163" max="9167" width="8.83203125" style="1657"/>
    <col min="9168" max="9168" width="16.33203125" style="1657" bestFit="1" customWidth="1"/>
    <col min="9169" max="9169" width="9.1640625" style="1657" bestFit="1" customWidth="1"/>
    <col min="9170" max="9177" width="8.83203125" style="1657"/>
    <col min="9178" max="9178" width="9.1640625" style="1657" bestFit="1" customWidth="1"/>
    <col min="9179" max="9183" width="8.83203125" style="1657"/>
    <col min="9184" max="9184" width="16.33203125" style="1657" bestFit="1" customWidth="1"/>
    <col min="9185" max="9185" width="9.1640625" style="1657" bestFit="1" customWidth="1"/>
    <col min="9186" max="9193" width="8.83203125" style="1657"/>
    <col min="9194" max="9194" width="9.1640625" style="1657" bestFit="1" customWidth="1"/>
    <col min="9195" max="9199" width="8.83203125" style="1657"/>
    <col min="9200" max="9200" width="16.33203125" style="1657" bestFit="1" customWidth="1"/>
    <col min="9201" max="9201" width="9.1640625" style="1657" bestFit="1" customWidth="1"/>
    <col min="9202" max="9209" width="8.83203125" style="1657"/>
    <col min="9210" max="9210" width="9.1640625" style="1657" bestFit="1" customWidth="1"/>
    <col min="9211" max="9215" width="8.83203125" style="1657"/>
    <col min="9216" max="9216" width="16.33203125" style="1657" bestFit="1" customWidth="1"/>
    <col min="9217" max="9217" width="9.1640625" style="1657" bestFit="1" customWidth="1"/>
    <col min="9218" max="9225" width="8.83203125" style="1657"/>
    <col min="9226" max="9226" width="9.1640625" style="1657" bestFit="1" customWidth="1"/>
    <col min="9227" max="9231" width="8.83203125" style="1657"/>
    <col min="9232" max="9232" width="16.33203125" style="1657" bestFit="1" customWidth="1"/>
    <col min="9233" max="9233" width="9.1640625" style="1657" bestFit="1" customWidth="1"/>
    <col min="9234" max="9241" width="8.83203125" style="1657"/>
    <col min="9242" max="9242" width="9.1640625" style="1657" bestFit="1" customWidth="1"/>
    <col min="9243" max="9247" width="8.83203125" style="1657"/>
    <col min="9248" max="9248" width="16.33203125" style="1657" bestFit="1" customWidth="1"/>
    <col min="9249" max="9249" width="9.1640625" style="1657" bestFit="1" customWidth="1"/>
    <col min="9250" max="9257" width="8.83203125" style="1657"/>
    <col min="9258" max="9258" width="9.1640625" style="1657" bestFit="1" customWidth="1"/>
    <col min="9259" max="9263" width="8.83203125" style="1657"/>
    <col min="9264" max="9264" width="16.33203125" style="1657" bestFit="1" customWidth="1"/>
    <col min="9265" max="9265" width="9.1640625" style="1657" bestFit="1" customWidth="1"/>
    <col min="9266" max="9273" width="8.83203125" style="1657"/>
    <col min="9274" max="9274" width="9.1640625" style="1657" bestFit="1" customWidth="1"/>
    <col min="9275" max="9279" width="8.83203125" style="1657"/>
    <col min="9280" max="9280" width="16.33203125" style="1657" bestFit="1" customWidth="1"/>
    <col min="9281" max="9281" width="9.1640625" style="1657" bestFit="1" customWidth="1"/>
    <col min="9282" max="9289" width="8.83203125" style="1657"/>
    <col min="9290" max="9290" width="9.1640625" style="1657" bestFit="1" customWidth="1"/>
    <col min="9291" max="9295" width="8.83203125" style="1657"/>
    <col min="9296" max="9296" width="16.33203125" style="1657" bestFit="1" customWidth="1"/>
    <col min="9297" max="9297" width="9.1640625" style="1657" bestFit="1" customWidth="1"/>
    <col min="9298" max="9305" width="8.83203125" style="1657"/>
    <col min="9306" max="9306" width="9.1640625" style="1657" bestFit="1" customWidth="1"/>
    <col min="9307" max="9311" width="8.83203125" style="1657"/>
    <col min="9312" max="9312" width="16.33203125" style="1657" bestFit="1" customWidth="1"/>
    <col min="9313" max="9313" width="9.1640625" style="1657" bestFit="1" customWidth="1"/>
    <col min="9314" max="9321" width="8.83203125" style="1657"/>
    <col min="9322" max="9322" width="9.1640625" style="1657" bestFit="1" customWidth="1"/>
    <col min="9323" max="9327" width="8.83203125" style="1657"/>
    <col min="9328" max="9328" width="16.33203125" style="1657" bestFit="1" customWidth="1"/>
    <col min="9329" max="9329" width="9.1640625" style="1657" bestFit="1" customWidth="1"/>
    <col min="9330" max="9337" width="8.83203125" style="1657"/>
    <col min="9338" max="9338" width="9.1640625" style="1657" bestFit="1" customWidth="1"/>
    <col min="9339" max="9343" width="8.83203125" style="1657"/>
    <col min="9344" max="9344" width="16.33203125" style="1657" bestFit="1" customWidth="1"/>
    <col min="9345" max="9345" width="9.1640625" style="1657" bestFit="1" customWidth="1"/>
    <col min="9346" max="9353" width="8.83203125" style="1657"/>
    <col min="9354" max="9354" width="9.1640625" style="1657" bestFit="1" customWidth="1"/>
    <col min="9355" max="9359" width="8.83203125" style="1657"/>
    <col min="9360" max="9360" width="16.33203125" style="1657" bestFit="1" customWidth="1"/>
    <col min="9361" max="9361" width="9.1640625" style="1657" bestFit="1" customWidth="1"/>
    <col min="9362" max="9369" width="8.83203125" style="1657"/>
    <col min="9370" max="9370" width="9.1640625" style="1657" bestFit="1" customWidth="1"/>
    <col min="9371" max="9375" width="8.83203125" style="1657"/>
    <col min="9376" max="9376" width="16.33203125" style="1657" bestFit="1" customWidth="1"/>
    <col min="9377" max="9377" width="9.1640625" style="1657" bestFit="1" customWidth="1"/>
    <col min="9378" max="9385" width="8.83203125" style="1657"/>
    <col min="9386" max="9386" width="9.1640625" style="1657" bestFit="1" customWidth="1"/>
    <col min="9387" max="9391" width="8.83203125" style="1657"/>
    <col min="9392" max="9392" width="16.33203125" style="1657" bestFit="1" customWidth="1"/>
    <col min="9393" max="9393" width="9.1640625" style="1657" bestFit="1" customWidth="1"/>
    <col min="9394" max="9401" width="8.83203125" style="1657"/>
    <col min="9402" max="9402" width="9.1640625" style="1657" bestFit="1" customWidth="1"/>
    <col min="9403" max="9407" width="8.83203125" style="1657"/>
    <col min="9408" max="9408" width="16.33203125" style="1657" bestFit="1" customWidth="1"/>
    <col min="9409" max="9409" width="9.1640625" style="1657" bestFit="1" customWidth="1"/>
    <col min="9410" max="9417" width="8.83203125" style="1657"/>
    <col min="9418" max="9418" width="9.1640625" style="1657" bestFit="1" customWidth="1"/>
    <col min="9419" max="9423" width="8.83203125" style="1657"/>
    <col min="9424" max="9424" width="16.33203125" style="1657" bestFit="1" customWidth="1"/>
    <col min="9425" max="9425" width="9.1640625" style="1657" bestFit="1" customWidth="1"/>
    <col min="9426" max="9433" width="8.83203125" style="1657"/>
    <col min="9434" max="9434" width="9.1640625" style="1657" bestFit="1" customWidth="1"/>
    <col min="9435" max="9439" width="8.83203125" style="1657"/>
    <col min="9440" max="9440" width="16.33203125" style="1657" bestFit="1" customWidth="1"/>
    <col min="9441" max="9441" width="9.1640625" style="1657" bestFit="1" customWidth="1"/>
    <col min="9442" max="9449" width="8.83203125" style="1657"/>
    <col min="9450" max="9450" width="9.1640625" style="1657" bestFit="1" customWidth="1"/>
    <col min="9451" max="9455" width="8.83203125" style="1657"/>
    <col min="9456" max="9456" width="16.33203125" style="1657" bestFit="1" customWidth="1"/>
    <col min="9457" max="9457" width="9.1640625" style="1657" bestFit="1" customWidth="1"/>
    <col min="9458" max="9465" width="8.83203125" style="1657"/>
    <col min="9466" max="9466" width="9.1640625" style="1657" bestFit="1" customWidth="1"/>
    <col min="9467" max="9471" width="8.83203125" style="1657"/>
    <col min="9472" max="9472" width="16.33203125" style="1657" bestFit="1" customWidth="1"/>
    <col min="9473" max="9473" width="9.1640625" style="1657" bestFit="1" customWidth="1"/>
    <col min="9474" max="9481" width="8.83203125" style="1657"/>
    <col min="9482" max="9482" width="9.1640625" style="1657" bestFit="1" customWidth="1"/>
    <col min="9483" max="9487" width="8.83203125" style="1657"/>
    <col min="9488" max="9488" width="16.33203125" style="1657" bestFit="1" customWidth="1"/>
    <col min="9489" max="9489" width="9.1640625" style="1657" bestFit="1" customWidth="1"/>
    <col min="9490" max="9497" width="8.83203125" style="1657"/>
    <col min="9498" max="9498" width="9.1640625" style="1657" bestFit="1" customWidth="1"/>
    <col min="9499" max="9503" width="8.83203125" style="1657"/>
    <col min="9504" max="9504" width="16.33203125" style="1657" bestFit="1" customWidth="1"/>
    <col min="9505" max="9505" width="9.1640625" style="1657" bestFit="1" customWidth="1"/>
    <col min="9506" max="9513" width="8.83203125" style="1657"/>
    <col min="9514" max="9514" width="9.1640625" style="1657" bestFit="1" customWidth="1"/>
    <col min="9515" max="9519" width="8.83203125" style="1657"/>
    <col min="9520" max="9520" width="16.33203125" style="1657" bestFit="1" customWidth="1"/>
    <col min="9521" max="9521" width="9.1640625" style="1657" bestFit="1" customWidth="1"/>
    <col min="9522" max="9529" width="8.83203125" style="1657"/>
    <col min="9530" max="9530" width="9.1640625" style="1657" bestFit="1" customWidth="1"/>
    <col min="9531" max="9535" width="8.83203125" style="1657"/>
    <col min="9536" max="9536" width="16.33203125" style="1657" bestFit="1" customWidth="1"/>
    <col min="9537" max="9537" width="9.1640625" style="1657" bestFit="1" customWidth="1"/>
    <col min="9538" max="9545" width="8.83203125" style="1657"/>
    <col min="9546" max="9546" width="9.1640625" style="1657" bestFit="1" customWidth="1"/>
    <col min="9547" max="9551" width="8.83203125" style="1657"/>
    <col min="9552" max="9552" width="16.33203125" style="1657" bestFit="1" customWidth="1"/>
    <col min="9553" max="9553" width="9.1640625" style="1657" bestFit="1" customWidth="1"/>
    <col min="9554" max="9561" width="8.83203125" style="1657"/>
    <col min="9562" max="9562" width="9.1640625" style="1657" bestFit="1" customWidth="1"/>
    <col min="9563" max="9567" width="8.83203125" style="1657"/>
    <col min="9568" max="9568" width="16.33203125" style="1657" bestFit="1" customWidth="1"/>
    <col min="9569" max="9569" width="9.1640625" style="1657" bestFit="1" customWidth="1"/>
    <col min="9570" max="9577" width="8.83203125" style="1657"/>
    <col min="9578" max="9578" width="9.1640625" style="1657" bestFit="1" customWidth="1"/>
    <col min="9579" max="9583" width="8.83203125" style="1657"/>
    <col min="9584" max="9584" width="16.33203125" style="1657" bestFit="1" customWidth="1"/>
    <col min="9585" max="9585" width="9.1640625" style="1657" bestFit="1" customWidth="1"/>
    <col min="9586" max="9593" width="8.83203125" style="1657"/>
    <col min="9594" max="9594" width="9.1640625" style="1657" bestFit="1" customWidth="1"/>
    <col min="9595" max="9599" width="8.83203125" style="1657"/>
    <col min="9600" max="9600" width="16.33203125" style="1657" bestFit="1" customWidth="1"/>
    <col min="9601" max="9601" width="9.1640625" style="1657" bestFit="1" customWidth="1"/>
    <col min="9602" max="9609" width="8.83203125" style="1657"/>
    <col min="9610" max="9610" width="9.1640625" style="1657" bestFit="1" customWidth="1"/>
    <col min="9611" max="9615" width="8.83203125" style="1657"/>
    <col min="9616" max="9616" width="16.33203125" style="1657" bestFit="1" customWidth="1"/>
    <col min="9617" max="9617" width="9.1640625" style="1657" bestFit="1" customWidth="1"/>
    <col min="9618" max="9625" width="8.83203125" style="1657"/>
    <col min="9626" max="9626" width="9.1640625" style="1657" bestFit="1" customWidth="1"/>
    <col min="9627" max="9631" width="8.83203125" style="1657"/>
    <col min="9632" max="9632" width="16.33203125" style="1657" bestFit="1" customWidth="1"/>
    <col min="9633" max="9633" width="9.1640625" style="1657" bestFit="1" customWidth="1"/>
    <col min="9634" max="9641" width="8.83203125" style="1657"/>
    <col min="9642" max="9642" width="9.1640625" style="1657" bestFit="1" customWidth="1"/>
    <col min="9643" max="9647" width="8.83203125" style="1657"/>
    <col min="9648" max="9648" width="16.33203125" style="1657" bestFit="1" customWidth="1"/>
    <col min="9649" max="9649" width="9.1640625" style="1657" bestFit="1" customWidth="1"/>
    <col min="9650" max="9657" width="8.83203125" style="1657"/>
    <col min="9658" max="9658" width="9.1640625" style="1657" bestFit="1" customWidth="1"/>
    <col min="9659" max="9663" width="8.83203125" style="1657"/>
    <col min="9664" max="9664" width="16.33203125" style="1657" bestFit="1" customWidth="1"/>
    <col min="9665" max="9665" width="9.1640625" style="1657" bestFit="1" customWidth="1"/>
    <col min="9666" max="9673" width="8.83203125" style="1657"/>
    <col min="9674" max="9674" width="9.1640625" style="1657" bestFit="1" customWidth="1"/>
    <col min="9675" max="9679" width="8.83203125" style="1657"/>
    <col min="9680" max="9680" width="16.33203125" style="1657" bestFit="1" customWidth="1"/>
    <col min="9681" max="9681" width="9.1640625" style="1657" bestFit="1" customWidth="1"/>
    <col min="9682" max="9689" width="8.83203125" style="1657"/>
    <col min="9690" max="9690" width="9.1640625" style="1657" bestFit="1" customWidth="1"/>
    <col min="9691" max="9695" width="8.83203125" style="1657"/>
    <col min="9696" max="9696" width="16.33203125" style="1657" bestFit="1" customWidth="1"/>
    <col min="9697" max="9697" width="9.1640625" style="1657" bestFit="1" customWidth="1"/>
    <col min="9698" max="9705" width="8.83203125" style="1657"/>
    <col min="9706" max="9706" width="9.1640625" style="1657" bestFit="1" customWidth="1"/>
    <col min="9707" max="9711" width="8.83203125" style="1657"/>
    <col min="9712" max="9712" width="16.33203125" style="1657" bestFit="1" customWidth="1"/>
    <col min="9713" max="9713" width="9.1640625" style="1657" bestFit="1" customWidth="1"/>
    <col min="9714" max="9721" width="8.83203125" style="1657"/>
    <col min="9722" max="9722" width="9.1640625" style="1657" bestFit="1" customWidth="1"/>
    <col min="9723" max="9727" width="8.83203125" style="1657"/>
    <col min="9728" max="9728" width="16.33203125" style="1657" bestFit="1" customWidth="1"/>
    <col min="9729" max="9729" width="9.1640625" style="1657" bestFit="1" customWidth="1"/>
    <col min="9730" max="9737" width="8.83203125" style="1657"/>
    <col min="9738" max="9738" width="9.1640625" style="1657" bestFit="1" customWidth="1"/>
    <col min="9739" max="9743" width="8.83203125" style="1657"/>
    <col min="9744" max="9744" width="16.33203125" style="1657" bestFit="1" customWidth="1"/>
    <col min="9745" max="9745" width="9.1640625" style="1657" bestFit="1" customWidth="1"/>
    <col min="9746" max="9753" width="8.83203125" style="1657"/>
    <col min="9754" max="9754" width="9.1640625" style="1657" bestFit="1" customWidth="1"/>
    <col min="9755" max="9759" width="8.83203125" style="1657"/>
    <col min="9760" max="9760" width="16.33203125" style="1657" bestFit="1" customWidth="1"/>
    <col min="9761" max="9761" width="9.1640625" style="1657" bestFit="1" customWidth="1"/>
    <col min="9762" max="9769" width="8.83203125" style="1657"/>
    <col min="9770" max="9770" width="9.1640625" style="1657" bestFit="1" customWidth="1"/>
    <col min="9771" max="9775" width="8.83203125" style="1657"/>
    <col min="9776" max="9776" width="16.33203125" style="1657" bestFit="1" customWidth="1"/>
    <col min="9777" max="9777" width="9.1640625" style="1657" bestFit="1" customWidth="1"/>
    <col min="9778" max="9785" width="8.83203125" style="1657"/>
    <col min="9786" max="9786" width="9.1640625" style="1657" bestFit="1" customWidth="1"/>
    <col min="9787" max="9791" width="8.83203125" style="1657"/>
    <col min="9792" max="9792" width="16.33203125" style="1657" bestFit="1" customWidth="1"/>
    <col min="9793" max="9793" width="9.1640625" style="1657" bestFit="1" customWidth="1"/>
    <col min="9794" max="9801" width="8.83203125" style="1657"/>
    <col min="9802" max="9802" width="9.1640625" style="1657" bestFit="1" customWidth="1"/>
    <col min="9803" max="9807" width="8.83203125" style="1657"/>
    <col min="9808" max="9808" width="16.33203125" style="1657" bestFit="1" customWidth="1"/>
    <col min="9809" max="9809" width="9.1640625" style="1657" bestFit="1" customWidth="1"/>
    <col min="9810" max="9817" width="8.83203125" style="1657"/>
    <col min="9818" max="9818" width="9.1640625" style="1657" bestFit="1" customWidth="1"/>
    <col min="9819" max="9823" width="8.83203125" style="1657"/>
    <col min="9824" max="9824" width="16.33203125" style="1657" bestFit="1" customWidth="1"/>
    <col min="9825" max="9825" width="9.1640625" style="1657" bestFit="1" customWidth="1"/>
    <col min="9826" max="9833" width="8.83203125" style="1657"/>
    <col min="9834" max="9834" width="9.1640625" style="1657" bestFit="1" customWidth="1"/>
    <col min="9835" max="9839" width="8.83203125" style="1657"/>
    <col min="9840" max="9840" width="16.33203125" style="1657" bestFit="1" customWidth="1"/>
    <col min="9841" max="9841" width="9.1640625" style="1657" bestFit="1" customWidth="1"/>
    <col min="9842" max="9849" width="8.83203125" style="1657"/>
    <col min="9850" max="9850" width="9.1640625" style="1657" bestFit="1" customWidth="1"/>
    <col min="9851" max="9855" width="8.83203125" style="1657"/>
    <col min="9856" max="9856" width="16.33203125" style="1657" bestFit="1" customWidth="1"/>
    <col min="9857" max="9857" width="9.1640625" style="1657" bestFit="1" customWidth="1"/>
    <col min="9858" max="9865" width="8.83203125" style="1657"/>
    <col min="9866" max="9866" width="9.1640625" style="1657" bestFit="1" customWidth="1"/>
    <col min="9867" max="9871" width="8.83203125" style="1657"/>
    <col min="9872" max="9872" width="16.33203125" style="1657" bestFit="1" customWidth="1"/>
    <col min="9873" max="9873" width="9.1640625" style="1657" bestFit="1" customWidth="1"/>
    <col min="9874" max="9881" width="8.83203125" style="1657"/>
    <col min="9882" max="9882" width="9.1640625" style="1657" bestFit="1" customWidth="1"/>
    <col min="9883" max="9887" width="8.83203125" style="1657"/>
    <col min="9888" max="9888" width="16.33203125" style="1657" bestFit="1" customWidth="1"/>
    <col min="9889" max="9889" width="9.1640625" style="1657" bestFit="1" customWidth="1"/>
    <col min="9890" max="9897" width="8.83203125" style="1657"/>
    <col min="9898" max="9898" width="9.1640625" style="1657" bestFit="1" customWidth="1"/>
    <col min="9899" max="9903" width="8.83203125" style="1657"/>
    <col min="9904" max="9904" width="16.33203125" style="1657" bestFit="1" customWidth="1"/>
    <col min="9905" max="9905" width="9.1640625" style="1657" bestFit="1" customWidth="1"/>
    <col min="9906" max="9913" width="8.83203125" style="1657"/>
    <col min="9914" max="9914" width="9.1640625" style="1657" bestFit="1" customWidth="1"/>
    <col min="9915" max="9919" width="8.83203125" style="1657"/>
    <col min="9920" max="9920" width="16.33203125" style="1657" bestFit="1" customWidth="1"/>
    <col min="9921" max="9921" width="9.1640625" style="1657" bestFit="1" customWidth="1"/>
    <col min="9922" max="9929" width="8.83203125" style="1657"/>
    <col min="9930" max="9930" width="9.1640625" style="1657" bestFit="1" customWidth="1"/>
    <col min="9931" max="9935" width="8.83203125" style="1657"/>
    <col min="9936" max="9936" width="16.33203125" style="1657" bestFit="1" customWidth="1"/>
    <col min="9937" max="9937" width="9.1640625" style="1657" bestFit="1" customWidth="1"/>
    <col min="9938" max="9945" width="8.83203125" style="1657"/>
    <col min="9946" max="9946" width="9.1640625" style="1657" bestFit="1" customWidth="1"/>
    <col min="9947" max="9951" width="8.83203125" style="1657"/>
    <col min="9952" max="9952" width="16.33203125" style="1657" bestFit="1" customWidth="1"/>
    <col min="9953" max="9953" width="9.1640625" style="1657" bestFit="1" customWidth="1"/>
    <col min="9954" max="9961" width="8.83203125" style="1657"/>
    <col min="9962" max="9962" width="9.1640625" style="1657" bestFit="1" customWidth="1"/>
    <col min="9963" max="9967" width="8.83203125" style="1657"/>
    <col min="9968" max="9968" width="16.33203125" style="1657" bestFit="1" customWidth="1"/>
    <col min="9969" max="9969" width="9.1640625" style="1657" bestFit="1" customWidth="1"/>
    <col min="9970" max="9977" width="8.83203125" style="1657"/>
    <col min="9978" max="9978" width="9.1640625" style="1657" bestFit="1" customWidth="1"/>
    <col min="9979" max="9983" width="8.83203125" style="1657"/>
    <col min="9984" max="9984" width="16.33203125" style="1657" bestFit="1" customWidth="1"/>
    <col min="9985" max="9985" width="9.1640625" style="1657" bestFit="1" customWidth="1"/>
    <col min="9986" max="9993" width="8.83203125" style="1657"/>
    <col min="9994" max="9994" width="9.1640625" style="1657" bestFit="1" customWidth="1"/>
    <col min="9995" max="9999" width="8.83203125" style="1657"/>
    <col min="10000" max="10000" width="16.33203125" style="1657" bestFit="1" customWidth="1"/>
    <col min="10001" max="10001" width="9.1640625" style="1657" bestFit="1" customWidth="1"/>
    <col min="10002" max="10009" width="8.83203125" style="1657"/>
    <col min="10010" max="10010" width="9.1640625" style="1657" bestFit="1" customWidth="1"/>
    <col min="10011" max="10015" width="8.83203125" style="1657"/>
    <col min="10016" max="10016" width="16.33203125" style="1657" bestFit="1" customWidth="1"/>
    <col min="10017" max="10017" width="9.1640625" style="1657" bestFit="1" customWidth="1"/>
    <col min="10018" max="10025" width="8.83203125" style="1657"/>
    <col min="10026" max="10026" width="9.1640625" style="1657" bestFit="1" customWidth="1"/>
    <col min="10027" max="10031" width="8.83203125" style="1657"/>
    <col min="10032" max="10032" width="16.33203125" style="1657" bestFit="1" customWidth="1"/>
    <col min="10033" max="10033" width="9.1640625" style="1657" bestFit="1" customWidth="1"/>
    <col min="10034" max="10041" width="8.83203125" style="1657"/>
    <col min="10042" max="10042" width="9.1640625" style="1657" bestFit="1" customWidth="1"/>
    <col min="10043" max="10047" width="8.83203125" style="1657"/>
    <col min="10048" max="10048" width="16.33203125" style="1657" bestFit="1" customWidth="1"/>
    <col min="10049" max="10049" width="9.1640625" style="1657" bestFit="1" customWidth="1"/>
    <col min="10050" max="10057" width="8.83203125" style="1657"/>
    <col min="10058" max="10058" width="9.1640625" style="1657" bestFit="1" customWidth="1"/>
    <col min="10059" max="10063" width="8.83203125" style="1657"/>
    <col min="10064" max="10064" width="16.33203125" style="1657" bestFit="1" customWidth="1"/>
    <col min="10065" max="10065" width="9.1640625" style="1657" bestFit="1" customWidth="1"/>
    <col min="10066" max="10073" width="8.83203125" style="1657"/>
    <col min="10074" max="10074" width="9.1640625" style="1657" bestFit="1" customWidth="1"/>
    <col min="10075" max="10079" width="8.83203125" style="1657"/>
    <col min="10080" max="10080" width="16.33203125" style="1657" bestFit="1" customWidth="1"/>
    <col min="10081" max="10081" width="9.1640625" style="1657" bestFit="1" customWidth="1"/>
    <col min="10082" max="10089" width="8.83203125" style="1657"/>
    <col min="10090" max="10090" width="9.1640625" style="1657" bestFit="1" customWidth="1"/>
    <col min="10091" max="10095" width="8.83203125" style="1657"/>
    <col min="10096" max="10096" width="16.33203125" style="1657" bestFit="1" customWidth="1"/>
    <col min="10097" max="10097" width="9.1640625" style="1657" bestFit="1" customWidth="1"/>
    <col min="10098" max="10105" width="8.83203125" style="1657"/>
    <col min="10106" max="10106" width="9.1640625" style="1657" bestFit="1" customWidth="1"/>
    <col min="10107" max="10111" width="8.83203125" style="1657"/>
    <col min="10112" max="10112" width="16.33203125" style="1657" bestFit="1" customWidth="1"/>
    <col min="10113" max="10113" width="9.1640625" style="1657" bestFit="1" customWidth="1"/>
    <col min="10114" max="10121" width="8.83203125" style="1657"/>
    <col min="10122" max="10122" width="9.1640625" style="1657" bestFit="1" customWidth="1"/>
    <col min="10123" max="10127" width="8.83203125" style="1657"/>
    <col min="10128" max="10128" width="16.33203125" style="1657" bestFit="1" customWidth="1"/>
    <col min="10129" max="10129" width="9.1640625" style="1657" bestFit="1" customWidth="1"/>
    <col min="10130" max="10137" width="8.83203125" style="1657"/>
    <col min="10138" max="10138" width="9.1640625" style="1657" bestFit="1" customWidth="1"/>
    <col min="10139" max="10143" width="8.83203125" style="1657"/>
    <col min="10144" max="10144" width="16.33203125" style="1657" bestFit="1" customWidth="1"/>
    <col min="10145" max="10145" width="9.1640625" style="1657" bestFit="1" customWidth="1"/>
    <col min="10146" max="10153" width="8.83203125" style="1657"/>
    <col min="10154" max="10154" width="9.1640625" style="1657" bestFit="1" customWidth="1"/>
    <col min="10155" max="10159" width="8.83203125" style="1657"/>
    <col min="10160" max="10160" width="16.33203125" style="1657" bestFit="1" customWidth="1"/>
    <col min="10161" max="10161" width="9.1640625" style="1657" bestFit="1" customWidth="1"/>
    <col min="10162" max="10169" width="8.83203125" style="1657"/>
    <col min="10170" max="10170" width="9.1640625" style="1657" bestFit="1" customWidth="1"/>
    <col min="10171" max="10175" width="8.83203125" style="1657"/>
    <col min="10176" max="10176" width="16.33203125" style="1657" bestFit="1" customWidth="1"/>
    <col min="10177" max="10177" width="9.1640625" style="1657" bestFit="1" customWidth="1"/>
    <col min="10178" max="10185" width="8.83203125" style="1657"/>
    <col min="10186" max="10186" width="9.1640625" style="1657" bestFit="1" customWidth="1"/>
    <col min="10187" max="10191" width="8.83203125" style="1657"/>
    <col min="10192" max="10192" width="16.33203125" style="1657" bestFit="1" customWidth="1"/>
    <col min="10193" max="10193" width="9.1640625" style="1657" bestFit="1" customWidth="1"/>
    <col min="10194" max="10201" width="8.83203125" style="1657"/>
    <col min="10202" max="10202" width="9.1640625" style="1657" bestFit="1" customWidth="1"/>
    <col min="10203" max="10207" width="8.83203125" style="1657"/>
    <col min="10208" max="10208" width="16.33203125" style="1657" bestFit="1" customWidth="1"/>
    <col min="10209" max="10209" width="9.1640625" style="1657" bestFit="1" customWidth="1"/>
    <col min="10210" max="10217" width="8.83203125" style="1657"/>
    <col min="10218" max="10218" width="9.1640625" style="1657" bestFit="1" customWidth="1"/>
    <col min="10219" max="10223" width="8.83203125" style="1657"/>
    <col min="10224" max="10224" width="16.33203125" style="1657" bestFit="1" customWidth="1"/>
    <col min="10225" max="10225" width="9.1640625" style="1657" bestFit="1" customWidth="1"/>
    <col min="10226" max="10233" width="8.83203125" style="1657"/>
    <col min="10234" max="10234" width="9.1640625" style="1657" bestFit="1" customWidth="1"/>
    <col min="10235" max="10239" width="8.83203125" style="1657"/>
    <col min="10240" max="10240" width="16.33203125" style="1657" bestFit="1" customWidth="1"/>
    <col min="10241" max="10241" width="9.1640625" style="1657" bestFit="1" customWidth="1"/>
    <col min="10242" max="10249" width="8.83203125" style="1657"/>
    <col min="10250" max="10250" width="9.1640625" style="1657" bestFit="1" customWidth="1"/>
    <col min="10251" max="10255" width="8.83203125" style="1657"/>
    <col min="10256" max="10256" width="16.33203125" style="1657" bestFit="1" customWidth="1"/>
    <col min="10257" max="10257" width="9.1640625" style="1657" bestFit="1" customWidth="1"/>
    <col min="10258" max="10265" width="8.83203125" style="1657"/>
    <col min="10266" max="10266" width="9.1640625" style="1657" bestFit="1" customWidth="1"/>
    <col min="10267" max="10271" width="8.83203125" style="1657"/>
    <col min="10272" max="10272" width="16.33203125" style="1657" bestFit="1" customWidth="1"/>
    <col min="10273" max="10273" width="9.1640625" style="1657" bestFit="1" customWidth="1"/>
    <col min="10274" max="10281" width="8.83203125" style="1657"/>
    <col min="10282" max="10282" width="9.1640625" style="1657" bestFit="1" customWidth="1"/>
    <col min="10283" max="10287" width="8.83203125" style="1657"/>
    <col min="10288" max="10288" width="16.33203125" style="1657" bestFit="1" customWidth="1"/>
    <col min="10289" max="10289" width="9.1640625" style="1657" bestFit="1" customWidth="1"/>
    <col min="10290" max="10297" width="8.83203125" style="1657"/>
    <col min="10298" max="10298" width="9.1640625" style="1657" bestFit="1" customWidth="1"/>
    <col min="10299" max="10303" width="8.83203125" style="1657"/>
    <col min="10304" max="10304" width="16.33203125" style="1657" bestFit="1" customWidth="1"/>
    <col min="10305" max="10305" width="9.1640625" style="1657" bestFit="1" customWidth="1"/>
    <col min="10306" max="10313" width="8.83203125" style="1657"/>
    <col min="10314" max="10314" width="9.1640625" style="1657" bestFit="1" customWidth="1"/>
    <col min="10315" max="10319" width="8.83203125" style="1657"/>
    <col min="10320" max="10320" width="16.33203125" style="1657" bestFit="1" customWidth="1"/>
    <col min="10321" max="10321" width="9.1640625" style="1657" bestFit="1" customWidth="1"/>
    <col min="10322" max="10329" width="8.83203125" style="1657"/>
    <col min="10330" max="10330" width="9.1640625" style="1657" bestFit="1" customWidth="1"/>
    <col min="10331" max="10335" width="8.83203125" style="1657"/>
    <col min="10336" max="10336" width="16.33203125" style="1657" bestFit="1" customWidth="1"/>
    <col min="10337" max="10337" width="9.1640625" style="1657" bestFit="1" customWidth="1"/>
    <col min="10338" max="10345" width="8.83203125" style="1657"/>
    <col min="10346" max="10346" width="9.1640625" style="1657" bestFit="1" customWidth="1"/>
    <col min="10347" max="10351" width="8.83203125" style="1657"/>
    <col min="10352" max="10352" width="16.33203125" style="1657" bestFit="1" customWidth="1"/>
    <col min="10353" max="10353" width="9.1640625" style="1657" bestFit="1" customWidth="1"/>
    <col min="10354" max="10361" width="8.83203125" style="1657"/>
    <col min="10362" max="10362" width="9.1640625" style="1657" bestFit="1" customWidth="1"/>
    <col min="10363" max="10367" width="8.83203125" style="1657"/>
    <col min="10368" max="10368" width="16.33203125" style="1657" bestFit="1" customWidth="1"/>
    <col min="10369" max="10369" width="9.1640625" style="1657" bestFit="1" customWidth="1"/>
    <col min="10370" max="10377" width="8.83203125" style="1657"/>
    <col min="10378" max="10378" width="9.1640625" style="1657" bestFit="1" customWidth="1"/>
    <col min="10379" max="10383" width="8.83203125" style="1657"/>
    <col min="10384" max="10384" width="16.33203125" style="1657" bestFit="1" customWidth="1"/>
    <col min="10385" max="10385" width="9.1640625" style="1657" bestFit="1" customWidth="1"/>
    <col min="10386" max="10393" width="8.83203125" style="1657"/>
    <col min="10394" max="10394" width="9.1640625" style="1657" bestFit="1" customWidth="1"/>
    <col min="10395" max="10399" width="8.83203125" style="1657"/>
    <col min="10400" max="10400" width="16.33203125" style="1657" bestFit="1" customWidth="1"/>
    <col min="10401" max="10401" width="9.1640625" style="1657" bestFit="1" customWidth="1"/>
    <col min="10402" max="10409" width="8.83203125" style="1657"/>
    <col min="10410" max="10410" width="9.1640625" style="1657" bestFit="1" customWidth="1"/>
    <col min="10411" max="10415" width="8.83203125" style="1657"/>
    <col min="10416" max="10416" width="16.33203125" style="1657" bestFit="1" customWidth="1"/>
    <col min="10417" max="10417" width="9.1640625" style="1657" bestFit="1" customWidth="1"/>
    <col min="10418" max="10425" width="8.83203125" style="1657"/>
    <col min="10426" max="10426" width="9.1640625" style="1657" bestFit="1" customWidth="1"/>
    <col min="10427" max="10431" width="8.83203125" style="1657"/>
    <col min="10432" max="10432" width="16.33203125" style="1657" bestFit="1" customWidth="1"/>
    <col min="10433" max="10433" width="9.1640625" style="1657" bestFit="1" customWidth="1"/>
    <col min="10434" max="10441" width="8.83203125" style="1657"/>
    <col min="10442" max="10442" width="9.1640625" style="1657" bestFit="1" customWidth="1"/>
    <col min="10443" max="10447" width="8.83203125" style="1657"/>
    <col min="10448" max="10448" width="16.33203125" style="1657" bestFit="1" customWidth="1"/>
    <col min="10449" max="10449" width="9.1640625" style="1657" bestFit="1" customWidth="1"/>
    <col min="10450" max="10457" width="8.83203125" style="1657"/>
    <col min="10458" max="10458" width="9.1640625" style="1657" bestFit="1" customWidth="1"/>
    <col min="10459" max="10463" width="8.83203125" style="1657"/>
    <col min="10464" max="10464" width="16.33203125" style="1657" bestFit="1" customWidth="1"/>
    <col min="10465" max="10465" width="9.1640625" style="1657" bestFit="1" customWidth="1"/>
    <col min="10466" max="10473" width="8.83203125" style="1657"/>
    <col min="10474" max="10474" width="9.1640625" style="1657" bestFit="1" customWidth="1"/>
    <col min="10475" max="10479" width="8.83203125" style="1657"/>
    <col min="10480" max="10480" width="16.33203125" style="1657" bestFit="1" customWidth="1"/>
    <col min="10481" max="10481" width="9.1640625" style="1657" bestFit="1" customWidth="1"/>
    <col min="10482" max="10489" width="8.83203125" style="1657"/>
    <col min="10490" max="10490" width="9.1640625" style="1657" bestFit="1" customWidth="1"/>
    <col min="10491" max="10495" width="8.83203125" style="1657"/>
    <col min="10496" max="10496" width="16.33203125" style="1657" bestFit="1" customWidth="1"/>
    <col min="10497" max="10497" width="9.1640625" style="1657" bestFit="1" customWidth="1"/>
    <col min="10498" max="10505" width="8.83203125" style="1657"/>
    <col min="10506" max="10506" width="9.1640625" style="1657" bestFit="1" customWidth="1"/>
    <col min="10507" max="10511" width="8.83203125" style="1657"/>
    <col min="10512" max="10512" width="16.33203125" style="1657" bestFit="1" customWidth="1"/>
    <col min="10513" max="10513" width="9.1640625" style="1657" bestFit="1" customWidth="1"/>
    <col min="10514" max="10521" width="8.83203125" style="1657"/>
    <col min="10522" max="10522" width="9.1640625" style="1657" bestFit="1" customWidth="1"/>
    <col min="10523" max="10527" width="8.83203125" style="1657"/>
    <col min="10528" max="10528" width="16.33203125" style="1657" bestFit="1" customWidth="1"/>
    <col min="10529" max="10529" width="9.1640625" style="1657" bestFit="1" customWidth="1"/>
    <col min="10530" max="10537" width="8.83203125" style="1657"/>
    <col min="10538" max="10538" width="9.1640625" style="1657" bestFit="1" customWidth="1"/>
    <col min="10539" max="10543" width="8.83203125" style="1657"/>
    <col min="10544" max="10544" width="16.33203125" style="1657" bestFit="1" customWidth="1"/>
    <col min="10545" max="10545" width="9.1640625" style="1657" bestFit="1" customWidth="1"/>
    <col min="10546" max="10553" width="8.83203125" style="1657"/>
    <col min="10554" max="10554" width="9.1640625" style="1657" bestFit="1" customWidth="1"/>
    <col min="10555" max="10559" width="8.83203125" style="1657"/>
    <col min="10560" max="10560" width="16.33203125" style="1657" bestFit="1" customWidth="1"/>
    <col min="10561" max="10561" width="9.1640625" style="1657" bestFit="1" customWidth="1"/>
    <col min="10562" max="10569" width="8.83203125" style="1657"/>
    <col min="10570" max="10570" width="9.1640625" style="1657" bestFit="1" customWidth="1"/>
    <col min="10571" max="10575" width="8.83203125" style="1657"/>
    <col min="10576" max="10576" width="16.33203125" style="1657" bestFit="1" customWidth="1"/>
    <col min="10577" max="10577" width="9.1640625" style="1657" bestFit="1" customWidth="1"/>
    <col min="10578" max="10585" width="8.83203125" style="1657"/>
    <col min="10586" max="10586" width="9.1640625" style="1657" bestFit="1" customWidth="1"/>
    <col min="10587" max="10591" width="8.83203125" style="1657"/>
    <col min="10592" max="10592" width="16.33203125" style="1657" bestFit="1" customWidth="1"/>
    <col min="10593" max="10593" width="9.1640625" style="1657" bestFit="1" customWidth="1"/>
    <col min="10594" max="10601" width="8.83203125" style="1657"/>
    <col min="10602" max="10602" width="9.1640625" style="1657" bestFit="1" customWidth="1"/>
    <col min="10603" max="10607" width="8.83203125" style="1657"/>
    <col min="10608" max="10608" width="16.33203125" style="1657" bestFit="1" customWidth="1"/>
    <col min="10609" max="10609" width="9.1640625" style="1657" bestFit="1" customWidth="1"/>
    <col min="10610" max="10617" width="8.83203125" style="1657"/>
    <col min="10618" max="10618" width="9.1640625" style="1657" bestFit="1" customWidth="1"/>
    <col min="10619" max="10623" width="8.83203125" style="1657"/>
    <col min="10624" max="10624" width="16.33203125" style="1657" bestFit="1" customWidth="1"/>
    <col min="10625" max="10625" width="9.1640625" style="1657" bestFit="1" customWidth="1"/>
    <col min="10626" max="10633" width="8.83203125" style="1657"/>
    <col min="10634" max="10634" width="9.1640625" style="1657" bestFit="1" customWidth="1"/>
    <col min="10635" max="10639" width="8.83203125" style="1657"/>
    <col min="10640" max="10640" width="16.33203125" style="1657" bestFit="1" customWidth="1"/>
    <col min="10641" max="10641" width="9.1640625" style="1657" bestFit="1" customWidth="1"/>
    <col min="10642" max="10649" width="8.83203125" style="1657"/>
    <col min="10650" max="10650" width="9.1640625" style="1657" bestFit="1" customWidth="1"/>
    <col min="10651" max="10655" width="8.83203125" style="1657"/>
    <col min="10656" max="10656" width="16.33203125" style="1657" bestFit="1" customWidth="1"/>
    <col min="10657" max="10657" width="9.1640625" style="1657" bestFit="1" customWidth="1"/>
    <col min="10658" max="10665" width="8.83203125" style="1657"/>
    <col min="10666" max="10666" width="9.1640625" style="1657" bestFit="1" customWidth="1"/>
    <col min="10667" max="10671" width="8.83203125" style="1657"/>
    <col min="10672" max="10672" width="16.33203125" style="1657" bestFit="1" customWidth="1"/>
    <col min="10673" max="10673" width="9.1640625" style="1657" bestFit="1" customWidth="1"/>
    <col min="10674" max="10681" width="8.83203125" style="1657"/>
    <col min="10682" max="10682" width="9.1640625" style="1657" bestFit="1" customWidth="1"/>
    <col min="10683" max="10687" width="8.83203125" style="1657"/>
    <col min="10688" max="10688" width="16.33203125" style="1657" bestFit="1" customWidth="1"/>
    <col min="10689" max="10689" width="9.1640625" style="1657" bestFit="1" customWidth="1"/>
    <col min="10690" max="10697" width="8.83203125" style="1657"/>
    <col min="10698" max="10698" width="9.1640625" style="1657" bestFit="1" customWidth="1"/>
    <col min="10699" max="10703" width="8.83203125" style="1657"/>
    <col min="10704" max="10704" width="16.33203125" style="1657" bestFit="1" customWidth="1"/>
    <col min="10705" max="10705" width="9.1640625" style="1657" bestFit="1" customWidth="1"/>
    <col min="10706" max="10713" width="8.83203125" style="1657"/>
    <col min="10714" max="10714" width="9.1640625" style="1657" bestFit="1" customWidth="1"/>
    <col min="10715" max="10719" width="8.83203125" style="1657"/>
    <col min="10720" max="10720" width="16.33203125" style="1657" bestFit="1" customWidth="1"/>
    <col min="10721" max="10721" width="9.1640625" style="1657" bestFit="1" customWidth="1"/>
    <col min="10722" max="10729" width="8.83203125" style="1657"/>
    <col min="10730" max="10730" width="9.1640625" style="1657" bestFit="1" customWidth="1"/>
    <col min="10731" max="10735" width="8.83203125" style="1657"/>
    <col min="10736" max="10736" width="16.33203125" style="1657" bestFit="1" customWidth="1"/>
    <col min="10737" max="10737" width="9.1640625" style="1657" bestFit="1" customWidth="1"/>
    <col min="10738" max="10745" width="8.83203125" style="1657"/>
    <col min="10746" max="10746" width="9.1640625" style="1657" bestFit="1" customWidth="1"/>
    <col min="10747" max="10751" width="8.83203125" style="1657"/>
    <col min="10752" max="10752" width="16.33203125" style="1657" bestFit="1" customWidth="1"/>
    <col min="10753" max="10753" width="9.1640625" style="1657" bestFit="1" customWidth="1"/>
    <col min="10754" max="10761" width="8.83203125" style="1657"/>
    <col min="10762" max="10762" width="9.1640625" style="1657" bestFit="1" customWidth="1"/>
    <col min="10763" max="10767" width="8.83203125" style="1657"/>
    <col min="10768" max="10768" width="16.33203125" style="1657" bestFit="1" customWidth="1"/>
    <col min="10769" max="10769" width="9.1640625" style="1657" bestFit="1" customWidth="1"/>
    <col min="10770" max="10777" width="8.83203125" style="1657"/>
    <col min="10778" max="10778" width="9.1640625" style="1657" bestFit="1" customWidth="1"/>
    <col min="10779" max="10783" width="8.83203125" style="1657"/>
    <col min="10784" max="10784" width="16.33203125" style="1657" bestFit="1" customWidth="1"/>
    <col min="10785" max="10785" width="9.1640625" style="1657" bestFit="1" customWidth="1"/>
    <col min="10786" max="10793" width="8.83203125" style="1657"/>
    <col min="10794" max="10794" width="9.1640625" style="1657" bestFit="1" customWidth="1"/>
    <col min="10795" max="10799" width="8.83203125" style="1657"/>
    <col min="10800" max="10800" width="16.33203125" style="1657" bestFit="1" customWidth="1"/>
    <col min="10801" max="10801" width="9.1640625" style="1657" bestFit="1" customWidth="1"/>
    <col min="10802" max="10809" width="8.83203125" style="1657"/>
    <col min="10810" max="10810" width="9.1640625" style="1657" bestFit="1" customWidth="1"/>
    <col min="10811" max="10815" width="8.83203125" style="1657"/>
    <col min="10816" max="10816" width="16.33203125" style="1657" bestFit="1" customWidth="1"/>
    <col min="10817" max="10817" width="9.1640625" style="1657" bestFit="1" customWidth="1"/>
    <col min="10818" max="10825" width="8.83203125" style="1657"/>
    <col min="10826" max="10826" width="9.1640625" style="1657" bestFit="1" customWidth="1"/>
    <col min="10827" max="10831" width="8.83203125" style="1657"/>
    <col min="10832" max="10832" width="16.33203125" style="1657" bestFit="1" customWidth="1"/>
    <col min="10833" max="10833" width="9.1640625" style="1657" bestFit="1" customWidth="1"/>
    <col min="10834" max="10841" width="8.83203125" style="1657"/>
    <col min="10842" max="10842" width="9.1640625" style="1657" bestFit="1" customWidth="1"/>
    <col min="10843" max="10847" width="8.83203125" style="1657"/>
    <col min="10848" max="10848" width="16.33203125" style="1657" bestFit="1" customWidth="1"/>
    <col min="10849" max="10849" width="9.1640625" style="1657" bestFit="1" customWidth="1"/>
    <col min="10850" max="10857" width="8.83203125" style="1657"/>
    <col min="10858" max="10858" width="9.1640625" style="1657" bestFit="1" customWidth="1"/>
    <col min="10859" max="10863" width="8.83203125" style="1657"/>
    <col min="10864" max="10864" width="16.33203125" style="1657" bestFit="1" customWidth="1"/>
    <col min="10865" max="10865" width="9.1640625" style="1657" bestFit="1" customWidth="1"/>
    <col min="10866" max="10873" width="8.83203125" style="1657"/>
    <col min="10874" max="10874" width="9.1640625" style="1657" bestFit="1" customWidth="1"/>
    <col min="10875" max="10879" width="8.83203125" style="1657"/>
    <col min="10880" max="10880" width="16.33203125" style="1657" bestFit="1" customWidth="1"/>
    <col min="10881" max="10881" width="9.1640625" style="1657" bestFit="1" customWidth="1"/>
    <col min="10882" max="10889" width="8.83203125" style="1657"/>
    <col min="10890" max="10890" width="9.1640625" style="1657" bestFit="1" customWidth="1"/>
    <col min="10891" max="10895" width="8.83203125" style="1657"/>
    <col min="10896" max="10896" width="16.33203125" style="1657" bestFit="1" customWidth="1"/>
    <col min="10897" max="10897" width="9.1640625" style="1657" bestFit="1" customWidth="1"/>
    <col min="10898" max="10905" width="8.83203125" style="1657"/>
    <col min="10906" max="10906" width="9.1640625" style="1657" bestFit="1" customWidth="1"/>
    <col min="10907" max="10911" width="8.83203125" style="1657"/>
    <col min="10912" max="10912" width="16.33203125" style="1657" bestFit="1" customWidth="1"/>
    <col min="10913" max="10913" width="9.1640625" style="1657" bestFit="1" customWidth="1"/>
    <col min="10914" max="10921" width="8.83203125" style="1657"/>
    <col min="10922" max="10922" width="9.1640625" style="1657" bestFit="1" customWidth="1"/>
    <col min="10923" max="10927" width="8.83203125" style="1657"/>
    <col min="10928" max="10928" width="16.33203125" style="1657" bestFit="1" customWidth="1"/>
    <col min="10929" max="10929" width="9.1640625" style="1657" bestFit="1" customWidth="1"/>
    <col min="10930" max="10937" width="8.83203125" style="1657"/>
    <col min="10938" max="10938" width="9.1640625" style="1657" bestFit="1" customWidth="1"/>
    <col min="10939" max="10943" width="8.83203125" style="1657"/>
    <col min="10944" max="10944" width="16.33203125" style="1657" bestFit="1" customWidth="1"/>
    <col min="10945" max="10945" width="9.1640625" style="1657" bestFit="1" customWidth="1"/>
    <col min="10946" max="10953" width="8.83203125" style="1657"/>
    <col min="10954" max="10954" width="9.1640625" style="1657" bestFit="1" customWidth="1"/>
    <col min="10955" max="10959" width="8.83203125" style="1657"/>
    <col min="10960" max="10960" width="16.33203125" style="1657" bestFit="1" customWidth="1"/>
    <col min="10961" max="10961" width="9.1640625" style="1657" bestFit="1" customWidth="1"/>
    <col min="10962" max="10969" width="8.83203125" style="1657"/>
    <col min="10970" max="10970" width="9.1640625" style="1657" bestFit="1" customWidth="1"/>
    <col min="10971" max="10975" width="8.83203125" style="1657"/>
    <col min="10976" max="10976" width="16.33203125" style="1657" bestFit="1" customWidth="1"/>
    <col min="10977" max="10977" width="9.1640625" style="1657" bestFit="1" customWidth="1"/>
    <col min="10978" max="10985" width="8.83203125" style="1657"/>
    <col min="10986" max="10986" width="9.1640625" style="1657" bestFit="1" customWidth="1"/>
    <col min="10987" max="10991" width="8.83203125" style="1657"/>
    <col min="10992" max="10992" width="16.33203125" style="1657" bestFit="1" customWidth="1"/>
    <col min="10993" max="10993" width="9.1640625" style="1657" bestFit="1" customWidth="1"/>
    <col min="10994" max="11001" width="8.83203125" style="1657"/>
    <col min="11002" max="11002" width="9.1640625" style="1657" bestFit="1" customWidth="1"/>
    <col min="11003" max="11007" width="8.83203125" style="1657"/>
    <col min="11008" max="11008" width="16.33203125" style="1657" bestFit="1" customWidth="1"/>
    <col min="11009" max="11009" width="9.1640625" style="1657" bestFit="1" customWidth="1"/>
    <col min="11010" max="11017" width="8.83203125" style="1657"/>
    <col min="11018" max="11018" width="9.1640625" style="1657" bestFit="1" customWidth="1"/>
    <col min="11019" max="11023" width="8.83203125" style="1657"/>
    <col min="11024" max="11024" width="16.33203125" style="1657" bestFit="1" customWidth="1"/>
    <col min="11025" max="11025" width="9.1640625" style="1657" bestFit="1" customWidth="1"/>
    <col min="11026" max="11033" width="8.83203125" style="1657"/>
    <col min="11034" max="11034" width="9.1640625" style="1657" bestFit="1" customWidth="1"/>
    <col min="11035" max="11039" width="8.83203125" style="1657"/>
    <col min="11040" max="11040" width="16.33203125" style="1657" bestFit="1" customWidth="1"/>
    <col min="11041" max="11041" width="9.1640625" style="1657" bestFit="1" customWidth="1"/>
    <col min="11042" max="11049" width="8.83203125" style="1657"/>
    <col min="11050" max="11050" width="9.1640625" style="1657" bestFit="1" customWidth="1"/>
    <col min="11051" max="11055" width="8.83203125" style="1657"/>
    <col min="11056" max="11056" width="16.33203125" style="1657" bestFit="1" customWidth="1"/>
    <col min="11057" max="11057" width="9.1640625" style="1657" bestFit="1" customWidth="1"/>
    <col min="11058" max="11065" width="8.83203125" style="1657"/>
    <col min="11066" max="11066" width="9.1640625" style="1657" bestFit="1" customWidth="1"/>
    <col min="11067" max="11071" width="8.83203125" style="1657"/>
    <col min="11072" max="11072" width="16.33203125" style="1657" bestFit="1" customWidth="1"/>
    <col min="11073" max="11073" width="9.1640625" style="1657" bestFit="1" customWidth="1"/>
    <col min="11074" max="11081" width="8.83203125" style="1657"/>
    <col min="11082" max="11082" width="9.1640625" style="1657" bestFit="1" customWidth="1"/>
    <col min="11083" max="11087" width="8.83203125" style="1657"/>
    <col min="11088" max="11088" width="16.33203125" style="1657" bestFit="1" customWidth="1"/>
    <col min="11089" max="11089" width="9.1640625" style="1657" bestFit="1" customWidth="1"/>
    <col min="11090" max="11097" width="8.83203125" style="1657"/>
    <col min="11098" max="11098" width="9.1640625" style="1657" bestFit="1" customWidth="1"/>
    <col min="11099" max="11103" width="8.83203125" style="1657"/>
    <col min="11104" max="11104" width="16.33203125" style="1657" bestFit="1" customWidth="1"/>
    <col min="11105" max="11105" width="9.1640625" style="1657" bestFit="1" customWidth="1"/>
    <col min="11106" max="11113" width="8.83203125" style="1657"/>
    <col min="11114" max="11114" width="9.1640625" style="1657" bestFit="1" customWidth="1"/>
    <col min="11115" max="11119" width="8.83203125" style="1657"/>
    <col min="11120" max="11120" width="16.33203125" style="1657" bestFit="1" customWidth="1"/>
    <col min="11121" max="11121" width="9.1640625" style="1657" bestFit="1" customWidth="1"/>
    <col min="11122" max="11129" width="8.83203125" style="1657"/>
    <col min="11130" max="11130" width="9.1640625" style="1657" bestFit="1" customWidth="1"/>
    <col min="11131" max="11135" width="8.83203125" style="1657"/>
    <col min="11136" max="11136" width="16.33203125" style="1657" bestFit="1" customWidth="1"/>
    <col min="11137" max="11137" width="9.1640625" style="1657" bestFit="1" customWidth="1"/>
    <col min="11138" max="11145" width="8.83203125" style="1657"/>
    <col min="11146" max="11146" width="9.1640625" style="1657" bestFit="1" customWidth="1"/>
    <col min="11147" max="11151" width="8.83203125" style="1657"/>
    <col min="11152" max="11152" width="16.33203125" style="1657" bestFit="1" customWidth="1"/>
    <col min="11153" max="11153" width="9.1640625" style="1657" bestFit="1" customWidth="1"/>
    <col min="11154" max="11161" width="8.83203125" style="1657"/>
    <col min="11162" max="11162" width="9.1640625" style="1657" bestFit="1" customWidth="1"/>
    <col min="11163" max="11167" width="8.83203125" style="1657"/>
    <col min="11168" max="11168" width="16.33203125" style="1657" bestFit="1" customWidth="1"/>
    <col min="11169" max="11169" width="9.1640625" style="1657" bestFit="1" customWidth="1"/>
    <col min="11170" max="11177" width="8.83203125" style="1657"/>
    <col min="11178" max="11178" width="9.1640625" style="1657" bestFit="1" customWidth="1"/>
    <col min="11179" max="11183" width="8.83203125" style="1657"/>
    <col min="11184" max="11184" width="16.33203125" style="1657" bestFit="1" customWidth="1"/>
    <col min="11185" max="11185" width="9.1640625" style="1657" bestFit="1" customWidth="1"/>
    <col min="11186" max="11193" width="8.83203125" style="1657"/>
    <col min="11194" max="11194" width="9.1640625" style="1657" bestFit="1" customWidth="1"/>
    <col min="11195" max="11199" width="8.83203125" style="1657"/>
    <col min="11200" max="11200" width="16.33203125" style="1657" bestFit="1" customWidth="1"/>
    <col min="11201" max="11201" width="9.1640625" style="1657" bestFit="1" customWidth="1"/>
    <col min="11202" max="11209" width="8.83203125" style="1657"/>
    <col min="11210" max="11210" width="9.1640625" style="1657" bestFit="1" customWidth="1"/>
    <col min="11211" max="11215" width="8.83203125" style="1657"/>
    <col min="11216" max="11216" width="16.33203125" style="1657" bestFit="1" customWidth="1"/>
    <col min="11217" max="11217" width="9.1640625" style="1657" bestFit="1" customWidth="1"/>
    <col min="11218" max="11225" width="8.83203125" style="1657"/>
    <col min="11226" max="11226" width="9.1640625" style="1657" bestFit="1" customWidth="1"/>
    <col min="11227" max="11231" width="8.83203125" style="1657"/>
    <col min="11232" max="11232" width="16.33203125" style="1657" bestFit="1" customWidth="1"/>
    <col min="11233" max="11233" width="9.1640625" style="1657" bestFit="1" customWidth="1"/>
    <col min="11234" max="11241" width="8.83203125" style="1657"/>
    <col min="11242" max="11242" width="9.1640625" style="1657" bestFit="1" customWidth="1"/>
    <col min="11243" max="11247" width="8.83203125" style="1657"/>
    <col min="11248" max="11248" width="16.33203125" style="1657" bestFit="1" customWidth="1"/>
    <col min="11249" max="11249" width="9.1640625" style="1657" bestFit="1" customWidth="1"/>
    <col min="11250" max="11257" width="8.83203125" style="1657"/>
    <col min="11258" max="11258" width="9.1640625" style="1657" bestFit="1" customWidth="1"/>
    <col min="11259" max="11263" width="8.83203125" style="1657"/>
    <col min="11264" max="11264" width="16.33203125" style="1657" bestFit="1" customWidth="1"/>
    <col min="11265" max="11265" width="9.1640625" style="1657" bestFit="1" customWidth="1"/>
    <col min="11266" max="11273" width="8.83203125" style="1657"/>
    <col min="11274" max="11274" width="9.1640625" style="1657" bestFit="1" customWidth="1"/>
    <col min="11275" max="11279" width="8.83203125" style="1657"/>
    <col min="11280" max="11280" width="16.33203125" style="1657" bestFit="1" customWidth="1"/>
    <col min="11281" max="11281" width="9.1640625" style="1657" bestFit="1" customWidth="1"/>
    <col min="11282" max="11289" width="8.83203125" style="1657"/>
    <col min="11290" max="11290" width="9.1640625" style="1657" bestFit="1" customWidth="1"/>
    <col min="11291" max="11295" width="8.83203125" style="1657"/>
    <col min="11296" max="11296" width="16.33203125" style="1657" bestFit="1" customWidth="1"/>
    <col min="11297" max="11297" width="9.1640625" style="1657" bestFit="1" customWidth="1"/>
    <col min="11298" max="11305" width="8.83203125" style="1657"/>
    <col min="11306" max="11306" width="9.1640625" style="1657" bestFit="1" customWidth="1"/>
    <col min="11307" max="11311" width="8.83203125" style="1657"/>
    <col min="11312" max="11312" width="16.33203125" style="1657" bestFit="1" customWidth="1"/>
    <col min="11313" max="11313" width="9.1640625" style="1657" bestFit="1" customWidth="1"/>
    <col min="11314" max="11321" width="8.83203125" style="1657"/>
    <col min="11322" max="11322" width="9.1640625" style="1657" bestFit="1" customWidth="1"/>
    <col min="11323" max="11327" width="8.83203125" style="1657"/>
    <col min="11328" max="11328" width="16.33203125" style="1657" bestFit="1" customWidth="1"/>
    <col min="11329" max="11329" width="9.1640625" style="1657" bestFit="1" customWidth="1"/>
    <col min="11330" max="11337" width="8.83203125" style="1657"/>
    <col min="11338" max="11338" width="9.1640625" style="1657" bestFit="1" customWidth="1"/>
    <col min="11339" max="11343" width="8.83203125" style="1657"/>
    <col min="11344" max="11344" width="16.33203125" style="1657" bestFit="1" customWidth="1"/>
    <col min="11345" max="11345" width="9.1640625" style="1657" bestFit="1" customWidth="1"/>
    <col min="11346" max="11353" width="8.83203125" style="1657"/>
    <col min="11354" max="11354" width="9.1640625" style="1657" bestFit="1" customWidth="1"/>
    <col min="11355" max="11359" width="8.83203125" style="1657"/>
    <col min="11360" max="11360" width="16.33203125" style="1657" bestFit="1" customWidth="1"/>
    <col min="11361" max="11361" width="9.1640625" style="1657" bestFit="1" customWidth="1"/>
    <col min="11362" max="11369" width="8.83203125" style="1657"/>
    <col min="11370" max="11370" width="9.1640625" style="1657" bestFit="1" customWidth="1"/>
    <col min="11371" max="11375" width="8.83203125" style="1657"/>
    <col min="11376" max="11376" width="16.33203125" style="1657" bestFit="1" customWidth="1"/>
    <col min="11377" max="11377" width="9.1640625" style="1657" bestFit="1" customWidth="1"/>
    <col min="11378" max="11385" width="8.83203125" style="1657"/>
    <col min="11386" max="11386" width="9.1640625" style="1657" bestFit="1" customWidth="1"/>
    <col min="11387" max="11391" width="8.83203125" style="1657"/>
    <col min="11392" max="11392" width="16.33203125" style="1657" bestFit="1" customWidth="1"/>
    <col min="11393" max="11393" width="9.1640625" style="1657" bestFit="1" customWidth="1"/>
    <col min="11394" max="11401" width="8.83203125" style="1657"/>
    <col min="11402" max="11402" width="9.1640625" style="1657" bestFit="1" customWidth="1"/>
    <col min="11403" max="11407" width="8.83203125" style="1657"/>
    <col min="11408" max="11408" width="16.33203125" style="1657" bestFit="1" customWidth="1"/>
    <col min="11409" max="11409" width="9.1640625" style="1657" bestFit="1" customWidth="1"/>
    <col min="11410" max="11417" width="8.83203125" style="1657"/>
    <col min="11418" max="11418" width="9.1640625" style="1657" bestFit="1" customWidth="1"/>
    <col min="11419" max="11423" width="8.83203125" style="1657"/>
    <col min="11424" max="11424" width="16.33203125" style="1657" bestFit="1" customWidth="1"/>
    <col min="11425" max="11425" width="9.1640625" style="1657" bestFit="1" customWidth="1"/>
    <col min="11426" max="11433" width="8.83203125" style="1657"/>
    <col min="11434" max="11434" width="9.1640625" style="1657" bestFit="1" customWidth="1"/>
    <col min="11435" max="11439" width="8.83203125" style="1657"/>
    <col min="11440" max="11440" width="16.33203125" style="1657" bestFit="1" customWidth="1"/>
    <col min="11441" max="11441" width="9.1640625" style="1657" bestFit="1" customWidth="1"/>
    <col min="11442" max="11449" width="8.83203125" style="1657"/>
    <col min="11450" max="11450" width="9.1640625" style="1657" bestFit="1" customWidth="1"/>
    <col min="11451" max="11455" width="8.83203125" style="1657"/>
    <col min="11456" max="11456" width="16.33203125" style="1657" bestFit="1" customWidth="1"/>
    <col min="11457" max="11457" width="9.1640625" style="1657" bestFit="1" customWidth="1"/>
    <col min="11458" max="11465" width="8.83203125" style="1657"/>
    <col min="11466" max="11466" width="9.1640625" style="1657" bestFit="1" customWidth="1"/>
    <col min="11467" max="11471" width="8.83203125" style="1657"/>
    <col min="11472" max="11472" width="16.33203125" style="1657" bestFit="1" customWidth="1"/>
    <col min="11473" max="11473" width="9.1640625" style="1657" bestFit="1" customWidth="1"/>
    <col min="11474" max="11481" width="8.83203125" style="1657"/>
    <col min="11482" max="11482" width="9.1640625" style="1657" bestFit="1" customWidth="1"/>
    <col min="11483" max="11487" width="8.83203125" style="1657"/>
    <col min="11488" max="11488" width="16.33203125" style="1657" bestFit="1" customWidth="1"/>
    <col min="11489" max="11489" width="9.1640625" style="1657" bestFit="1" customWidth="1"/>
    <col min="11490" max="11497" width="8.83203125" style="1657"/>
    <col min="11498" max="11498" width="9.1640625" style="1657" bestFit="1" customWidth="1"/>
    <col min="11499" max="11503" width="8.83203125" style="1657"/>
    <col min="11504" max="11504" width="16.33203125" style="1657" bestFit="1" customWidth="1"/>
    <col min="11505" max="11505" width="9.1640625" style="1657" bestFit="1" customWidth="1"/>
    <col min="11506" max="11513" width="8.83203125" style="1657"/>
    <col min="11514" max="11514" width="9.1640625" style="1657" bestFit="1" customWidth="1"/>
    <col min="11515" max="11519" width="8.83203125" style="1657"/>
    <col min="11520" max="11520" width="16.33203125" style="1657" bestFit="1" customWidth="1"/>
    <col min="11521" max="11521" width="9.1640625" style="1657" bestFit="1" customWidth="1"/>
    <col min="11522" max="11529" width="8.83203125" style="1657"/>
    <col min="11530" max="11530" width="9.1640625" style="1657" bestFit="1" customWidth="1"/>
    <col min="11531" max="11535" width="8.83203125" style="1657"/>
    <col min="11536" max="11536" width="16.33203125" style="1657" bestFit="1" customWidth="1"/>
    <col min="11537" max="11537" width="9.1640625" style="1657" bestFit="1" customWidth="1"/>
    <col min="11538" max="11545" width="8.83203125" style="1657"/>
    <col min="11546" max="11546" width="9.1640625" style="1657" bestFit="1" customWidth="1"/>
    <col min="11547" max="11551" width="8.83203125" style="1657"/>
    <col min="11552" max="11552" width="16.33203125" style="1657" bestFit="1" customWidth="1"/>
    <col min="11553" max="11553" width="9.1640625" style="1657" bestFit="1" customWidth="1"/>
    <col min="11554" max="11561" width="8.83203125" style="1657"/>
    <col min="11562" max="11562" width="9.1640625" style="1657" bestFit="1" customWidth="1"/>
    <col min="11563" max="11567" width="8.83203125" style="1657"/>
    <col min="11568" max="11568" width="16.33203125" style="1657" bestFit="1" customWidth="1"/>
    <col min="11569" max="11569" width="9.1640625" style="1657" bestFit="1" customWidth="1"/>
    <col min="11570" max="11577" width="8.83203125" style="1657"/>
    <col min="11578" max="11578" width="9.1640625" style="1657" bestFit="1" customWidth="1"/>
    <col min="11579" max="11583" width="8.83203125" style="1657"/>
    <col min="11584" max="11584" width="16.33203125" style="1657" bestFit="1" customWidth="1"/>
    <col min="11585" max="11585" width="9.1640625" style="1657" bestFit="1" customWidth="1"/>
    <col min="11586" max="11593" width="8.83203125" style="1657"/>
    <col min="11594" max="11594" width="9.1640625" style="1657" bestFit="1" customWidth="1"/>
    <col min="11595" max="11599" width="8.83203125" style="1657"/>
    <col min="11600" max="11600" width="16.33203125" style="1657" bestFit="1" customWidth="1"/>
    <col min="11601" max="11601" width="9.1640625" style="1657" bestFit="1" customWidth="1"/>
    <col min="11602" max="11609" width="8.83203125" style="1657"/>
    <col min="11610" max="11610" width="9.1640625" style="1657" bestFit="1" customWidth="1"/>
    <col min="11611" max="11615" width="8.83203125" style="1657"/>
    <col min="11616" max="11616" width="16.33203125" style="1657" bestFit="1" customWidth="1"/>
    <col min="11617" max="11617" width="9.1640625" style="1657" bestFit="1" customWidth="1"/>
    <col min="11618" max="11625" width="8.83203125" style="1657"/>
    <col min="11626" max="11626" width="9.1640625" style="1657" bestFit="1" customWidth="1"/>
    <col min="11627" max="11631" width="8.83203125" style="1657"/>
    <col min="11632" max="11632" width="16.33203125" style="1657" bestFit="1" customWidth="1"/>
    <col min="11633" max="11633" width="9.1640625" style="1657" bestFit="1" customWidth="1"/>
    <col min="11634" max="11641" width="8.83203125" style="1657"/>
    <col min="11642" max="11642" width="9.1640625" style="1657" bestFit="1" customWidth="1"/>
    <col min="11643" max="11647" width="8.83203125" style="1657"/>
    <col min="11648" max="11648" width="16.33203125" style="1657" bestFit="1" customWidth="1"/>
    <col min="11649" max="11649" width="9.1640625" style="1657" bestFit="1" customWidth="1"/>
    <col min="11650" max="11657" width="8.83203125" style="1657"/>
    <col min="11658" max="11658" width="9.1640625" style="1657" bestFit="1" customWidth="1"/>
    <col min="11659" max="11663" width="8.83203125" style="1657"/>
    <col min="11664" max="11664" width="16.33203125" style="1657" bestFit="1" customWidth="1"/>
    <col min="11665" max="11665" width="9.1640625" style="1657" bestFit="1" customWidth="1"/>
    <col min="11666" max="11673" width="8.83203125" style="1657"/>
    <col min="11674" max="11674" width="9.1640625" style="1657" bestFit="1" customWidth="1"/>
    <col min="11675" max="11679" width="8.83203125" style="1657"/>
    <col min="11680" max="11680" width="16.33203125" style="1657" bestFit="1" customWidth="1"/>
    <col min="11681" max="11681" width="9.1640625" style="1657" bestFit="1" customWidth="1"/>
    <col min="11682" max="11689" width="8.83203125" style="1657"/>
    <col min="11690" max="11690" width="9.1640625" style="1657" bestFit="1" customWidth="1"/>
    <col min="11691" max="11695" width="8.83203125" style="1657"/>
    <col min="11696" max="11696" width="16.33203125" style="1657" bestFit="1" customWidth="1"/>
    <col min="11697" max="11697" width="9.1640625" style="1657" bestFit="1" customWidth="1"/>
    <col min="11698" max="11705" width="8.83203125" style="1657"/>
    <col min="11706" max="11706" width="9.1640625" style="1657" bestFit="1" customWidth="1"/>
    <col min="11707" max="11711" width="8.83203125" style="1657"/>
    <col min="11712" max="11712" width="16.33203125" style="1657" bestFit="1" customWidth="1"/>
    <col min="11713" max="11713" width="9.1640625" style="1657" bestFit="1" customWidth="1"/>
    <col min="11714" max="11721" width="8.83203125" style="1657"/>
    <col min="11722" max="11722" width="9.1640625" style="1657" bestFit="1" customWidth="1"/>
    <col min="11723" max="11727" width="8.83203125" style="1657"/>
    <col min="11728" max="11728" width="16.33203125" style="1657" bestFit="1" customWidth="1"/>
    <col min="11729" max="11729" width="9.1640625" style="1657" bestFit="1" customWidth="1"/>
    <col min="11730" max="11737" width="8.83203125" style="1657"/>
    <col min="11738" max="11738" width="9.1640625" style="1657" bestFit="1" customWidth="1"/>
    <col min="11739" max="11743" width="8.83203125" style="1657"/>
    <col min="11744" max="11744" width="16.33203125" style="1657" bestFit="1" customWidth="1"/>
    <col min="11745" max="11745" width="9.1640625" style="1657" bestFit="1" customWidth="1"/>
    <col min="11746" max="11753" width="8.83203125" style="1657"/>
    <col min="11754" max="11754" width="9.1640625" style="1657" bestFit="1" customWidth="1"/>
    <col min="11755" max="11759" width="8.83203125" style="1657"/>
    <col min="11760" max="11760" width="16.33203125" style="1657" bestFit="1" customWidth="1"/>
    <col min="11761" max="11761" width="9.1640625" style="1657" bestFit="1" customWidth="1"/>
    <col min="11762" max="11769" width="8.83203125" style="1657"/>
    <col min="11770" max="11770" width="9.1640625" style="1657" bestFit="1" customWidth="1"/>
    <col min="11771" max="11775" width="8.83203125" style="1657"/>
    <col min="11776" max="11776" width="16.33203125" style="1657" bestFit="1" customWidth="1"/>
    <col min="11777" max="11777" width="9.1640625" style="1657" bestFit="1" customWidth="1"/>
    <col min="11778" max="11785" width="8.83203125" style="1657"/>
    <col min="11786" max="11786" width="9.1640625" style="1657" bestFit="1" customWidth="1"/>
    <col min="11787" max="11791" width="8.83203125" style="1657"/>
    <col min="11792" max="11792" width="16.33203125" style="1657" bestFit="1" customWidth="1"/>
    <col min="11793" max="11793" width="9.1640625" style="1657" bestFit="1" customWidth="1"/>
    <col min="11794" max="11801" width="8.83203125" style="1657"/>
    <col min="11802" max="11802" width="9.1640625" style="1657" bestFit="1" customWidth="1"/>
    <col min="11803" max="11807" width="8.83203125" style="1657"/>
    <col min="11808" max="11808" width="16.33203125" style="1657" bestFit="1" customWidth="1"/>
    <col min="11809" max="11809" width="9.1640625" style="1657" bestFit="1" customWidth="1"/>
    <col min="11810" max="11817" width="8.83203125" style="1657"/>
    <col min="11818" max="11818" width="9.1640625" style="1657" bestFit="1" customWidth="1"/>
    <col min="11819" max="11823" width="8.83203125" style="1657"/>
    <col min="11824" max="11824" width="16.33203125" style="1657" bestFit="1" customWidth="1"/>
    <col min="11825" max="11825" width="9.1640625" style="1657" bestFit="1" customWidth="1"/>
    <col min="11826" max="11833" width="8.83203125" style="1657"/>
    <col min="11834" max="11834" width="9.1640625" style="1657" bestFit="1" customWidth="1"/>
    <col min="11835" max="11839" width="8.83203125" style="1657"/>
    <col min="11840" max="11840" width="16.33203125" style="1657" bestFit="1" customWidth="1"/>
    <col min="11841" max="11841" width="9.1640625" style="1657" bestFit="1" customWidth="1"/>
    <col min="11842" max="11849" width="8.83203125" style="1657"/>
    <col min="11850" max="11850" width="9.1640625" style="1657" bestFit="1" customWidth="1"/>
    <col min="11851" max="11855" width="8.83203125" style="1657"/>
    <col min="11856" max="11856" width="16.33203125" style="1657" bestFit="1" customWidth="1"/>
    <col min="11857" max="11857" width="9.1640625" style="1657" bestFit="1" customWidth="1"/>
    <col min="11858" max="11865" width="8.83203125" style="1657"/>
    <col min="11866" max="11866" width="9.1640625" style="1657" bestFit="1" customWidth="1"/>
    <col min="11867" max="11871" width="8.83203125" style="1657"/>
    <col min="11872" max="11872" width="16.33203125" style="1657" bestFit="1" customWidth="1"/>
    <col min="11873" max="11873" width="9.1640625" style="1657" bestFit="1" customWidth="1"/>
    <col min="11874" max="11881" width="8.83203125" style="1657"/>
    <col min="11882" max="11882" width="9.1640625" style="1657" bestFit="1" customWidth="1"/>
    <col min="11883" max="11887" width="8.83203125" style="1657"/>
    <col min="11888" max="11888" width="16.33203125" style="1657" bestFit="1" customWidth="1"/>
    <col min="11889" max="11889" width="9.1640625" style="1657" bestFit="1" customWidth="1"/>
    <col min="11890" max="11897" width="8.83203125" style="1657"/>
    <col min="11898" max="11898" width="9.1640625" style="1657" bestFit="1" customWidth="1"/>
    <col min="11899" max="11903" width="8.83203125" style="1657"/>
    <col min="11904" max="11904" width="16.33203125" style="1657" bestFit="1" customWidth="1"/>
    <col min="11905" max="11905" width="9.1640625" style="1657" bestFit="1" customWidth="1"/>
    <col min="11906" max="11913" width="8.83203125" style="1657"/>
    <col min="11914" max="11914" width="9.1640625" style="1657" bestFit="1" customWidth="1"/>
    <col min="11915" max="11919" width="8.83203125" style="1657"/>
    <col min="11920" max="11920" width="16.33203125" style="1657" bestFit="1" customWidth="1"/>
    <col min="11921" max="11921" width="9.1640625" style="1657" bestFit="1" customWidth="1"/>
    <col min="11922" max="11929" width="8.83203125" style="1657"/>
    <col min="11930" max="11930" width="9.1640625" style="1657" bestFit="1" customWidth="1"/>
    <col min="11931" max="11935" width="8.83203125" style="1657"/>
    <col min="11936" max="11936" width="16.33203125" style="1657" bestFit="1" customWidth="1"/>
    <col min="11937" max="11937" width="9.1640625" style="1657" bestFit="1" customWidth="1"/>
    <col min="11938" max="11945" width="8.83203125" style="1657"/>
    <col min="11946" max="11946" width="9.1640625" style="1657" bestFit="1" customWidth="1"/>
    <col min="11947" max="11951" width="8.83203125" style="1657"/>
    <col min="11952" max="11952" width="16.33203125" style="1657" bestFit="1" customWidth="1"/>
    <col min="11953" max="11953" width="9.1640625" style="1657" bestFit="1" customWidth="1"/>
    <col min="11954" max="11961" width="8.83203125" style="1657"/>
    <col min="11962" max="11962" width="9.1640625" style="1657" bestFit="1" customWidth="1"/>
    <col min="11963" max="11967" width="8.83203125" style="1657"/>
    <col min="11968" max="11968" width="16.33203125" style="1657" bestFit="1" customWidth="1"/>
    <col min="11969" max="11969" width="9.1640625" style="1657" bestFit="1" customWidth="1"/>
    <col min="11970" max="11977" width="8.83203125" style="1657"/>
    <col min="11978" max="11978" width="9.1640625" style="1657" bestFit="1" customWidth="1"/>
    <col min="11979" max="11983" width="8.83203125" style="1657"/>
    <col min="11984" max="11984" width="16.33203125" style="1657" bestFit="1" customWidth="1"/>
    <col min="11985" max="11985" width="9.1640625" style="1657" bestFit="1" customWidth="1"/>
    <col min="11986" max="11993" width="8.83203125" style="1657"/>
    <col min="11994" max="11994" width="9.1640625" style="1657" bestFit="1" customWidth="1"/>
    <col min="11995" max="11999" width="8.83203125" style="1657"/>
    <col min="12000" max="12000" width="16.33203125" style="1657" bestFit="1" customWidth="1"/>
    <col min="12001" max="12001" width="9.1640625" style="1657" bestFit="1" customWidth="1"/>
    <col min="12002" max="12009" width="8.83203125" style="1657"/>
    <col min="12010" max="12010" width="9.1640625" style="1657" bestFit="1" customWidth="1"/>
    <col min="12011" max="12015" width="8.83203125" style="1657"/>
    <col min="12016" max="12016" width="16.33203125" style="1657" bestFit="1" customWidth="1"/>
    <col min="12017" max="12017" width="9.1640625" style="1657" bestFit="1" customWidth="1"/>
    <col min="12018" max="12025" width="8.83203125" style="1657"/>
    <col min="12026" max="12026" width="9.1640625" style="1657" bestFit="1" customWidth="1"/>
    <col min="12027" max="12031" width="8.83203125" style="1657"/>
    <col min="12032" max="12032" width="16.33203125" style="1657" bestFit="1" customWidth="1"/>
    <col min="12033" max="12033" width="9.1640625" style="1657" bestFit="1" customWidth="1"/>
    <col min="12034" max="12041" width="8.83203125" style="1657"/>
    <col min="12042" max="12042" width="9.1640625" style="1657" bestFit="1" customWidth="1"/>
    <col min="12043" max="12047" width="8.83203125" style="1657"/>
    <col min="12048" max="12048" width="16.33203125" style="1657" bestFit="1" customWidth="1"/>
    <col min="12049" max="12049" width="9.1640625" style="1657" bestFit="1" customWidth="1"/>
    <col min="12050" max="12057" width="8.83203125" style="1657"/>
    <col min="12058" max="12058" width="9.1640625" style="1657" bestFit="1" customWidth="1"/>
    <col min="12059" max="12063" width="8.83203125" style="1657"/>
    <col min="12064" max="12064" width="16.33203125" style="1657" bestFit="1" customWidth="1"/>
    <col min="12065" max="12065" width="9.1640625" style="1657" bestFit="1" customWidth="1"/>
    <col min="12066" max="12073" width="8.83203125" style="1657"/>
    <col min="12074" max="12074" width="9.1640625" style="1657" bestFit="1" customWidth="1"/>
    <col min="12075" max="12079" width="8.83203125" style="1657"/>
    <col min="12080" max="12080" width="16.33203125" style="1657" bestFit="1" customWidth="1"/>
    <col min="12081" max="12081" width="9.1640625" style="1657" bestFit="1" customWidth="1"/>
    <col min="12082" max="12089" width="8.83203125" style="1657"/>
    <col min="12090" max="12090" width="9.1640625" style="1657" bestFit="1" customWidth="1"/>
    <col min="12091" max="12095" width="8.83203125" style="1657"/>
    <col min="12096" max="12096" width="16.33203125" style="1657" bestFit="1" customWidth="1"/>
    <col min="12097" max="12097" width="9.1640625" style="1657" bestFit="1" customWidth="1"/>
    <col min="12098" max="12105" width="8.83203125" style="1657"/>
    <col min="12106" max="12106" width="9.1640625" style="1657" bestFit="1" customWidth="1"/>
    <col min="12107" max="12111" width="8.83203125" style="1657"/>
    <col min="12112" max="12112" width="16.33203125" style="1657" bestFit="1" customWidth="1"/>
    <col min="12113" max="12113" width="9.1640625" style="1657" bestFit="1" customWidth="1"/>
    <col min="12114" max="12121" width="8.83203125" style="1657"/>
    <col min="12122" max="12122" width="9.1640625" style="1657" bestFit="1" customWidth="1"/>
    <col min="12123" max="12127" width="8.83203125" style="1657"/>
    <col min="12128" max="12128" width="16.33203125" style="1657" bestFit="1" customWidth="1"/>
    <col min="12129" max="12129" width="9.1640625" style="1657" bestFit="1" customWidth="1"/>
    <col min="12130" max="12137" width="8.83203125" style="1657"/>
    <col min="12138" max="12138" width="9.1640625" style="1657" bestFit="1" customWidth="1"/>
    <col min="12139" max="12143" width="8.83203125" style="1657"/>
    <col min="12144" max="12144" width="16.33203125" style="1657" bestFit="1" customWidth="1"/>
    <col min="12145" max="12145" width="9.1640625" style="1657" bestFit="1" customWidth="1"/>
    <col min="12146" max="12153" width="8.83203125" style="1657"/>
    <col min="12154" max="12154" width="9.1640625" style="1657" bestFit="1" customWidth="1"/>
    <col min="12155" max="12159" width="8.83203125" style="1657"/>
    <col min="12160" max="12160" width="16.33203125" style="1657" bestFit="1" customWidth="1"/>
    <col min="12161" max="12161" width="9.1640625" style="1657" bestFit="1" customWidth="1"/>
    <col min="12162" max="12169" width="8.83203125" style="1657"/>
    <col min="12170" max="12170" width="9.1640625" style="1657" bestFit="1" customWidth="1"/>
    <col min="12171" max="12175" width="8.83203125" style="1657"/>
    <col min="12176" max="12176" width="16.33203125" style="1657" bestFit="1" customWidth="1"/>
    <col min="12177" max="12177" width="9.1640625" style="1657" bestFit="1" customWidth="1"/>
    <col min="12178" max="12185" width="8.83203125" style="1657"/>
    <col min="12186" max="12186" width="9.1640625" style="1657" bestFit="1" customWidth="1"/>
    <col min="12187" max="12191" width="8.83203125" style="1657"/>
    <col min="12192" max="12192" width="16.33203125" style="1657" bestFit="1" customWidth="1"/>
    <col min="12193" max="12193" width="9.1640625" style="1657" bestFit="1" customWidth="1"/>
    <col min="12194" max="12201" width="8.83203125" style="1657"/>
    <col min="12202" max="12202" width="9.1640625" style="1657" bestFit="1" customWidth="1"/>
    <col min="12203" max="12207" width="8.83203125" style="1657"/>
    <col min="12208" max="12208" width="16.33203125" style="1657" bestFit="1" customWidth="1"/>
    <col min="12209" max="12209" width="9.1640625" style="1657" bestFit="1" customWidth="1"/>
    <col min="12210" max="12217" width="8.83203125" style="1657"/>
    <col min="12218" max="12218" width="9.1640625" style="1657" bestFit="1" customWidth="1"/>
    <col min="12219" max="12223" width="8.83203125" style="1657"/>
    <col min="12224" max="12224" width="16.33203125" style="1657" bestFit="1" customWidth="1"/>
    <col min="12225" max="12225" width="9.1640625" style="1657" bestFit="1" customWidth="1"/>
    <col min="12226" max="12233" width="8.83203125" style="1657"/>
    <col min="12234" max="12234" width="9.1640625" style="1657" bestFit="1" customWidth="1"/>
    <col min="12235" max="12239" width="8.83203125" style="1657"/>
    <col min="12240" max="12240" width="16.33203125" style="1657" bestFit="1" customWidth="1"/>
    <col min="12241" max="12241" width="9.1640625" style="1657" bestFit="1" customWidth="1"/>
    <col min="12242" max="12249" width="8.83203125" style="1657"/>
    <col min="12250" max="12250" width="9.1640625" style="1657" bestFit="1" customWidth="1"/>
    <col min="12251" max="12255" width="8.83203125" style="1657"/>
    <col min="12256" max="12256" width="16.33203125" style="1657" bestFit="1" customWidth="1"/>
    <col min="12257" max="12257" width="9.1640625" style="1657" bestFit="1" customWidth="1"/>
    <col min="12258" max="12265" width="8.83203125" style="1657"/>
    <col min="12266" max="12266" width="9.1640625" style="1657" bestFit="1" customWidth="1"/>
    <col min="12267" max="12271" width="8.83203125" style="1657"/>
    <col min="12272" max="12272" width="16.33203125" style="1657" bestFit="1" customWidth="1"/>
    <col min="12273" max="12273" width="9.1640625" style="1657" bestFit="1" customWidth="1"/>
    <col min="12274" max="12281" width="8.83203125" style="1657"/>
    <col min="12282" max="12282" width="9.1640625" style="1657" bestFit="1" customWidth="1"/>
    <col min="12283" max="12287" width="8.83203125" style="1657"/>
    <col min="12288" max="12288" width="16.33203125" style="1657" bestFit="1" customWidth="1"/>
    <col min="12289" max="12289" width="9.1640625" style="1657" bestFit="1" customWidth="1"/>
    <col min="12290" max="12297" width="8.83203125" style="1657"/>
    <col min="12298" max="12298" width="9.1640625" style="1657" bestFit="1" customWidth="1"/>
    <col min="12299" max="12303" width="8.83203125" style="1657"/>
    <col min="12304" max="12304" width="16.33203125" style="1657" bestFit="1" customWidth="1"/>
    <col min="12305" max="12305" width="9.1640625" style="1657" bestFit="1" customWidth="1"/>
    <col min="12306" max="12313" width="8.83203125" style="1657"/>
    <col min="12314" max="12314" width="9.1640625" style="1657" bestFit="1" customWidth="1"/>
    <col min="12315" max="12319" width="8.83203125" style="1657"/>
    <col min="12320" max="12320" width="16.33203125" style="1657" bestFit="1" customWidth="1"/>
    <col min="12321" max="12321" width="9.1640625" style="1657" bestFit="1" customWidth="1"/>
    <col min="12322" max="12329" width="8.83203125" style="1657"/>
    <col min="12330" max="12330" width="9.1640625" style="1657" bestFit="1" customWidth="1"/>
    <col min="12331" max="12335" width="8.83203125" style="1657"/>
    <col min="12336" max="12336" width="16.33203125" style="1657" bestFit="1" customWidth="1"/>
    <col min="12337" max="12337" width="9.1640625" style="1657" bestFit="1" customWidth="1"/>
    <col min="12338" max="12345" width="8.83203125" style="1657"/>
    <col min="12346" max="12346" width="9.1640625" style="1657" bestFit="1" customWidth="1"/>
    <col min="12347" max="12351" width="8.83203125" style="1657"/>
    <col min="12352" max="12352" width="16.33203125" style="1657" bestFit="1" customWidth="1"/>
    <col min="12353" max="12353" width="9.1640625" style="1657" bestFit="1" customWidth="1"/>
    <col min="12354" max="12361" width="8.83203125" style="1657"/>
    <col min="12362" max="12362" width="9.1640625" style="1657" bestFit="1" customWidth="1"/>
    <col min="12363" max="12367" width="8.83203125" style="1657"/>
    <col min="12368" max="12368" width="16.33203125" style="1657" bestFit="1" customWidth="1"/>
    <col min="12369" max="12369" width="9.1640625" style="1657" bestFit="1" customWidth="1"/>
    <col min="12370" max="12377" width="8.83203125" style="1657"/>
    <col min="12378" max="12378" width="9.1640625" style="1657" bestFit="1" customWidth="1"/>
    <col min="12379" max="12383" width="8.83203125" style="1657"/>
    <col min="12384" max="12384" width="16.33203125" style="1657" bestFit="1" customWidth="1"/>
    <col min="12385" max="12385" width="9.1640625" style="1657" bestFit="1" customWidth="1"/>
    <col min="12386" max="12393" width="8.83203125" style="1657"/>
    <col min="12394" max="12394" width="9.1640625" style="1657" bestFit="1" customWidth="1"/>
    <col min="12395" max="12399" width="8.83203125" style="1657"/>
    <col min="12400" max="12400" width="16.33203125" style="1657" bestFit="1" customWidth="1"/>
    <col min="12401" max="12401" width="9.1640625" style="1657" bestFit="1" customWidth="1"/>
    <col min="12402" max="12409" width="8.83203125" style="1657"/>
    <col min="12410" max="12410" width="9.1640625" style="1657" bestFit="1" customWidth="1"/>
    <col min="12411" max="12415" width="8.83203125" style="1657"/>
    <col min="12416" max="12416" width="16.33203125" style="1657" bestFit="1" customWidth="1"/>
    <col min="12417" max="12417" width="9.1640625" style="1657" bestFit="1" customWidth="1"/>
    <col min="12418" max="12425" width="8.83203125" style="1657"/>
    <col min="12426" max="12426" width="9.1640625" style="1657" bestFit="1" customWidth="1"/>
    <col min="12427" max="12431" width="8.83203125" style="1657"/>
    <col min="12432" max="12432" width="16.33203125" style="1657" bestFit="1" customWidth="1"/>
    <col min="12433" max="12433" width="9.1640625" style="1657" bestFit="1" customWidth="1"/>
    <col min="12434" max="12441" width="8.83203125" style="1657"/>
    <col min="12442" max="12442" width="9.1640625" style="1657" bestFit="1" customWidth="1"/>
    <col min="12443" max="12447" width="8.83203125" style="1657"/>
    <col min="12448" max="12448" width="16.33203125" style="1657" bestFit="1" customWidth="1"/>
    <col min="12449" max="12449" width="9.1640625" style="1657" bestFit="1" customWidth="1"/>
    <col min="12450" max="12457" width="8.83203125" style="1657"/>
    <col min="12458" max="12458" width="9.1640625" style="1657" bestFit="1" customWidth="1"/>
    <col min="12459" max="12463" width="8.83203125" style="1657"/>
    <col min="12464" max="12464" width="16.33203125" style="1657" bestFit="1" customWidth="1"/>
    <col min="12465" max="12465" width="9.1640625" style="1657" bestFit="1" customWidth="1"/>
    <col min="12466" max="12473" width="8.83203125" style="1657"/>
    <col min="12474" max="12474" width="9.1640625" style="1657" bestFit="1" customWidth="1"/>
    <col min="12475" max="12479" width="8.83203125" style="1657"/>
    <col min="12480" max="12480" width="16.33203125" style="1657" bestFit="1" customWidth="1"/>
    <col min="12481" max="12481" width="9.1640625" style="1657" bestFit="1" customWidth="1"/>
    <col min="12482" max="12489" width="8.83203125" style="1657"/>
    <col min="12490" max="12490" width="9.1640625" style="1657" bestFit="1" customWidth="1"/>
    <col min="12491" max="12495" width="8.83203125" style="1657"/>
    <col min="12496" max="12496" width="16.33203125" style="1657" bestFit="1" customWidth="1"/>
    <col min="12497" max="12497" width="9.1640625" style="1657" bestFit="1" customWidth="1"/>
    <col min="12498" max="12505" width="8.83203125" style="1657"/>
    <col min="12506" max="12506" width="9.1640625" style="1657" bestFit="1" customWidth="1"/>
    <col min="12507" max="12511" width="8.83203125" style="1657"/>
    <col min="12512" max="12512" width="16.33203125" style="1657" bestFit="1" customWidth="1"/>
    <col min="12513" max="12513" width="9.1640625" style="1657" bestFit="1" customWidth="1"/>
    <col min="12514" max="12521" width="8.83203125" style="1657"/>
    <col min="12522" max="12522" width="9.1640625" style="1657" bestFit="1" customWidth="1"/>
    <col min="12523" max="12527" width="8.83203125" style="1657"/>
    <col min="12528" max="12528" width="16.33203125" style="1657" bestFit="1" customWidth="1"/>
    <col min="12529" max="12529" width="9.1640625" style="1657" bestFit="1" customWidth="1"/>
    <col min="12530" max="12537" width="8.83203125" style="1657"/>
    <col min="12538" max="12538" width="9.1640625" style="1657" bestFit="1" customWidth="1"/>
    <col min="12539" max="12543" width="8.83203125" style="1657"/>
    <col min="12544" max="12544" width="16.33203125" style="1657" bestFit="1" customWidth="1"/>
    <col min="12545" max="12545" width="9.1640625" style="1657" bestFit="1" customWidth="1"/>
    <col min="12546" max="12553" width="8.83203125" style="1657"/>
    <col min="12554" max="12554" width="9.1640625" style="1657" bestFit="1" customWidth="1"/>
    <col min="12555" max="12559" width="8.83203125" style="1657"/>
    <col min="12560" max="12560" width="16.33203125" style="1657" bestFit="1" customWidth="1"/>
    <col min="12561" max="12561" width="9.1640625" style="1657" bestFit="1" customWidth="1"/>
    <col min="12562" max="12569" width="8.83203125" style="1657"/>
    <col min="12570" max="12570" width="9.1640625" style="1657" bestFit="1" customWidth="1"/>
    <col min="12571" max="12575" width="8.83203125" style="1657"/>
    <col min="12576" max="12576" width="16.33203125" style="1657" bestFit="1" customWidth="1"/>
    <col min="12577" max="12577" width="9.1640625" style="1657" bestFit="1" customWidth="1"/>
    <col min="12578" max="12585" width="8.83203125" style="1657"/>
    <col min="12586" max="12586" width="9.1640625" style="1657" bestFit="1" customWidth="1"/>
    <col min="12587" max="12591" width="8.83203125" style="1657"/>
    <col min="12592" max="12592" width="16.33203125" style="1657" bestFit="1" customWidth="1"/>
    <col min="12593" max="12593" width="9.1640625" style="1657" bestFit="1" customWidth="1"/>
    <col min="12594" max="12601" width="8.83203125" style="1657"/>
    <col min="12602" max="12602" width="9.1640625" style="1657" bestFit="1" customWidth="1"/>
    <col min="12603" max="12607" width="8.83203125" style="1657"/>
    <col min="12608" max="12608" width="16.33203125" style="1657" bestFit="1" customWidth="1"/>
    <col min="12609" max="12609" width="9.1640625" style="1657" bestFit="1" customWidth="1"/>
    <col min="12610" max="12617" width="8.83203125" style="1657"/>
    <col min="12618" max="12618" width="9.1640625" style="1657" bestFit="1" customWidth="1"/>
    <col min="12619" max="12623" width="8.83203125" style="1657"/>
    <col min="12624" max="12624" width="16.33203125" style="1657" bestFit="1" customWidth="1"/>
    <col min="12625" max="12625" width="9.1640625" style="1657" bestFit="1" customWidth="1"/>
    <col min="12626" max="12633" width="8.83203125" style="1657"/>
    <col min="12634" max="12634" width="9.1640625" style="1657" bestFit="1" customWidth="1"/>
    <col min="12635" max="12639" width="8.83203125" style="1657"/>
    <col min="12640" max="12640" width="16.33203125" style="1657" bestFit="1" customWidth="1"/>
    <col min="12641" max="12641" width="9.1640625" style="1657" bestFit="1" customWidth="1"/>
    <col min="12642" max="12649" width="8.83203125" style="1657"/>
    <col min="12650" max="12650" width="9.1640625" style="1657" bestFit="1" customWidth="1"/>
    <col min="12651" max="12655" width="8.83203125" style="1657"/>
    <col min="12656" max="12656" width="16.33203125" style="1657" bestFit="1" customWidth="1"/>
    <col min="12657" max="12657" width="9.1640625" style="1657" bestFit="1" customWidth="1"/>
    <col min="12658" max="12665" width="8.83203125" style="1657"/>
    <col min="12666" max="12666" width="9.1640625" style="1657" bestFit="1" customWidth="1"/>
    <col min="12667" max="12671" width="8.83203125" style="1657"/>
    <col min="12672" max="12672" width="16.33203125" style="1657" bestFit="1" customWidth="1"/>
    <col min="12673" max="12673" width="9.1640625" style="1657" bestFit="1" customWidth="1"/>
    <col min="12674" max="12681" width="8.83203125" style="1657"/>
    <col min="12682" max="12682" width="9.1640625" style="1657" bestFit="1" customWidth="1"/>
    <col min="12683" max="12687" width="8.83203125" style="1657"/>
    <col min="12688" max="12688" width="16.33203125" style="1657" bestFit="1" customWidth="1"/>
    <col min="12689" max="12689" width="9.1640625" style="1657" bestFit="1" customWidth="1"/>
    <col min="12690" max="12697" width="8.83203125" style="1657"/>
    <col min="12698" max="12698" width="9.1640625" style="1657" bestFit="1" customWidth="1"/>
    <col min="12699" max="12703" width="8.83203125" style="1657"/>
    <col min="12704" max="12704" width="16.33203125" style="1657" bestFit="1" customWidth="1"/>
    <col min="12705" max="12705" width="9.1640625" style="1657" bestFit="1" customWidth="1"/>
    <col min="12706" max="12713" width="8.83203125" style="1657"/>
    <col min="12714" max="12714" width="9.1640625" style="1657" bestFit="1" customWidth="1"/>
    <col min="12715" max="12719" width="8.83203125" style="1657"/>
    <col min="12720" max="12720" width="16.33203125" style="1657" bestFit="1" customWidth="1"/>
    <col min="12721" max="12721" width="9.1640625" style="1657" bestFit="1" customWidth="1"/>
    <col min="12722" max="12729" width="8.83203125" style="1657"/>
    <col min="12730" max="12730" width="9.1640625" style="1657" bestFit="1" customWidth="1"/>
    <col min="12731" max="12735" width="8.83203125" style="1657"/>
    <col min="12736" max="12736" width="16.33203125" style="1657" bestFit="1" customWidth="1"/>
    <col min="12737" max="12737" width="9.1640625" style="1657" bestFit="1" customWidth="1"/>
    <col min="12738" max="12745" width="8.83203125" style="1657"/>
    <col min="12746" max="12746" width="9.1640625" style="1657" bestFit="1" customWidth="1"/>
    <col min="12747" max="12751" width="8.83203125" style="1657"/>
    <col min="12752" max="12752" width="16.33203125" style="1657" bestFit="1" customWidth="1"/>
    <col min="12753" max="12753" width="9.1640625" style="1657" bestFit="1" customWidth="1"/>
    <col min="12754" max="12761" width="8.83203125" style="1657"/>
    <col min="12762" max="12762" width="9.1640625" style="1657" bestFit="1" customWidth="1"/>
    <col min="12763" max="12767" width="8.83203125" style="1657"/>
    <col min="12768" max="12768" width="16.33203125" style="1657" bestFit="1" customWidth="1"/>
    <col min="12769" max="12769" width="9.1640625" style="1657" bestFit="1" customWidth="1"/>
    <col min="12770" max="12777" width="8.83203125" style="1657"/>
    <col min="12778" max="12778" width="9.1640625" style="1657" bestFit="1" customWidth="1"/>
    <col min="12779" max="12783" width="8.83203125" style="1657"/>
    <col min="12784" max="12784" width="16.33203125" style="1657" bestFit="1" customWidth="1"/>
    <col min="12785" max="12785" width="9.1640625" style="1657" bestFit="1" customWidth="1"/>
    <col min="12786" max="12793" width="8.83203125" style="1657"/>
    <col min="12794" max="12794" width="9.1640625" style="1657" bestFit="1" customWidth="1"/>
    <col min="12795" max="12799" width="8.83203125" style="1657"/>
    <col min="12800" max="12800" width="16.33203125" style="1657" bestFit="1" customWidth="1"/>
    <col min="12801" max="12801" width="9.1640625" style="1657" bestFit="1" customWidth="1"/>
    <col min="12802" max="12809" width="8.83203125" style="1657"/>
    <col min="12810" max="12810" width="9.1640625" style="1657" bestFit="1" customWidth="1"/>
    <col min="12811" max="12815" width="8.83203125" style="1657"/>
    <col min="12816" max="12816" width="16.33203125" style="1657" bestFit="1" customWidth="1"/>
    <col min="12817" max="12817" width="9.1640625" style="1657" bestFit="1" customWidth="1"/>
    <col min="12818" max="12825" width="8.83203125" style="1657"/>
    <col min="12826" max="12826" width="9.1640625" style="1657" bestFit="1" customWidth="1"/>
    <col min="12827" max="12831" width="8.83203125" style="1657"/>
    <col min="12832" max="12832" width="16.33203125" style="1657" bestFit="1" customWidth="1"/>
    <col min="12833" max="12833" width="9.1640625" style="1657" bestFit="1" customWidth="1"/>
    <col min="12834" max="12841" width="8.83203125" style="1657"/>
    <col min="12842" max="12842" width="9.1640625" style="1657" bestFit="1" customWidth="1"/>
    <col min="12843" max="12847" width="8.83203125" style="1657"/>
    <col min="12848" max="12848" width="16.33203125" style="1657" bestFit="1" customWidth="1"/>
    <col min="12849" max="12849" width="9.1640625" style="1657" bestFit="1" customWidth="1"/>
    <col min="12850" max="12857" width="8.83203125" style="1657"/>
    <col min="12858" max="12858" width="9.1640625" style="1657" bestFit="1" customWidth="1"/>
    <col min="12859" max="12863" width="8.83203125" style="1657"/>
    <col min="12864" max="12864" width="16.33203125" style="1657" bestFit="1" customWidth="1"/>
    <col min="12865" max="12865" width="9.1640625" style="1657" bestFit="1" customWidth="1"/>
    <col min="12866" max="12873" width="8.83203125" style="1657"/>
    <col min="12874" max="12874" width="9.1640625" style="1657" bestFit="1" customWidth="1"/>
    <col min="12875" max="12879" width="8.83203125" style="1657"/>
    <col min="12880" max="12880" width="16.33203125" style="1657" bestFit="1" customWidth="1"/>
    <col min="12881" max="12881" width="9.1640625" style="1657" bestFit="1" customWidth="1"/>
    <col min="12882" max="12889" width="8.83203125" style="1657"/>
    <col min="12890" max="12890" width="9.1640625" style="1657" bestFit="1" customWidth="1"/>
    <col min="12891" max="12895" width="8.83203125" style="1657"/>
    <col min="12896" max="12896" width="16.33203125" style="1657" bestFit="1" customWidth="1"/>
    <col min="12897" max="12897" width="9.1640625" style="1657" bestFit="1" customWidth="1"/>
    <col min="12898" max="12905" width="8.83203125" style="1657"/>
    <col min="12906" max="12906" width="9.1640625" style="1657" bestFit="1" customWidth="1"/>
    <col min="12907" max="12911" width="8.83203125" style="1657"/>
    <col min="12912" max="12912" width="16.33203125" style="1657" bestFit="1" customWidth="1"/>
    <col min="12913" max="12913" width="9.1640625" style="1657" bestFit="1" customWidth="1"/>
    <col min="12914" max="12921" width="8.83203125" style="1657"/>
    <col min="12922" max="12922" width="9.1640625" style="1657" bestFit="1" customWidth="1"/>
    <col min="12923" max="12927" width="8.83203125" style="1657"/>
    <col min="12928" max="12928" width="16.33203125" style="1657" bestFit="1" customWidth="1"/>
    <col min="12929" max="12929" width="9.1640625" style="1657" bestFit="1" customWidth="1"/>
    <col min="12930" max="12937" width="8.83203125" style="1657"/>
    <col min="12938" max="12938" width="9.1640625" style="1657" bestFit="1" customWidth="1"/>
    <col min="12939" max="12943" width="8.83203125" style="1657"/>
    <col min="12944" max="12944" width="16.33203125" style="1657" bestFit="1" customWidth="1"/>
    <col min="12945" max="12945" width="9.1640625" style="1657" bestFit="1" customWidth="1"/>
    <col min="12946" max="12953" width="8.83203125" style="1657"/>
    <col min="12954" max="12954" width="9.1640625" style="1657" bestFit="1" customWidth="1"/>
    <col min="12955" max="12959" width="8.83203125" style="1657"/>
    <col min="12960" max="12960" width="16.33203125" style="1657" bestFit="1" customWidth="1"/>
    <col min="12961" max="12961" width="9.1640625" style="1657" bestFit="1" customWidth="1"/>
    <col min="12962" max="12969" width="8.83203125" style="1657"/>
    <col min="12970" max="12970" width="9.1640625" style="1657" bestFit="1" customWidth="1"/>
    <col min="12971" max="12975" width="8.83203125" style="1657"/>
    <col min="12976" max="12976" width="16.33203125" style="1657" bestFit="1" customWidth="1"/>
    <col min="12977" max="12977" width="9.1640625" style="1657" bestFit="1" customWidth="1"/>
    <col min="12978" max="12985" width="8.83203125" style="1657"/>
    <col min="12986" max="12986" width="9.1640625" style="1657" bestFit="1" customWidth="1"/>
    <col min="12987" max="12991" width="8.83203125" style="1657"/>
    <col min="12992" max="12992" width="16.33203125" style="1657" bestFit="1" customWidth="1"/>
    <col min="12993" max="12993" width="9.1640625" style="1657" bestFit="1" customWidth="1"/>
    <col min="12994" max="13001" width="8.83203125" style="1657"/>
    <col min="13002" max="13002" width="9.1640625" style="1657" bestFit="1" customWidth="1"/>
    <col min="13003" max="13007" width="8.83203125" style="1657"/>
    <col min="13008" max="13008" width="16.33203125" style="1657" bestFit="1" customWidth="1"/>
    <col min="13009" max="13009" width="9.1640625" style="1657" bestFit="1" customWidth="1"/>
    <col min="13010" max="13017" width="8.83203125" style="1657"/>
    <col min="13018" max="13018" width="9.1640625" style="1657" bestFit="1" customWidth="1"/>
    <col min="13019" max="13023" width="8.83203125" style="1657"/>
    <col min="13024" max="13024" width="16.33203125" style="1657" bestFit="1" customWidth="1"/>
    <col min="13025" max="13025" width="9.1640625" style="1657" bestFit="1" customWidth="1"/>
    <col min="13026" max="13033" width="8.83203125" style="1657"/>
    <col min="13034" max="13034" width="9.1640625" style="1657" bestFit="1" customWidth="1"/>
    <col min="13035" max="13039" width="8.83203125" style="1657"/>
    <col min="13040" max="13040" width="16.33203125" style="1657" bestFit="1" customWidth="1"/>
    <col min="13041" max="13041" width="9.1640625" style="1657" bestFit="1" customWidth="1"/>
    <col min="13042" max="13049" width="8.83203125" style="1657"/>
    <col min="13050" max="13050" width="9.1640625" style="1657" bestFit="1" customWidth="1"/>
    <col min="13051" max="13055" width="8.83203125" style="1657"/>
    <col min="13056" max="13056" width="16.33203125" style="1657" bestFit="1" customWidth="1"/>
    <col min="13057" max="13057" width="9.1640625" style="1657" bestFit="1" customWidth="1"/>
    <col min="13058" max="13065" width="8.83203125" style="1657"/>
    <col min="13066" max="13066" width="9.1640625" style="1657" bestFit="1" customWidth="1"/>
    <col min="13067" max="13071" width="8.83203125" style="1657"/>
    <col min="13072" max="13072" width="16.33203125" style="1657" bestFit="1" customWidth="1"/>
    <col min="13073" max="13073" width="9.1640625" style="1657" bestFit="1" customWidth="1"/>
    <col min="13074" max="13081" width="8.83203125" style="1657"/>
    <col min="13082" max="13082" width="9.1640625" style="1657" bestFit="1" customWidth="1"/>
    <col min="13083" max="13087" width="8.83203125" style="1657"/>
    <col min="13088" max="13088" width="16.33203125" style="1657" bestFit="1" customWidth="1"/>
    <col min="13089" max="13089" width="9.1640625" style="1657" bestFit="1" customWidth="1"/>
    <col min="13090" max="13097" width="8.83203125" style="1657"/>
    <col min="13098" max="13098" width="9.1640625" style="1657" bestFit="1" customWidth="1"/>
    <col min="13099" max="13103" width="8.83203125" style="1657"/>
    <col min="13104" max="13104" width="16.33203125" style="1657" bestFit="1" customWidth="1"/>
    <col min="13105" max="13105" width="9.1640625" style="1657" bestFit="1" customWidth="1"/>
    <col min="13106" max="13113" width="8.83203125" style="1657"/>
    <col min="13114" max="13114" width="9.1640625" style="1657" bestFit="1" customWidth="1"/>
    <col min="13115" max="13119" width="8.83203125" style="1657"/>
    <col min="13120" max="13120" width="16.33203125" style="1657" bestFit="1" customWidth="1"/>
    <col min="13121" max="13121" width="9.1640625" style="1657" bestFit="1" customWidth="1"/>
    <col min="13122" max="13129" width="8.83203125" style="1657"/>
    <col min="13130" max="13130" width="9.1640625" style="1657" bestFit="1" customWidth="1"/>
    <col min="13131" max="13135" width="8.83203125" style="1657"/>
    <col min="13136" max="13136" width="16.33203125" style="1657" bestFit="1" customWidth="1"/>
    <col min="13137" max="13137" width="9.1640625" style="1657" bestFit="1" customWidth="1"/>
    <col min="13138" max="13145" width="8.83203125" style="1657"/>
    <col min="13146" max="13146" width="9.1640625" style="1657" bestFit="1" customWidth="1"/>
    <col min="13147" max="13151" width="8.83203125" style="1657"/>
    <col min="13152" max="13152" width="16.33203125" style="1657" bestFit="1" customWidth="1"/>
    <col min="13153" max="13153" width="9.1640625" style="1657" bestFit="1" customWidth="1"/>
    <col min="13154" max="13161" width="8.83203125" style="1657"/>
    <col min="13162" max="13162" width="9.1640625" style="1657" bestFit="1" customWidth="1"/>
    <col min="13163" max="13167" width="8.83203125" style="1657"/>
    <col min="13168" max="13168" width="16.33203125" style="1657" bestFit="1" customWidth="1"/>
    <col min="13169" max="13169" width="9.1640625" style="1657" bestFit="1" customWidth="1"/>
    <col min="13170" max="13177" width="8.83203125" style="1657"/>
    <col min="13178" max="13178" width="9.1640625" style="1657" bestFit="1" customWidth="1"/>
    <col min="13179" max="13183" width="8.83203125" style="1657"/>
    <col min="13184" max="13184" width="16.33203125" style="1657" bestFit="1" customWidth="1"/>
    <col min="13185" max="13185" width="9.1640625" style="1657" bestFit="1" customWidth="1"/>
    <col min="13186" max="13193" width="8.83203125" style="1657"/>
    <col min="13194" max="13194" width="9.1640625" style="1657" bestFit="1" customWidth="1"/>
    <col min="13195" max="13199" width="8.83203125" style="1657"/>
    <col min="13200" max="13200" width="16.33203125" style="1657" bestFit="1" customWidth="1"/>
    <col min="13201" max="13201" width="9.1640625" style="1657" bestFit="1" customWidth="1"/>
    <col min="13202" max="13209" width="8.83203125" style="1657"/>
    <col min="13210" max="13210" width="9.1640625" style="1657" bestFit="1" customWidth="1"/>
    <col min="13211" max="13215" width="8.83203125" style="1657"/>
    <col min="13216" max="13216" width="16.33203125" style="1657" bestFit="1" customWidth="1"/>
    <col min="13217" max="13217" width="9.1640625" style="1657" bestFit="1" customWidth="1"/>
    <col min="13218" max="13225" width="8.83203125" style="1657"/>
    <col min="13226" max="13226" width="9.1640625" style="1657" bestFit="1" customWidth="1"/>
    <col min="13227" max="13231" width="8.83203125" style="1657"/>
    <col min="13232" max="13232" width="16.33203125" style="1657" bestFit="1" customWidth="1"/>
    <col min="13233" max="13233" width="9.1640625" style="1657" bestFit="1" customWidth="1"/>
    <col min="13234" max="13241" width="8.83203125" style="1657"/>
    <col min="13242" max="13242" width="9.1640625" style="1657" bestFit="1" customWidth="1"/>
    <col min="13243" max="13247" width="8.83203125" style="1657"/>
    <col min="13248" max="13248" width="16.33203125" style="1657" bestFit="1" customWidth="1"/>
    <col min="13249" max="13249" width="9.1640625" style="1657" bestFit="1" customWidth="1"/>
    <col min="13250" max="13257" width="8.83203125" style="1657"/>
    <col min="13258" max="13258" width="9.1640625" style="1657" bestFit="1" customWidth="1"/>
    <col min="13259" max="13263" width="8.83203125" style="1657"/>
    <col min="13264" max="13264" width="16.33203125" style="1657" bestFit="1" customWidth="1"/>
    <col min="13265" max="13265" width="9.1640625" style="1657" bestFit="1" customWidth="1"/>
    <col min="13266" max="13273" width="8.83203125" style="1657"/>
    <col min="13274" max="13274" width="9.1640625" style="1657" bestFit="1" customWidth="1"/>
    <col min="13275" max="13279" width="8.83203125" style="1657"/>
    <col min="13280" max="13280" width="16.33203125" style="1657" bestFit="1" customWidth="1"/>
    <col min="13281" max="13281" width="9.1640625" style="1657" bestFit="1" customWidth="1"/>
    <col min="13282" max="13289" width="8.83203125" style="1657"/>
    <col min="13290" max="13290" width="9.1640625" style="1657" bestFit="1" customWidth="1"/>
    <col min="13291" max="13295" width="8.83203125" style="1657"/>
    <col min="13296" max="13296" width="16.33203125" style="1657" bestFit="1" customWidth="1"/>
    <col min="13297" max="13297" width="9.1640625" style="1657" bestFit="1" customWidth="1"/>
    <col min="13298" max="13305" width="8.83203125" style="1657"/>
    <col min="13306" max="13306" width="9.1640625" style="1657" bestFit="1" customWidth="1"/>
    <col min="13307" max="13311" width="8.83203125" style="1657"/>
    <col min="13312" max="13312" width="16.33203125" style="1657" bestFit="1" customWidth="1"/>
    <col min="13313" max="13313" width="9.1640625" style="1657" bestFit="1" customWidth="1"/>
    <col min="13314" max="13321" width="8.83203125" style="1657"/>
    <col min="13322" max="13322" width="9.1640625" style="1657" bestFit="1" customWidth="1"/>
    <col min="13323" max="13327" width="8.83203125" style="1657"/>
    <col min="13328" max="13328" width="16.33203125" style="1657" bestFit="1" customWidth="1"/>
    <col min="13329" max="13329" width="9.1640625" style="1657" bestFit="1" customWidth="1"/>
    <col min="13330" max="13337" width="8.83203125" style="1657"/>
    <col min="13338" max="13338" width="9.1640625" style="1657" bestFit="1" customWidth="1"/>
    <col min="13339" max="13343" width="8.83203125" style="1657"/>
    <col min="13344" max="13344" width="16.33203125" style="1657" bestFit="1" customWidth="1"/>
    <col min="13345" max="13345" width="9.1640625" style="1657" bestFit="1" customWidth="1"/>
    <col min="13346" max="13353" width="8.83203125" style="1657"/>
    <col min="13354" max="13354" width="9.1640625" style="1657" bestFit="1" customWidth="1"/>
    <col min="13355" max="13359" width="8.83203125" style="1657"/>
    <col min="13360" max="13360" width="16.33203125" style="1657" bestFit="1" customWidth="1"/>
    <col min="13361" max="13361" width="9.1640625" style="1657" bestFit="1" customWidth="1"/>
    <col min="13362" max="13369" width="8.83203125" style="1657"/>
    <col min="13370" max="13370" width="9.1640625" style="1657" bestFit="1" customWidth="1"/>
    <col min="13371" max="13375" width="8.83203125" style="1657"/>
    <col min="13376" max="13376" width="16.33203125" style="1657" bestFit="1" customWidth="1"/>
    <col min="13377" max="13377" width="9.1640625" style="1657" bestFit="1" customWidth="1"/>
    <col min="13378" max="13385" width="8.83203125" style="1657"/>
    <col min="13386" max="13386" width="9.1640625" style="1657" bestFit="1" customWidth="1"/>
    <col min="13387" max="13391" width="8.83203125" style="1657"/>
    <col min="13392" max="13392" width="16.33203125" style="1657" bestFit="1" customWidth="1"/>
    <col min="13393" max="13393" width="9.1640625" style="1657" bestFit="1" customWidth="1"/>
    <col min="13394" max="13401" width="8.83203125" style="1657"/>
    <col min="13402" max="13402" width="9.1640625" style="1657" bestFit="1" customWidth="1"/>
    <col min="13403" max="13407" width="8.83203125" style="1657"/>
    <col min="13408" max="13408" width="16.33203125" style="1657" bestFit="1" customWidth="1"/>
    <col min="13409" max="13409" width="9.1640625" style="1657" bestFit="1" customWidth="1"/>
    <col min="13410" max="13417" width="8.83203125" style="1657"/>
    <col min="13418" max="13418" width="9.1640625" style="1657" bestFit="1" customWidth="1"/>
    <col min="13419" max="13423" width="8.83203125" style="1657"/>
    <col min="13424" max="13424" width="16.33203125" style="1657" bestFit="1" customWidth="1"/>
    <col min="13425" max="13425" width="9.1640625" style="1657" bestFit="1" customWidth="1"/>
    <col min="13426" max="13433" width="8.83203125" style="1657"/>
    <col min="13434" max="13434" width="9.1640625" style="1657" bestFit="1" customWidth="1"/>
    <col min="13435" max="13439" width="8.83203125" style="1657"/>
    <col min="13440" max="13440" width="16.33203125" style="1657" bestFit="1" customWidth="1"/>
    <col min="13441" max="13441" width="9.1640625" style="1657" bestFit="1" customWidth="1"/>
    <col min="13442" max="13449" width="8.83203125" style="1657"/>
    <col min="13450" max="13450" width="9.1640625" style="1657" bestFit="1" customWidth="1"/>
    <col min="13451" max="13455" width="8.83203125" style="1657"/>
    <col min="13456" max="13456" width="16.33203125" style="1657" bestFit="1" customWidth="1"/>
    <col min="13457" max="13457" width="9.1640625" style="1657" bestFit="1" customWidth="1"/>
    <col min="13458" max="13465" width="8.83203125" style="1657"/>
    <col min="13466" max="13466" width="9.1640625" style="1657" bestFit="1" customWidth="1"/>
    <col min="13467" max="13471" width="8.83203125" style="1657"/>
    <col min="13472" max="13472" width="16.33203125" style="1657" bestFit="1" customWidth="1"/>
    <col min="13473" max="13473" width="9.1640625" style="1657" bestFit="1" customWidth="1"/>
    <col min="13474" max="13481" width="8.83203125" style="1657"/>
    <col min="13482" max="13482" width="9.1640625" style="1657" bestFit="1" customWidth="1"/>
    <col min="13483" max="13487" width="8.83203125" style="1657"/>
    <col min="13488" max="13488" width="16.33203125" style="1657" bestFit="1" customWidth="1"/>
    <col min="13489" max="13489" width="9.1640625" style="1657" bestFit="1" customWidth="1"/>
    <col min="13490" max="13497" width="8.83203125" style="1657"/>
    <col min="13498" max="13498" width="9.1640625" style="1657" bestFit="1" customWidth="1"/>
    <col min="13499" max="13503" width="8.83203125" style="1657"/>
    <col min="13504" max="13504" width="16.33203125" style="1657" bestFit="1" customWidth="1"/>
    <col min="13505" max="13505" width="9.1640625" style="1657" bestFit="1" customWidth="1"/>
    <col min="13506" max="13513" width="8.83203125" style="1657"/>
    <col min="13514" max="13514" width="9.1640625" style="1657" bestFit="1" customWidth="1"/>
    <col min="13515" max="13519" width="8.83203125" style="1657"/>
    <col min="13520" max="13520" width="16.33203125" style="1657" bestFit="1" customWidth="1"/>
    <col min="13521" max="13521" width="9.1640625" style="1657" bestFit="1" customWidth="1"/>
    <col min="13522" max="13529" width="8.83203125" style="1657"/>
    <col min="13530" max="13530" width="9.1640625" style="1657" bestFit="1" customWidth="1"/>
    <col min="13531" max="13535" width="8.83203125" style="1657"/>
    <col min="13536" max="13536" width="16.33203125" style="1657" bestFit="1" customWidth="1"/>
    <col min="13537" max="13537" width="9.1640625" style="1657" bestFit="1" customWidth="1"/>
    <col min="13538" max="13545" width="8.83203125" style="1657"/>
    <col min="13546" max="13546" width="9.1640625" style="1657" bestFit="1" customWidth="1"/>
    <col min="13547" max="13551" width="8.83203125" style="1657"/>
    <col min="13552" max="13552" width="16.33203125" style="1657" bestFit="1" customWidth="1"/>
    <col min="13553" max="13553" width="9.1640625" style="1657" bestFit="1" customWidth="1"/>
    <col min="13554" max="13561" width="8.83203125" style="1657"/>
    <col min="13562" max="13562" width="9.1640625" style="1657" bestFit="1" customWidth="1"/>
    <col min="13563" max="13567" width="8.83203125" style="1657"/>
    <col min="13568" max="13568" width="16.33203125" style="1657" bestFit="1" customWidth="1"/>
    <col min="13569" max="13569" width="9.1640625" style="1657" bestFit="1" customWidth="1"/>
    <col min="13570" max="13577" width="8.83203125" style="1657"/>
    <col min="13578" max="13578" width="9.1640625" style="1657" bestFit="1" customWidth="1"/>
    <col min="13579" max="13583" width="8.83203125" style="1657"/>
    <col min="13584" max="13584" width="16.33203125" style="1657" bestFit="1" customWidth="1"/>
    <col min="13585" max="13585" width="9.1640625" style="1657" bestFit="1" customWidth="1"/>
    <col min="13586" max="13593" width="8.83203125" style="1657"/>
    <col min="13594" max="13594" width="9.1640625" style="1657" bestFit="1" customWidth="1"/>
    <col min="13595" max="13599" width="8.83203125" style="1657"/>
    <col min="13600" max="13600" width="16.33203125" style="1657" bestFit="1" customWidth="1"/>
    <col min="13601" max="13601" width="9.1640625" style="1657" bestFit="1" customWidth="1"/>
    <col min="13602" max="13609" width="8.83203125" style="1657"/>
    <col min="13610" max="13610" width="9.1640625" style="1657" bestFit="1" customWidth="1"/>
    <col min="13611" max="13615" width="8.83203125" style="1657"/>
    <col min="13616" max="13616" width="16.33203125" style="1657" bestFit="1" customWidth="1"/>
    <col min="13617" max="13617" width="9.1640625" style="1657" bestFit="1" customWidth="1"/>
    <col min="13618" max="13625" width="8.83203125" style="1657"/>
    <col min="13626" max="13626" width="9.1640625" style="1657" bestFit="1" customWidth="1"/>
    <col min="13627" max="13631" width="8.83203125" style="1657"/>
    <col min="13632" max="13632" width="16.33203125" style="1657" bestFit="1" customWidth="1"/>
    <col min="13633" max="13633" width="9.1640625" style="1657" bestFit="1" customWidth="1"/>
    <col min="13634" max="13641" width="8.83203125" style="1657"/>
    <col min="13642" max="13642" width="9.1640625" style="1657" bestFit="1" customWidth="1"/>
    <col min="13643" max="13647" width="8.83203125" style="1657"/>
    <col min="13648" max="13648" width="16.33203125" style="1657" bestFit="1" customWidth="1"/>
    <col min="13649" max="13649" width="9.1640625" style="1657" bestFit="1" customWidth="1"/>
    <col min="13650" max="13657" width="8.83203125" style="1657"/>
    <col min="13658" max="13658" width="9.1640625" style="1657" bestFit="1" customWidth="1"/>
    <col min="13659" max="13663" width="8.83203125" style="1657"/>
    <col min="13664" max="13664" width="16.33203125" style="1657" bestFit="1" customWidth="1"/>
    <col min="13665" max="13665" width="9.1640625" style="1657" bestFit="1" customWidth="1"/>
    <col min="13666" max="13673" width="8.83203125" style="1657"/>
    <col min="13674" max="13674" width="9.1640625" style="1657" bestFit="1" customWidth="1"/>
    <col min="13675" max="13679" width="8.83203125" style="1657"/>
    <col min="13680" max="13680" width="16.33203125" style="1657" bestFit="1" customWidth="1"/>
    <col min="13681" max="13681" width="9.1640625" style="1657" bestFit="1" customWidth="1"/>
    <col min="13682" max="13689" width="8.83203125" style="1657"/>
    <col min="13690" max="13690" width="9.1640625" style="1657" bestFit="1" customWidth="1"/>
    <col min="13691" max="13695" width="8.83203125" style="1657"/>
    <col min="13696" max="13696" width="16.33203125" style="1657" bestFit="1" customWidth="1"/>
    <col min="13697" max="13697" width="9.1640625" style="1657" bestFit="1" customWidth="1"/>
    <col min="13698" max="13705" width="8.83203125" style="1657"/>
    <col min="13706" max="13706" width="9.1640625" style="1657" bestFit="1" customWidth="1"/>
    <col min="13707" max="13711" width="8.83203125" style="1657"/>
    <col min="13712" max="13712" width="16.33203125" style="1657" bestFit="1" customWidth="1"/>
    <col min="13713" max="13713" width="9.1640625" style="1657" bestFit="1" customWidth="1"/>
    <col min="13714" max="13721" width="8.83203125" style="1657"/>
    <col min="13722" max="13722" width="9.1640625" style="1657" bestFit="1" customWidth="1"/>
    <col min="13723" max="13727" width="8.83203125" style="1657"/>
    <col min="13728" max="13728" width="16.33203125" style="1657" bestFit="1" customWidth="1"/>
    <col min="13729" max="13729" width="9.1640625" style="1657" bestFit="1" customWidth="1"/>
    <col min="13730" max="13737" width="8.83203125" style="1657"/>
    <col min="13738" max="13738" width="9.1640625" style="1657" bestFit="1" customWidth="1"/>
    <col min="13739" max="13743" width="8.83203125" style="1657"/>
    <col min="13744" max="13744" width="16.33203125" style="1657" bestFit="1" customWidth="1"/>
    <col min="13745" max="13745" width="9.1640625" style="1657" bestFit="1" customWidth="1"/>
    <col min="13746" max="13753" width="8.83203125" style="1657"/>
    <col min="13754" max="13754" width="9.1640625" style="1657" bestFit="1" customWidth="1"/>
    <col min="13755" max="13759" width="8.83203125" style="1657"/>
    <col min="13760" max="13760" width="16.33203125" style="1657" bestFit="1" customWidth="1"/>
    <col min="13761" max="13761" width="9.1640625" style="1657" bestFit="1" customWidth="1"/>
    <col min="13762" max="13769" width="8.83203125" style="1657"/>
    <col min="13770" max="13770" width="9.1640625" style="1657" bestFit="1" customWidth="1"/>
    <col min="13771" max="13775" width="8.83203125" style="1657"/>
    <col min="13776" max="13776" width="16.33203125" style="1657" bestFit="1" customWidth="1"/>
    <col min="13777" max="13777" width="9.1640625" style="1657" bestFit="1" customWidth="1"/>
    <col min="13778" max="13785" width="8.83203125" style="1657"/>
    <col min="13786" max="13786" width="9.1640625" style="1657" bestFit="1" customWidth="1"/>
    <col min="13787" max="13791" width="8.83203125" style="1657"/>
    <col min="13792" max="13792" width="16.33203125" style="1657" bestFit="1" customWidth="1"/>
    <col min="13793" max="13793" width="9.1640625" style="1657" bestFit="1" customWidth="1"/>
    <col min="13794" max="13801" width="8.83203125" style="1657"/>
    <col min="13802" max="13802" width="9.1640625" style="1657" bestFit="1" customWidth="1"/>
    <col min="13803" max="13807" width="8.83203125" style="1657"/>
    <col min="13808" max="13808" width="16.33203125" style="1657" bestFit="1" customWidth="1"/>
    <col min="13809" max="13809" width="9.1640625" style="1657" bestFit="1" customWidth="1"/>
    <col min="13810" max="13817" width="8.83203125" style="1657"/>
    <col min="13818" max="13818" width="9.1640625" style="1657" bestFit="1" customWidth="1"/>
    <col min="13819" max="13823" width="8.83203125" style="1657"/>
    <col min="13824" max="13824" width="16.33203125" style="1657" bestFit="1" customWidth="1"/>
    <col min="13825" max="13825" width="9.1640625" style="1657" bestFit="1" customWidth="1"/>
    <col min="13826" max="13833" width="8.83203125" style="1657"/>
    <col min="13834" max="13834" width="9.1640625" style="1657" bestFit="1" customWidth="1"/>
    <col min="13835" max="13839" width="8.83203125" style="1657"/>
    <col min="13840" max="13840" width="16.33203125" style="1657" bestFit="1" customWidth="1"/>
    <col min="13841" max="13841" width="9.1640625" style="1657" bestFit="1" customWidth="1"/>
    <col min="13842" max="13849" width="8.83203125" style="1657"/>
    <col min="13850" max="13850" width="9.1640625" style="1657" bestFit="1" customWidth="1"/>
    <col min="13851" max="13855" width="8.83203125" style="1657"/>
    <col min="13856" max="13856" width="16.33203125" style="1657" bestFit="1" customWidth="1"/>
    <col min="13857" max="13857" width="9.1640625" style="1657" bestFit="1" customWidth="1"/>
    <col min="13858" max="13865" width="8.83203125" style="1657"/>
    <col min="13866" max="13866" width="9.1640625" style="1657" bestFit="1" customWidth="1"/>
    <col min="13867" max="13871" width="8.83203125" style="1657"/>
    <col min="13872" max="13872" width="16.33203125" style="1657" bestFit="1" customWidth="1"/>
    <col min="13873" max="13873" width="9.1640625" style="1657" bestFit="1" customWidth="1"/>
    <col min="13874" max="13881" width="8.83203125" style="1657"/>
    <col min="13882" max="13882" width="9.1640625" style="1657" bestFit="1" customWidth="1"/>
    <col min="13883" max="13887" width="8.83203125" style="1657"/>
    <col min="13888" max="13888" width="16.33203125" style="1657" bestFit="1" customWidth="1"/>
    <col min="13889" max="13889" width="9.1640625" style="1657" bestFit="1" customWidth="1"/>
    <col min="13890" max="13897" width="8.83203125" style="1657"/>
    <col min="13898" max="13898" width="9.1640625" style="1657" bestFit="1" customWidth="1"/>
    <col min="13899" max="13903" width="8.83203125" style="1657"/>
    <col min="13904" max="13904" width="16.33203125" style="1657" bestFit="1" customWidth="1"/>
    <col min="13905" max="13905" width="9.1640625" style="1657" bestFit="1" customWidth="1"/>
    <col min="13906" max="13913" width="8.83203125" style="1657"/>
    <col min="13914" max="13914" width="9.1640625" style="1657" bestFit="1" customWidth="1"/>
    <col min="13915" max="13919" width="8.83203125" style="1657"/>
    <col min="13920" max="13920" width="16.33203125" style="1657" bestFit="1" customWidth="1"/>
    <col min="13921" max="13921" width="9.1640625" style="1657" bestFit="1" customWidth="1"/>
    <col min="13922" max="13929" width="8.83203125" style="1657"/>
    <col min="13930" max="13930" width="9.1640625" style="1657" bestFit="1" customWidth="1"/>
    <col min="13931" max="13935" width="8.83203125" style="1657"/>
    <col min="13936" max="13936" width="16.33203125" style="1657" bestFit="1" customWidth="1"/>
    <col min="13937" max="13937" width="9.1640625" style="1657" bestFit="1" customWidth="1"/>
    <col min="13938" max="13945" width="8.83203125" style="1657"/>
    <col min="13946" max="13946" width="9.1640625" style="1657" bestFit="1" customWidth="1"/>
    <col min="13947" max="13951" width="8.83203125" style="1657"/>
    <col min="13952" max="13952" width="16.33203125" style="1657" bestFit="1" customWidth="1"/>
    <col min="13953" max="13953" width="9.1640625" style="1657" bestFit="1" customWidth="1"/>
    <col min="13954" max="13961" width="8.83203125" style="1657"/>
    <col min="13962" max="13962" width="9.1640625" style="1657" bestFit="1" customWidth="1"/>
    <col min="13963" max="13967" width="8.83203125" style="1657"/>
    <col min="13968" max="13968" width="16.33203125" style="1657" bestFit="1" customWidth="1"/>
    <col min="13969" max="13969" width="9.1640625" style="1657" bestFit="1" customWidth="1"/>
    <col min="13970" max="13977" width="8.83203125" style="1657"/>
    <col min="13978" max="13978" width="9.1640625" style="1657" bestFit="1" customWidth="1"/>
    <col min="13979" max="13983" width="8.83203125" style="1657"/>
    <col min="13984" max="13984" width="16.33203125" style="1657" bestFit="1" customWidth="1"/>
    <col min="13985" max="13985" width="9.1640625" style="1657" bestFit="1" customWidth="1"/>
    <col min="13986" max="13993" width="8.83203125" style="1657"/>
    <col min="13994" max="13994" width="9.1640625" style="1657" bestFit="1" customWidth="1"/>
    <col min="13995" max="13999" width="8.83203125" style="1657"/>
    <col min="14000" max="14000" width="16.33203125" style="1657" bestFit="1" customWidth="1"/>
    <col min="14001" max="14001" width="9.1640625" style="1657" bestFit="1" customWidth="1"/>
    <col min="14002" max="14009" width="8.83203125" style="1657"/>
    <col min="14010" max="14010" width="9.1640625" style="1657" bestFit="1" customWidth="1"/>
    <col min="14011" max="14015" width="8.83203125" style="1657"/>
    <col min="14016" max="14016" width="16.33203125" style="1657" bestFit="1" customWidth="1"/>
    <col min="14017" max="14017" width="9.1640625" style="1657" bestFit="1" customWidth="1"/>
    <col min="14018" max="14025" width="8.83203125" style="1657"/>
    <col min="14026" max="14026" width="9.1640625" style="1657" bestFit="1" customWidth="1"/>
    <col min="14027" max="14031" width="8.83203125" style="1657"/>
    <col min="14032" max="14032" width="16.33203125" style="1657" bestFit="1" customWidth="1"/>
    <col min="14033" max="14033" width="9.1640625" style="1657" bestFit="1" customWidth="1"/>
    <col min="14034" max="14041" width="8.83203125" style="1657"/>
    <col min="14042" max="14042" width="9.1640625" style="1657" bestFit="1" customWidth="1"/>
    <col min="14043" max="14047" width="8.83203125" style="1657"/>
    <col min="14048" max="14048" width="16.33203125" style="1657" bestFit="1" customWidth="1"/>
    <col min="14049" max="14049" width="9.1640625" style="1657" bestFit="1" customWidth="1"/>
    <col min="14050" max="14057" width="8.83203125" style="1657"/>
    <col min="14058" max="14058" width="9.1640625" style="1657" bestFit="1" customWidth="1"/>
    <col min="14059" max="14063" width="8.83203125" style="1657"/>
    <col min="14064" max="14064" width="16.33203125" style="1657" bestFit="1" customWidth="1"/>
    <col min="14065" max="14065" width="9.1640625" style="1657" bestFit="1" customWidth="1"/>
    <col min="14066" max="14073" width="8.83203125" style="1657"/>
    <col min="14074" max="14074" width="9.1640625" style="1657" bestFit="1" customWidth="1"/>
    <col min="14075" max="14079" width="8.83203125" style="1657"/>
    <col min="14080" max="14080" width="16.33203125" style="1657" bestFit="1" customWidth="1"/>
    <col min="14081" max="14081" width="9.1640625" style="1657" bestFit="1" customWidth="1"/>
    <col min="14082" max="14089" width="8.83203125" style="1657"/>
    <col min="14090" max="14090" width="9.1640625" style="1657" bestFit="1" customWidth="1"/>
    <col min="14091" max="14095" width="8.83203125" style="1657"/>
    <col min="14096" max="14096" width="16.33203125" style="1657" bestFit="1" customWidth="1"/>
    <col min="14097" max="14097" width="9.1640625" style="1657" bestFit="1" customWidth="1"/>
    <col min="14098" max="14105" width="8.83203125" style="1657"/>
    <col min="14106" max="14106" width="9.1640625" style="1657" bestFit="1" customWidth="1"/>
    <col min="14107" max="14111" width="8.83203125" style="1657"/>
    <col min="14112" max="14112" width="16.33203125" style="1657" bestFit="1" customWidth="1"/>
    <col min="14113" max="14113" width="9.1640625" style="1657" bestFit="1" customWidth="1"/>
    <col min="14114" max="14121" width="8.83203125" style="1657"/>
    <col min="14122" max="14122" width="9.1640625" style="1657" bestFit="1" customWidth="1"/>
    <col min="14123" max="14127" width="8.83203125" style="1657"/>
    <col min="14128" max="14128" width="16.33203125" style="1657" bestFit="1" customWidth="1"/>
    <col min="14129" max="14129" width="9.1640625" style="1657" bestFit="1" customWidth="1"/>
    <col min="14130" max="14137" width="8.83203125" style="1657"/>
    <col min="14138" max="14138" width="9.1640625" style="1657" bestFit="1" customWidth="1"/>
    <col min="14139" max="14143" width="8.83203125" style="1657"/>
    <col min="14144" max="14144" width="16.33203125" style="1657" bestFit="1" customWidth="1"/>
    <col min="14145" max="14145" width="9.1640625" style="1657" bestFit="1" customWidth="1"/>
    <col min="14146" max="14153" width="8.83203125" style="1657"/>
    <col min="14154" max="14154" width="9.1640625" style="1657" bestFit="1" customWidth="1"/>
    <col min="14155" max="14159" width="8.83203125" style="1657"/>
    <col min="14160" max="14160" width="16.33203125" style="1657" bestFit="1" customWidth="1"/>
    <col min="14161" max="14161" width="9.1640625" style="1657" bestFit="1" customWidth="1"/>
    <col min="14162" max="14169" width="8.83203125" style="1657"/>
    <col min="14170" max="14170" width="9.1640625" style="1657" bestFit="1" customWidth="1"/>
    <col min="14171" max="14175" width="8.83203125" style="1657"/>
    <col min="14176" max="14176" width="16.33203125" style="1657" bestFit="1" customWidth="1"/>
    <col min="14177" max="14177" width="9.1640625" style="1657" bestFit="1" customWidth="1"/>
    <col min="14178" max="14185" width="8.83203125" style="1657"/>
    <col min="14186" max="14186" width="9.1640625" style="1657" bestFit="1" customWidth="1"/>
    <col min="14187" max="14191" width="8.83203125" style="1657"/>
    <col min="14192" max="14192" width="16.33203125" style="1657" bestFit="1" customWidth="1"/>
    <col min="14193" max="14193" width="9.1640625" style="1657" bestFit="1" customWidth="1"/>
    <col min="14194" max="14201" width="8.83203125" style="1657"/>
    <col min="14202" max="14202" width="9.1640625" style="1657" bestFit="1" customWidth="1"/>
    <col min="14203" max="14207" width="8.83203125" style="1657"/>
    <col min="14208" max="14208" width="16.33203125" style="1657" bestFit="1" customWidth="1"/>
    <col min="14209" max="14209" width="9.1640625" style="1657" bestFit="1" customWidth="1"/>
    <col min="14210" max="14217" width="8.83203125" style="1657"/>
    <col min="14218" max="14218" width="9.1640625" style="1657" bestFit="1" customWidth="1"/>
    <col min="14219" max="14223" width="8.83203125" style="1657"/>
    <col min="14224" max="14224" width="16.33203125" style="1657" bestFit="1" customWidth="1"/>
    <col min="14225" max="14225" width="9.1640625" style="1657" bestFit="1" customWidth="1"/>
    <col min="14226" max="14233" width="8.83203125" style="1657"/>
    <col min="14234" max="14234" width="9.1640625" style="1657" bestFit="1" customWidth="1"/>
    <col min="14235" max="14239" width="8.83203125" style="1657"/>
    <col min="14240" max="14240" width="16.33203125" style="1657" bestFit="1" customWidth="1"/>
    <col min="14241" max="14241" width="9.1640625" style="1657" bestFit="1" customWidth="1"/>
    <col min="14242" max="14249" width="8.83203125" style="1657"/>
    <col min="14250" max="14250" width="9.1640625" style="1657" bestFit="1" customWidth="1"/>
    <col min="14251" max="14255" width="8.83203125" style="1657"/>
    <col min="14256" max="14256" width="16.33203125" style="1657" bestFit="1" customWidth="1"/>
    <col min="14257" max="14257" width="9.1640625" style="1657" bestFit="1" customWidth="1"/>
    <col min="14258" max="14265" width="8.83203125" style="1657"/>
    <col min="14266" max="14266" width="9.1640625" style="1657" bestFit="1" customWidth="1"/>
    <col min="14267" max="14271" width="8.83203125" style="1657"/>
    <col min="14272" max="14272" width="16.33203125" style="1657" bestFit="1" customWidth="1"/>
    <col min="14273" max="14273" width="9.1640625" style="1657" bestFit="1" customWidth="1"/>
    <col min="14274" max="14281" width="8.83203125" style="1657"/>
    <col min="14282" max="14282" width="9.1640625" style="1657" bestFit="1" customWidth="1"/>
    <col min="14283" max="14287" width="8.83203125" style="1657"/>
    <col min="14288" max="14288" width="16.33203125" style="1657" bestFit="1" customWidth="1"/>
    <col min="14289" max="14289" width="9.1640625" style="1657" bestFit="1" customWidth="1"/>
    <col min="14290" max="14297" width="8.83203125" style="1657"/>
    <col min="14298" max="14298" width="9.1640625" style="1657" bestFit="1" customWidth="1"/>
    <col min="14299" max="14303" width="8.83203125" style="1657"/>
    <col min="14304" max="14304" width="16.33203125" style="1657" bestFit="1" customWidth="1"/>
    <col min="14305" max="14305" width="9.1640625" style="1657" bestFit="1" customWidth="1"/>
    <col min="14306" max="14313" width="8.83203125" style="1657"/>
    <col min="14314" max="14314" width="9.1640625" style="1657" bestFit="1" customWidth="1"/>
    <col min="14315" max="14319" width="8.83203125" style="1657"/>
    <col min="14320" max="14320" width="16.33203125" style="1657" bestFit="1" customWidth="1"/>
    <col min="14321" max="14321" width="9.1640625" style="1657" bestFit="1" customWidth="1"/>
    <col min="14322" max="14329" width="8.83203125" style="1657"/>
    <col min="14330" max="14330" width="9.1640625" style="1657" bestFit="1" customWidth="1"/>
    <col min="14331" max="14335" width="8.83203125" style="1657"/>
    <col min="14336" max="14336" width="16.33203125" style="1657" bestFit="1" customWidth="1"/>
    <col min="14337" max="14337" width="9.1640625" style="1657" bestFit="1" customWidth="1"/>
    <col min="14338" max="14345" width="8.83203125" style="1657"/>
    <col min="14346" max="14346" width="9.1640625" style="1657" bestFit="1" customWidth="1"/>
    <col min="14347" max="14351" width="8.83203125" style="1657"/>
    <col min="14352" max="14352" width="16.33203125" style="1657" bestFit="1" customWidth="1"/>
    <col min="14353" max="14353" width="9.1640625" style="1657" bestFit="1" customWidth="1"/>
    <col min="14354" max="14361" width="8.83203125" style="1657"/>
    <col min="14362" max="14362" width="9.1640625" style="1657" bestFit="1" customWidth="1"/>
    <col min="14363" max="14367" width="8.83203125" style="1657"/>
    <col min="14368" max="14368" width="16.33203125" style="1657" bestFit="1" customWidth="1"/>
    <col min="14369" max="14369" width="9.1640625" style="1657" bestFit="1" customWidth="1"/>
    <col min="14370" max="14377" width="8.83203125" style="1657"/>
    <col min="14378" max="14378" width="9.1640625" style="1657" bestFit="1" customWidth="1"/>
    <col min="14379" max="14383" width="8.83203125" style="1657"/>
    <col min="14384" max="14384" width="16.33203125" style="1657" bestFit="1" customWidth="1"/>
    <col min="14385" max="14385" width="9.1640625" style="1657" bestFit="1" customWidth="1"/>
    <col min="14386" max="14393" width="8.83203125" style="1657"/>
    <col min="14394" max="14394" width="9.1640625" style="1657" bestFit="1" customWidth="1"/>
    <col min="14395" max="14399" width="8.83203125" style="1657"/>
    <col min="14400" max="14400" width="16.33203125" style="1657" bestFit="1" customWidth="1"/>
    <col min="14401" max="14401" width="9.1640625" style="1657" bestFit="1" customWidth="1"/>
    <col min="14402" max="14409" width="8.83203125" style="1657"/>
    <col min="14410" max="14410" width="9.1640625" style="1657" bestFit="1" customWidth="1"/>
    <col min="14411" max="14415" width="8.83203125" style="1657"/>
    <col min="14416" max="14416" width="16.33203125" style="1657" bestFit="1" customWidth="1"/>
    <col min="14417" max="14417" width="9.1640625" style="1657" bestFit="1" customWidth="1"/>
    <col min="14418" max="14425" width="8.83203125" style="1657"/>
    <col min="14426" max="14426" width="9.1640625" style="1657" bestFit="1" customWidth="1"/>
    <col min="14427" max="14431" width="8.83203125" style="1657"/>
    <col min="14432" max="14432" width="16.33203125" style="1657" bestFit="1" customWidth="1"/>
    <col min="14433" max="14433" width="9.1640625" style="1657" bestFit="1" customWidth="1"/>
    <col min="14434" max="14441" width="8.83203125" style="1657"/>
    <col min="14442" max="14442" width="9.1640625" style="1657" bestFit="1" customWidth="1"/>
    <col min="14443" max="14447" width="8.83203125" style="1657"/>
    <col min="14448" max="14448" width="16.33203125" style="1657" bestFit="1" customWidth="1"/>
    <col min="14449" max="14449" width="9.1640625" style="1657" bestFit="1" customWidth="1"/>
    <col min="14450" max="14457" width="8.83203125" style="1657"/>
    <col min="14458" max="14458" width="9.1640625" style="1657" bestFit="1" customWidth="1"/>
    <col min="14459" max="14463" width="8.83203125" style="1657"/>
    <col min="14464" max="14464" width="16.33203125" style="1657" bestFit="1" customWidth="1"/>
    <col min="14465" max="14465" width="9.1640625" style="1657" bestFit="1" customWidth="1"/>
    <col min="14466" max="14473" width="8.83203125" style="1657"/>
    <col min="14474" max="14474" width="9.1640625" style="1657" bestFit="1" customWidth="1"/>
    <col min="14475" max="14479" width="8.83203125" style="1657"/>
    <col min="14480" max="14480" width="16.33203125" style="1657" bestFit="1" customWidth="1"/>
    <col min="14481" max="14481" width="9.1640625" style="1657" bestFit="1" customWidth="1"/>
    <col min="14482" max="14489" width="8.83203125" style="1657"/>
    <col min="14490" max="14490" width="9.1640625" style="1657" bestFit="1" customWidth="1"/>
    <col min="14491" max="14495" width="8.83203125" style="1657"/>
    <col min="14496" max="14496" width="16.33203125" style="1657" bestFit="1" customWidth="1"/>
    <col min="14497" max="14497" width="9.1640625" style="1657" bestFit="1" customWidth="1"/>
    <col min="14498" max="14505" width="8.83203125" style="1657"/>
    <col min="14506" max="14506" width="9.1640625" style="1657" bestFit="1" customWidth="1"/>
    <col min="14507" max="14511" width="8.83203125" style="1657"/>
    <col min="14512" max="14512" width="16.33203125" style="1657" bestFit="1" customWidth="1"/>
    <col min="14513" max="14513" width="9.1640625" style="1657" bestFit="1" customWidth="1"/>
    <col min="14514" max="14521" width="8.83203125" style="1657"/>
    <col min="14522" max="14522" width="9.1640625" style="1657" bestFit="1" customWidth="1"/>
    <col min="14523" max="14527" width="8.83203125" style="1657"/>
    <col min="14528" max="14528" width="16.33203125" style="1657" bestFit="1" customWidth="1"/>
    <col min="14529" max="14529" width="9.1640625" style="1657" bestFit="1" customWidth="1"/>
    <col min="14530" max="14537" width="8.83203125" style="1657"/>
    <col min="14538" max="14538" width="9.1640625" style="1657" bestFit="1" customWidth="1"/>
    <col min="14539" max="14543" width="8.83203125" style="1657"/>
    <col min="14544" max="14544" width="16.33203125" style="1657" bestFit="1" customWidth="1"/>
    <col min="14545" max="14545" width="9.1640625" style="1657" bestFit="1" customWidth="1"/>
    <col min="14546" max="14553" width="8.83203125" style="1657"/>
    <col min="14554" max="14554" width="9.1640625" style="1657" bestFit="1" customWidth="1"/>
    <col min="14555" max="14559" width="8.83203125" style="1657"/>
    <col min="14560" max="14560" width="16.33203125" style="1657" bestFit="1" customWidth="1"/>
    <col min="14561" max="14561" width="9.1640625" style="1657" bestFit="1" customWidth="1"/>
    <col min="14562" max="14569" width="8.83203125" style="1657"/>
    <col min="14570" max="14570" width="9.1640625" style="1657" bestFit="1" customWidth="1"/>
    <col min="14571" max="14575" width="8.83203125" style="1657"/>
    <col min="14576" max="14576" width="16.33203125" style="1657" bestFit="1" customWidth="1"/>
    <col min="14577" max="14577" width="9.1640625" style="1657" bestFit="1" customWidth="1"/>
    <col min="14578" max="14585" width="8.83203125" style="1657"/>
    <col min="14586" max="14586" width="9.1640625" style="1657" bestFit="1" customWidth="1"/>
    <col min="14587" max="14591" width="8.83203125" style="1657"/>
    <col min="14592" max="14592" width="16.33203125" style="1657" bestFit="1" customWidth="1"/>
    <col min="14593" max="14593" width="9.1640625" style="1657" bestFit="1" customWidth="1"/>
    <col min="14594" max="14601" width="8.83203125" style="1657"/>
    <col min="14602" max="14602" width="9.1640625" style="1657" bestFit="1" customWidth="1"/>
    <col min="14603" max="14607" width="8.83203125" style="1657"/>
    <col min="14608" max="14608" width="16.33203125" style="1657" bestFit="1" customWidth="1"/>
    <col min="14609" max="14609" width="9.1640625" style="1657" bestFit="1" customWidth="1"/>
    <col min="14610" max="14617" width="8.83203125" style="1657"/>
    <col min="14618" max="14618" width="9.1640625" style="1657" bestFit="1" customWidth="1"/>
    <col min="14619" max="14623" width="8.83203125" style="1657"/>
    <col min="14624" max="14624" width="16.33203125" style="1657" bestFit="1" customWidth="1"/>
    <col min="14625" max="14625" width="9.1640625" style="1657" bestFit="1" customWidth="1"/>
    <col min="14626" max="14633" width="8.83203125" style="1657"/>
    <col min="14634" max="14634" width="9.1640625" style="1657" bestFit="1" customWidth="1"/>
    <col min="14635" max="14639" width="8.83203125" style="1657"/>
    <col min="14640" max="14640" width="16.33203125" style="1657" bestFit="1" customWidth="1"/>
    <col min="14641" max="14641" width="9.1640625" style="1657" bestFit="1" customWidth="1"/>
    <col min="14642" max="14649" width="8.83203125" style="1657"/>
    <col min="14650" max="14650" width="9.1640625" style="1657" bestFit="1" customWidth="1"/>
    <col min="14651" max="14655" width="8.83203125" style="1657"/>
    <col min="14656" max="14656" width="16.33203125" style="1657" bestFit="1" customWidth="1"/>
    <col min="14657" max="14657" width="9.1640625" style="1657" bestFit="1" customWidth="1"/>
    <col min="14658" max="14665" width="8.83203125" style="1657"/>
    <col min="14666" max="14666" width="9.1640625" style="1657" bestFit="1" customWidth="1"/>
    <col min="14667" max="14671" width="8.83203125" style="1657"/>
    <col min="14672" max="14672" width="16.33203125" style="1657" bestFit="1" customWidth="1"/>
    <col min="14673" max="14673" width="9.1640625" style="1657" bestFit="1" customWidth="1"/>
    <col min="14674" max="14681" width="8.83203125" style="1657"/>
    <col min="14682" max="14682" width="9.1640625" style="1657" bestFit="1" customWidth="1"/>
    <col min="14683" max="14687" width="8.83203125" style="1657"/>
    <col min="14688" max="14688" width="16.33203125" style="1657" bestFit="1" customWidth="1"/>
    <col min="14689" max="14689" width="9.1640625" style="1657" bestFit="1" customWidth="1"/>
    <col min="14690" max="14697" width="8.83203125" style="1657"/>
    <col min="14698" max="14698" width="9.1640625" style="1657" bestFit="1" customWidth="1"/>
    <col min="14699" max="14703" width="8.83203125" style="1657"/>
    <col min="14704" max="14704" width="16.33203125" style="1657" bestFit="1" customWidth="1"/>
    <col min="14705" max="14705" width="9.1640625" style="1657" bestFit="1" customWidth="1"/>
    <col min="14706" max="14713" width="8.83203125" style="1657"/>
    <col min="14714" max="14714" width="9.1640625" style="1657" bestFit="1" customWidth="1"/>
    <col min="14715" max="14719" width="8.83203125" style="1657"/>
    <col min="14720" max="14720" width="16.33203125" style="1657" bestFit="1" customWidth="1"/>
    <col min="14721" max="14721" width="9.1640625" style="1657" bestFit="1" customWidth="1"/>
    <col min="14722" max="14729" width="8.83203125" style="1657"/>
    <col min="14730" max="14730" width="9.1640625" style="1657" bestFit="1" customWidth="1"/>
    <col min="14731" max="14735" width="8.83203125" style="1657"/>
    <col min="14736" max="14736" width="16.33203125" style="1657" bestFit="1" customWidth="1"/>
    <col min="14737" max="14737" width="9.1640625" style="1657" bestFit="1" customWidth="1"/>
    <col min="14738" max="14745" width="8.83203125" style="1657"/>
    <col min="14746" max="14746" width="9.1640625" style="1657" bestFit="1" customWidth="1"/>
    <col min="14747" max="14751" width="8.83203125" style="1657"/>
    <col min="14752" max="14752" width="16.33203125" style="1657" bestFit="1" customWidth="1"/>
    <col min="14753" max="14753" width="9.1640625" style="1657" bestFit="1" customWidth="1"/>
    <col min="14754" max="14761" width="8.83203125" style="1657"/>
    <col min="14762" max="14762" width="9.1640625" style="1657" bestFit="1" customWidth="1"/>
    <col min="14763" max="14767" width="8.83203125" style="1657"/>
    <col min="14768" max="14768" width="16.33203125" style="1657" bestFit="1" customWidth="1"/>
    <col min="14769" max="14769" width="9.1640625" style="1657" bestFit="1" customWidth="1"/>
    <col min="14770" max="14777" width="8.83203125" style="1657"/>
    <col min="14778" max="14778" width="9.1640625" style="1657" bestFit="1" customWidth="1"/>
    <col min="14779" max="14783" width="8.83203125" style="1657"/>
    <col min="14784" max="14784" width="16.33203125" style="1657" bestFit="1" customWidth="1"/>
    <col min="14785" max="14785" width="9.1640625" style="1657" bestFit="1" customWidth="1"/>
    <col min="14786" max="14793" width="8.83203125" style="1657"/>
    <col min="14794" max="14794" width="9.1640625" style="1657" bestFit="1" customWidth="1"/>
    <col min="14795" max="14799" width="8.83203125" style="1657"/>
    <col min="14800" max="14800" width="16.33203125" style="1657" bestFit="1" customWidth="1"/>
    <col min="14801" max="14801" width="9.1640625" style="1657" bestFit="1" customWidth="1"/>
    <col min="14802" max="14809" width="8.83203125" style="1657"/>
    <col min="14810" max="14810" width="9.1640625" style="1657" bestFit="1" customWidth="1"/>
    <col min="14811" max="14815" width="8.83203125" style="1657"/>
    <col min="14816" max="14816" width="16.33203125" style="1657" bestFit="1" customWidth="1"/>
    <col min="14817" max="14817" width="9.1640625" style="1657" bestFit="1" customWidth="1"/>
    <col min="14818" max="14825" width="8.83203125" style="1657"/>
    <col min="14826" max="14826" width="9.1640625" style="1657" bestFit="1" customWidth="1"/>
    <col min="14827" max="14831" width="8.83203125" style="1657"/>
    <col min="14832" max="14832" width="16.33203125" style="1657" bestFit="1" customWidth="1"/>
    <col min="14833" max="14833" width="9.1640625" style="1657" bestFit="1" customWidth="1"/>
    <col min="14834" max="14841" width="8.83203125" style="1657"/>
    <col min="14842" max="14842" width="9.1640625" style="1657" bestFit="1" customWidth="1"/>
    <col min="14843" max="14847" width="8.83203125" style="1657"/>
    <col min="14848" max="14848" width="16.33203125" style="1657" bestFit="1" customWidth="1"/>
    <col min="14849" max="14849" width="9.1640625" style="1657" bestFit="1" customWidth="1"/>
    <col min="14850" max="14857" width="8.83203125" style="1657"/>
    <col min="14858" max="14858" width="9.1640625" style="1657" bestFit="1" customWidth="1"/>
    <col min="14859" max="14863" width="8.83203125" style="1657"/>
    <col min="14864" max="14864" width="16.33203125" style="1657" bestFit="1" customWidth="1"/>
    <col min="14865" max="14865" width="9.1640625" style="1657" bestFit="1" customWidth="1"/>
    <col min="14866" max="14873" width="8.83203125" style="1657"/>
    <col min="14874" max="14874" width="9.1640625" style="1657" bestFit="1" customWidth="1"/>
    <col min="14875" max="14879" width="8.83203125" style="1657"/>
    <col min="14880" max="14880" width="16.33203125" style="1657" bestFit="1" customWidth="1"/>
    <col min="14881" max="14881" width="9.1640625" style="1657" bestFit="1" customWidth="1"/>
    <col min="14882" max="14889" width="8.83203125" style="1657"/>
    <col min="14890" max="14890" width="9.1640625" style="1657" bestFit="1" customWidth="1"/>
    <col min="14891" max="14895" width="8.83203125" style="1657"/>
    <col min="14896" max="14896" width="16.33203125" style="1657" bestFit="1" customWidth="1"/>
    <col min="14897" max="14897" width="9.1640625" style="1657" bestFit="1" customWidth="1"/>
    <col min="14898" max="14905" width="8.83203125" style="1657"/>
    <col min="14906" max="14906" width="9.1640625" style="1657" bestFit="1" customWidth="1"/>
    <col min="14907" max="14911" width="8.83203125" style="1657"/>
    <col min="14912" max="14912" width="16.33203125" style="1657" bestFit="1" customWidth="1"/>
    <col min="14913" max="14913" width="9.1640625" style="1657" bestFit="1" customWidth="1"/>
    <col min="14914" max="14921" width="8.83203125" style="1657"/>
    <col min="14922" max="14922" width="9.1640625" style="1657" bestFit="1" customWidth="1"/>
    <col min="14923" max="14927" width="8.83203125" style="1657"/>
    <col min="14928" max="14928" width="16.33203125" style="1657" bestFit="1" customWidth="1"/>
    <col min="14929" max="14929" width="9.1640625" style="1657" bestFit="1" customWidth="1"/>
    <col min="14930" max="14937" width="8.83203125" style="1657"/>
    <col min="14938" max="14938" width="9.1640625" style="1657" bestFit="1" customWidth="1"/>
    <col min="14939" max="14943" width="8.83203125" style="1657"/>
    <col min="14944" max="14944" width="16.33203125" style="1657" bestFit="1" customWidth="1"/>
    <col min="14945" max="14945" width="9.1640625" style="1657" bestFit="1" customWidth="1"/>
    <col min="14946" max="14953" width="8.83203125" style="1657"/>
    <col min="14954" max="14954" width="9.1640625" style="1657" bestFit="1" customWidth="1"/>
    <col min="14955" max="14959" width="8.83203125" style="1657"/>
    <col min="14960" max="14960" width="16.33203125" style="1657" bestFit="1" customWidth="1"/>
    <col min="14961" max="14961" width="9.1640625" style="1657" bestFit="1" customWidth="1"/>
    <col min="14962" max="14969" width="8.83203125" style="1657"/>
    <col min="14970" max="14970" width="9.1640625" style="1657" bestFit="1" customWidth="1"/>
    <col min="14971" max="14975" width="8.83203125" style="1657"/>
    <col min="14976" max="14976" width="16.33203125" style="1657" bestFit="1" customWidth="1"/>
    <col min="14977" max="14977" width="9.1640625" style="1657" bestFit="1" customWidth="1"/>
    <col min="14978" max="14985" width="8.83203125" style="1657"/>
    <col min="14986" max="14986" width="9.1640625" style="1657" bestFit="1" customWidth="1"/>
    <col min="14987" max="14991" width="8.83203125" style="1657"/>
    <col min="14992" max="14992" width="16.33203125" style="1657" bestFit="1" customWidth="1"/>
    <col min="14993" max="14993" width="9.1640625" style="1657" bestFit="1" customWidth="1"/>
    <col min="14994" max="15001" width="8.83203125" style="1657"/>
    <col min="15002" max="15002" width="9.1640625" style="1657" bestFit="1" customWidth="1"/>
    <col min="15003" max="15007" width="8.83203125" style="1657"/>
    <col min="15008" max="15008" width="16.33203125" style="1657" bestFit="1" customWidth="1"/>
    <col min="15009" max="15009" width="9.1640625" style="1657" bestFit="1" customWidth="1"/>
    <col min="15010" max="15017" width="8.83203125" style="1657"/>
    <col min="15018" max="15018" width="9.1640625" style="1657" bestFit="1" customWidth="1"/>
    <col min="15019" max="15023" width="8.83203125" style="1657"/>
    <col min="15024" max="15024" width="16.33203125" style="1657" bestFit="1" customWidth="1"/>
    <col min="15025" max="15025" width="9.1640625" style="1657" bestFit="1" customWidth="1"/>
    <col min="15026" max="15033" width="8.83203125" style="1657"/>
    <col min="15034" max="15034" width="9.1640625" style="1657" bestFit="1" customWidth="1"/>
    <col min="15035" max="15039" width="8.83203125" style="1657"/>
    <col min="15040" max="15040" width="16.33203125" style="1657" bestFit="1" customWidth="1"/>
    <col min="15041" max="15041" width="9.1640625" style="1657" bestFit="1" customWidth="1"/>
    <col min="15042" max="15049" width="8.83203125" style="1657"/>
    <col min="15050" max="15050" width="9.1640625" style="1657" bestFit="1" customWidth="1"/>
    <col min="15051" max="15055" width="8.83203125" style="1657"/>
    <col min="15056" max="15056" width="16.33203125" style="1657" bestFit="1" customWidth="1"/>
    <col min="15057" max="15057" width="9.1640625" style="1657" bestFit="1" customWidth="1"/>
    <col min="15058" max="15065" width="8.83203125" style="1657"/>
    <col min="15066" max="15066" width="9.1640625" style="1657" bestFit="1" customWidth="1"/>
    <col min="15067" max="15071" width="8.83203125" style="1657"/>
    <col min="15072" max="15072" width="16.33203125" style="1657" bestFit="1" customWidth="1"/>
    <col min="15073" max="15073" width="9.1640625" style="1657" bestFit="1" customWidth="1"/>
    <col min="15074" max="15081" width="8.83203125" style="1657"/>
    <col min="15082" max="15082" width="9.1640625" style="1657" bestFit="1" customWidth="1"/>
    <col min="15083" max="15087" width="8.83203125" style="1657"/>
    <col min="15088" max="15088" width="16.33203125" style="1657" bestFit="1" customWidth="1"/>
    <col min="15089" max="15089" width="9.1640625" style="1657" bestFit="1" customWidth="1"/>
    <col min="15090" max="15097" width="8.83203125" style="1657"/>
    <col min="15098" max="15098" width="9.1640625" style="1657" bestFit="1" customWidth="1"/>
    <col min="15099" max="15103" width="8.83203125" style="1657"/>
    <col min="15104" max="15104" width="16.33203125" style="1657" bestFit="1" customWidth="1"/>
    <col min="15105" max="15105" width="9.1640625" style="1657" bestFit="1" customWidth="1"/>
    <col min="15106" max="15113" width="8.83203125" style="1657"/>
    <col min="15114" max="15114" width="9.1640625" style="1657" bestFit="1" customWidth="1"/>
    <col min="15115" max="15119" width="8.83203125" style="1657"/>
    <col min="15120" max="15120" width="16.33203125" style="1657" bestFit="1" customWidth="1"/>
    <col min="15121" max="15121" width="9.1640625" style="1657" bestFit="1" customWidth="1"/>
    <col min="15122" max="15129" width="8.83203125" style="1657"/>
    <col min="15130" max="15130" width="9.1640625" style="1657" bestFit="1" customWidth="1"/>
    <col min="15131" max="15135" width="8.83203125" style="1657"/>
    <col min="15136" max="15136" width="16.33203125" style="1657" bestFit="1" customWidth="1"/>
    <col min="15137" max="15137" width="9.1640625" style="1657" bestFit="1" customWidth="1"/>
    <col min="15138" max="15145" width="8.83203125" style="1657"/>
    <col min="15146" max="15146" width="9.1640625" style="1657" bestFit="1" customWidth="1"/>
    <col min="15147" max="15151" width="8.83203125" style="1657"/>
    <col min="15152" max="15152" width="16.33203125" style="1657" bestFit="1" customWidth="1"/>
    <col min="15153" max="15153" width="9.1640625" style="1657" bestFit="1" customWidth="1"/>
    <col min="15154" max="15161" width="8.83203125" style="1657"/>
    <col min="15162" max="15162" width="9.1640625" style="1657" bestFit="1" customWidth="1"/>
    <col min="15163" max="15167" width="8.83203125" style="1657"/>
    <col min="15168" max="15168" width="16.33203125" style="1657" bestFit="1" customWidth="1"/>
    <col min="15169" max="15169" width="9.1640625" style="1657" bestFit="1" customWidth="1"/>
    <col min="15170" max="15177" width="8.83203125" style="1657"/>
    <col min="15178" max="15178" width="9.1640625" style="1657" bestFit="1" customWidth="1"/>
    <col min="15179" max="15183" width="8.83203125" style="1657"/>
    <col min="15184" max="15184" width="16.33203125" style="1657" bestFit="1" customWidth="1"/>
    <col min="15185" max="15185" width="9.1640625" style="1657" bestFit="1" customWidth="1"/>
    <col min="15186" max="15193" width="8.83203125" style="1657"/>
    <col min="15194" max="15194" width="9.1640625" style="1657" bestFit="1" customWidth="1"/>
    <col min="15195" max="15199" width="8.83203125" style="1657"/>
    <col min="15200" max="15200" width="16.33203125" style="1657" bestFit="1" customWidth="1"/>
    <col min="15201" max="15201" width="9.1640625" style="1657" bestFit="1" customWidth="1"/>
    <col min="15202" max="15209" width="8.83203125" style="1657"/>
    <col min="15210" max="15210" width="9.1640625" style="1657" bestFit="1" customWidth="1"/>
    <col min="15211" max="15215" width="8.83203125" style="1657"/>
    <col min="15216" max="15216" width="16.33203125" style="1657" bestFit="1" customWidth="1"/>
    <col min="15217" max="15217" width="9.1640625" style="1657" bestFit="1" customWidth="1"/>
    <col min="15218" max="15225" width="8.83203125" style="1657"/>
    <col min="15226" max="15226" width="9.1640625" style="1657" bestFit="1" customWidth="1"/>
    <col min="15227" max="15231" width="8.83203125" style="1657"/>
    <col min="15232" max="15232" width="16.33203125" style="1657" bestFit="1" customWidth="1"/>
    <col min="15233" max="15233" width="9.1640625" style="1657" bestFit="1" customWidth="1"/>
    <col min="15234" max="15241" width="8.83203125" style="1657"/>
    <col min="15242" max="15242" width="9.1640625" style="1657" bestFit="1" customWidth="1"/>
    <col min="15243" max="15247" width="8.83203125" style="1657"/>
    <col min="15248" max="15248" width="16.33203125" style="1657" bestFit="1" customWidth="1"/>
    <col min="15249" max="15249" width="9.1640625" style="1657" bestFit="1" customWidth="1"/>
    <col min="15250" max="15257" width="8.83203125" style="1657"/>
    <col min="15258" max="15258" width="9.1640625" style="1657" bestFit="1" customWidth="1"/>
    <col min="15259" max="15263" width="8.83203125" style="1657"/>
    <col min="15264" max="15264" width="16.33203125" style="1657" bestFit="1" customWidth="1"/>
    <col min="15265" max="15265" width="9.1640625" style="1657" bestFit="1" customWidth="1"/>
    <col min="15266" max="15273" width="8.83203125" style="1657"/>
    <col min="15274" max="15274" width="9.1640625" style="1657" bestFit="1" customWidth="1"/>
    <col min="15275" max="15279" width="8.83203125" style="1657"/>
    <col min="15280" max="15280" width="16.33203125" style="1657" bestFit="1" customWidth="1"/>
    <col min="15281" max="15281" width="9.1640625" style="1657" bestFit="1" customWidth="1"/>
    <col min="15282" max="15289" width="8.83203125" style="1657"/>
    <col min="15290" max="15290" width="9.1640625" style="1657" bestFit="1" customWidth="1"/>
    <col min="15291" max="15295" width="8.83203125" style="1657"/>
    <col min="15296" max="15296" width="16.33203125" style="1657" bestFit="1" customWidth="1"/>
    <col min="15297" max="15297" width="9.1640625" style="1657" bestFit="1" customWidth="1"/>
    <col min="15298" max="15305" width="8.83203125" style="1657"/>
    <col min="15306" max="15306" width="9.1640625" style="1657" bestFit="1" customWidth="1"/>
    <col min="15307" max="15311" width="8.83203125" style="1657"/>
    <col min="15312" max="15312" width="16.33203125" style="1657" bestFit="1" customWidth="1"/>
    <col min="15313" max="15313" width="9.1640625" style="1657" bestFit="1" customWidth="1"/>
    <col min="15314" max="15321" width="8.83203125" style="1657"/>
    <col min="15322" max="15322" width="9.1640625" style="1657" bestFit="1" customWidth="1"/>
    <col min="15323" max="15327" width="8.83203125" style="1657"/>
    <col min="15328" max="15328" width="16.33203125" style="1657" bestFit="1" customWidth="1"/>
    <col min="15329" max="15329" width="9.1640625" style="1657" bestFit="1" customWidth="1"/>
    <col min="15330" max="15337" width="8.83203125" style="1657"/>
    <col min="15338" max="15338" width="9.1640625" style="1657" bestFit="1" customWidth="1"/>
    <col min="15339" max="15343" width="8.83203125" style="1657"/>
    <col min="15344" max="15344" width="16.33203125" style="1657" bestFit="1" customWidth="1"/>
    <col min="15345" max="15345" width="9.1640625" style="1657" bestFit="1" customWidth="1"/>
    <col min="15346" max="15353" width="8.83203125" style="1657"/>
    <col min="15354" max="15354" width="9.1640625" style="1657" bestFit="1" customWidth="1"/>
    <col min="15355" max="15359" width="8.83203125" style="1657"/>
    <col min="15360" max="15360" width="16.33203125" style="1657" bestFit="1" customWidth="1"/>
    <col min="15361" max="15361" width="9.1640625" style="1657" bestFit="1" customWidth="1"/>
    <col min="15362" max="15369" width="8.83203125" style="1657"/>
    <col min="15370" max="15370" width="9.1640625" style="1657" bestFit="1" customWidth="1"/>
    <col min="15371" max="15375" width="8.83203125" style="1657"/>
    <col min="15376" max="15376" width="16.33203125" style="1657" bestFit="1" customWidth="1"/>
    <col min="15377" max="15377" width="9.1640625" style="1657" bestFit="1" customWidth="1"/>
    <col min="15378" max="15385" width="8.83203125" style="1657"/>
    <col min="15386" max="15386" width="9.1640625" style="1657" bestFit="1" customWidth="1"/>
    <col min="15387" max="15391" width="8.83203125" style="1657"/>
    <col min="15392" max="15392" width="16.33203125" style="1657" bestFit="1" customWidth="1"/>
    <col min="15393" max="15393" width="9.1640625" style="1657" bestFit="1" customWidth="1"/>
    <col min="15394" max="15401" width="8.83203125" style="1657"/>
    <col min="15402" max="15402" width="9.1640625" style="1657" bestFit="1" customWidth="1"/>
    <col min="15403" max="15407" width="8.83203125" style="1657"/>
    <col min="15408" max="15408" width="16.33203125" style="1657" bestFit="1" customWidth="1"/>
    <col min="15409" max="15409" width="9.1640625" style="1657" bestFit="1" customWidth="1"/>
    <col min="15410" max="15417" width="8.83203125" style="1657"/>
    <col min="15418" max="15418" width="9.1640625" style="1657" bestFit="1" customWidth="1"/>
    <col min="15419" max="15423" width="8.83203125" style="1657"/>
    <col min="15424" max="15424" width="16.33203125" style="1657" bestFit="1" customWidth="1"/>
    <col min="15425" max="15425" width="9.1640625" style="1657" bestFit="1" customWidth="1"/>
    <col min="15426" max="15433" width="8.83203125" style="1657"/>
    <col min="15434" max="15434" width="9.1640625" style="1657" bestFit="1" customWidth="1"/>
    <col min="15435" max="15439" width="8.83203125" style="1657"/>
    <col min="15440" max="15440" width="16.33203125" style="1657" bestFit="1" customWidth="1"/>
    <col min="15441" max="15441" width="9.1640625" style="1657" bestFit="1" customWidth="1"/>
    <col min="15442" max="15449" width="8.83203125" style="1657"/>
    <col min="15450" max="15450" width="9.1640625" style="1657" bestFit="1" customWidth="1"/>
    <col min="15451" max="15455" width="8.83203125" style="1657"/>
    <col min="15456" max="15456" width="16.33203125" style="1657" bestFit="1" customWidth="1"/>
    <col min="15457" max="15457" width="9.1640625" style="1657" bestFit="1" customWidth="1"/>
    <col min="15458" max="15465" width="8.83203125" style="1657"/>
    <col min="15466" max="15466" width="9.1640625" style="1657" bestFit="1" customWidth="1"/>
    <col min="15467" max="15471" width="8.83203125" style="1657"/>
    <col min="15472" max="15472" width="16.33203125" style="1657" bestFit="1" customWidth="1"/>
    <col min="15473" max="15473" width="9.1640625" style="1657" bestFit="1" customWidth="1"/>
    <col min="15474" max="15481" width="8.83203125" style="1657"/>
    <col min="15482" max="15482" width="9.1640625" style="1657" bestFit="1" customWidth="1"/>
    <col min="15483" max="15487" width="8.83203125" style="1657"/>
    <col min="15488" max="15488" width="16.33203125" style="1657" bestFit="1" customWidth="1"/>
    <col min="15489" max="15489" width="9.1640625" style="1657" bestFit="1" customWidth="1"/>
    <col min="15490" max="15497" width="8.83203125" style="1657"/>
    <col min="15498" max="15498" width="9.1640625" style="1657" bestFit="1" customWidth="1"/>
    <col min="15499" max="15503" width="8.83203125" style="1657"/>
    <col min="15504" max="15504" width="16.33203125" style="1657" bestFit="1" customWidth="1"/>
    <col min="15505" max="15505" width="9.1640625" style="1657" bestFit="1" customWidth="1"/>
    <col min="15506" max="15513" width="8.83203125" style="1657"/>
    <col min="15514" max="15514" width="9.1640625" style="1657" bestFit="1" customWidth="1"/>
    <col min="15515" max="15519" width="8.83203125" style="1657"/>
    <col min="15520" max="15520" width="16.33203125" style="1657" bestFit="1" customWidth="1"/>
    <col min="15521" max="15521" width="9.1640625" style="1657" bestFit="1" customWidth="1"/>
    <col min="15522" max="15529" width="8.83203125" style="1657"/>
    <col min="15530" max="15530" width="9.1640625" style="1657" bestFit="1" customWidth="1"/>
    <col min="15531" max="15535" width="8.83203125" style="1657"/>
    <col min="15536" max="15536" width="16.33203125" style="1657" bestFit="1" customWidth="1"/>
    <col min="15537" max="15537" width="9.1640625" style="1657" bestFit="1" customWidth="1"/>
    <col min="15538" max="15545" width="8.83203125" style="1657"/>
    <col min="15546" max="15546" width="9.1640625" style="1657" bestFit="1" customWidth="1"/>
    <col min="15547" max="15551" width="8.83203125" style="1657"/>
    <col min="15552" max="15552" width="16.33203125" style="1657" bestFit="1" customWidth="1"/>
    <col min="15553" max="15553" width="9.1640625" style="1657" bestFit="1" customWidth="1"/>
    <col min="15554" max="15561" width="8.83203125" style="1657"/>
    <col min="15562" max="15562" width="9.1640625" style="1657" bestFit="1" customWidth="1"/>
    <col min="15563" max="15567" width="8.83203125" style="1657"/>
    <col min="15568" max="15568" width="16.33203125" style="1657" bestFit="1" customWidth="1"/>
    <col min="15569" max="15569" width="9.1640625" style="1657" bestFit="1" customWidth="1"/>
    <col min="15570" max="15577" width="8.83203125" style="1657"/>
    <col min="15578" max="15578" width="9.1640625" style="1657" bestFit="1" customWidth="1"/>
    <col min="15579" max="15583" width="8.83203125" style="1657"/>
    <col min="15584" max="15584" width="16.33203125" style="1657" bestFit="1" customWidth="1"/>
    <col min="15585" max="15585" width="9.1640625" style="1657" bestFit="1" customWidth="1"/>
    <col min="15586" max="15593" width="8.83203125" style="1657"/>
    <col min="15594" max="15594" width="9.1640625" style="1657" bestFit="1" customWidth="1"/>
    <col min="15595" max="15599" width="8.83203125" style="1657"/>
    <col min="15600" max="15600" width="16.33203125" style="1657" bestFit="1" customWidth="1"/>
    <col min="15601" max="15601" width="9.1640625" style="1657" bestFit="1" customWidth="1"/>
    <col min="15602" max="15609" width="8.83203125" style="1657"/>
    <col min="15610" max="15610" width="9.1640625" style="1657" bestFit="1" customWidth="1"/>
    <col min="15611" max="15615" width="8.83203125" style="1657"/>
    <col min="15616" max="15616" width="16.33203125" style="1657" bestFit="1" customWidth="1"/>
    <col min="15617" max="15617" width="9.1640625" style="1657" bestFit="1" customWidth="1"/>
    <col min="15618" max="15625" width="8.83203125" style="1657"/>
    <col min="15626" max="15626" width="9.1640625" style="1657" bestFit="1" customWidth="1"/>
    <col min="15627" max="15631" width="8.83203125" style="1657"/>
    <col min="15632" max="15632" width="16.33203125" style="1657" bestFit="1" customWidth="1"/>
    <col min="15633" max="15633" width="9.1640625" style="1657" bestFit="1" customWidth="1"/>
    <col min="15634" max="15641" width="8.83203125" style="1657"/>
    <col min="15642" max="15642" width="9.1640625" style="1657" bestFit="1" customWidth="1"/>
    <col min="15643" max="15647" width="8.83203125" style="1657"/>
    <col min="15648" max="15648" width="16.33203125" style="1657" bestFit="1" customWidth="1"/>
    <col min="15649" max="15649" width="9.1640625" style="1657" bestFit="1" customWidth="1"/>
    <col min="15650" max="15657" width="8.83203125" style="1657"/>
    <col min="15658" max="15658" width="9.1640625" style="1657" bestFit="1" customWidth="1"/>
    <col min="15659" max="15663" width="8.83203125" style="1657"/>
    <col min="15664" max="15664" width="16.33203125" style="1657" bestFit="1" customWidth="1"/>
    <col min="15665" max="15665" width="9.1640625" style="1657" bestFit="1" customWidth="1"/>
    <col min="15666" max="15673" width="8.83203125" style="1657"/>
    <col min="15674" max="15674" width="9.1640625" style="1657" bestFit="1" customWidth="1"/>
    <col min="15675" max="15679" width="8.83203125" style="1657"/>
    <col min="15680" max="15680" width="16.33203125" style="1657" bestFit="1" customWidth="1"/>
    <col min="15681" max="15681" width="9.1640625" style="1657" bestFit="1" customWidth="1"/>
    <col min="15682" max="15689" width="8.83203125" style="1657"/>
    <col min="15690" max="15690" width="9.1640625" style="1657" bestFit="1" customWidth="1"/>
    <col min="15691" max="15695" width="8.83203125" style="1657"/>
    <col min="15696" max="15696" width="16.33203125" style="1657" bestFit="1" customWidth="1"/>
    <col min="15697" max="15697" width="9.1640625" style="1657" bestFit="1" customWidth="1"/>
    <col min="15698" max="15705" width="8.83203125" style="1657"/>
    <col min="15706" max="15706" width="9.1640625" style="1657" bestFit="1" customWidth="1"/>
    <col min="15707" max="15711" width="8.83203125" style="1657"/>
    <col min="15712" max="15712" width="16.33203125" style="1657" bestFit="1" customWidth="1"/>
    <col min="15713" max="15713" width="9.1640625" style="1657" bestFit="1" customWidth="1"/>
    <col min="15714" max="15721" width="8.83203125" style="1657"/>
    <col min="15722" max="15722" width="9.1640625" style="1657" bestFit="1" customWidth="1"/>
    <col min="15723" max="15727" width="8.83203125" style="1657"/>
    <col min="15728" max="15728" width="16.33203125" style="1657" bestFit="1" customWidth="1"/>
    <col min="15729" max="15729" width="9.1640625" style="1657" bestFit="1" customWidth="1"/>
    <col min="15730" max="15737" width="8.83203125" style="1657"/>
    <col min="15738" max="15738" width="9.1640625" style="1657" bestFit="1" customWidth="1"/>
    <col min="15739" max="15743" width="8.83203125" style="1657"/>
    <col min="15744" max="15744" width="16.33203125" style="1657" bestFit="1" customWidth="1"/>
    <col min="15745" max="15745" width="9.1640625" style="1657" bestFit="1" customWidth="1"/>
    <col min="15746" max="15753" width="8.83203125" style="1657"/>
    <col min="15754" max="15754" width="9.1640625" style="1657" bestFit="1" customWidth="1"/>
    <col min="15755" max="15759" width="8.83203125" style="1657"/>
    <col min="15760" max="15760" width="16.33203125" style="1657" bestFit="1" customWidth="1"/>
    <col min="15761" max="15761" width="9.1640625" style="1657" bestFit="1" customWidth="1"/>
    <col min="15762" max="15769" width="8.83203125" style="1657"/>
    <col min="15770" max="15770" width="9.1640625" style="1657" bestFit="1" customWidth="1"/>
    <col min="15771" max="15775" width="8.83203125" style="1657"/>
    <col min="15776" max="15776" width="16.33203125" style="1657" bestFit="1" customWidth="1"/>
    <col min="15777" max="15777" width="9.1640625" style="1657" bestFit="1" customWidth="1"/>
    <col min="15778" max="15785" width="8.83203125" style="1657"/>
    <col min="15786" max="15786" width="9.1640625" style="1657" bestFit="1" customWidth="1"/>
    <col min="15787" max="15791" width="8.83203125" style="1657"/>
    <col min="15792" max="15792" width="16.33203125" style="1657" bestFit="1" customWidth="1"/>
    <col min="15793" max="15793" width="9.1640625" style="1657" bestFit="1" customWidth="1"/>
    <col min="15794" max="15801" width="8.83203125" style="1657"/>
    <col min="15802" max="15802" width="9.1640625" style="1657" bestFit="1" customWidth="1"/>
    <col min="15803" max="15807" width="8.83203125" style="1657"/>
    <col min="15808" max="15808" width="16.33203125" style="1657" bestFit="1" customWidth="1"/>
    <col min="15809" max="15809" width="9.1640625" style="1657" bestFit="1" customWidth="1"/>
    <col min="15810" max="15817" width="8.83203125" style="1657"/>
    <col min="15818" max="15818" width="9.1640625" style="1657" bestFit="1" customWidth="1"/>
    <col min="15819" max="15823" width="8.83203125" style="1657"/>
    <col min="15824" max="15824" width="16.33203125" style="1657" bestFit="1" customWidth="1"/>
    <col min="15825" max="15825" width="9.1640625" style="1657" bestFit="1" customWidth="1"/>
    <col min="15826" max="15833" width="8.83203125" style="1657"/>
    <col min="15834" max="15834" width="9.1640625" style="1657" bestFit="1" customWidth="1"/>
    <col min="15835" max="15839" width="8.83203125" style="1657"/>
    <col min="15840" max="15840" width="16.33203125" style="1657" bestFit="1" customWidth="1"/>
    <col min="15841" max="15841" width="9.1640625" style="1657" bestFit="1" customWidth="1"/>
    <col min="15842" max="15849" width="8.83203125" style="1657"/>
    <col min="15850" max="15850" width="9.1640625" style="1657" bestFit="1" customWidth="1"/>
    <col min="15851" max="15855" width="8.83203125" style="1657"/>
    <col min="15856" max="15856" width="16.33203125" style="1657" bestFit="1" customWidth="1"/>
    <col min="15857" max="15857" width="9.1640625" style="1657" bestFit="1" customWidth="1"/>
    <col min="15858" max="15865" width="8.83203125" style="1657"/>
    <col min="15866" max="15866" width="9.1640625" style="1657" bestFit="1" customWidth="1"/>
    <col min="15867" max="15871" width="8.83203125" style="1657"/>
    <col min="15872" max="15872" width="16.33203125" style="1657" bestFit="1" customWidth="1"/>
    <col min="15873" max="15873" width="9.1640625" style="1657" bestFit="1" customWidth="1"/>
    <col min="15874" max="15881" width="8.83203125" style="1657"/>
    <col min="15882" max="15882" width="9.1640625" style="1657" bestFit="1" customWidth="1"/>
    <col min="15883" max="15887" width="8.83203125" style="1657"/>
    <col min="15888" max="15888" width="16.33203125" style="1657" bestFit="1" customWidth="1"/>
    <col min="15889" max="15889" width="9.1640625" style="1657" bestFit="1" customWidth="1"/>
    <col min="15890" max="15897" width="8.83203125" style="1657"/>
    <col min="15898" max="15898" width="9.1640625" style="1657" bestFit="1" customWidth="1"/>
    <col min="15899" max="15903" width="8.83203125" style="1657"/>
    <col min="15904" max="15904" width="16.33203125" style="1657" bestFit="1" customWidth="1"/>
    <col min="15905" max="15905" width="9.1640625" style="1657" bestFit="1" customWidth="1"/>
    <col min="15906" max="15913" width="8.83203125" style="1657"/>
    <col min="15914" max="15914" width="9.1640625" style="1657" bestFit="1" customWidth="1"/>
    <col min="15915" max="15919" width="8.83203125" style="1657"/>
    <col min="15920" max="15920" width="16.33203125" style="1657" bestFit="1" customWidth="1"/>
    <col min="15921" max="15921" width="9.1640625" style="1657" bestFit="1" customWidth="1"/>
    <col min="15922" max="15929" width="8.83203125" style="1657"/>
    <col min="15930" max="15930" width="9.1640625" style="1657" bestFit="1" customWidth="1"/>
    <col min="15931" max="15935" width="8.83203125" style="1657"/>
    <col min="15936" max="15936" width="16.33203125" style="1657" bestFit="1" customWidth="1"/>
    <col min="15937" max="15937" width="9.1640625" style="1657" bestFit="1" customWidth="1"/>
    <col min="15938" max="15945" width="8.83203125" style="1657"/>
    <col min="15946" max="15946" width="9.1640625" style="1657" bestFit="1" customWidth="1"/>
    <col min="15947" max="15951" width="8.83203125" style="1657"/>
    <col min="15952" max="15952" width="16.33203125" style="1657" bestFit="1" customWidth="1"/>
    <col min="15953" max="15953" width="9.1640625" style="1657" bestFit="1" customWidth="1"/>
    <col min="15954" max="15961" width="8.83203125" style="1657"/>
    <col min="15962" max="15962" width="9.1640625" style="1657" bestFit="1" customWidth="1"/>
    <col min="15963" max="15967" width="8.83203125" style="1657"/>
    <col min="15968" max="15968" width="16.33203125" style="1657" bestFit="1" customWidth="1"/>
    <col min="15969" max="15969" width="9.1640625" style="1657" bestFit="1" customWidth="1"/>
    <col min="15970" max="15977" width="8.83203125" style="1657"/>
    <col min="15978" max="15978" width="9.1640625" style="1657" bestFit="1" customWidth="1"/>
    <col min="15979" max="15983" width="8.83203125" style="1657"/>
    <col min="15984" max="15984" width="16.33203125" style="1657" bestFit="1" customWidth="1"/>
    <col min="15985" max="15985" width="9.1640625" style="1657" bestFit="1" customWidth="1"/>
    <col min="15986" max="15993" width="8.83203125" style="1657"/>
    <col min="15994" max="15994" width="9.1640625" style="1657" bestFit="1" customWidth="1"/>
    <col min="15995" max="15999" width="8.83203125" style="1657"/>
    <col min="16000" max="16000" width="16.33203125" style="1657" bestFit="1" customWidth="1"/>
    <col min="16001" max="16001" width="9.1640625" style="1657" bestFit="1" customWidth="1"/>
    <col min="16002" max="16009" width="8.83203125" style="1657"/>
    <col min="16010" max="16010" width="9.1640625" style="1657" bestFit="1" customWidth="1"/>
    <col min="16011" max="16015" width="8.83203125" style="1657"/>
    <col min="16016" max="16016" width="16.33203125" style="1657" bestFit="1" customWidth="1"/>
    <col min="16017" max="16017" width="9.1640625" style="1657" bestFit="1" customWidth="1"/>
    <col min="16018" max="16025" width="8.83203125" style="1657"/>
    <col min="16026" max="16026" width="9.1640625" style="1657" bestFit="1" customWidth="1"/>
    <col min="16027" max="16031" width="8.83203125" style="1657"/>
    <col min="16032" max="16032" width="16.33203125" style="1657" bestFit="1" customWidth="1"/>
    <col min="16033" max="16033" width="9.1640625" style="1657" bestFit="1" customWidth="1"/>
    <col min="16034" max="16041" width="8.83203125" style="1657"/>
    <col min="16042" max="16042" width="9.1640625" style="1657" bestFit="1" customWidth="1"/>
    <col min="16043" max="16047" width="8.83203125" style="1657"/>
    <col min="16048" max="16048" width="16.33203125" style="1657" bestFit="1" customWidth="1"/>
    <col min="16049" max="16049" width="9.1640625" style="1657" bestFit="1" customWidth="1"/>
    <col min="16050" max="16057" width="8.83203125" style="1657"/>
    <col min="16058" max="16058" width="9.1640625" style="1657" bestFit="1" customWidth="1"/>
    <col min="16059" max="16063" width="8.83203125" style="1657"/>
    <col min="16064" max="16064" width="16.33203125" style="1657" bestFit="1" customWidth="1"/>
    <col min="16065" max="16065" width="9.1640625" style="1657" bestFit="1" customWidth="1"/>
    <col min="16066" max="16073" width="8.83203125" style="1657"/>
    <col min="16074" max="16074" width="9.1640625" style="1657" bestFit="1" customWidth="1"/>
    <col min="16075" max="16079" width="8.83203125" style="1657"/>
    <col min="16080" max="16080" width="16.33203125" style="1657" bestFit="1" customWidth="1"/>
    <col min="16081" max="16081" width="9.1640625" style="1657" bestFit="1" customWidth="1"/>
    <col min="16082" max="16089" width="8.83203125" style="1657"/>
    <col min="16090" max="16090" width="9.1640625" style="1657" bestFit="1" customWidth="1"/>
    <col min="16091" max="16095" width="8.83203125" style="1657"/>
    <col min="16096" max="16096" width="16.33203125" style="1657" bestFit="1" customWidth="1"/>
    <col min="16097" max="16097" width="9.1640625" style="1657" bestFit="1" customWidth="1"/>
    <col min="16098" max="16105" width="8.83203125" style="1657"/>
    <col min="16106" max="16106" width="9.1640625" style="1657" bestFit="1" customWidth="1"/>
    <col min="16107" max="16111" width="8.83203125" style="1657"/>
    <col min="16112" max="16112" width="16.33203125" style="1657" bestFit="1" customWidth="1"/>
    <col min="16113" max="16113" width="9.1640625" style="1657" bestFit="1" customWidth="1"/>
    <col min="16114" max="16121" width="8.83203125" style="1657"/>
    <col min="16122" max="16122" width="9.1640625" style="1657" bestFit="1" customWidth="1"/>
    <col min="16123" max="16127" width="8.83203125" style="1657"/>
    <col min="16128" max="16128" width="16.33203125" style="1657" bestFit="1" customWidth="1"/>
    <col min="16129" max="16129" width="9.1640625" style="1657" bestFit="1" customWidth="1"/>
    <col min="16130" max="16137" width="8.83203125" style="1657"/>
    <col min="16138" max="16138" width="9.1640625" style="1657" bestFit="1" customWidth="1"/>
    <col min="16139" max="16143" width="8.83203125" style="1657"/>
    <col min="16144" max="16144" width="16.33203125" style="1657" bestFit="1" customWidth="1"/>
    <col min="16145" max="16145" width="9.1640625" style="1657" bestFit="1" customWidth="1"/>
    <col min="16146" max="16153" width="8.83203125" style="1657"/>
    <col min="16154" max="16154" width="9.1640625" style="1657" bestFit="1" customWidth="1"/>
    <col min="16155" max="16159" width="8.83203125" style="1657"/>
    <col min="16160" max="16160" width="16.33203125" style="1657" bestFit="1" customWidth="1"/>
    <col min="16161" max="16161" width="9.1640625" style="1657" bestFit="1" customWidth="1"/>
    <col min="16162" max="16169" width="8.83203125" style="1657"/>
    <col min="16170" max="16170" width="9.1640625" style="1657" bestFit="1" customWidth="1"/>
    <col min="16171" max="16175" width="8.83203125" style="1657"/>
    <col min="16176" max="16176" width="16.33203125" style="1657" bestFit="1" customWidth="1"/>
    <col min="16177" max="16177" width="9.1640625" style="1657" bestFit="1" customWidth="1"/>
    <col min="16178" max="16185" width="8.83203125" style="1657"/>
    <col min="16186" max="16186" width="9.1640625" style="1657" bestFit="1" customWidth="1"/>
    <col min="16187" max="16191" width="8.83203125" style="1657"/>
    <col min="16192" max="16192" width="16.33203125" style="1657" bestFit="1" customWidth="1"/>
    <col min="16193" max="16193" width="9.1640625" style="1657" bestFit="1" customWidth="1"/>
    <col min="16194" max="16201" width="8.83203125" style="1657"/>
    <col min="16202" max="16202" width="9.1640625" style="1657" bestFit="1" customWidth="1"/>
    <col min="16203" max="16207" width="8.83203125" style="1657"/>
    <col min="16208" max="16208" width="16.33203125" style="1657" bestFit="1" customWidth="1"/>
    <col min="16209" max="16209" width="9.1640625" style="1657" bestFit="1" customWidth="1"/>
    <col min="16210" max="16217" width="8.83203125" style="1657"/>
    <col min="16218" max="16218" width="9.1640625" style="1657" bestFit="1" customWidth="1"/>
    <col min="16219" max="16223" width="8.83203125" style="1657"/>
    <col min="16224" max="16224" width="16.33203125" style="1657" bestFit="1" customWidth="1"/>
    <col min="16225" max="16225" width="9.1640625" style="1657" bestFit="1" customWidth="1"/>
    <col min="16226" max="16233" width="8.83203125" style="1657"/>
    <col min="16234" max="16234" width="9.1640625" style="1657" bestFit="1" customWidth="1"/>
    <col min="16235" max="16239" width="8.83203125" style="1657"/>
    <col min="16240" max="16240" width="16.33203125" style="1657" bestFit="1" customWidth="1"/>
    <col min="16241" max="16241" width="9.1640625" style="1657" bestFit="1" customWidth="1"/>
    <col min="16242" max="16249" width="8.83203125" style="1657"/>
    <col min="16250" max="16250" width="9.1640625" style="1657" bestFit="1" customWidth="1"/>
    <col min="16251" max="16255" width="8.83203125" style="1657"/>
    <col min="16256" max="16256" width="16.33203125" style="1657" bestFit="1" customWidth="1"/>
    <col min="16257" max="16257" width="9.1640625" style="1657" bestFit="1" customWidth="1"/>
    <col min="16258" max="16265" width="8.83203125" style="1657"/>
    <col min="16266" max="16266" width="9.1640625" style="1657" bestFit="1" customWidth="1"/>
    <col min="16267" max="16271" width="8.83203125" style="1657"/>
    <col min="16272" max="16272" width="16.33203125" style="1657" bestFit="1" customWidth="1"/>
    <col min="16273" max="16273" width="9.1640625" style="1657" bestFit="1" customWidth="1"/>
    <col min="16274" max="16281" width="8.83203125" style="1657"/>
    <col min="16282" max="16282" width="9.1640625" style="1657" bestFit="1" customWidth="1"/>
    <col min="16283" max="16287" width="8.83203125" style="1657"/>
    <col min="16288" max="16288" width="16.33203125" style="1657" bestFit="1" customWidth="1"/>
    <col min="16289" max="16289" width="9.1640625" style="1657" bestFit="1" customWidth="1"/>
    <col min="16290" max="16297" width="8.83203125" style="1657"/>
    <col min="16298" max="16298" width="9.1640625" style="1657" bestFit="1" customWidth="1"/>
    <col min="16299" max="16303" width="8.83203125" style="1657"/>
    <col min="16304" max="16304" width="16.33203125" style="1657" bestFit="1" customWidth="1"/>
    <col min="16305" max="16305" width="9.1640625" style="1657" bestFit="1" customWidth="1"/>
    <col min="16306" max="16313" width="8.83203125" style="1657"/>
    <col min="16314" max="16314" width="9.1640625" style="1657" bestFit="1" customWidth="1"/>
    <col min="16315" max="16319" width="8.83203125" style="1657"/>
    <col min="16320" max="16320" width="16.33203125" style="1657" bestFit="1" customWidth="1"/>
    <col min="16321" max="16321" width="9.1640625" style="1657" bestFit="1" customWidth="1"/>
    <col min="16322" max="16329" width="8.83203125" style="1657"/>
    <col min="16330" max="16330" width="9.1640625" style="1657" bestFit="1" customWidth="1"/>
    <col min="16331" max="16335" width="8.83203125" style="1657"/>
    <col min="16336" max="16336" width="16.33203125" style="1657" bestFit="1" customWidth="1"/>
    <col min="16337" max="16337" width="9.1640625" style="1657" bestFit="1" customWidth="1"/>
    <col min="16338" max="16345" width="8.83203125" style="1657"/>
    <col min="16346" max="16346" width="9.1640625" style="1657" bestFit="1" customWidth="1"/>
    <col min="16347" max="16351" width="8.83203125" style="1657"/>
    <col min="16352" max="16352" width="16.33203125" style="1657" bestFit="1" customWidth="1"/>
    <col min="16353" max="16353" width="9.1640625" style="1657" bestFit="1" customWidth="1"/>
    <col min="16354" max="16361" width="8.83203125" style="1657"/>
    <col min="16362" max="16362" width="9.1640625" style="1657" bestFit="1" customWidth="1"/>
    <col min="16363" max="16367" width="8.83203125" style="1657"/>
    <col min="16368" max="16368" width="16.33203125" style="1657" bestFit="1" customWidth="1"/>
    <col min="16369" max="16369" width="9.1640625" style="1657" bestFit="1" customWidth="1"/>
    <col min="16370" max="16377" width="8.83203125" style="1657"/>
    <col min="16378" max="16378" width="9.1640625" style="1657" bestFit="1" customWidth="1"/>
    <col min="16379" max="16383" width="8.83203125" style="1657"/>
    <col min="16384" max="16384" width="16.33203125" style="1657" bestFit="1" customWidth="1"/>
  </cols>
  <sheetData>
    <row r="1" spans="1:16384" s="2074" customFormat="1" ht="25">
      <c r="A1" s="1775" t="s">
        <v>4558</v>
      </c>
      <c r="B1" s="1775"/>
      <c r="C1" s="1775"/>
      <c r="D1" s="1775"/>
      <c r="E1" s="1775"/>
      <c r="F1" s="1775"/>
      <c r="G1" s="1775"/>
      <c r="H1" s="1775"/>
      <c r="I1" s="1775"/>
      <c r="J1" s="1775"/>
      <c r="K1" s="1775"/>
      <c r="L1" s="1775"/>
      <c r="M1" s="1775"/>
      <c r="N1" s="1775"/>
      <c r="O1" s="1775"/>
      <c r="P1" s="1775"/>
      <c r="Q1" s="1775"/>
    </row>
    <row r="2" spans="1:16384" s="2074" customFormat="1" ht="25">
      <c r="A2" s="1775" t="s">
        <v>4565</v>
      </c>
      <c r="B2" s="1775"/>
      <c r="C2" s="1775"/>
      <c r="D2" s="1775"/>
      <c r="E2" s="1775"/>
      <c r="F2" s="1775"/>
      <c r="G2" s="1775"/>
      <c r="H2" s="1775"/>
      <c r="I2" s="1775"/>
      <c r="J2" s="1775"/>
      <c r="K2" s="1775"/>
      <c r="L2" s="1775"/>
      <c r="M2" s="1775"/>
      <c r="N2" s="1775"/>
      <c r="O2" s="1775"/>
      <c r="P2" s="1775"/>
      <c r="Q2" s="1775"/>
    </row>
    <row r="3" spans="1:16384" s="2074" customFormat="1" ht="14">
      <c r="A3" s="2096"/>
      <c r="B3" s="2096"/>
      <c r="C3" s="2096"/>
      <c r="D3" s="2096"/>
      <c r="E3" s="2097"/>
      <c r="F3" s="2097"/>
      <c r="G3" s="2097"/>
      <c r="H3" s="2096"/>
      <c r="I3" s="2096"/>
      <c r="J3" s="2097"/>
      <c r="K3" s="2097"/>
      <c r="L3" s="2097"/>
      <c r="M3" s="2097"/>
      <c r="N3" s="2097"/>
      <c r="O3" s="2097"/>
      <c r="P3" s="2097"/>
      <c r="Q3" s="2096"/>
    </row>
    <row r="4" spans="1:16384" s="2074" customFormat="1" ht="14">
      <c r="A4" s="2096"/>
      <c r="B4" s="2096"/>
      <c r="C4" s="2096"/>
      <c r="D4" s="2096"/>
      <c r="E4" s="2097"/>
      <c r="F4" s="2097"/>
      <c r="G4" s="2097"/>
      <c r="H4" s="2096"/>
      <c r="I4" s="2096"/>
      <c r="J4" s="2097"/>
      <c r="K4" s="2097" t="s">
        <v>841</v>
      </c>
      <c r="L4" s="2097"/>
      <c r="M4" s="2097"/>
      <c r="N4" s="2098" t="s">
        <v>841</v>
      </c>
      <c r="O4" s="2098"/>
      <c r="P4" s="2098"/>
      <c r="Q4" s="2098"/>
    </row>
    <row r="5" spans="1:16384" s="2074" customFormat="1" thickBot="1">
      <c r="A5" s="2096"/>
      <c r="B5" s="2098" t="s">
        <v>895</v>
      </c>
      <c r="C5" s="2098"/>
      <c r="D5" s="2098"/>
      <c r="E5" s="2098"/>
      <c r="F5" s="2098"/>
      <c r="G5" s="2098"/>
      <c r="H5" s="2096"/>
      <c r="I5" s="2096"/>
      <c r="J5" s="2097"/>
      <c r="K5" s="2097"/>
      <c r="L5" s="2097"/>
      <c r="M5" s="2097"/>
      <c r="N5" s="2098" t="s">
        <v>841</v>
      </c>
      <c r="O5" s="2098"/>
      <c r="P5" s="2098"/>
      <c r="Q5" s="2098"/>
    </row>
    <row r="6" spans="1:16384" s="2074" customFormat="1" ht="38" customHeight="1">
      <c r="A6" s="2122" t="s">
        <v>3441</v>
      </c>
      <c r="B6" s="2123" t="s">
        <v>2493</v>
      </c>
      <c r="C6" s="2123" t="s">
        <v>2834</v>
      </c>
      <c r="D6" s="2123"/>
      <c r="E6" s="2123" t="s">
        <v>2906</v>
      </c>
      <c r="F6" s="2123" t="s">
        <v>2907</v>
      </c>
      <c r="G6" s="2123"/>
      <c r="H6" s="2123" t="s">
        <v>2914</v>
      </c>
      <c r="I6" s="2123" t="s">
        <v>2908</v>
      </c>
      <c r="J6" s="2123" t="s">
        <v>2909</v>
      </c>
      <c r="K6" s="2123"/>
      <c r="L6" s="2123" t="s">
        <v>2910</v>
      </c>
      <c r="M6" s="2123" t="s">
        <v>2837</v>
      </c>
      <c r="N6" s="2123" t="s">
        <v>2911</v>
      </c>
      <c r="O6" s="2123" t="s">
        <v>2912</v>
      </c>
      <c r="P6" s="2123" t="s">
        <v>2502</v>
      </c>
      <c r="Q6" s="2124" t="s">
        <v>2840</v>
      </c>
    </row>
    <row r="7" spans="1:16384" s="2074" customFormat="1" ht="29" customHeight="1">
      <c r="A7" s="2125"/>
      <c r="B7" s="1994"/>
      <c r="C7" s="1994" t="s">
        <v>2494</v>
      </c>
      <c r="D7" s="1994" t="s">
        <v>2843</v>
      </c>
      <c r="E7" s="1994"/>
      <c r="F7" s="1994" t="s">
        <v>2913</v>
      </c>
      <c r="G7" s="1994" t="s">
        <v>3353</v>
      </c>
      <c r="H7" s="1994"/>
      <c r="I7" s="1994"/>
      <c r="J7" s="2000" t="s">
        <v>2844</v>
      </c>
      <c r="K7" s="2000" t="s">
        <v>2834</v>
      </c>
      <c r="L7" s="1994"/>
      <c r="M7" s="1994"/>
      <c r="N7" s="1994"/>
      <c r="O7" s="1994"/>
      <c r="P7" s="1994"/>
      <c r="Q7" s="2126"/>
    </row>
    <row r="8" spans="1:16384" s="2074" customFormat="1" thickBot="1">
      <c r="A8" s="2141"/>
      <c r="B8" s="1995"/>
      <c r="C8" s="1995"/>
      <c r="D8" s="1995"/>
      <c r="E8" s="1995"/>
      <c r="F8" s="1995"/>
      <c r="G8" s="1995"/>
      <c r="H8" s="1995"/>
      <c r="I8" s="1995"/>
      <c r="J8" s="2001"/>
      <c r="K8" s="2001"/>
      <c r="L8" s="1995"/>
      <c r="M8" s="1995"/>
      <c r="N8" s="1995"/>
      <c r="O8" s="1995"/>
      <c r="P8" s="1995"/>
      <c r="Q8" s="2142"/>
    </row>
    <row r="9" spans="1:16384" s="2074" customFormat="1" thickBot="1">
      <c r="A9" s="2147">
        <v>1</v>
      </c>
      <c r="B9" s="1244">
        <v>2</v>
      </c>
      <c r="C9" s="1244">
        <v>3</v>
      </c>
      <c r="D9" s="1245">
        <v>4</v>
      </c>
      <c r="E9" s="1245">
        <v>5</v>
      </c>
      <c r="F9" s="1244">
        <v>6</v>
      </c>
      <c r="G9" s="1244">
        <v>7</v>
      </c>
      <c r="H9" s="1245">
        <v>8</v>
      </c>
      <c r="I9" s="1245">
        <v>9</v>
      </c>
      <c r="J9" s="1244">
        <v>10</v>
      </c>
      <c r="K9" s="1244">
        <v>11</v>
      </c>
      <c r="L9" s="1244">
        <v>12</v>
      </c>
      <c r="M9" s="1244">
        <v>13</v>
      </c>
      <c r="N9" s="1244">
        <v>14</v>
      </c>
      <c r="O9" s="1245">
        <v>15</v>
      </c>
      <c r="P9" s="1244">
        <v>16</v>
      </c>
      <c r="Q9" s="2148">
        <v>17</v>
      </c>
    </row>
    <row r="10" spans="1:16384" s="2074" customFormat="1" ht="23" customHeight="1" thickTop="1">
      <c r="A10" s="2143"/>
      <c r="B10" s="2144"/>
      <c r="C10" s="2144"/>
      <c r="D10" s="2144"/>
      <c r="E10" s="2144"/>
      <c r="F10" s="2144"/>
      <c r="G10" s="2144"/>
      <c r="H10" s="2144"/>
      <c r="I10" s="2144"/>
      <c r="J10" s="2144"/>
      <c r="K10" s="2144"/>
      <c r="L10" s="2144"/>
      <c r="M10" s="2144"/>
      <c r="N10" s="2144"/>
      <c r="O10" s="2144"/>
      <c r="P10" s="2145"/>
      <c r="Q10" s="2146"/>
    </row>
    <row r="11" spans="1:16384" s="2074" customFormat="1" ht="23" customHeight="1">
      <c r="A11" s="2127">
        <v>1</v>
      </c>
      <c r="B11" s="2128" t="s">
        <v>885</v>
      </c>
      <c r="C11" s="2118"/>
      <c r="D11" s="2118"/>
      <c r="E11" s="2118"/>
      <c r="F11" s="2118"/>
      <c r="G11" s="2118"/>
      <c r="H11" s="2118"/>
      <c r="I11" s="2118"/>
      <c r="J11" s="2118"/>
      <c r="K11" s="2118"/>
      <c r="L11" s="2118"/>
      <c r="M11" s="2118"/>
      <c r="N11" s="2118"/>
      <c r="O11" s="2118"/>
      <c r="P11" s="2119"/>
      <c r="Q11" s="2120"/>
    </row>
    <row r="12" spans="1:16384" s="2074" customFormat="1" ht="23" customHeight="1">
      <c r="A12" s="2127" t="s">
        <v>920</v>
      </c>
      <c r="B12" s="2128" t="s">
        <v>2915</v>
      </c>
      <c r="C12" s="2129"/>
      <c r="D12" s="2129"/>
      <c r="E12" s="2118"/>
      <c r="F12" s="2118"/>
      <c r="G12" s="2118"/>
      <c r="H12" s="2129"/>
      <c r="I12" s="2129"/>
      <c r="J12" s="2118"/>
      <c r="K12" s="2118"/>
      <c r="L12" s="2118"/>
      <c r="M12" s="2118"/>
      <c r="N12" s="2118"/>
      <c r="O12" s="2118"/>
      <c r="P12" s="2130">
        <f>P13</f>
        <v>3204188836.2581191</v>
      </c>
      <c r="Q12" s="2131"/>
    </row>
    <row r="13" spans="1:16384" s="2074" customFormat="1" ht="23" customHeight="1">
      <c r="A13" s="2127" t="s">
        <v>922</v>
      </c>
      <c r="B13" s="2128" t="s">
        <v>2730</v>
      </c>
      <c r="C13" s="2129"/>
      <c r="D13" s="2129" t="s">
        <v>841</v>
      </c>
      <c r="E13" s="2118"/>
      <c r="F13" s="2118"/>
      <c r="G13" s="2118"/>
      <c r="H13" s="2118"/>
      <c r="I13" s="2129"/>
      <c r="J13" s="2118"/>
      <c r="K13" s="2118"/>
      <c r="L13" s="2118"/>
      <c r="M13" s="2118"/>
      <c r="N13" s="2118"/>
      <c r="O13" s="2118"/>
      <c r="P13" s="2130">
        <f>SUM(P14:P17)</f>
        <v>3204188836.2581191</v>
      </c>
      <c r="Q13" s="2132"/>
    </row>
    <row r="14" spans="1:16384" s="2074" customFormat="1" ht="30" customHeight="1">
      <c r="A14" s="2133">
        <v>1</v>
      </c>
      <c r="B14" s="2117" t="s">
        <v>4174</v>
      </c>
      <c r="C14" s="2099" t="s">
        <v>3404</v>
      </c>
      <c r="D14" s="2115" t="s">
        <v>926</v>
      </c>
      <c r="E14" s="2116" t="s">
        <v>927</v>
      </c>
      <c r="F14" s="2116" t="s">
        <v>973</v>
      </c>
      <c r="G14" s="2116" t="s">
        <v>1145</v>
      </c>
      <c r="H14" s="2116"/>
      <c r="I14" s="2135" t="s">
        <v>961</v>
      </c>
      <c r="J14" s="2116">
        <v>2013</v>
      </c>
      <c r="K14" s="2135" t="s">
        <v>1403</v>
      </c>
      <c r="L14" s="2118"/>
      <c r="M14" s="2118"/>
      <c r="N14" s="2118"/>
      <c r="O14" s="2116" t="s">
        <v>886</v>
      </c>
      <c r="P14" s="2119">
        <v>199607000</v>
      </c>
      <c r="Q14" s="2131"/>
    </row>
    <row r="15" spans="1:16384" s="2074" customFormat="1" ht="30" customHeight="1">
      <c r="A15" s="2133">
        <v>2</v>
      </c>
      <c r="B15" s="2117" t="s">
        <v>4552</v>
      </c>
      <c r="C15" s="2099" t="s">
        <v>925</v>
      </c>
      <c r="D15" s="2115"/>
      <c r="E15" s="2116" t="s">
        <v>927</v>
      </c>
      <c r="F15" s="2116" t="s">
        <v>973</v>
      </c>
      <c r="G15" s="2116" t="s">
        <v>1145</v>
      </c>
      <c r="H15" s="2116"/>
      <c r="I15" s="2117" t="s">
        <v>961</v>
      </c>
      <c r="J15" s="2116">
        <v>2013</v>
      </c>
      <c r="K15" s="2118"/>
      <c r="L15" s="2118"/>
      <c r="M15" s="2118"/>
      <c r="N15" s="2118"/>
      <c r="O15" s="2116" t="s">
        <v>886</v>
      </c>
      <c r="P15" s="2119">
        <v>2513797304.6181192</v>
      </c>
      <c r="Q15" s="2120"/>
      <c r="R15" s="2102"/>
      <c r="S15" s="2100"/>
      <c r="T15" s="2103"/>
      <c r="U15" s="2101"/>
      <c r="V15" s="2101"/>
      <c r="W15" s="2101"/>
      <c r="X15" s="2101"/>
      <c r="Y15" s="2102"/>
      <c r="Z15" s="2106"/>
      <c r="AA15" s="2106"/>
      <c r="AB15" s="2106"/>
      <c r="AC15" s="2106"/>
      <c r="AD15" s="2106"/>
      <c r="AE15" s="2101"/>
      <c r="AF15" s="2107"/>
      <c r="AG15" s="2106"/>
      <c r="AH15" s="2102"/>
      <c r="AI15" s="2100"/>
      <c r="AJ15" s="2103"/>
      <c r="AK15" s="2101"/>
      <c r="AL15" s="2101"/>
      <c r="AM15" s="2101"/>
      <c r="AN15" s="2101"/>
      <c r="AO15" s="2102"/>
      <c r="AP15" s="2106"/>
      <c r="AQ15" s="2106"/>
      <c r="AR15" s="2106"/>
      <c r="AS15" s="2106"/>
      <c r="AT15" s="2106"/>
      <c r="AU15" s="2101"/>
      <c r="AV15" s="2107"/>
      <c r="AW15" s="2106"/>
      <c r="AX15" s="2102"/>
      <c r="AY15" s="2100"/>
      <c r="AZ15" s="2103"/>
      <c r="BA15" s="2101"/>
      <c r="BB15" s="2101"/>
      <c r="BC15" s="2101"/>
      <c r="BD15" s="2101"/>
      <c r="BE15" s="2102"/>
      <c r="BF15" s="2106"/>
      <c r="BG15" s="2106"/>
      <c r="BH15" s="2106"/>
      <c r="BI15" s="2106"/>
      <c r="BJ15" s="2106"/>
      <c r="BK15" s="2101"/>
      <c r="BL15" s="2107"/>
      <c r="BM15" s="2106"/>
      <c r="BN15" s="2102"/>
      <c r="BO15" s="2100"/>
      <c r="BP15" s="2103"/>
      <c r="BQ15" s="2101"/>
      <c r="BR15" s="2101"/>
      <c r="BS15" s="2101"/>
      <c r="BT15" s="2101"/>
      <c r="BU15" s="2102"/>
      <c r="BV15" s="2106"/>
      <c r="BW15" s="2106"/>
      <c r="BX15" s="2106"/>
      <c r="BY15" s="2106"/>
      <c r="BZ15" s="2106"/>
      <c r="CA15" s="2101"/>
      <c r="CB15" s="2107"/>
      <c r="CC15" s="2106"/>
      <c r="CD15" s="2102"/>
      <c r="CE15" s="2100"/>
      <c r="CF15" s="2103"/>
      <c r="CG15" s="2101"/>
      <c r="CH15" s="2101"/>
      <c r="CI15" s="2101"/>
      <c r="CJ15" s="2101"/>
      <c r="CK15" s="2102"/>
      <c r="CL15" s="2106"/>
      <c r="CM15" s="2106"/>
      <c r="CN15" s="2106"/>
      <c r="CO15" s="2106"/>
      <c r="CP15" s="2106"/>
      <c r="CQ15" s="2101"/>
      <c r="CR15" s="2107"/>
      <c r="CS15" s="2106"/>
      <c r="CT15" s="2102"/>
      <c r="CU15" s="2100"/>
      <c r="CV15" s="2103"/>
      <c r="CW15" s="2101"/>
      <c r="CX15" s="2101"/>
      <c r="CY15" s="2101"/>
      <c r="CZ15" s="2101"/>
      <c r="DA15" s="2102"/>
      <c r="DB15" s="2106"/>
      <c r="DC15" s="2106"/>
      <c r="DD15" s="2106"/>
      <c r="DE15" s="2106"/>
      <c r="DF15" s="2106"/>
      <c r="DG15" s="2101"/>
      <c r="DH15" s="2107"/>
      <c r="DI15" s="2106"/>
      <c r="DJ15" s="2102"/>
      <c r="DK15" s="2100"/>
      <c r="DL15" s="2103"/>
      <c r="DM15" s="2101"/>
      <c r="DN15" s="2101"/>
      <c r="DO15" s="2101"/>
      <c r="DP15" s="2101"/>
      <c r="DQ15" s="2102"/>
      <c r="DR15" s="2106"/>
      <c r="DS15" s="2106"/>
      <c r="DT15" s="2106"/>
      <c r="DU15" s="2106"/>
      <c r="DV15" s="2106"/>
      <c r="DW15" s="2101" t="s">
        <v>886</v>
      </c>
      <c r="DX15" s="2107">
        <v>2513797304.6181192</v>
      </c>
      <c r="DY15" s="2106">
        <v>2</v>
      </c>
      <c r="DZ15" s="2102" t="s">
        <v>4552</v>
      </c>
      <c r="EA15" s="2100" t="s">
        <v>925</v>
      </c>
      <c r="EB15" s="2103"/>
      <c r="EC15" s="2101" t="s">
        <v>927</v>
      </c>
      <c r="ED15" s="2101" t="s">
        <v>973</v>
      </c>
      <c r="EE15" s="2101" t="s">
        <v>1145</v>
      </c>
      <c r="EF15" s="2101"/>
      <c r="EG15" s="2102" t="s">
        <v>961</v>
      </c>
      <c r="EH15" s="2106">
        <v>2013</v>
      </c>
      <c r="EI15" s="2106"/>
      <c r="EJ15" s="2106"/>
      <c r="EK15" s="2106"/>
      <c r="EL15" s="2106"/>
      <c r="EM15" s="2101" t="s">
        <v>886</v>
      </c>
      <c r="EN15" s="2107">
        <v>2513797304.6181192</v>
      </c>
      <c r="EO15" s="2106">
        <v>2</v>
      </c>
      <c r="EP15" s="2102" t="s">
        <v>4552</v>
      </c>
      <c r="EQ15" s="2100" t="s">
        <v>925</v>
      </c>
      <c r="ER15" s="2103"/>
      <c r="ES15" s="2101" t="s">
        <v>927</v>
      </c>
      <c r="ET15" s="2101" t="s">
        <v>973</v>
      </c>
      <c r="EU15" s="2101" t="s">
        <v>1145</v>
      </c>
      <c r="EV15" s="2101"/>
      <c r="EW15" s="2102" t="s">
        <v>961</v>
      </c>
      <c r="EX15" s="2106">
        <v>2013</v>
      </c>
      <c r="EY15" s="2106"/>
      <c r="EZ15" s="2106"/>
      <c r="FA15" s="2106"/>
      <c r="FB15" s="2106"/>
      <c r="FC15" s="2101" t="s">
        <v>886</v>
      </c>
      <c r="FD15" s="2107">
        <v>2513797304.6181192</v>
      </c>
      <c r="FE15" s="2106">
        <v>2</v>
      </c>
      <c r="FF15" s="2102" t="s">
        <v>4552</v>
      </c>
      <c r="FG15" s="2100" t="s">
        <v>925</v>
      </c>
      <c r="FH15" s="2103"/>
      <c r="FI15" s="2101" t="s">
        <v>927</v>
      </c>
      <c r="FJ15" s="2101" t="s">
        <v>973</v>
      </c>
      <c r="FK15" s="2101" t="s">
        <v>1145</v>
      </c>
      <c r="FL15" s="2101"/>
      <c r="FM15" s="2102" t="s">
        <v>961</v>
      </c>
      <c r="FN15" s="2106">
        <v>2013</v>
      </c>
      <c r="FO15" s="2106"/>
      <c r="FP15" s="2106"/>
      <c r="FQ15" s="2106"/>
      <c r="FR15" s="2106"/>
      <c r="FS15" s="2101" t="s">
        <v>886</v>
      </c>
      <c r="FT15" s="2107">
        <v>2513797304.6181192</v>
      </c>
      <c r="FU15" s="2106">
        <v>2</v>
      </c>
      <c r="FV15" s="2102" t="s">
        <v>4552</v>
      </c>
      <c r="FW15" s="2100" t="s">
        <v>925</v>
      </c>
      <c r="FX15" s="2103"/>
      <c r="FY15" s="2101" t="s">
        <v>927</v>
      </c>
      <c r="FZ15" s="2101" t="s">
        <v>973</v>
      </c>
      <c r="GA15" s="2101" t="s">
        <v>1145</v>
      </c>
      <c r="GB15" s="2101"/>
      <c r="GC15" s="2102" t="s">
        <v>961</v>
      </c>
      <c r="GD15" s="2106">
        <v>2013</v>
      </c>
      <c r="GE15" s="2106"/>
      <c r="GF15" s="2106"/>
      <c r="GG15" s="2106"/>
      <c r="GH15" s="2106"/>
      <c r="GI15" s="2101" t="s">
        <v>886</v>
      </c>
      <c r="GJ15" s="2107">
        <v>2513797304.6181192</v>
      </c>
      <c r="GK15" s="2106">
        <v>2</v>
      </c>
      <c r="GL15" s="2102" t="s">
        <v>4552</v>
      </c>
      <c r="GM15" s="2100" t="s">
        <v>925</v>
      </c>
      <c r="GN15" s="2103"/>
      <c r="GO15" s="2101" t="s">
        <v>927</v>
      </c>
      <c r="GP15" s="2101" t="s">
        <v>973</v>
      </c>
      <c r="GQ15" s="2101" t="s">
        <v>1145</v>
      </c>
      <c r="GR15" s="2101"/>
      <c r="GS15" s="2102" t="s">
        <v>961</v>
      </c>
      <c r="GT15" s="2106">
        <v>2013</v>
      </c>
      <c r="GU15" s="2106"/>
      <c r="GV15" s="2106"/>
      <c r="GW15" s="2106"/>
      <c r="GX15" s="2106"/>
      <c r="GY15" s="2101" t="s">
        <v>886</v>
      </c>
      <c r="GZ15" s="2107">
        <v>2513797304.6181192</v>
      </c>
      <c r="HA15" s="2106">
        <v>2</v>
      </c>
      <c r="HB15" s="2102" t="s">
        <v>4552</v>
      </c>
      <c r="HC15" s="2100" t="s">
        <v>925</v>
      </c>
      <c r="HD15" s="2103"/>
      <c r="HE15" s="2101" t="s">
        <v>927</v>
      </c>
      <c r="HF15" s="2101" t="s">
        <v>973</v>
      </c>
      <c r="HG15" s="2101" t="s">
        <v>1145</v>
      </c>
      <c r="HH15" s="2101"/>
      <c r="HI15" s="2102" t="s">
        <v>961</v>
      </c>
      <c r="HJ15" s="2106">
        <v>2013</v>
      </c>
      <c r="HK15" s="2106"/>
      <c r="HL15" s="2106"/>
      <c r="HM15" s="2106"/>
      <c r="HN15" s="2106"/>
      <c r="HO15" s="2101" t="s">
        <v>886</v>
      </c>
      <c r="HP15" s="2107">
        <v>2513797304.6181192</v>
      </c>
      <c r="HQ15" s="2106">
        <v>2</v>
      </c>
      <c r="HR15" s="2102" t="s">
        <v>4552</v>
      </c>
      <c r="HS15" s="2100" t="s">
        <v>925</v>
      </c>
      <c r="HT15" s="2103"/>
      <c r="HU15" s="2101" t="s">
        <v>927</v>
      </c>
      <c r="HV15" s="2101" t="s">
        <v>973</v>
      </c>
      <c r="HW15" s="2101" t="s">
        <v>1145</v>
      </c>
      <c r="HX15" s="2101"/>
      <c r="HY15" s="2102" t="s">
        <v>961</v>
      </c>
      <c r="HZ15" s="2106">
        <v>2013</v>
      </c>
      <c r="IA15" s="2106"/>
      <c r="IB15" s="2106"/>
      <c r="IC15" s="2106"/>
      <c r="ID15" s="2106"/>
      <c r="IE15" s="2101" t="s">
        <v>886</v>
      </c>
      <c r="IF15" s="2107">
        <v>2513797304.6181192</v>
      </c>
      <c r="IG15" s="2106">
        <v>2</v>
      </c>
      <c r="IH15" s="2102" t="s">
        <v>4552</v>
      </c>
      <c r="II15" s="2100" t="s">
        <v>925</v>
      </c>
      <c r="IJ15" s="2103"/>
      <c r="IK15" s="2101" t="s">
        <v>927</v>
      </c>
      <c r="IL15" s="2101" t="s">
        <v>973</v>
      </c>
      <c r="IM15" s="2101" t="s">
        <v>1145</v>
      </c>
      <c r="IN15" s="2101"/>
      <c r="IO15" s="2102" t="s">
        <v>961</v>
      </c>
      <c r="IP15" s="2106">
        <v>2013</v>
      </c>
      <c r="IQ15" s="2106"/>
      <c r="IR15" s="2106"/>
      <c r="IS15" s="2106"/>
      <c r="IT15" s="2106"/>
      <c r="IU15" s="2101" t="s">
        <v>886</v>
      </c>
      <c r="IV15" s="2107">
        <v>2513797304.6181192</v>
      </c>
      <c r="IW15" s="2106">
        <v>2</v>
      </c>
      <c r="IX15" s="2102" t="s">
        <v>4552</v>
      </c>
      <c r="IY15" s="2100" t="s">
        <v>925</v>
      </c>
      <c r="IZ15" s="2103"/>
      <c r="JA15" s="2101" t="s">
        <v>927</v>
      </c>
      <c r="JB15" s="2101" t="s">
        <v>973</v>
      </c>
      <c r="JC15" s="2101" t="s">
        <v>1145</v>
      </c>
      <c r="JD15" s="2101"/>
      <c r="JE15" s="2102" t="s">
        <v>961</v>
      </c>
      <c r="JF15" s="2106">
        <v>2013</v>
      </c>
      <c r="JG15" s="2106"/>
      <c r="JH15" s="2106"/>
      <c r="JI15" s="2106"/>
      <c r="JJ15" s="2106"/>
      <c r="JK15" s="2101" t="s">
        <v>886</v>
      </c>
      <c r="JL15" s="2107">
        <v>2513797304.6181192</v>
      </c>
      <c r="JM15" s="2106">
        <v>2</v>
      </c>
      <c r="JN15" s="2102" t="s">
        <v>4552</v>
      </c>
      <c r="JO15" s="2100" t="s">
        <v>925</v>
      </c>
      <c r="JP15" s="2103"/>
      <c r="JQ15" s="2101" t="s">
        <v>927</v>
      </c>
      <c r="JR15" s="2101" t="s">
        <v>973</v>
      </c>
      <c r="JS15" s="2101" t="s">
        <v>1145</v>
      </c>
      <c r="JT15" s="2101"/>
      <c r="JU15" s="2102" t="s">
        <v>961</v>
      </c>
      <c r="JV15" s="2106">
        <v>2013</v>
      </c>
      <c r="JW15" s="2106"/>
      <c r="JX15" s="2106"/>
      <c r="JY15" s="2106"/>
      <c r="JZ15" s="2106"/>
      <c r="KA15" s="2101" t="s">
        <v>886</v>
      </c>
      <c r="KB15" s="2107">
        <v>2513797304.6181192</v>
      </c>
      <c r="KC15" s="2106">
        <v>2</v>
      </c>
      <c r="KD15" s="2102" t="s">
        <v>4552</v>
      </c>
      <c r="KE15" s="2100" t="s">
        <v>925</v>
      </c>
      <c r="KF15" s="2103"/>
      <c r="KG15" s="2101" t="s">
        <v>927</v>
      </c>
      <c r="KH15" s="2101" t="s">
        <v>973</v>
      </c>
      <c r="KI15" s="2101" t="s">
        <v>1145</v>
      </c>
      <c r="KJ15" s="2101"/>
      <c r="KK15" s="2102" t="s">
        <v>961</v>
      </c>
      <c r="KL15" s="2106">
        <v>2013</v>
      </c>
      <c r="KM15" s="2106"/>
      <c r="KN15" s="2106"/>
      <c r="KO15" s="2106"/>
      <c r="KP15" s="2106"/>
      <c r="KQ15" s="2101" t="s">
        <v>886</v>
      </c>
      <c r="KR15" s="2107">
        <v>2513797304.6181192</v>
      </c>
      <c r="KS15" s="2106">
        <v>2</v>
      </c>
      <c r="KT15" s="2102" t="s">
        <v>4552</v>
      </c>
      <c r="KU15" s="2100" t="s">
        <v>925</v>
      </c>
      <c r="KV15" s="2103"/>
      <c r="KW15" s="2101" t="s">
        <v>927</v>
      </c>
      <c r="KX15" s="2101" t="s">
        <v>973</v>
      </c>
      <c r="KY15" s="2101" t="s">
        <v>1145</v>
      </c>
      <c r="KZ15" s="2101"/>
      <c r="LA15" s="2102" t="s">
        <v>961</v>
      </c>
      <c r="LB15" s="2106">
        <v>2013</v>
      </c>
      <c r="LC15" s="2106"/>
      <c r="LD15" s="2106"/>
      <c r="LE15" s="2106"/>
      <c r="LF15" s="2106"/>
      <c r="LG15" s="2101" t="s">
        <v>886</v>
      </c>
      <c r="LH15" s="2107">
        <v>2513797304.6181192</v>
      </c>
      <c r="LI15" s="2106">
        <v>2</v>
      </c>
      <c r="LJ15" s="2102" t="s">
        <v>4552</v>
      </c>
      <c r="LK15" s="2100" t="s">
        <v>925</v>
      </c>
      <c r="LL15" s="2103"/>
      <c r="LM15" s="2101" t="s">
        <v>927</v>
      </c>
      <c r="LN15" s="2101" t="s">
        <v>973</v>
      </c>
      <c r="LO15" s="2101" t="s">
        <v>1145</v>
      </c>
      <c r="LP15" s="2101"/>
      <c r="LQ15" s="2102" t="s">
        <v>961</v>
      </c>
      <c r="LR15" s="2106">
        <v>2013</v>
      </c>
      <c r="LS15" s="2106"/>
      <c r="LT15" s="2106"/>
      <c r="LU15" s="2106"/>
      <c r="LV15" s="2106"/>
      <c r="LW15" s="2101" t="s">
        <v>886</v>
      </c>
      <c r="LX15" s="2107">
        <v>2513797304.6181192</v>
      </c>
      <c r="LY15" s="2106">
        <v>2</v>
      </c>
      <c r="LZ15" s="2102" t="s">
        <v>4552</v>
      </c>
      <c r="MA15" s="2100" t="s">
        <v>925</v>
      </c>
      <c r="MB15" s="2103"/>
      <c r="MC15" s="2101" t="s">
        <v>927</v>
      </c>
      <c r="MD15" s="2101" t="s">
        <v>973</v>
      </c>
      <c r="ME15" s="2101" t="s">
        <v>1145</v>
      </c>
      <c r="MF15" s="2101"/>
      <c r="MG15" s="2102" t="s">
        <v>961</v>
      </c>
      <c r="MH15" s="2106">
        <v>2013</v>
      </c>
      <c r="MI15" s="2106"/>
      <c r="MJ15" s="2106"/>
      <c r="MK15" s="2106"/>
      <c r="ML15" s="2106"/>
      <c r="MM15" s="2101" t="s">
        <v>886</v>
      </c>
      <c r="MN15" s="2107">
        <v>2513797304.6181192</v>
      </c>
      <c r="MO15" s="2106">
        <v>2</v>
      </c>
      <c r="MP15" s="2102" t="s">
        <v>4552</v>
      </c>
      <c r="MQ15" s="2100" t="s">
        <v>925</v>
      </c>
      <c r="MR15" s="2103"/>
      <c r="MS15" s="2101" t="s">
        <v>927</v>
      </c>
      <c r="MT15" s="2101" t="s">
        <v>973</v>
      </c>
      <c r="MU15" s="2101" t="s">
        <v>1145</v>
      </c>
      <c r="MV15" s="2101"/>
      <c r="MW15" s="2102" t="s">
        <v>961</v>
      </c>
      <c r="MX15" s="2106">
        <v>2013</v>
      </c>
      <c r="MY15" s="2106"/>
      <c r="MZ15" s="2106"/>
      <c r="NA15" s="2106"/>
      <c r="NB15" s="2106"/>
      <c r="NC15" s="2101" t="s">
        <v>886</v>
      </c>
      <c r="ND15" s="2107">
        <v>2513797304.6181192</v>
      </c>
      <c r="NE15" s="2106">
        <v>2</v>
      </c>
      <c r="NF15" s="2102" t="s">
        <v>4552</v>
      </c>
      <c r="NG15" s="2100" t="s">
        <v>925</v>
      </c>
      <c r="NH15" s="2103"/>
      <c r="NI15" s="2101" t="s">
        <v>927</v>
      </c>
      <c r="NJ15" s="2101" t="s">
        <v>973</v>
      </c>
      <c r="NK15" s="2101" t="s">
        <v>1145</v>
      </c>
      <c r="NL15" s="2101"/>
      <c r="NM15" s="2102" t="s">
        <v>961</v>
      </c>
      <c r="NN15" s="2106">
        <v>2013</v>
      </c>
      <c r="NO15" s="2106"/>
      <c r="NP15" s="2106"/>
      <c r="NQ15" s="2106"/>
      <c r="NR15" s="2106"/>
      <c r="NS15" s="2101" t="s">
        <v>886</v>
      </c>
      <c r="NT15" s="2107">
        <v>2513797304.6181192</v>
      </c>
      <c r="NU15" s="2106">
        <v>2</v>
      </c>
      <c r="NV15" s="2102" t="s">
        <v>4552</v>
      </c>
      <c r="NW15" s="2100" t="s">
        <v>925</v>
      </c>
      <c r="NX15" s="2103"/>
      <c r="NY15" s="2101" t="s">
        <v>927</v>
      </c>
      <c r="NZ15" s="2101" t="s">
        <v>973</v>
      </c>
      <c r="OA15" s="2101" t="s">
        <v>1145</v>
      </c>
      <c r="OB15" s="2101"/>
      <c r="OC15" s="2102" t="s">
        <v>961</v>
      </c>
      <c r="OD15" s="2106">
        <v>2013</v>
      </c>
      <c r="OE15" s="2106"/>
      <c r="OF15" s="2106"/>
      <c r="OG15" s="2106"/>
      <c r="OH15" s="2106"/>
      <c r="OI15" s="2101" t="s">
        <v>886</v>
      </c>
      <c r="OJ15" s="2107">
        <v>2513797304.6181192</v>
      </c>
      <c r="OK15" s="2106">
        <v>2</v>
      </c>
      <c r="OL15" s="2102" t="s">
        <v>4552</v>
      </c>
      <c r="OM15" s="2100" t="s">
        <v>925</v>
      </c>
      <c r="ON15" s="2103"/>
      <c r="OO15" s="2101" t="s">
        <v>927</v>
      </c>
      <c r="OP15" s="2101" t="s">
        <v>973</v>
      </c>
      <c r="OQ15" s="2101" t="s">
        <v>1145</v>
      </c>
      <c r="OR15" s="2101"/>
      <c r="OS15" s="2102" t="s">
        <v>961</v>
      </c>
      <c r="OT15" s="2106">
        <v>2013</v>
      </c>
      <c r="OU15" s="2106"/>
      <c r="OV15" s="2106"/>
      <c r="OW15" s="2106"/>
      <c r="OX15" s="2106"/>
      <c r="OY15" s="2101" t="s">
        <v>886</v>
      </c>
      <c r="OZ15" s="2107">
        <v>2513797304.6181192</v>
      </c>
      <c r="PA15" s="2106">
        <v>2</v>
      </c>
      <c r="PB15" s="2102" t="s">
        <v>4552</v>
      </c>
      <c r="PC15" s="2100" t="s">
        <v>925</v>
      </c>
      <c r="PD15" s="2103"/>
      <c r="PE15" s="2101" t="s">
        <v>927</v>
      </c>
      <c r="PF15" s="2101" t="s">
        <v>973</v>
      </c>
      <c r="PG15" s="2101" t="s">
        <v>1145</v>
      </c>
      <c r="PH15" s="2101"/>
      <c r="PI15" s="2102" t="s">
        <v>961</v>
      </c>
      <c r="PJ15" s="2106">
        <v>2013</v>
      </c>
      <c r="PK15" s="2106"/>
      <c r="PL15" s="2106"/>
      <c r="PM15" s="2106"/>
      <c r="PN15" s="2106"/>
      <c r="PO15" s="2101" t="s">
        <v>886</v>
      </c>
      <c r="PP15" s="2107">
        <v>2513797304.6181192</v>
      </c>
      <c r="PQ15" s="2106">
        <v>2</v>
      </c>
      <c r="PR15" s="2102" t="s">
        <v>4552</v>
      </c>
      <c r="PS15" s="2100" t="s">
        <v>925</v>
      </c>
      <c r="PT15" s="2103"/>
      <c r="PU15" s="2101" t="s">
        <v>927</v>
      </c>
      <c r="PV15" s="2101" t="s">
        <v>973</v>
      </c>
      <c r="PW15" s="2101" t="s">
        <v>1145</v>
      </c>
      <c r="PX15" s="2101"/>
      <c r="PY15" s="2102" t="s">
        <v>961</v>
      </c>
      <c r="PZ15" s="2106">
        <v>2013</v>
      </c>
      <c r="QA15" s="2106"/>
      <c r="QB15" s="2106"/>
      <c r="QC15" s="2106"/>
      <c r="QD15" s="2106"/>
      <c r="QE15" s="2101" t="s">
        <v>886</v>
      </c>
      <c r="QF15" s="2107">
        <v>2513797304.6181192</v>
      </c>
      <c r="QG15" s="2106">
        <v>2</v>
      </c>
      <c r="QH15" s="2102" t="s">
        <v>4552</v>
      </c>
      <c r="QI15" s="2100" t="s">
        <v>925</v>
      </c>
      <c r="QJ15" s="2103"/>
      <c r="QK15" s="2101" t="s">
        <v>927</v>
      </c>
      <c r="QL15" s="2101" t="s">
        <v>973</v>
      </c>
      <c r="QM15" s="2101" t="s">
        <v>1145</v>
      </c>
      <c r="QN15" s="2101"/>
      <c r="QO15" s="2102" t="s">
        <v>961</v>
      </c>
      <c r="QP15" s="2106">
        <v>2013</v>
      </c>
      <c r="QQ15" s="2106"/>
      <c r="QR15" s="2106"/>
      <c r="QS15" s="2106"/>
      <c r="QT15" s="2106"/>
      <c r="QU15" s="2101" t="s">
        <v>886</v>
      </c>
      <c r="QV15" s="2107">
        <v>2513797304.6181192</v>
      </c>
      <c r="QW15" s="2106">
        <v>2</v>
      </c>
      <c r="QX15" s="2102" t="s">
        <v>4552</v>
      </c>
      <c r="QY15" s="2100" t="s">
        <v>925</v>
      </c>
      <c r="QZ15" s="2103"/>
      <c r="RA15" s="2101" t="s">
        <v>927</v>
      </c>
      <c r="RB15" s="2101" t="s">
        <v>973</v>
      </c>
      <c r="RC15" s="2101" t="s">
        <v>1145</v>
      </c>
      <c r="RD15" s="2101"/>
      <c r="RE15" s="2102" t="s">
        <v>961</v>
      </c>
      <c r="RF15" s="2106">
        <v>2013</v>
      </c>
      <c r="RG15" s="2106"/>
      <c r="RH15" s="2106"/>
      <c r="RI15" s="2106"/>
      <c r="RJ15" s="2106"/>
      <c r="RK15" s="2101" t="s">
        <v>886</v>
      </c>
      <c r="RL15" s="2107">
        <v>2513797304.6181192</v>
      </c>
      <c r="RM15" s="2106">
        <v>2</v>
      </c>
      <c r="RN15" s="2102" t="s">
        <v>4552</v>
      </c>
      <c r="RO15" s="2100" t="s">
        <v>925</v>
      </c>
      <c r="RP15" s="2103"/>
      <c r="RQ15" s="2101" t="s">
        <v>927</v>
      </c>
      <c r="RR15" s="2101" t="s">
        <v>973</v>
      </c>
      <c r="RS15" s="2101" t="s">
        <v>1145</v>
      </c>
      <c r="RT15" s="2101"/>
      <c r="RU15" s="2102" t="s">
        <v>961</v>
      </c>
      <c r="RV15" s="2106">
        <v>2013</v>
      </c>
      <c r="RW15" s="2106"/>
      <c r="RX15" s="2106"/>
      <c r="RY15" s="2106"/>
      <c r="RZ15" s="2106"/>
      <c r="SA15" s="2101" t="s">
        <v>886</v>
      </c>
      <c r="SB15" s="2107">
        <v>2513797304.6181192</v>
      </c>
      <c r="SC15" s="2106">
        <v>2</v>
      </c>
      <c r="SD15" s="2102" t="s">
        <v>4552</v>
      </c>
      <c r="SE15" s="2100" t="s">
        <v>925</v>
      </c>
      <c r="SF15" s="2103"/>
      <c r="SG15" s="2101" t="s">
        <v>927</v>
      </c>
      <c r="SH15" s="2101" t="s">
        <v>973</v>
      </c>
      <c r="SI15" s="2101" t="s">
        <v>1145</v>
      </c>
      <c r="SJ15" s="2101"/>
      <c r="SK15" s="2102" t="s">
        <v>961</v>
      </c>
      <c r="SL15" s="2106">
        <v>2013</v>
      </c>
      <c r="SM15" s="2106"/>
      <c r="SN15" s="2106"/>
      <c r="SO15" s="2106"/>
      <c r="SP15" s="2106"/>
      <c r="SQ15" s="2101" t="s">
        <v>886</v>
      </c>
      <c r="SR15" s="2107">
        <v>2513797304.6181192</v>
      </c>
      <c r="SS15" s="2106">
        <v>2</v>
      </c>
      <c r="ST15" s="2102" t="s">
        <v>4552</v>
      </c>
      <c r="SU15" s="2100" t="s">
        <v>925</v>
      </c>
      <c r="SV15" s="2103"/>
      <c r="SW15" s="2101" t="s">
        <v>927</v>
      </c>
      <c r="SX15" s="2101" t="s">
        <v>973</v>
      </c>
      <c r="SY15" s="2101" t="s">
        <v>1145</v>
      </c>
      <c r="SZ15" s="2101"/>
      <c r="TA15" s="2102" t="s">
        <v>961</v>
      </c>
      <c r="TB15" s="2106">
        <v>2013</v>
      </c>
      <c r="TC15" s="2106"/>
      <c r="TD15" s="2106"/>
      <c r="TE15" s="2106"/>
      <c r="TF15" s="2106"/>
      <c r="TG15" s="2101" t="s">
        <v>886</v>
      </c>
      <c r="TH15" s="2107">
        <v>2513797304.6181192</v>
      </c>
      <c r="TI15" s="2106">
        <v>2</v>
      </c>
      <c r="TJ15" s="2102" t="s">
        <v>4552</v>
      </c>
      <c r="TK15" s="2100" t="s">
        <v>925</v>
      </c>
      <c r="TL15" s="2103"/>
      <c r="TM15" s="2101" t="s">
        <v>927</v>
      </c>
      <c r="TN15" s="2101" t="s">
        <v>973</v>
      </c>
      <c r="TO15" s="2101" t="s">
        <v>1145</v>
      </c>
      <c r="TP15" s="2101"/>
      <c r="TQ15" s="2102" t="s">
        <v>961</v>
      </c>
      <c r="TR15" s="2106">
        <v>2013</v>
      </c>
      <c r="TS15" s="2106"/>
      <c r="TT15" s="2106"/>
      <c r="TU15" s="2106"/>
      <c r="TV15" s="2106"/>
      <c r="TW15" s="2101" t="s">
        <v>886</v>
      </c>
      <c r="TX15" s="2107">
        <v>2513797304.6181192</v>
      </c>
      <c r="TY15" s="2106">
        <v>2</v>
      </c>
      <c r="TZ15" s="2102" t="s">
        <v>4552</v>
      </c>
      <c r="UA15" s="2100" t="s">
        <v>925</v>
      </c>
      <c r="UB15" s="2103"/>
      <c r="UC15" s="2101" t="s">
        <v>927</v>
      </c>
      <c r="UD15" s="2101" t="s">
        <v>973</v>
      </c>
      <c r="UE15" s="2101" t="s">
        <v>1145</v>
      </c>
      <c r="UF15" s="2101"/>
      <c r="UG15" s="2102" t="s">
        <v>961</v>
      </c>
      <c r="UH15" s="2106">
        <v>2013</v>
      </c>
      <c r="UI15" s="2106"/>
      <c r="UJ15" s="2106"/>
      <c r="UK15" s="2106"/>
      <c r="UL15" s="2106"/>
      <c r="UM15" s="2101" t="s">
        <v>886</v>
      </c>
      <c r="UN15" s="2107">
        <v>2513797304.6181192</v>
      </c>
      <c r="UO15" s="2106">
        <v>2</v>
      </c>
      <c r="UP15" s="2102" t="s">
        <v>4552</v>
      </c>
      <c r="UQ15" s="2100" t="s">
        <v>925</v>
      </c>
      <c r="UR15" s="2103"/>
      <c r="US15" s="2101" t="s">
        <v>927</v>
      </c>
      <c r="UT15" s="2101" t="s">
        <v>973</v>
      </c>
      <c r="UU15" s="2101" t="s">
        <v>1145</v>
      </c>
      <c r="UV15" s="2101"/>
      <c r="UW15" s="2102" t="s">
        <v>961</v>
      </c>
      <c r="UX15" s="2106">
        <v>2013</v>
      </c>
      <c r="UY15" s="2106"/>
      <c r="UZ15" s="2106"/>
      <c r="VA15" s="2106"/>
      <c r="VB15" s="2106"/>
      <c r="VC15" s="2101" t="s">
        <v>886</v>
      </c>
      <c r="VD15" s="2107">
        <v>2513797304.6181192</v>
      </c>
      <c r="VE15" s="2106">
        <v>2</v>
      </c>
      <c r="VF15" s="2102" t="s">
        <v>4552</v>
      </c>
      <c r="VG15" s="2100" t="s">
        <v>925</v>
      </c>
      <c r="VH15" s="2103"/>
      <c r="VI15" s="2101" t="s">
        <v>927</v>
      </c>
      <c r="VJ15" s="2101" t="s">
        <v>973</v>
      </c>
      <c r="VK15" s="2101" t="s">
        <v>1145</v>
      </c>
      <c r="VL15" s="2101"/>
      <c r="VM15" s="2102" t="s">
        <v>961</v>
      </c>
      <c r="VN15" s="2106">
        <v>2013</v>
      </c>
      <c r="VO15" s="2106"/>
      <c r="VP15" s="2106"/>
      <c r="VQ15" s="2106"/>
      <c r="VR15" s="2106"/>
      <c r="VS15" s="2101" t="s">
        <v>886</v>
      </c>
      <c r="VT15" s="2107">
        <v>2513797304.6181192</v>
      </c>
      <c r="VU15" s="2106">
        <v>2</v>
      </c>
      <c r="VV15" s="2102" t="s">
        <v>4552</v>
      </c>
      <c r="VW15" s="2100" t="s">
        <v>925</v>
      </c>
      <c r="VX15" s="2103"/>
      <c r="VY15" s="2101" t="s">
        <v>927</v>
      </c>
      <c r="VZ15" s="2101" t="s">
        <v>973</v>
      </c>
      <c r="WA15" s="2101" t="s">
        <v>1145</v>
      </c>
      <c r="WB15" s="2101"/>
      <c r="WC15" s="2102" t="s">
        <v>961</v>
      </c>
      <c r="WD15" s="2106">
        <v>2013</v>
      </c>
      <c r="WE15" s="2106"/>
      <c r="WF15" s="2106"/>
      <c r="WG15" s="2106"/>
      <c r="WH15" s="2106"/>
      <c r="WI15" s="2101" t="s">
        <v>886</v>
      </c>
      <c r="WJ15" s="2107">
        <v>2513797304.6181192</v>
      </c>
      <c r="WK15" s="2106">
        <v>2</v>
      </c>
      <c r="WL15" s="2102" t="s">
        <v>4552</v>
      </c>
      <c r="WM15" s="2100" t="s">
        <v>925</v>
      </c>
      <c r="WN15" s="2103"/>
      <c r="WO15" s="2101" t="s">
        <v>927</v>
      </c>
      <c r="WP15" s="2101" t="s">
        <v>973</v>
      </c>
      <c r="WQ15" s="2101" t="s">
        <v>1145</v>
      </c>
      <c r="WR15" s="2101"/>
      <c r="WS15" s="2102" t="s">
        <v>961</v>
      </c>
      <c r="WT15" s="2106">
        <v>2013</v>
      </c>
      <c r="WU15" s="2106"/>
      <c r="WV15" s="2106"/>
      <c r="WW15" s="2106"/>
      <c r="WX15" s="2106"/>
      <c r="WY15" s="2101" t="s">
        <v>886</v>
      </c>
      <c r="WZ15" s="2107">
        <v>2513797304.6181192</v>
      </c>
      <c r="XA15" s="2106">
        <v>2</v>
      </c>
      <c r="XB15" s="2102" t="s">
        <v>4552</v>
      </c>
      <c r="XC15" s="2100" t="s">
        <v>925</v>
      </c>
      <c r="XD15" s="2103"/>
      <c r="XE15" s="2101" t="s">
        <v>927</v>
      </c>
      <c r="XF15" s="2101" t="s">
        <v>973</v>
      </c>
      <c r="XG15" s="2101" t="s">
        <v>1145</v>
      </c>
      <c r="XH15" s="2101"/>
      <c r="XI15" s="2102" t="s">
        <v>961</v>
      </c>
      <c r="XJ15" s="2106">
        <v>2013</v>
      </c>
      <c r="XK15" s="2106"/>
      <c r="XL15" s="2106"/>
      <c r="XM15" s="2106"/>
      <c r="XN15" s="2106"/>
      <c r="XO15" s="2101" t="s">
        <v>886</v>
      </c>
      <c r="XP15" s="2107">
        <v>2513797304.6181192</v>
      </c>
      <c r="XQ15" s="2106">
        <v>2</v>
      </c>
      <c r="XR15" s="2102" t="s">
        <v>4552</v>
      </c>
      <c r="XS15" s="2100" t="s">
        <v>925</v>
      </c>
      <c r="XT15" s="2103"/>
      <c r="XU15" s="2101" t="s">
        <v>927</v>
      </c>
      <c r="XV15" s="2101" t="s">
        <v>973</v>
      </c>
      <c r="XW15" s="2101" t="s">
        <v>1145</v>
      </c>
      <c r="XX15" s="2101"/>
      <c r="XY15" s="2102" t="s">
        <v>961</v>
      </c>
      <c r="XZ15" s="2106">
        <v>2013</v>
      </c>
      <c r="YA15" s="2106"/>
      <c r="YB15" s="2106"/>
      <c r="YC15" s="2106"/>
      <c r="YD15" s="2106"/>
      <c r="YE15" s="2101" t="s">
        <v>886</v>
      </c>
      <c r="YF15" s="2107">
        <v>2513797304.6181192</v>
      </c>
      <c r="YG15" s="2106">
        <v>2</v>
      </c>
      <c r="YH15" s="2102" t="s">
        <v>4552</v>
      </c>
      <c r="YI15" s="2100" t="s">
        <v>925</v>
      </c>
      <c r="YJ15" s="2103"/>
      <c r="YK15" s="2101" t="s">
        <v>927</v>
      </c>
      <c r="YL15" s="2101" t="s">
        <v>973</v>
      </c>
      <c r="YM15" s="2101" t="s">
        <v>1145</v>
      </c>
      <c r="YN15" s="2101"/>
      <c r="YO15" s="2102" t="s">
        <v>961</v>
      </c>
      <c r="YP15" s="2106">
        <v>2013</v>
      </c>
      <c r="YQ15" s="2106"/>
      <c r="YR15" s="2106"/>
      <c r="YS15" s="2106"/>
      <c r="YT15" s="2106"/>
      <c r="YU15" s="2101" t="s">
        <v>886</v>
      </c>
      <c r="YV15" s="2107">
        <v>2513797304.6181192</v>
      </c>
      <c r="YW15" s="2106">
        <v>2</v>
      </c>
      <c r="YX15" s="2102" t="s">
        <v>4552</v>
      </c>
      <c r="YY15" s="2100" t="s">
        <v>925</v>
      </c>
      <c r="YZ15" s="2103"/>
      <c r="ZA15" s="2101" t="s">
        <v>927</v>
      </c>
      <c r="ZB15" s="2101" t="s">
        <v>973</v>
      </c>
      <c r="ZC15" s="2101" t="s">
        <v>1145</v>
      </c>
      <c r="ZD15" s="2101"/>
      <c r="ZE15" s="2102" t="s">
        <v>961</v>
      </c>
      <c r="ZF15" s="2106">
        <v>2013</v>
      </c>
      <c r="ZG15" s="2106"/>
      <c r="ZH15" s="2106"/>
      <c r="ZI15" s="2106"/>
      <c r="ZJ15" s="2106"/>
      <c r="ZK15" s="2101" t="s">
        <v>886</v>
      </c>
      <c r="ZL15" s="2107">
        <v>2513797304.6181192</v>
      </c>
      <c r="ZM15" s="2106">
        <v>2</v>
      </c>
      <c r="ZN15" s="2102" t="s">
        <v>4552</v>
      </c>
      <c r="ZO15" s="2100" t="s">
        <v>925</v>
      </c>
      <c r="ZP15" s="2103"/>
      <c r="ZQ15" s="2101" t="s">
        <v>927</v>
      </c>
      <c r="ZR15" s="2101" t="s">
        <v>973</v>
      </c>
      <c r="ZS15" s="2101" t="s">
        <v>1145</v>
      </c>
      <c r="ZT15" s="2101"/>
      <c r="ZU15" s="2102" t="s">
        <v>961</v>
      </c>
      <c r="ZV15" s="2106">
        <v>2013</v>
      </c>
      <c r="ZW15" s="2106"/>
      <c r="ZX15" s="2106"/>
      <c r="ZY15" s="2106"/>
      <c r="ZZ15" s="2106"/>
      <c r="AAA15" s="2101" t="s">
        <v>886</v>
      </c>
      <c r="AAB15" s="2107">
        <v>2513797304.6181192</v>
      </c>
      <c r="AAC15" s="2106">
        <v>2</v>
      </c>
      <c r="AAD15" s="2102" t="s">
        <v>4552</v>
      </c>
      <c r="AAE15" s="2100" t="s">
        <v>925</v>
      </c>
      <c r="AAF15" s="2103"/>
      <c r="AAG15" s="2101" t="s">
        <v>927</v>
      </c>
      <c r="AAH15" s="2101" t="s">
        <v>973</v>
      </c>
      <c r="AAI15" s="2101" t="s">
        <v>1145</v>
      </c>
      <c r="AAJ15" s="2101"/>
      <c r="AAK15" s="2102" t="s">
        <v>961</v>
      </c>
      <c r="AAL15" s="2106">
        <v>2013</v>
      </c>
      <c r="AAM15" s="2106"/>
      <c r="AAN15" s="2106"/>
      <c r="AAO15" s="2106"/>
      <c r="AAP15" s="2106"/>
      <c r="AAQ15" s="2101" t="s">
        <v>886</v>
      </c>
      <c r="AAR15" s="2107">
        <v>2513797304.6181192</v>
      </c>
      <c r="AAS15" s="2106">
        <v>2</v>
      </c>
      <c r="AAT15" s="2102" t="s">
        <v>4552</v>
      </c>
      <c r="AAU15" s="2100" t="s">
        <v>925</v>
      </c>
      <c r="AAV15" s="2103"/>
      <c r="AAW15" s="2101" t="s">
        <v>927</v>
      </c>
      <c r="AAX15" s="2101" t="s">
        <v>973</v>
      </c>
      <c r="AAY15" s="2101" t="s">
        <v>1145</v>
      </c>
      <c r="AAZ15" s="2101"/>
      <c r="ABA15" s="2102" t="s">
        <v>961</v>
      </c>
      <c r="ABB15" s="2106">
        <v>2013</v>
      </c>
      <c r="ABC15" s="2106"/>
      <c r="ABD15" s="2106"/>
      <c r="ABE15" s="2106"/>
      <c r="ABF15" s="2106"/>
      <c r="ABG15" s="2101" t="s">
        <v>886</v>
      </c>
      <c r="ABH15" s="2107">
        <v>2513797304.6181192</v>
      </c>
      <c r="ABI15" s="2106">
        <v>2</v>
      </c>
      <c r="ABJ15" s="2102" t="s">
        <v>4552</v>
      </c>
      <c r="ABK15" s="2100" t="s">
        <v>925</v>
      </c>
      <c r="ABL15" s="2103"/>
      <c r="ABM15" s="2101" t="s">
        <v>927</v>
      </c>
      <c r="ABN15" s="2101" t="s">
        <v>973</v>
      </c>
      <c r="ABO15" s="2101" t="s">
        <v>1145</v>
      </c>
      <c r="ABP15" s="2101"/>
      <c r="ABQ15" s="2102" t="s">
        <v>961</v>
      </c>
      <c r="ABR15" s="2106">
        <v>2013</v>
      </c>
      <c r="ABS15" s="2106"/>
      <c r="ABT15" s="2106"/>
      <c r="ABU15" s="2106"/>
      <c r="ABV15" s="2106"/>
      <c r="ABW15" s="2101" t="s">
        <v>886</v>
      </c>
      <c r="ABX15" s="2107">
        <v>2513797304.6181192</v>
      </c>
      <c r="ABY15" s="2106">
        <v>2</v>
      </c>
      <c r="ABZ15" s="2102" t="s">
        <v>4552</v>
      </c>
      <c r="ACA15" s="2100" t="s">
        <v>925</v>
      </c>
      <c r="ACB15" s="2103"/>
      <c r="ACC15" s="2101" t="s">
        <v>927</v>
      </c>
      <c r="ACD15" s="2101" t="s">
        <v>973</v>
      </c>
      <c r="ACE15" s="2101" t="s">
        <v>1145</v>
      </c>
      <c r="ACF15" s="2101"/>
      <c r="ACG15" s="2102" t="s">
        <v>961</v>
      </c>
      <c r="ACH15" s="2106">
        <v>2013</v>
      </c>
      <c r="ACI15" s="2106"/>
      <c r="ACJ15" s="2106"/>
      <c r="ACK15" s="2106"/>
      <c r="ACL15" s="2106"/>
      <c r="ACM15" s="2101" t="s">
        <v>886</v>
      </c>
      <c r="ACN15" s="2107">
        <v>2513797304.6181192</v>
      </c>
      <c r="ACO15" s="2106">
        <v>2</v>
      </c>
      <c r="ACP15" s="2102" t="s">
        <v>4552</v>
      </c>
      <c r="ACQ15" s="2100" t="s">
        <v>925</v>
      </c>
      <c r="ACR15" s="2103"/>
      <c r="ACS15" s="2101" t="s">
        <v>927</v>
      </c>
      <c r="ACT15" s="2101" t="s">
        <v>973</v>
      </c>
      <c r="ACU15" s="2101" t="s">
        <v>1145</v>
      </c>
      <c r="ACV15" s="2101"/>
      <c r="ACW15" s="2102" t="s">
        <v>961</v>
      </c>
      <c r="ACX15" s="2106">
        <v>2013</v>
      </c>
      <c r="ACY15" s="2106"/>
      <c r="ACZ15" s="2106"/>
      <c r="ADA15" s="2106"/>
      <c r="ADB15" s="2106"/>
      <c r="ADC15" s="2101" t="s">
        <v>886</v>
      </c>
      <c r="ADD15" s="2107">
        <v>2513797304.6181192</v>
      </c>
      <c r="ADE15" s="2106">
        <v>2</v>
      </c>
      <c r="ADF15" s="2102" t="s">
        <v>4552</v>
      </c>
      <c r="ADG15" s="2100" t="s">
        <v>925</v>
      </c>
      <c r="ADH15" s="2103"/>
      <c r="ADI15" s="2101" t="s">
        <v>927</v>
      </c>
      <c r="ADJ15" s="2101" t="s">
        <v>973</v>
      </c>
      <c r="ADK15" s="2101" t="s">
        <v>1145</v>
      </c>
      <c r="ADL15" s="2101"/>
      <c r="ADM15" s="2102" t="s">
        <v>961</v>
      </c>
      <c r="ADN15" s="2106">
        <v>2013</v>
      </c>
      <c r="ADO15" s="2106"/>
      <c r="ADP15" s="2106"/>
      <c r="ADQ15" s="2106"/>
      <c r="ADR15" s="2106"/>
      <c r="ADS15" s="2101" t="s">
        <v>886</v>
      </c>
      <c r="ADT15" s="2107">
        <v>2513797304.6181192</v>
      </c>
      <c r="ADU15" s="2106">
        <v>2</v>
      </c>
      <c r="ADV15" s="2102" t="s">
        <v>4552</v>
      </c>
      <c r="ADW15" s="2100" t="s">
        <v>925</v>
      </c>
      <c r="ADX15" s="2103"/>
      <c r="ADY15" s="2101" t="s">
        <v>927</v>
      </c>
      <c r="ADZ15" s="2101" t="s">
        <v>973</v>
      </c>
      <c r="AEA15" s="2101" t="s">
        <v>1145</v>
      </c>
      <c r="AEB15" s="2101"/>
      <c r="AEC15" s="2102" t="s">
        <v>961</v>
      </c>
      <c r="AED15" s="2106">
        <v>2013</v>
      </c>
      <c r="AEE15" s="2106"/>
      <c r="AEF15" s="2106"/>
      <c r="AEG15" s="2106"/>
      <c r="AEH15" s="2106"/>
      <c r="AEI15" s="2101" t="s">
        <v>886</v>
      </c>
      <c r="AEJ15" s="2107">
        <v>2513797304.6181192</v>
      </c>
      <c r="AEK15" s="2106">
        <v>2</v>
      </c>
      <c r="AEL15" s="2102" t="s">
        <v>4552</v>
      </c>
      <c r="AEM15" s="2100" t="s">
        <v>925</v>
      </c>
      <c r="AEN15" s="2103"/>
      <c r="AEO15" s="2101" t="s">
        <v>927</v>
      </c>
      <c r="AEP15" s="2101" t="s">
        <v>973</v>
      </c>
      <c r="AEQ15" s="2101" t="s">
        <v>1145</v>
      </c>
      <c r="AER15" s="2101"/>
      <c r="AES15" s="2102" t="s">
        <v>961</v>
      </c>
      <c r="AET15" s="2106">
        <v>2013</v>
      </c>
      <c r="AEU15" s="2106"/>
      <c r="AEV15" s="2106"/>
      <c r="AEW15" s="2106"/>
      <c r="AEX15" s="2106"/>
      <c r="AEY15" s="2101" t="s">
        <v>886</v>
      </c>
      <c r="AEZ15" s="2107">
        <v>2513797304.6181192</v>
      </c>
      <c r="AFA15" s="2106">
        <v>2</v>
      </c>
      <c r="AFB15" s="2102" t="s">
        <v>4552</v>
      </c>
      <c r="AFC15" s="2100" t="s">
        <v>925</v>
      </c>
      <c r="AFD15" s="2103"/>
      <c r="AFE15" s="2101" t="s">
        <v>927</v>
      </c>
      <c r="AFF15" s="2101" t="s">
        <v>973</v>
      </c>
      <c r="AFG15" s="2101" t="s">
        <v>1145</v>
      </c>
      <c r="AFH15" s="2101"/>
      <c r="AFI15" s="2102" t="s">
        <v>961</v>
      </c>
      <c r="AFJ15" s="2106">
        <v>2013</v>
      </c>
      <c r="AFK15" s="2106"/>
      <c r="AFL15" s="2106"/>
      <c r="AFM15" s="2106"/>
      <c r="AFN15" s="2106"/>
      <c r="AFO15" s="2101" t="s">
        <v>886</v>
      </c>
      <c r="AFP15" s="2107">
        <v>2513797304.6181192</v>
      </c>
      <c r="AFQ15" s="2106">
        <v>2</v>
      </c>
      <c r="AFR15" s="2102" t="s">
        <v>4552</v>
      </c>
      <c r="AFS15" s="2100" t="s">
        <v>925</v>
      </c>
      <c r="AFT15" s="2103"/>
      <c r="AFU15" s="2101" t="s">
        <v>927</v>
      </c>
      <c r="AFV15" s="2101" t="s">
        <v>973</v>
      </c>
      <c r="AFW15" s="2101" t="s">
        <v>1145</v>
      </c>
      <c r="AFX15" s="2101"/>
      <c r="AFY15" s="2102" t="s">
        <v>961</v>
      </c>
      <c r="AFZ15" s="2106">
        <v>2013</v>
      </c>
      <c r="AGA15" s="2106"/>
      <c r="AGB15" s="2106"/>
      <c r="AGC15" s="2106"/>
      <c r="AGD15" s="2106"/>
      <c r="AGE15" s="2101" t="s">
        <v>886</v>
      </c>
      <c r="AGF15" s="2107">
        <v>2513797304.6181192</v>
      </c>
      <c r="AGG15" s="2106">
        <v>2</v>
      </c>
      <c r="AGH15" s="2102" t="s">
        <v>4552</v>
      </c>
      <c r="AGI15" s="2100" t="s">
        <v>925</v>
      </c>
      <c r="AGJ15" s="2103"/>
      <c r="AGK15" s="2101" t="s">
        <v>927</v>
      </c>
      <c r="AGL15" s="2101" t="s">
        <v>973</v>
      </c>
      <c r="AGM15" s="2101" t="s">
        <v>1145</v>
      </c>
      <c r="AGN15" s="2101"/>
      <c r="AGO15" s="2102" t="s">
        <v>961</v>
      </c>
      <c r="AGP15" s="2106">
        <v>2013</v>
      </c>
      <c r="AGQ15" s="2106"/>
      <c r="AGR15" s="2106"/>
      <c r="AGS15" s="2106"/>
      <c r="AGT15" s="2106"/>
      <c r="AGU15" s="2101" t="s">
        <v>886</v>
      </c>
      <c r="AGV15" s="2107">
        <v>2513797304.6181192</v>
      </c>
      <c r="AGW15" s="2106">
        <v>2</v>
      </c>
      <c r="AGX15" s="2102" t="s">
        <v>4552</v>
      </c>
      <c r="AGY15" s="2100" t="s">
        <v>925</v>
      </c>
      <c r="AGZ15" s="2103"/>
      <c r="AHA15" s="2101" t="s">
        <v>927</v>
      </c>
      <c r="AHB15" s="2101" t="s">
        <v>973</v>
      </c>
      <c r="AHC15" s="2101" t="s">
        <v>1145</v>
      </c>
      <c r="AHD15" s="2101"/>
      <c r="AHE15" s="2102" t="s">
        <v>961</v>
      </c>
      <c r="AHF15" s="2106">
        <v>2013</v>
      </c>
      <c r="AHG15" s="2106"/>
      <c r="AHH15" s="2106"/>
      <c r="AHI15" s="2106"/>
      <c r="AHJ15" s="2106"/>
      <c r="AHK15" s="2101" t="s">
        <v>886</v>
      </c>
      <c r="AHL15" s="2107">
        <v>2513797304.6181192</v>
      </c>
      <c r="AHM15" s="2106">
        <v>2</v>
      </c>
      <c r="AHN15" s="2102" t="s">
        <v>4552</v>
      </c>
      <c r="AHO15" s="2100" t="s">
        <v>925</v>
      </c>
      <c r="AHP15" s="2103"/>
      <c r="AHQ15" s="2101" t="s">
        <v>927</v>
      </c>
      <c r="AHR15" s="2101" t="s">
        <v>973</v>
      </c>
      <c r="AHS15" s="2101" t="s">
        <v>1145</v>
      </c>
      <c r="AHT15" s="2101"/>
      <c r="AHU15" s="2102" t="s">
        <v>961</v>
      </c>
      <c r="AHV15" s="2106">
        <v>2013</v>
      </c>
      <c r="AHW15" s="2106"/>
      <c r="AHX15" s="2106"/>
      <c r="AHY15" s="2106"/>
      <c r="AHZ15" s="2106"/>
      <c r="AIA15" s="2101" t="s">
        <v>886</v>
      </c>
      <c r="AIB15" s="2107">
        <v>2513797304.6181192</v>
      </c>
      <c r="AIC15" s="2106">
        <v>2</v>
      </c>
      <c r="AID15" s="2102" t="s">
        <v>4552</v>
      </c>
      <c r="AIE15" s="2100" t="s">
        <v>925</v>
      </c>
      <c r="AIF15" s="2103"/>
      <c r="AIG15" s="2101" t="s">
        <v>927</v>
      </c>
      <c r="AIH15" s="2101" t="s">
        <v>973</v>
      </c>
      <c r="AII15" s="2101" t="s">
        <v>1145</v>
      </c>
      <c r="AIJ15" s="2101"/>
      <c r="AIK15" s="2102" t="s">
        <v>961</v>
      </c>
      <c r="AIL15" s="2106">
        <v>2013</v>
      </c>
      <c r="AIM15" s="2106"/>
      <c r="AIN15" s="2106"/>
      <c r="AIO15" s="2106"/>
      <c r="AIP15" s="2106"/>
      <c r="AIQ15" s="2101" t="s">
        <v>886</v>
      </c>
      <c r="AIR15" s="2107">
        <v>2513797304.6181192</v>
      </c>
      <c r="AIS15" s="2106">
        <v>2</v>
      </c>
      <c r="AIT15" s="2102" t="s">
        <v>4552</v>
      </c>
      <c r="AIU15" s="2100" t="s">
        <v>925</v>
      </c>
      <c r="AIV15" s="2103"/>
      <c r="AIW15" s="2101" t="s">
        <v>927</v>
      </c>
      <c r="AIX15" s="2101" t="s">
        <v>973</v>
      </c>
      <c r="AIY15" s="2101" t="s">
        <v>1145</v>
      </c>
      <c r="AIZ15" s="2101"/>
      <c r="AJA15" s="2102" t="s">
        <v>961</v>
      </c>
      <c r="AJB15" s="2106">
        <v>2013</v>
      </c>
      <c r="AJC15" s="2106"/>
      <c r="AJD15" s="2106"/>
      <c r="AJE15" s="2106"/>
      <c r="AJF15" s="2106"/>
      <c r="AJG15" s="2101" t="s">
        <v>886</v>
      </c>
      <c r="AJH15" s="2107">
        <v>2513797304.6181192</v>
      </c>
      <c r="AJI15" s="2106">
        <v>2</v>
      </c>
      <c r="AJJ15" s="2102" t="s">
        <v>4552</v>
      </c>
      <c r="AJK15" s="2100" t="s">
        <v>925</v>
      </c>
      <c r="AJL15" s="2103"/>
      <c r="AJM15" s="2101" t="s">
        <v>927</v>
      </c>
      <c r="AJN15" s="2101" t="s">
        <v>973</v>
      </c>
      <c r="AJO15" s="2101" t="s">
        <v>1145</v>
      </c>
      <c r="AJP15" s="2101"/>
      <c r="AJQ15" s="2102" t="s">
        <v>961</v>
      </c>
      <c r="AJR15" s="2106">
        <v>2013</v>
      </c>
      <c r="AJS15" s="2106"/>
      <c r="AJT15" s="2106"/>
      <c r="AJU15" s="2106"/>
      <c r="AJV15" s="2106"/>
      <c r="AJW15" s="2101" t="s">
        <v>886</v>
      </c>
      <c r="AJX15" s="2107">
        <v>2513797304.6181192</v>
      </c>
      <c r="AJY15" s="2106">
        <v>2</v>
      </c>
      <c r="AJZ15" s="2102" t="s">
        <v>4552</v>
      </c>
      <c r="AKA15" s="2100" t="s">
        <v>925</v>
      </c>
      <c r="AKB15" s="2103"/>
      <c r="AKC15" s="2101" t="s">
        <v>927</v>
      </c>
      <c r="AKD15" s="2101" t="s">
        <v>973</v>
      </c>
      <c r="AKE15" s="2101" t="s">
        <v>1145</v>
      </c>
      <c r="AKF15" s="2101"/>
      <c r="AKG15" s="2102" t="s">
        <v>961</v>
      </c>
      <c r="AKH15" s="2106">
        <v>2013</v>
      </c>
      <c r="AKI15" s="2106"/>
      <c r="AKJ15" s="2106"/>
      <c r="AKK15" s="2106"/>
      <c r="AKL15" s="2106"/>
      <c r="AKM15" s="2101" t="s">
        <v>886</v>
      </c>
      <c r="AKN15" s="2107">
        <v>2513797304.6181192</v>
      </c>
      <c r="AKO15" s="2106">
        <v>2</v>
      </c>
      <c r="AKP15" s="2102" t="s">
        <v>4552</v>
      </c>
      <c r="AKQ15" s="2100" t="s">
        <v>925</v>
      </c>
      <c r="AKR15" s="2103"/>
      <c r="AKS15" s="2101" t="s">
        <v>927</v>
      </c>
      <c r="AKT15" s="2101" t="s">
        <v>973</v>
      </c>
      <c r="AKU15" s="2101" t="s">
        <v>1145</v>
      </c>
      <c r="AKV15" s="2101"/>
      <c r="AKW15" s="2102" t="s">
        <v>961</v>
      </c>
      <c r="AKX15" s="2106">
        <v>2013</v>
      </c>
      <c r="AKY15" s="2106"/>
      <c r="AKZ15" s="2106"/>
      <c r="ALA15" s="2106"/>
      <c r="ALB15" s="2106"/>
      <c r="ALC15" s="2101" t="s">
        <v>886</v>
      </c>
      <c r="ALD15" s="2107">
        <v>2513797304.6181192</v>
      </c>
      <c r="ALE15" s="2106">
        <v>2</v>
      </c>
      <c r="ALF15" s="2102" t="s">
        <v>4552</v>
      </c>
      <c r="ALG15" s="2100" t="s">
        <v>925</v>
      </c>
      <c r="ALH15" s="2103"/>
      <c r="ALI15" s="2101" t="s">
        <v>927</v>
      </c>
      <c r="ALJ15" s="2101" t="s">
        <v>973</v>
      </c>
      <c r="ALK15" s="2101" t="s">
        <v>1145</v>
      </c>
      <c r="ALL15" s="2101"/>
      <c r="ALM15" s="2102" t="s">
        <v>961</v>
      </c>
      <c r="ALN15" s="2106">
        <v>2013</v>
      </c>
      <c r="ALO15" s="2106"/>
      <c r="ALP15" s="2106"/>
      <c r="ALQ15" s="2106"/>
      <c r="ALR15" s="2106"/>
      <c r="ALS15" s="2101" t="s">
        <v>886</v>
      </c>
      <c r="ALT15" s="2107">
        <v>2513797304.6181192</v>
      </c>
      <c r="ALU15" s="2106">
        <v>2</v>
      </c>
      <c r="ALV15" s="2102" t="s">
        <v>4552</v>
      </c>
      <c r="ALW15" s="2100" t="s">
        <v>925</v>
      </c>
      <c r="ALX15" s="2103"/>
      <c r="ALY15" s="2101" t="s">
        <v>927</v>
      </c>
      <c r="ALZ15" s="2101" t="s">
        <v>973</v>
      </c>
      <c r="AMA15" s="2101" t="s">
        <v>1145</v>
      </c>
      <c r="AMB15" s="2101"/>
      <c r="AMC15" s="2102" t="s">
        <v>961</v>
      </c>
      <c r="AMD15" s="2106">
        <v>2013</v>
      </c>
      <c r="AME15" s="2106"/>
      <c r="AMF15" s="2106"/>
      <c r="AMG15" s="2106"/>
      <c r="AMH15" s="2106"/>
      <c r="AMI15" s="2101" t="s">
        <v>886</v>
      </c>
      <c r="AMJ15" s="2107">
        <v>2513797304.6181192</v>
      </c>
      <c r="AMK15" s="2106">
        <v>2</v>
      </c>
      <c r="AML15" s="2102" t="s">
        <v>4552</v>
      </c>
      <c r="AMM15" s="2100" t="s">
        <v>925</v>
      </c>
      <c r="AMN15" s="2103"/>
      <c r="AMO15" s="2101" t="s">
        <v>927</v>
      </c>
      <c r="AMP15" s="2101" t="s">
        <v>973</v>
      </c>
      <c r="AMQ15" s="2101" t="s">
        <v>1145</v>
      </c>
      <c r="AMR15" s="2101"/>
      <c r="AMS15" s="2102" t="s">
        <v>961</v>
      </c>
      <c r="AMT15" s="2106">
        <v>2013</v>
      </c>
      <c r="AMU15" s="2106"/>
      <c r="AMV15" s="2106"/>
      <c r="AMW15" s="2106"/>
      <c r="AMX15" s="2106"/>
      <c r="AMY15" s="2101" t="s">
        <v>886</v>
      </c>
      <c r="AMZ15" s="2107">
        <v>2513797304.6181192</v>
      </c>
      <c r="ANA15" s="2106">
        <v>2</v>
      </c>
      <c r="ANB15" s="2102" t="s">
        <v>4552</v>
      </c>
      <c r="ANC15" s="2100" t="s">
        <v>925</v>
      </c>
      <c r="AND15" s="2103"/>
      <c r="ANE15" s="2101" t="s">
        <v>927</v>
      </c>
      <c r="ANF15" s="2101" t="s">
        <v>973</v>
      </c>
      <c r="ANG15" s="2101" t="s">
        <v>1145</v>
      </c>
      <c r="ANH15" s="2101"/>
      <c r="ANI15" s="2102" t="s">
        <v>961</v>
      </c>
      <c r="ANJ15" s="2106">
        <v>2013</v>
      </c>
      <c r="ANK15" s="2106"/>
      <c r="ANL15" s="2106"/>
      <c r="ANM15" s="2106"/>
      <c r="ANN15" s="2106"/>
      <c r="ANO15" s="2101" t="s">
        <v>886</v>
      </c>
      <c r="ANP15" s="2107">
        <v>2513797304.6181192</v>
      </c>
      <c r="ANQ15" s="2106">
        <v>2</v>
      </c>
      <c r="ANR15" s="2102" t="s">
        <v>4552</v>
      </c>
      <c r="ANS15" s="2100" t="s">
        <v>925</v>
      </c>
      <c r="ANT15" s="2103"/>
      <c r="ANU15" s="2101" t="s">
        <v>927</v>
      </c>
      <c r="ANV15" s="2101" t="s">
        <v>973</v>
      </c>
      <c r="ANW15" s="2101" t="s">
        <v>1145</v>
      </c>
      <c r="ANX15" s="2101"/>
      <c r="ANY15" s="2102" t="s">
        <v>961</v>
      </c>
      <c r="ANZ15" s="2106">
        <v>2013</v>
      </c>
      <c r="AOA15" s="2106"/>
      <c r="AOB15" s="2106"/>
      <c r="AOC15" s="2106"/>
      <c r="AOD15" s="2106"/>
      <c r="AOE15" s="2101" t="s">
        <v>886</v>
      </c>
      <c r="AOF15" s="2107">
        <v>2513797304.6181192</v>
      </c>
      <c r="AOG15" s="2106">
        <v>2</v>
      </c>
      <c r="AOH15" s="2102" t="s">
        <v>4552</v>
      </c>
      <c r="AOI15" s="2100" t="s">
        <v>925</v>
      </c>
      <c r="AOJ15" s="2103"/>
      <c r="AOK15" s="2101" t="s">
        <v>927</v>
      </c>
      <c r="AOL15" s="2101" t="s">
        <v>973</v>
      </c>
      <c r="AOM15" s="2101" t="s">
        <v>1145</v>
      </c>
      <c r="AON15" s="2101"/>
      <c r="AOO15" s="2102" t="s">
        <v>961</v>
      </c>
      <c r="AOP15" s="2106">
        <v>2013</v>
      </c>
      <c r="AOQ15" s="2106"/>
      <c r="AOR15" s="2106"/>
      <c r="AOS15" s="2106"/>
      <c r="AOT15" s="2106"/>
      <c r="AOU15" s="2101" t="s">
        <v>886</v>
      </c>
      <c r="AOV15" s="2107">
        <v>2513797304.6181192</v>
      </c>
      <c r="AOW15" s="2106">
        <v>2</v>
      </c>
      <c r="AOX15" s="2102" t="s">
        <v>4552</v>
      </c>
      <c r="AOY15" s="2100" t="s">
        <v>925</v>
      </c>
      <c r="AOZ15" s="2103"/>
      <c r="APA15" s="2101" t="s">
        <v>927</v>
      </c>
      <c r="APB15" s="2101" t="s">
        <v>973</v>
      </c>
      <c r="APC15" s="2101" t="s">
        <v>1145</v>
      </c>
      <c r="APD15" s="2101"/>
      <c r="APE15" s="2102" t="s">
        <v>961</v>
      </c>
      <c r="APF15" s="2106">
        <v>2013</v>
      </c>
      <c r="APG15" s="2106"/>
      <c r="APH15" s="2106"/>
      <c r="API15" s="2106"/>
      <c r="APJ15" s="2106"/>
      <c r="APK15" s="2101" t="s">
        <v>886</v>
      </c>
      <c r="APL15" s="2107">
        <v>2513797304.6181192</v>
      </c>
      <c r="APM15" s="2106">
        <v>2</v>
      </c>
      <c r="APN15" s="2102" t="s">
        <v>4552</v>
      </c>
      <c r="APO15" s="2100" t="s">
        <v>925</v>
      </c>
      <c r="APP15" s="2103"/>
      <c r="APQ15" s="2101" t="s">
        <v>927</v>
      </c>
      <c r="APR15" s="2101" t="s">
        <v>973</v>
      </c>
      <c r="APS15" s="2101" t="s">
        <v>1145</v>
      </c>
      <c r="APT15" s="2101"/>
      <c r="APU15" s="2102" t="s">
        <v>961</v>
      </c>
      <c r="APV15" s="2106">
        <v>2013</v>
      </c>
      <c r="APW15" s="2106"/>
      <c r="APX15" s="2106"/>
      <c r="APY15" s="2106"/>
      <c r="APZ15" s="2106"/>
      <c r="AQA15" s="2101" t="s">
        <v>886</v>
      </c>
      <c r="AQB15" s="2107">
        <v>2513797304.6181192</v>
      </c>
      <c r="AQC15" s="2106">
        <v>2</v>
      </c>
      <c r="AQD15" s="2102" t="s">
        <v>4552</v>
      </c>
      <c r="AQE15" s="2100" t="s">
        <v>925</v>
      </c>
      <c r="AQF15" s="2103"/>
      <c r="AQG15" s="2101" t="s">
        <v>927</v>
      </c>
      <c r="AQH15" s="2101" t="s">
        <v>973</v>
      </c>
      <c r="AQI15" s="2101" t="s">
        <v>1145</v>
      </c>
      <c r="AQJ15" s="2101"/>
      <c r="AQK15" s="2102" t="s">
        <v>961</v>
      </c>
      <c r="AQL15" s="2106">
        <v>2013</v>
      </c>
      <c r="AQM15" s="2106"/>
      <c r="AQN15" s="2106"/>
      <c r="AQO15" s="2106"/>
      <c r="AQP15" s="2106"/>
      <c r="AQQ15" s="2101" t="s">
        <v>886</v>
      </c>
      <c r="AQR15" s="2107">
        <v>2513797304.6181192</v>
      </c>
      <c r="AQS15" s="2106">
        <v>2</v>
      </c>
      <c r="AQT15" s="2102" t="s">
        <v>4552</v>
      </c>
      <c r="AQU15" s="2100" t="s">
        <v>925</v>
      </c>
      <c r="AQV15" s="2103"/>
      <c r="AQW15" s="2101" t="s">
        <v>927</v>
      </c>
      <c r="AQX15" s="2101" t="s">
        <v>973</v>
      </c>
      <c r="AQY15" s="2101" t="s">
        <v>1145</v>
      </c>
      <c r="AQZ15" s="2101"/>
      <c r="ARA15" s="2102" t="s">
        <v>961</v>
      </c>
      <c r="ARB15" s="2106">
        <v>2013</v>
      </c>
      <c r="ARC15" s="2106"/>
      <c r="ARD15" s="2106"/>
      <c r="ARE15" s="2106"/>
      <c r="ARF15" s="2106"/>
      <c r="ARG15" s="2101" t="s">
        <v>886</v>
      </c>
      <c r="ARH15" s="2107">
        <v>2513797304.6181192</v>
      </c>
      <c r="ARI15" s="2106">
        <v>2</v>
      </c>
      <c r="ARJ15" s="2102" t="s">
        <v>4552</v>
      </c>
      <c r="ARK15" s="2100" t="s">
        <v>925</v>
      </c>
      <c r="ARL15" s="2103"/>
      <c r="ARM15" s="2101" t="s">
        <v>927</v>
      </c>
      <c r="ARN15" s="2101" t="s">
        <v>973</v>
      </c>
      <c r="ARO15" s="2101" t="s">
        <v>1145</v>
      </c>
      <c r="ARP15" s="2101"/>
      <c r="ARQ15" s="2102" t="s">
        <v>961</v>
      </c>
      <c r="ARR15" s="2106">
        <v>2013</v>
      </c>
      <c r="ARS15" s="2106"/>
      <c r="ART15" s="2106"/>
      <c r="ARU15" s="2106"/>
      <c r="ARV15" s="2106"/>
      <c r="ARW15" s="2101" t="s">
        <v>886</v>
      </c>
      <c r="ARX15" s="2107">
        <v>2513797304.6181192</v>
      </c>
      <c r="ARY15" s="2106">
        <v>2</v>
      </c>
      <c r="ARZ15" s="2102" t="s">
        <v>4552</v>
      </c>
      <c r="ASA15" s="2100" t="s">
        <v>925</v>
      </c>
      <c r="ASB15" s="2103"/>
      <c r="ASC15" s="2101" t="s">
        <v>927</v>
      </c>
      <c r="ASD15" s="2101" t="s">
        <v>973</v>
      </c>
      <c r="ASE15" s="2101" t="s">
        <v>1145</v>
      </c>
      <c r="ASF15" s="2101"/>
      <c r="ASG15" s="2102" t="s">
        <v>961</v>
      </c>
      <c r="ASH15" s="2106">
        <v>2013</v>
      </c>
      <c r="ASI15" s="2106"/>
      <c r="ASJ15" s="2106"/>
      <c r="ASK15" s="2106"/>
      <c r="ASL15" s="2106"/>
      <c r="ASM15" s="2101" t="s">
        <v>886</v>
      </c>
      <c r="ASN15" s="2107">
        <v>2513797304.6181192</v>
      </c>
      <c r="ASO15" s="2106">
        <v>2</v>
      </c>
      <c r="ASP15" s="2102" t="s">
        <v>4552</v>
      </c>
      <c r="ASQ15" s="2100" t="s">
        <v>925</v>
      </c>
      <c r="ASR15" s="2103"/>
      <c r="ASS15" s="2101" t="s">
        <v>927</v>
      </c>
      <c r="AST15" s="2101" t="s">
        <v>973</v>
      </c>
      <c r="ASU15" s="2101" t="s">
        <v>1145</v>
      </c>
      <c r="ASV15" s="2101"/>
      <c r="ASW15" s="2102" t="s">
        <v>961</v>
      </c>
      <c r="ASX15" s="2106">
        <v>2013</v>
      </c>
      <c r="ASY15" s="2106"/>
      <c r="ASZ15" s="2106"/>
      <c r="ATA15" s="2106"/>
      <c r="ATB15" s="2106"/>
      <c r="ATC15" s="2101" t="s">
        <v>886</v>
      </c>
      <c r="ATD15" s="2107">
        <v>2513797304.6181192</v>
      </c>
      <c r="ATE15" s="2106">
        <v>2</v>
      </c>
      <c r="ATF15" s="2102" t="s">
        <v>4552</v>
      </c>
      <c r="ATG15" s="2100" t="s">
        <v>925</v>
      </c>
      <c r="ATH15" s="2103"/>
      <c r="ATI15" s="2101" t="s">
        <v>927</v>
      </c>
      <c r="ATJ15" s="2101" t="s">
        <v>973</v>
      </c>
      <c r="ATK15" s="2101" t="s">
        <v>1145</v>
      </c>
      <c r="ATL15" s="2101"/>
      <c r="ATM15" s="2102" t="s">
        <v>961</v>
      </c>
      <c r="ATN15" s="2106">
        <v>2013</v>
      </c>
      <c r="ATO15" s="2106"/>
      <c r="ATP15" s="2106"/>
      <c r="ATQ15" s="2106"/>
      <c r="ATR15" s="2106"/>
      <c r="ATS15" s="2101" t="s">
        <v>886</v>
      </c>
      <c r="ATT15" s="2107">
        <v>2513797304.6181192</v>
      </c>
      <c r="ATU15" s="2106">
        <v>2</v>
      </c>
      <c r="ATV15" s="2102" t="s">
        <v>4552</v>
      </c>
      <c r="ATW15" s="2100" t="s">
        <v>925</v>
      </c>
      <c r="ATX15" s="2103"/>
      <c r="ATY15" s="2101" t="s">
        <v>927</v>
      </c>
      <c r="ATZ15" s="2101" t="s">
        <v>973</v>
      </c>
      <c r="AUA15" s="2101" t="s">
        <v>1145</v>
      </c>
      <c r="AUB15" s="2101"/>
      <c r="AUC15" s="2102" t="s">
        <v>961</v>
      </c>
      <c r="AUD15" s="2106">
        <v>2013</v>
      </c>
      <c r="AUE15" s="2106"/>
      <c r="AUF15" s="2106"/>
      <c r="AUG15" s="2106"/>
      <c r="AUH15" s="2106"/>
      <c r="AUI15" s="2101" t="s">
        <v>886</v>
      </c>
      <c r="AUJ15" s="2107">
        <v>2513797304.6181192</v>
      </c>
      <c r="AUK15" s="2106">
        <v>2</v>
      </c>
      <c r="AUL15" s="2102" t="s">
        <v>4552</v>
      </c>
      <c r="AUM15" s="2100" t="s">
        <v>925</v>
      </c>
      <c r="AUN15" s="2103"/>
      <c r="AUO15" s="2101" t="s">
        <v>927</v>
      </c>
      <c r="AUP15" s="2101" t="s">
        <v>973</v>
      </c>
      <c r="AUQ15" s="2101" t="s">
        <v>1145</v>
      </c>
      <c r="AUR15" s="2101"/>
      <c r="AUS15" s="2102" t="s">
        <v>961</v>
      </c>
      <c r="AUT15" s="2106">
        <v>2013</v>
      </c>
      <c r="AUU15" s="2106"/>
      <c r="AUV15" s="2106"/>
      <c r="AUW15" s="2106"/>
      <c r="AUX15" s="2106"/>
      <c r="AUY15" s="2101" t="s">
        <v>886</v>
      </c>
      <c r="AUZ15" s="2107">
        <v>2513797304.6181192</v>
      </c>
      <c r="AVA15" s="2106">
        <v>2</v>
      </c>
      <c r="AVB15" s="2102" t="s">
        <v>4552</v>
      </c>
      <c r="AVC15" s="2100" t="s">
        <v>925</v>
      </c>
      <c r="AVD15" s="2103"/>
      <c r="AVE15" s="2101" t="s">
        <v>927</v>
      </c>
      <c r="AVF15" s="2101" t="s">
        <v>973</v>
      </c>
      <c r="AVG15" s="2101" t="s">
        <v>1145</v>
      </c>
      <c r="AVH15" s="2101"/>
      <c r="AVI15" s="2102" t="s">
        <v>961</v>
      </c>
      <c r="AVJ15" s="2106">
        <v>2013</v>
      </c>
      <c r="AVK15" s="2106"/>
      <c r="AVL15" s="2106"/>
      <c r="AVM15" s="2106"/>
      <c r="AVN15" s="2106"/>
      <c r="AVO15" s="2101" t="s">
        <v>886</v>
      </c>
      <c r="AVP15" s="2107">
        <v>2513797304.6181192</v>
      </c>
      <c r="AVQ15" s="2106">
        <v>2</v>
      </c>
      <c r="AVR15" s="2102" t="s">
        <v>4552</v>
      </c>
      <c r="AVS15" s="2100" t="s">
        <v>925</v>
      </c>
      <c r="AVT15" s="2103"/>
      <c r="AVU15" s="2101" t="s">
        <v>927</v>
      </c>
      <c r="AVV15" s="2101" t="s">
        <v>973</v>
      </c>
      <c r="AVW15" s="2101" t="s">
        <v>1145</v>
      </c>
      <c r="AVX15" s="2101"/>
      <c r="AVY15" s="2102" t="s">
        <v>961</v>
      </c>
      <c r="AVZ15" s="2106">
        <v>2013</v>
      </c>
      <c r="AWA15" s="2106"/>
      <c r="AWB15" s="2106"/>
      <c r="AWC15" s="2106"/>
      <c r="AWD15" s="2106"/>
      <c r="AWE15" s="2101" t="s">
        <v>886</v>
      </c>
      <c r="AWF15" s="2107">
        <v>2513797304.6181192</v>
      </c>
      <c r="AWG15" s="2106">
        <v>2</v>
      </c>
      <c r="AWH15" s="2102" t="s">
        <v>4552</v>
      </c>
      <c r="AWI15" s="2100" t="s">
        <v>925</v>
      </c>
      <c r="AWJ15" s="2103"/>
      <c r="AWK15" s="2101" t="s">
        <v>927</v>
      </c>
      <c r="AWL15" s="2101" t="s">
        <v>973</v>
      </c>
      <c r="AWM15" s="2101" t="s">
        <v>1145</v>
      </c>
      <c r="AWN15" s="2101"/>
      <c r="AWO15" s="2102" t="s">
        <v>961</v>
      </c>
      <c r="AWP15" s="2106">
        <v>2013</v>
      </c>
      <c r="AWQ15" s="2106"/>
      <c r="AWR15" s="2106"/>
      <c r="AWS15" s="2106"/>
      <c r="AWT15" s="2106"/>
      <c r="AWU15" s="2101" t="s">
        <v>886</v>
      </c>
      <c r="AWV15" s="2107">
        <v>2513797304.6181192</v>
      </c>
      <c r="AWW15" s="2106">
        <v>2</v>
      </c>
      <c r="AWX15" s="2102" t="s">
        <v>4552</v>
      </c>
      <c r="AWY15" s="2100" t="s">
        <v>925</v>
      </c>
      <c r="AWZ15" s="2103"/>
      <c r="AXA15" s="2101" t="s">
        <v>927</v>
      </c>
      <c r="AXB15" s="2101" t="s">
        <v>973</v>
      </c>
      <c r="AXC15" s="2101" t="s">
        <v>1145</v>
      </c>
      <c r="AXD15" s="2101"/>
      <c r="AXE15" s="2102" t="s">
        <v>961</v>
      </c>
      <c r="AXF15" s="2106">
        <v>2013</v>
      </c>
      <c r="AXG15" s="2106"/>
      <c r="AXH15" s="2106"/>
      <c r="AXI15" s="2106"/>
      <c r="AXJ15" s="2106"/>
      <c r="AXK15" s="2101" t="s">
        <v>886</v>
      </c>
      <c r="AXL15" s="2107">
        <v>2513797304.6181192</v>
      </c>
      <c r="AXM15" s="2106">
        <v>2</v>
      </c>
      <c r="AXN15" s="2102" t="s">
        <v>4552</v>
      </c>
      <c r="AXO15" s="2100" t="s">
        <v>925</v>
      </c>
      <c r="AXP15" s="2103"/>
      <c r="AXQ15" s="2101" t="s">
        <v>927</v>
      </c>
      <c r="AXR15" s="2101" t="s">
        <v>973</v>
      </c>
      <c r="AXS15" s="2101" t="s">
        <v>1145</v>
      </c>
      <c r="AXT15" s="2101"/>
      <c r="AXU15" s="2102" t="s">
        <v>961</v>
      </c>
      <c r="AXV15" s="2106">
        <v>2013</v>
      </c>
      <c r="AXW15" s="2106"/>
      <c r="AXX15" s="2106"/>
      <c r="AXY15" s="2106"/>
      <c r="AXZ15" s="2106"/>
      <c r="AYA15" s="2101" t="s">
        <v>886</v>
      </c>
      <c r="AYB15" s="2107">
        <v>2513797304.6181192</v>
      </c>
      <c r="AYC15" s="2106">
        <v>2</v>
      </c>
      <c r="AYD15" s="2102" t="s">
        <v>4552</v>
      </c>
      <c r="AYE15" s="2100" t="s">
        <v>925</v>
      </c>
      <c r="AYF15" s="2103"/>
      <c r="AYG15" s="2101" t="s">
        <v>927</v>
      </c>
      <c r="AYH15" s="2101" t="s">
        <v>973</v>
      </c>
      <c r="AYI15" s="2101" t="s">
        <v>1145</v>
      </c>
      <c r="AYJ15" s="2101"/>
      <c r="AYK15" s="2102" t="s">
        <v>961</v>
      </c>
      <c r="AYL15" s="2106">
        <v>2013</v>
      </c>
      <c r="AYM15" s="2106"/>
      <c r="AYN15" s="2106"/>
      <c r="AYO15" s="2106"/>
      <c r="AYP15" s="2106"/>
      <c r="AYQ15" s="2101" t="s">
        <v>886</v>
      </c>
      <c r="AYR15" s="2107">
        <v>2513797304.6181192</v>
      </c>
      <c r="AYS15" s="2106">
        <v>2</v>
      </c>
      <c r="AYT15" s="2102" t="s">
        <v>4552</v>
      </c>
      <c r="AYU15" s="2100" t="s">
        <v>925</v>
      </c>
      <c r="AYV15" s="2103"/>
      <c r="AYW15" s="2101" t="s">
        <v>927</v>
      </c>
      <c r="AYX15" s="2101" t="s">
        <v>973</v>
      </c>
      <c r="AYY15" s="2101" t="s">
        <v>1145</v>
      </c>
      <c r="AYZ15" s="2101"/>
      <c r="AZA15" s="2102" t="s">
        <v>961</v>
      </c>
      <c r="AZB15" s="2106">
        <v>2013</v>
      </c>
      <c r="AZC15" s="2106"/>
      <c r="AZD15" s="2106"/>
      <c r="AZE15" s="2106"/>
      <c r="AZF15" s="2106"/>
      <c r="AZG15" s="2101" t="s">
        <v>886</v>
      </c>
      <c r="AZH15" s="2107">
        <v>2513797304.6181192</v>
      </c>
      <c r="AZI15" s="2106">
        <v>2</v>
      </c>
      <c r="AZJ15" s="2102" t="s">
        <v>4552</v>
      </c>
      <c r="AZK15" s="2100" t="s">
        <v>925</v>
      </c>
      <c r="AZL15" s="2103"/>
      <c r="AZM15" s="2101" t="s">
        <v>927</v>
      </c>
      <c r="AZN15" s="2101" t="s">
        <v>973</v>
      </c>
      <c r="AZO15" s="2101" t="s">
        <v>1145</v>
      </c>
      <c r="AZP15" s="2101"/>
      <c r="AZQ15" s="2102" t="s">
        <v>961</v>
      </c>
      <c r="AZR15" s="2106">
        <v>2013</v>
      </c>
      <c r="AZS15" s="2106"/>
      <c r="AZT15" s="2106"/>
      <c r="AZU15" s="2106"/>
      <c r="AZV15" s="2106"/>
      <c r="AZW15" s="2101" t="s">
        <v>886</v>
      </c>
      <c r="AZX15" s="2107">
        <v>2513797304.6181192</v>
      </c>
      <c r="AZY15" s="2106">
        <v>2</v>
      </c>
      <c r="AZZ15" s="2102" t="s">
        <v>4552</v>
      </c>
      <c r="BAA15" s="2100" t="s">
        <v>925</v>
      </c>
      <c r="BAB15" s="2103"/>
      <c r="BAC15" s="2101" t="s">
        <v>927</v>
      </c>
      <c r="BAD15" s="2101" t="s">
        <v>973</v>
      </c>
      <c r="BAE15" s="2101" t="s">
        <v>1145</v>
      </c>
      <c r="BAF15" s="2101"/>
      <c r="BAG15" s="2102" t="s">
        <v>961</v>
      </c>
      <c r="BAH15" s="2106">
        <v>2013</v>
      </c>
      <c r="BAI15" s="2106"/>
      <c r="BAJ15" s="2106"/>
      <c r="BAK15" s="2106"/>
      <c r="BAL15" s="2106"/>
      <c r="BAM15" s="2101" t="s">
        <v>886</v>
      </c>
      <c r="BAN15" s="2107">
        <v>2513797304.6181192</v>
      </c>
      <c r="BAO15" s="2106">
        <v>2</v>
      </c>
      <c r="BAP15" s="2102" t="s">
        <v>4552</v>
      </c>
      <c r="BAQ15" s="2100" t="s">
        <v>925</v>
      </c>
      <c r="BAR15" s="2103"/>
      <c r="BAS15" s="2101" t="s">
        <v>927</v>
      </c>
      <c r="BAT15" s="2101" t="s">
        <v>973</v>
      </c>
      <c r="BAU15" s="2101" t="s">
        <v>1145</v>
      </c>
      <c r="BAV15" s="2101"/>
      <c r="BAW15" s="2102" t="s">
        <v>961</v>
      </c>
      <c r="BAX15" s="2106">
        <v>2013</v>
      </c>
      <c r="BAY15" s="2106"/>
      <c r="BAZ15" s="2106"/>
      <c r="BBA15" s="2106"/>
      <c r="BBB15" s="2106"/>
      <c r="BBC15" s="2101" t="s">
        <v>886</v>
      </c>
      <c r="BBD15" s="2107">
        <v>2513797304.6181192</v>
      </c>
      <c r="BBE15" s="2106">
        <v>2</v>
      </c>
      <c r="BBF15" s="2102" t="s">
        <v>4552</v>
      </c>
      <c r="BBG15" s="2100" t="s">
        <v>925</v>
      </c>
      <c r="BBH15" s="2103"/>
      <c r="BBI15" s="2101" t="s">
        <v>927</v>
      </c>
      <c r="BBJ15" s="2101" t="s">
        <v>973</v>
      </c>
      <c r="BBK15" s="2101" t="s">
        <v>1145</v>
      </c>
      <c r="BBL15" s="2101"/>
      <c r="BBM15" s="2102" t="s">
        <v>961</v>
      </c>
      <c r="BBN15" s="2106">
        <v>2013</v>
      </c>
      <c r="BBO15" s="2106"/>
      <c r="BBP15" s="2106"/>
      <c r="BBQ15" s="2106"/>
      <c r="BBR15" s="2106"/>
      <c r="BBS15" s="2101" t="s">
        <v>886</v>
      </c>
      <c r="BBT15" s="2107">
        <v>2513797304.6181192</v>
      </c>
      <c r="BBU15" s="2106">
        <v>2</v>
      </c>
      <c r="BBV15" s="2102" t="s">
        <v>4552</v>
      </c>
      <c r="BBW15" s="2100" t="s">
        <v>925</v>
      </c>
      <c r="BBX15" s="2103"/>
      <c r="BBY15" s="2101" t="s">
        <v>927</v>
      </c>
      <c r="BBZ15" s="2101" t="s">
        <v>973</v>
      </c>
      <c r="BCA15" s="2101" t="s">
        <v>1145</v>
      </c>
      <c r="BCB15" s="2101"/>
      <c r="BCC15" s="2102" t="s">
        <v>961</v>
      </c>
      <c r="BCD15" s="2106">
        <v>2013</v>
      </c>
      <c r="BCE15" s="2106"/>
      <c r="BCF15" s="2106"/>
      <c r="BCG15" s="2106"/>
      <c r="BCH15" s="2106"/>
      <c r="BCI15" s="2101" t="s">
        <v>886</v>
      </c>
      <c r="BCJ15" s="2107">
        <v>2513797304.6181192</v>
      </c>
      <c r="BCK15" s="2106">
        <v>2</v>
      </c>
      <c r="BCL15" s="2102" t="s">
        <v>4552</v>
      </c>
      <c r="BCM15" s="2100" t="s">
        <v>925</v>
      </c>
      <c r="BCN15" s="2103"/>
      <c r="BCO15" s="2101" t="s">
        <v>927</v>
      </c>
      <c r="BCP15" s="2101" t="s">
        <v>973</v>
      </c>
      <c r="BCQ15" s="2101" t="s">
        <v>1145</v>
      </c>
      <c r="BCR15" s="2101"/>
      <c r="BCS15" s="2102" t="s">
        <v>961</v>
      </c>
      <c r="BCT15" s="2106">
        <v>2013</v>
      </c>
      <c r="BCU15" s="2106"/>
      <c r="BCV15" s="2106"/>
      <c r="BCW15" s="2106"/>
      <c r="BCX15" s="2106"/>
      <c r="BCY15" s="2101" t="s">
        <v>886</v>
      </c>
      <c r="BCZ15" s="2107">
        <v>2513797304.6181192</v>
      </c>
      <c r="BDA15" s="2106">
        <v>2</v>
      </c>
      <c r="BDB15" s="2102" t="s">
        <v>4552</v>
      </c>
      <c r="BDC15" s="2100" t="s">
        <v>925</v>
      </c>
      <c r="BDD15" s="2103"/>
      <c r="BDE15" s="2101" t="s">
        <v>927</v>
      </c>
      <c r="BDF15" s="2101" t="s">
        <v>973</v>
      </c>
      <c r="BDG15" s="2101" t="s">
        <v>1145</v>
      </c>
      <c r="BDH15" s="2101"/>
      <c r="BDI15" s="2102" t="s">
        <v>961</v>
      </c>
      <c r="BDJ15" s="2106">
        <v>2013</v>
      </c>
      <c r="BDK15" s="2106"/>
      <c r="BDL15" s="2106"/>
      <c r="BDM15" s="2106"/>
      <c r="BDN15" s="2106"/>
      <c r="BDO15" s="2101" t="s">
        <v>886</v>
      </c>
      <c r="BDP15" s="2107">
        <v>2513797304.6181192</v>
      </c>
      <c r="BDQ15" s="2106">
        <v>2</v>
      </c>
      <c r="BDR15" s="2102" t="s">
        <v>4552</v>
      </c>
      <c r="BDS15" s="2100" t="s">
        <v>925</v>
      </c>
      <c r="BDT15" s="2103"/>
      <c r="BDU15" s="2101" t="s">
        <v>927</v>
      </c>
      <c r="BDV15" s="2101" t="s">
        <v>973</v>
      </c>
      <c r="BDW15" s="2101" t="s">
        <v>1145</v>
      </c>
      <c r="BDX15" s="2101"/>
      <c r="BDY15" s="2102" t="s">
        <v>961</v>
      </c>
      <c r="BDZ15" s="2106">
        <v>2013</v>
      </c>
      <c r="BEA15" s="2106"/>
      <c r="BEB15" s="2106"/>
      <c r="BEC15" s="2106"/>
      <c r="BED15" s="2106"/>
      <c r="BEE15" s="2101" t="s">
        <v>886</v>
      </c>
      <c r="BEF15" s="2107">
        <v>2513797304.6181192</v>
      </c>
      <c r="BEG15" s="2106">
        <v>2</v>
      </c>
      <c r="BEH15" s="2102" t="s">
        <v>4552</v>
      </c>
      <c r="BEI15" s="2100" t="s">
        <v>925</v>
      </c>
      <c r="BEJ15" s="2103"/>
      <c r="BEK15" s="2101" t="s">
        <v>927</v>
      </c>
      <c r="BEL15" s="2101" t="s">
        <v>973</v>
      </c>
      <c r="BEM15" s="2101" t="s">
        <v>1145</v>
      </c>
      <c r="BEN15" s="2101"/>
      <c r="BEO15" s="2102" t="s">
        <v>961</v>
      </c>
      <c r="BEP15" s="2106">
        <v>2013</v>
      </c>
      <c r="BEQ15" s="2106"/>
      <c r="BER15" s="2106"/>
      <c r="BES15" s="2106"/>
      <c r="BET15" s="2106"/>
      <c r="BEU15" s="2101" t="s">
        <v>886</v>
      </c>
      <c r="BEV15" s="2107">
        <v>2513797304.6181192</v>
      </c>
      <c r="BEW15" s="2106">
        <v>2</v>
      </c>
      <c r="BEX15" s="2102" t="s">
        <v>4552</v>
      </c>
      <c r="BEY15" s="2100" t="s">
        <v>925</v>
      </c>
      <c r="BEZ15" s="2103"/>
      <c r="BFA15" s="2101" t="s">
        <v>927</v>
      </c>
      <c r="BFB15" s="2101" t="s">
        <v>973</v>
      </c>
      <c r="BFC15" s="2101" t="s">
        <v>1145</v>
      </c>
      <c r="BFD15" s="2101"/>
      <c r="BFE15" s="2102" t="s">
        <v>961</v>
      </c>
      <c r="BFF15" s="2106">
        <v>2013</v>
      </c>
      <c r="BFG15" s="2106"/>
      <c r="BFH15" s="2106"/>
      <c r="BFI15" s="2106"/>
      <c r="BFJ15" s="2106"/>
      <c r="BFK15" s="2101" t="s">
        <v>886</v>
      </c>
      <c r="BFL15" s="2107">
        <v>2513797304.6181192</v>
      </c>
      <c r="BFM15" s="2106">
        <v>2</v>
      </c>
      <c r="BFN15" s="2102" t="s">
        <v>4552</v>
      </c>
      <c r="BFO15" s="2100" t="s">
        <v>925</v>
      </c>
      <c r="BFP15" s="2103"/>
      <c r="BFQ15" s="2101" t="s">
        <v>927</v>
      </c>
      <c r="BFR15" s="2101" t="s">
        <v>973</v>
      </c>
      <c r="BFS15" s="2101" t="s">
        <v>1145</v>
      </c>
      <c r="BFT15" s="2101"/>
      <c r="BFU15" s="2102" t="s">
        <v>961</v>
      </c>
      <c r="BFV15" s="2106">
        <v>2013</v>
      </c>
      <c r="BFW15" s="2106"/>
      <c r="BFX15" s="2106"/>
      <c r="BFY15" s="2106"/>
      <c r="BFZ15" s="2106"/>
      <c r="BGA15" s="2101" t="s">
        <v>886</v>
      </c>
      <c r="BGB15" s="2107">
        <v>2513797304.6181192</v>
      </c>
      <c r="BGC15" s="2106">
        <v>2</v>
      </c>
      <c r="BGD15" s="2102" t="s">
        <v>4552</v>
      </c>
      <c r="BGE15" s="2100" t="s">
        <v>925</v>
      </c>
      <c r="BGF15" s="2103"/>
      <c r="BGG15" s="2101" t="s">
        <v>927</v>
      </c>
      <c r="BGH15" s="2101" t="s">
        <v>973</v>
      </c>
      <c r="BGI15" s="2101" t="s">
        <v>1145</v>
      </c>
      <c r="BGJ15" s="2101"/>
      <c r="BGK15" s="2102" t="s">
        <v>961</v>
      </c>
      <c r="BGL15" s="2106">
        <v>2013</v>
      </c>
      <c r="BGM15" s="2106"/>
      <c r="BGN15" s="2106"/>
      <c r="BGO15" s="2106"/>
      <c r="BGP15" s="2106"/>
      <c r="BGQ15" s="2101" t="s">
        <v>886</v>
      </c>
      <c r="BGR15" s="2107">
        <v>2513797304.6181192</v>
      </c>
      <c r="BGS15" s="2106">
        <v>2</v>
      </c>
      <c r="BGT15" s="2102" t="s">
        <v>4552</v>
      </c>
      <c r="BGU15" s="2100" t="s">
        <v>925</v>
      </c>
      <c r="BGV15" s="2103"/>
      <c r="BGW15" s="2101" t="s">
        <v>927</v>
      </c>
      <c r="BGX15" s="2101" t="s">
        <v>973</v>
      </c>
      <c r="BGY15" s="2101" t="s">
        <v>1145</v>
      </c>
      <c r="BGZ15" s="2101"/>
      <c r="BHA15" s="2102" t="s">
        <v>961</v>
      </c>
      <c r="BHB15" s="2106">
        <v>2013</v>
      </c>
      <c r="BHC15" s="2106"/>
      <c r="BHD15" s="2106"/>
      <c r="BHE15" s="2106"/>
      <c r="BHF15" s="2106"/>
      <c r="BHG15" s="2101" t="s">
        <v>886</v>
      </c>
      <c r="BHH15" s="2107">
        <v>2513797304.6181192</v>
      </c>
      <c r="BHI15" s="2106">
        <v>2</v>
      </c>
      <c r="BHJ15" s="2102" t="s">
        <v>4552</v>
      </c>
      <c r="BHK15" s="2100" t="s">
        <v>925</v>
      </c>
      <c r="BHL15" s="2103"/>
      <c r="BHM15" s="2101" t="s">
        <v>927</v>
      </c>
      <c r="BHN15" s="2101" t="s">
        <v>973</v>
      </c>
      <c r="BHO15" s="2101" t="s">
        <v>1145</v>
      </c>
      <c r="BHP15" s="2101"/>
      <c r="BHQ15" s="2102" t="s">
        <v>961</v>
      </c>
      <c r="BHR15" s="2106">
        <v>2013</v>
      </c>
      <c r="BHS15" s="2106"/>
      <c r="BHT15" s="2106"/>
      <c r="BHU15" s="2106"/>
      <c r="BHV15" s="2106"/>
      <c r="BHW15" s="2101" t="s">
        <v>886</v>
      </c>
      <c r="BHX15" s="2107">
        <v>2513797304.6181192</v>
      </c>
      <c r="BHY15" s="2106">
        <v>2</v>
      </c>
      <c r="BHZ15" s="2102" t="s">
        <v>4552</v>
      </c>
      <c r="BIA15" s="2100" t="s">
        <v>925</v>
      </c>
      <c r="BIB15" s="2103"/>
      <c r="BIC15" s="2101" t="s">
        <v>927</v>
      </c>
      <c r="BID15" s="2101" t="s">
        <v>973</v>
      </c>
      <c r="BIE15" s="2101" t="s">
        <v>1145</v>
      </c>
      <c r="BIF15" s="2101"/>
      <c r="BIG15" s="2102" t="s">
        <v>961</v>
      </c>
      <c r="BIH15" s="2106">
        <v>2013</v>
      </c>
      <c r="BII15" s="2106"/>
      <c r="BIJ15" s="2106"/>
      <c r="BIK15" s="2106"/>
      <c r="BIL15" s="2106"/>
      <c r="BIM15" s="2101" t="s">
        <v>886</v>
      </c>
      <c r="BIN15" s="2107">
        <v>2513797304.6181192</v>
      </c>
      <c r="BIO15" s="2106">
        <v>2</v>
      </c>
      <c r="BIP15" s="2102" t="s">
        <v>4552</v>
      </c>
      <c r="BIQ15" s="2100" t="s">
        <v>925</v>
      </c>
      <c r="BIR15" s="2103"/>
      <c r="BIS15" s="2101" t="s">
        <v>927</v>
      </c>
      <c r="BIT15" s="2101" t="s">
        <v>973</v>
      </c>
      <c r="BIU15" s="2101" t="s">
        <v>1145</v>
      </c>
      <c r="BIV15" s="2101"/>
      <c r="BIW15" s="2102" t="s">
        <v>961</v>
      </c>
      <c r="BIX15" s="2106">
        <v>2013</v>
      </c>
      <c r="BIY15" s="2106"/>
      <c r="BIZ15" s="2106"/>
      <c r="BJA15" s="2106"/>
      <c r="BJB15" s="2106"/>
      <c r="BJC15" s="2101" t="s">
        <v>886</v>
      </c>
      <c r="BJD15" s="2107">
        <v>2513797304.6181192</v>
      </c>
      <c r="BJE15" s="2106">
        <v>2</v>
      </c>
      <c r="BJF15" s="2102" t="s">
        <v>4552</v>
      </c>
      <c r="BJG15" s="2100" t="s">
        <v>925</v>
      </c>
      <c r="BJH15" s="2103"/>
      <c r="BJI15" s="2101" t="s">
        <v>927</v>
      </c>
      <c r="BJJ15" s="2101" t="s">
        <v>973</v>
      </c>
      <c r="BJK15" s="2101" t="s">
        <v>1145</v>
      </c>
      <c r="BJL15" s="2101"/>
      <c r="BJM15" s="2102" t="s">
        <v>961</v>
      </c>
      <c r="BJN15" s="2106">
        <v>2013</v>
      </c>
      <c r="BJO15" s="2106"/>
      <c r="BJP15" s="2106"/>
      <c r="BJQ15" s="2106"/>
      <c r="BJR15" s="2106"/>
      <c r="BJS15" s="2101" t="s">
        <v>886</v>
      </c>
      <c r="BJT15" s="2107">
        <v>2513797304.6181192</v>
      </c>
      <c r="BJU15" s="2106">
        <v>2</v>
      </c>
      <c r="BJV15" s="2102" t="s">
        <v>4552</v>
      </c>
      <c r="BJW15" s="2100" t="s">
        <v>925</v>
      </c>
      <c r="BJX15" s="2103"/>
      <c r="BJY15" s="2101" t="s">
        <v>927</v>
      </c>
      <c r="BJZ15" s="2101" t="s">
        <v>973</v>
      </c>
      <c r="BKA15" s="2101" t="s">
        <v>1145</v>
      </c>
      <c r="BKB15" s="2101"/>
      <c r="BKC15" s="2102" t="s">
        <v>961</v>
      </c>
      <c r="BKD15" s="2106">
        <v>2013</v>
      </c>
      <c r="BKE15" s="2106"/>
      <c r="BKF15" s="2106"/>
      <c r="BKG15" s="2106"/>
      <c r="BKH15" s="2106"/>
      <c r="BKI15" s="2101" t="s">
        <v>886</v>
      </c>
      <c r="BKJ15" s="2107">
        <v>2513797304.6181192</v>
      </c>
      <c r="BKK15" s="2106">
        <v>2</v>
      </c>
      <c r="BKL15" s="2102" t="s">
        <v>4552</v>
      </c>
      <c r="BKM15" s="2100" t="s">
        <v>925</v>
      </c>
      <c r="BKN15" s="2103"/>
      <c r="BKO15" s="2101" t="s">
        <v>927</v>
      </c>
      <c r="BKP15" s="2101" t="s">
        <v>973</v>
      </c>
      <c r="BKQ15" s="2101" t="s">
        <v>1145</v>
      </c>
      <c r="BKR15" s="2101"/>
      <c r="BKS15" s="2102" t="s">
        <v>961</v>
      </c>
      <c r="BKT15" s="2106">
        <v>2013</v>
      </c>
      <c r="BKU15" s="2106"/>
      <c r="BKV15" s="2106"/>
      <c r="BKW15" s="2106"/>
      <c r="BKX15" s="2106"/>
      <c r="BKY15" s="2101" t="s">
        <v>886</v>
      </c>
      <c r="BKZ15" s="2107">
        <v>2513797304.6181192</v>
      </c>
      <c r="BLA15" s="2106">
        <v>2</v>
      </c>
      <c r="BLB15" s="2102" t="s">
        <v>4552</v>
      </c>
      <c r="BLC15" s="2100" t="s">
        <v>925</v>
      </c>
      <c r="BLD15" s="2103"/>
      <c r="BLE15" s="2101" t="s">
        <v>927</v>
      </c>
      <c r="BLF15" s="2101" t="s">
        <v>973</v>
      </c>
      <c r="BLG15" s="2101" t="s">
        <v>1145</v>
      </c>
      <c r="BLH15" s="2101"/>
      <c r="BLI15" s="2102" t="s">
        <v>961</v>
      </c>
      <c r="BLJ15" s="2106">
        <v>2013</v>
      </c>
      <c r="BLK15" s="2106"/>
      <c r="BLL15" s="2106"/>
      <c r="BLM15" s="2106"/>
      <c r="BLN15" s="2106"/>
      <c r="BLO15" s="2101" t="s">
        <v>886</v>
      </c>
      <c r="BLP15" s="2107">
        <v>2513797304.6181192</v>
      </c>
      <c r="BLQ15" s="2106">
        <v>2</v>
      </c>
      <c r="BLR15" s="2102" t="s">
        <v>4552</v>
      </c>
      <c r="BLS15" s="2100" t="s">
        <v>925</v>
      </c>
      <c r="BLT15" s="2103"/>
      <c r="BLU15" s="2101" t="s">
        <v>927</v>
      </c>
      <c r="BLV15" s="2101" t="s">
        <v>973</v>
      </c>
      <c r="BLW15" s="2101" t="s">
        <v>1145</v>
      </c>
      <c r="BLX15" s="2101"/>
      <c r="BLY15" s="2102" t="s">
        <v>961</v>
      </c>
      <c r="BLZ15" s="2106">
        <v>2013</v>
      </c>
      <c r="BMA15" s="2106"/>
      <c r="BMB15" s="2106"/>
      <c r="BMC15" s="2106"/>
      <c r="BMD15" s="2106"/>
      <c r="BME15" s="2101" t="s">
        <v>886</v>
      </c>
      <c r="BMF15" s="2107">
        <v>2513797304.6181192</v>
      </c>
      <c r="BMG15" s="2106">
        <v>2</v>
      </c>
      <c r="BMH15" s="2102" t="s">
        <v>4552</v>
      </c>
      <c r="BMI15" s="2100" t="s">
        <v>925</v>
      </c>
      <c r="BMJ15" s="2103"/>
      <c r="BMK15" s="2101" t="s">
        <v>927</v>
      </c>
      <c r="BML15" s="2101" t="s">
        <v>973</v>
      </c>
      <c r="BMM15" s="2101" t="s">
        <v>1145</v>
      </c>
      <c r="BMN15" s="2101"/>
      <c r="BMO15" s="2102" t="s">
        <v>961</v>
      </c>
      <c r="BMP15" s="2106">
        <v>2013</v>
      </c>
      <c r="BMQ15" s="2106"/>
      <c r="BMR15" s="2106"/>
      <c r="BMS15" s="2106"/>
      <c r="BMT15" s="2106"/>
      <c r="BMU15" s="2101" t="s">
        <v>886</v>
      </c>
      <c r="BMV15" s="2107">
        <v>2513797304.6181192</v>
      </c>
      <c r="BMW15" s="2106">
        <v>2</v>
      </c>
      <c r="BMX15" s="2102" t="s">
        <v>4552</v>
      </c>
      <c r="BMY15" s="2100" t="s">
        <v>925</v>
      </c>
      <c r="BMZ15" s="2103"/>
      <c r="BNA15" s="2101" t="s">
        <v>927</v>
      </c>
      <c r="BNB15" s="2101" t="s">
        <v>973</v>
      </c>
      <c r="BNC15" s="2101" t="s">
        <v>1145</v>
      </c>
      <c r="BND15" s="2101"/>
      <c r="BNE15" s="2102" t="s">
        <v>961</v>
      </c>
      <c r="BNF15" s="2106">
        <v>2013</v>
      </c>
      <c r="BNG15" s="2106"/>
      <c r="BNH15" s="2106"/>
      <c r="BNI15" s="2106"/>
      <c r="BNJ15" s="2106"/>
      <c r="BNK15" s="2101" t="s">
        <v>886</v>
      </c>
      <c r="BNL15" s="2107">
        <v>2513797304.6181192</v>
      </c>
      <c r="BNM15" s="2106">
        <v>2</v>
      </c>
      <c r="BNN15" s="2102" t="s">
        <v>4552</v>
      </c>
      <c r="BNO15" s="2100" t="s">
        <v>925</v>
      </c>
      <c r="BNP15" s="2103"/>
      <c r="BNQ15" s="2101" t="s">
        <v>927</v>
      </c>
      <c r="BNR15" s="2101" t="s">
        <v>973</v>
      </c>
      <c r="BNS15" s="2101" t="s">
        <v>1145</v>
      </c>
      <c r="BNT15" s="2101"/>
      <c r="BNU15" s="2102" t="s">
        <v>961</v>
      </c>
      <c r="BNV15" s="2106">
        <v>2013</v>
      </c>
      <c r="BNW15" s="2106"/>
      <c r="BNX15" s="2106"/>
      <c r="BNY15" s="2106"/>
      <c r="BNZ15" s="2106"/>
      <c r="BOA15" s="2101" t="s">
        <v>886</v>
      </c>
      <c r="BOB15" s="2107">
        <v>2513797304.6181192</v>
      </c>
      <c r="BOC15" s="2106">
        <v>2</v>
      </c>
      <c r="BOD15" s="2102" t="s">
        <v>4552</v>
      </c>
      <c r="BOE15" s="2100" t="s">
        <v>925</v>
      </c>
      <c r="BOF15" s="2103"/>
      <c r="BOG15" s="2101" t="s">
        <v>927</v>
      </c>
      <c r="BOH15" s="2101" t="s">
        <v>973</v>
      </c>
      <c r="BOI15" s="2101" t="s">
        <v>1145</v>
      </c>
      <c r="BOJ15" s="2101"/>
      <c r="BOK15" s="2102" t="s">
        <v>961</v>
      </c>
      <c r="BOL15" s="2106">
        <v>2013</v>
      </c>
      <c r="BOM15" s="2106"/>
      <c r="BON15" s="2106"/>
      <c r="BOO15" s="2106"/>
      <c r="BOP15" s="2106"/>
      <c r="BOQ15" s="2101" t="s">
        <v>886</v>
      </c>
      <c r="BOR15" s="2107">
        <v>2513797304.6181192</v>
      </c>
      <c r="BOS15" s="2106">
        <v>2</v>
      </c>
      <c r="BOT15" s="2102" t="s">
        <v>4552</v>
      </c>
      <c r="BOU15" s="2100" t="s">
        <v>925</v>
      </c>
      <c r="BOV15" s="2103"/>
      <c r="BOW15" s="2101" t="s">
        <v>927</v>
      </c>
      <c r="BOX15" s="2101" t="s">
        <v>973</v>
      </c>
      <c r="BOY15" s="2101" t="s">
        <v>1145</v>
      </c>
      <c r="BOZ15" s="2101"/>
      <c r="BPA15" s="2102" t="s">
        <v>961</v>
      </c>
      <c r="BPB15" s="2106">
        <v>2013</v>
      </c>
      <c r="BPC15" s="2106"/>
      <c r="BPD15" s="2106"/>
      <c r="BPE15" s="2106"/>
      <c r="BPF15" s="2106"/>
      <c r="BPG15" s="2101" t="s">
        <v>886</v>
      </c>
      <c r="BPH15" s="2107">
        <v>2513797304.6181192</v>
      </c>
      <c r="BPI15" s="2106">
        <v>2</v>
      </c>
      <c r="BPJ15" s="2102" t="s">
        <v>4552</v>
      </c>
      <c r="BPK15" s="2100" t="s">
        <v>925</v>
      </c>
      <c r="BPL15" s="2103"/>
      <c r="BPM15" s="2101" t="s">
        <v>927</v>
      </c>
      <c r="BPN15" s="2101" t="s">
        <v>973</v>
      </c>
      <c r="BPO15" s="2101" t="s">
        <v>1145</v>
      </c>
      <c r="BPP15" s="2101"/>
      <c r="BPQ15" s="2102" t="s">
        <v>961</v>
      </c>
      <c r="BPR15" s="2106">
        <v>2013</v>
      </c>
      <c r="BPS15" s="2106"/>
      <c r="BPT15" s="2106"/>
      <c r="BPU15" s="2106"/>
      <c r="BPV15" s="2106"/>
      <c r="BPW15" s="2101" t="s">
        <v>886</v>
      </c>
      <c r="BPX15" s="2107">
        <v>2513797304.6181192</v>
      </c>
      <c r="BPY15" s="2106">
        <v>2</v>
      </c>
      <c r="BPZ15" s="2102" t="s">
        <v>4552</v>
      </c>
      <c r="BQA15" s="2100" t="s">
        <v>925</v>
      </c>
      <c r="BQB15" s="2103"/>
      <c r="BQC15" s="2101" t="s">
        <v>927</v>
      </c>
      <c r="BQD15" s="2101" t="s">
        <v>973</v>
      </c>
      <c r="BQE15" s="2101" t="s">
        <v>1145</v>
      </c>
      <c r="BQF15" s="2101"/>
      <c r="BQG15" s="2102" t="s">
        <v>961</v>
      </c>
      <c r="BQH15" s="2106">
        <v>2013</v>
      </c>
      <c r="BQI15" s="2106"/>
      <c r="BQJ15" s="2106"/>
      <c r="BQK15" s="2106"/>
      <c r="BQL15" s="2106"/>
      <c r="BQM15" s="2101" t="s">
        <v>886</v>
      </c>
      <c r="BQN15" s="2107">
        <v>2513797304.6181192</v>
      </c>
      <c r="BQO15" s="2106">
        <v>2</v>
      </c>
      <c r="BQP15" s="2102" t="s">
        <v>4552</v>
      </c>
      <c r="BQQ15" s="2100" t="s">
        <v>925</v>
      </c>
      <c r="BQR15" s="2103"/>
      <c r="BQS15" s="2101" t="s">
        <v>927</v>
      </c>
      <c r="BQT15" s="2101" t="s">
        <v>973</v>
      </c>
      <c r="BQU15" s="2101" t="s">
        <v>1145</v>
      </c>
      <c r="BQV15" s="2101"/>
      <c r="BQW15" s="2102" t="s">
        <v>961</v>
      </c>
      <c r="BQX15" s="2106">
        <v>2013</v>
      </c>
      <c r="BQY15" s="2106"/>
      <c r="BQZ15" s="2106"/>
      <c r="BRA15" s="2106"/>
      <c r="BRB15" s="2106"/>
      <c r="BRC15" s="2101" t="s">
        <v>886</v>
      </c>
      <c r="BRD15" s="2107">
        <v>2513797304.6181192</v>
      </c>
      <c r="BRE15" s="2106">
        <v>2</v>
      </c>
      <c r="BRF15" s="2102" t="s">
        <v>4552</v>
      </c>
      <c r="BRG15" s="2100" t="s">
        <v>925</v>
      </c>
      <c r="BRH15" s="2103"/>
      <c r="BRI15" s="2101" t="s">
        <v>927</v>
      </c>
      <c r="BRJ15" s="2101" t="s">
        <v>973</v>
      </c>
      <c r="BRK15" s="2101" t="s">
        <v>1145</v>
      </c>
      <c r="BRL15" s="2101"/>
      <c r="BRM15" s="2102" t="s">
        <v>961</v>
      </c>
      <c r="BRN15" s="2106">
        <v>2013</v>
      </c>
      <c r="BRO15" s="2106"/>
      <c r="BRP15" s="2106"/>
      <c r="BRQ15" s="2106"/>
      <c r="BRR15" s="2106"/>
      <c r="BRS15" s="2101" t="s">
        <v>886</v>
      </c>
      <c r="BRT15" s="2107">
        <v>2513797304.6181192</v>
      </c>
      <c r="BRU15" s="2106">
        <v>2</v>
      </c>
      <c r="BRV15" s="2102" t="s">
        <v>4552</v>
      </c>
      <c r="BRW15" s="2100" t="s">
        <v>925</v>
      </c>
      <c r="BRX15" s="2103"/>
      <c r="BRY15" s="2101" t="s">
        <v>927</v>
      </c>
      <c r="BRZ15" s="2101" t="s">
        <v>973</v>
      </c>
      <c r="BSA15" s="2101" t="s">
        <v>1145</v>
      </c>
      <c r="BSB15" s="2101"/>
      <c r="BSC15" s="2102" t="s">
        <v>961</v>
      </c>
      <c r="BSD15" s="2106">
        <v>2013</v>
      </c>
      <c r="BSE15" s="2106"/>
      <c r="BSF15" s="2106"/>
      <c r="BSG15" s="2106"/>
      <c r="BSH15" s="2106"/>
      <c r="BSI15" s="2101" t="s">
        <v>886</v>
      </c>
      <c r="BSJ15" s="2107">
        <v>2513797304.6181192</v>
      </c>
      <c r="BSK15" s="2106">
        <v>2</v>
      </c>
      <c r="BSL15" s="2102" t="s">
        <v>4552</v>
      </c>
      <c r="BSM15" s="2100" t="s">
        <v>925</v>
      </c>
      <c r="BSN15" s="2103"/>
      <c r="BSO15" s="2101" t="s">
        <v>927</v>
      </c>
      <c r="BSP15" s="2101" t="s">
        <v>973</v>
      </c>
      <c r="BSQ15" s="2101" t="s">
        <v>1145</v>
      </c>
      <c r="BSR15" s="2101"/>
      <c r="BSS15" s="2102" t="s">
        <v>961</v>
      </c>
      <c r="BST15" s="2106">
        <v>2013</v>
      </c>
      <c r="BSU15" s="2106"/>
      <c r="BSV15" s="2106"/>
      <c r="BSW15" s="2106"/>
      <c r="BSX15" s="2106"/>
      <c r="BSY15" s="2101" t="s">
        <v>886</v>
      </c>
      <c r="BSZ15" s="2107">
        <v>2513797304.6181192</v>
      </c>
      <c r="BTA15" s="2106">
        <v>2</v>
      </c>
      <c r="BTB15" s="2102" t="s">
        <v>4552</v>
      </c>
      <c r="BTC15" s="2100" t="s">
        <v>925</v>
      </c>
      <c r="BTD15" s="2103"/>
      <c r="BTE15" s="2101" t="s">
        <v>927</v>
      </c>
      <c r="BTF15" s="2101" t="s">
        <v>973</v>
      </c>
      <c r="BTG15" s="2101" t="s">
        <v>1145</v>
      </c>
      <c r="BTH15" s="2101"/>
      <c r="BTI15" s="2102" t="s">
        <v>961</v>
      </c>
      <c r="BTJ15" s="2106">
        <v>2013</v>
      </c>
      <c r="BTK15" s="2106"/>
      <c r="BTL15" s="2106"/>
      <c r="BTM15" s="2106"/>
      <c r="BTN15" s="2106"/>
      <c r="BTO15" s="2101" t="s">
        <v>886</v>
      </c>
      <c r="BTP15" s="2107">
        <v>2513797304.6181192</v>
      </c>
      <c r="BTQ15" s="2106">
        <v>2</v>
      </c>
      <c r="BTR15" s="2102" t="s">
        <v>4552</v>
      </c>
      <c r="BTS15" s="2100" t="s">
        <v>925</v>
      </c>
      <c r="BTT15" s="2103"/>
      <c r="BTU15" s="2101" t="s">
        <v>927</v>
      </c>
      <c r="BTV15" s="2101" t="s">
        <v>973</v>
      </c>
      <c r="BTW15" s="2101" t="s">
        <v>1145</v>
      </c>
      <c r="BTX15" s="2101"/>
      <c r="BTY15" s="2102" t="s">
        <v>961</v>
      </c>
      <c r="BTZ15" s="2106">
        <v>2013</v>
      </c>
      <c r="BUA15" s="2106"/>
      <c r="BUB15" s="2106"/>
      <c r="BUC15" s="2106"/>
      <c r="BUD15" s="2106"/>
      <c r="BUE15" s="2101" t="s">
        <v>886</v>
      </c>
      <c r="BUF15" s="2107">
        <v>2513797304.6181192</v>
      </c>
      <c r="BUG15" s="2106">
        <v>2</v>
      </c>
      <c r="BUH15" s="2102" t="s">
        <v>4552</v>
      </c>
      <c r="BUI15" s="2100" t="s">
        <v>925</v>
      </c>
      <c r="BUJ15" s="2103"/>
      <c r="BUK15" s="2101" t="s">
        <v>927</v>
      </c>
      <c r="BUL15" s="2101" t="s">
        <v>973</v>
      </c>
      <c r="BUM15" s="2101" t="s">
        <v>1145</v>
      </c>
      <c r="BUN15" s="2101"/>
      <c r="BUO15" s="2102" t="s">
        <v>961</v>
      </c>
      <c r="BUP15" s="2106">
        <v>2013</v>
      </c>
      <c r="BUQ15" s="2106"/>
      <c r="BUR15" s="2106"/>
      <c r="BUS15" s="2106"/>
      <c r="BUT15" s="2106"/>
      <c r="BUU15" s="2101" t="s">
        <v>886</v>
      </c>
      <c r="BUV15" s="2107">
        <v>2513797304.6181192</v>
      </c>
      <c r="BUW15" s="2106">
        <v>2</v>
      </c>
      <c r="BUX15" s="2102" t="s">
        <v>4552</v>
      </c>
      <c r="BUY15" s="2100" t="s">
        <v>925</v>
      </c>
      <c r="BUZ15" s="2103"/>
      <c r="BVA15" s="2101" t="s">
        <v>927</v>
      </c>
      <c r="BVB15" s="2101" t="s">
        <v>973</v>
      </c>
      <c r="BVC15" s="2101" t="s">
        <v>1145</v>
      </c>
      <c r="BVD15" s="2101"/>
      <c r="BVE15" s="2102" t="s">
        <v>961</v>
      </c>
      <c r="BVF15" s="2106">
        <v>2013</v>
      </c>
      <c r="BVG15" s="2106"/>
      <c r="BVH15" s="2106"/>
      <c r="BVI15" s="2106"/>
      <c r="BVJ15" s="2106"/>
      <c r="BVK15" s="2101" t="s">
        <v>886</v>
      </c>
      <c r="BVL15" s="2107">
        <v>2513797304.6181192</v>
      </c>
      <c r="BVM15" s="2106">
        <v>2</v>
      </c>
      <c r="BVN15" s="2102" t="s">
        <v>4552</v>
      </c>
      <c r="BVO15" s="2100" t="s">
        <v>925</v>
      </c>
      <c r="BVP15" s="2103"/>
      <c r="BVQ15" s="2101" t="s">
        <v>927</v>
      </c>
      <c r="BVR15" s="2101" t="s">
        <v>973</v>
      </c>
      <c r="BVS15" s="2101" t="s">
        <v>1145</v>
      </c>
      <c r="BVT15" s="2101"/>
      <c r="BVU15" s="2102" t="s">
        <v>961</v>
      </c>
      <c r="BVV15" s="2106">
        <v>2013</v>
      </c>
      <c r="BVW15" s="2106"/>
      <c r="BVX15" s="2106"/>
      <c r="BVY15" s="2106"/>
      <c r="BVZ15" s="2106"/>
      <c r="BWA15" s="2101" t="s">
        <v>886</v>
      </c>
      <c r="BWB15" s="2107">
        <v>2513797304.6181192</v>
      </c>
      <c r="BWC15" s="2106">
        <v>2</v>
      </c>
      <c r="BWD15" s="2102" t="s">
        <v>4552</v>
      </c>
      <c r="BWE15" s="2100" t="s">
        <v>925</v>
      </c>
      <c r="BWF15" s="2103"/>
      <c r="BWG15" s="2101" t="s">
        <v>927</v>
      </c>
      <c r="BWH15" s="2101" t="s">
        <v>973</v>
      </c>
      <c r="BWI15" s="2101" t="s">
        <v>1145</v>
      </c>
      <c r="BWJ15" s="2101"/>
      <c r="BWK15" s="2102" t="s">
        <v>961</v>
      </c>
      <c r="BWL15" s="2106">
        <v>2013</v>
      </c>
      <c r="BWM15" s="2106"/>
      <c r="BWN15" s="2106"/>
      <c r="BWO15" s="2106"/>
      <c r="BWP15" s="2106"/>
      <c r="BWQ15" s="2101" t="s">
        <v>886</v>
      </c>
      <c r="BWR15" s="2107">
        <v>2513797304.6181192</v>
      </c>
      <c r="BWS15" s="2106">
        <v>2</v>
      </c>
      <c r="BWT15" s="2102" t="s">
        <v>4552</v>
      </c>
      <c r="BWU15" s="2100" t="s">
        <v>925</v>
      </c>
      <c r="BWV15" s="2103"/>
      <c r="BWW15" s="2101" t="s">
        <v>927</v>
      </c>
      <c r="BWX15" s="2101" t="s">
        <v>973</v>
      </c>
      <c r="BWY15" s="2101" t="s">
        <v>1145</v>
      </c>
      <c r="BWZ15" s="2101"/>
      <c r="BXA15" s="2102" t="s">
        <v>961</v>
      </c>
      <c r="BXB15" s="2106">
        <v>2013</v>
      </c>
      <c r="BXC15" s="2106"/>
      <c r="BXD15" s="2106"/>
      <c r="BXE15" s="2106"/>
      <c r="BXF15" s="2106"/>
      <c r="BXG15" s="2101" t="s">
        <v>886</v>
      </c>
      <c r="BXH15" s="2107">
        <v>2513797304.6181192</v>
      </c>
      <c r="BXI15" s="2106">
        <v>2</v>
      </c>
      <c r="BXJ15" s="2102" t="s">
        <v>4552</v>
      </c>
      <c r="BXK15" s="2100" t="s">
        <v>925</v>
      </c>
      <c r="BXL15" s="2103"/>
      <c r="BXM15" s="2101" t="s">
        <v>927</v>
      </c>
      <c r="BXN15" s="2101" t="s">
        <v>973</v>
      </c>
      <c r="BXO15" s="2101" t="s">
        <v>1145</v>
      </c>
      <c r="BXP15" s="2101"/>
      <c r="BXQ15" s="2102" t="s">
        <v>961</v>
      </c>
      <c r="BXR15" s="2106">
        <v>2013</v>
      </c>
      <c r="BXS15" s="2106"/>
      <c r="BXT15" s="2106"/>
      <c r="BXU15" s="2106"/>
      <c r="BXV15" s="2106"/>
      <c r="BXW15" s="2101" t="s">
        <v>886</v>
      </c>
      <c r="BXX15" s="2107">
        <v>2513797304.6181192</v>
      </c>
      <c r="BXY15" s="2106">
        <v>2</v>
      </c>
      <c r="BXZ15" s="2102" t="s">
        <v>4552</v>
      </c>
      <c r="BYA15" s="2100" t="s">
        <v>925</v>
      </c>
      <c r="BYB15" s="2103"/>
      <c r="BYC15" s="2101" t="s">
        <v>927</v>
      </c>
      <c r="BYD15" s="2101" t="s">
        <v>973</v>
      </c>
      <c r="BYE15" s="2101" t="s">
        <v>1145</v>
      </c>
      <c r="BYF15" s="2101"/>
      <c r="BYG15" s="2102" t="s">
        <v>961</v>
      </c>
      <c r="BYH15" s="2106">
        <v>2013</v>
      </c>
      <c r="BYI15" s="2106"/>
      <c r="BYJ15" s="2106"/>
      <c r="BYK15" s="2106"/>
      <c r="BYL15" s="2106"/>
      <c r="BYM15" s="2101" t="s">
        <v>886</v>
      </c>
      <c r="BYN15" s="2107">
        <v>2513797304.6181192</v>
      </c>
      <c r="BYO15" s="2106">
        <v>2</v>
      </c>
      <c r="BYP15" s="2102" t="s">
        <v>4552</v>
      </c>
      <c r="BYQ15" s="2100" t="s">
        <v>925</v>
      </c>
      <c r="BYR15" s="2103"/>
      <c r="BYS15" s="2101" t="s">
        <v>927</v>
      </c>
      <c r="BYT15" s="2101" t="s">
        <v>973</v>
      </c>
      <c r="BYU15" s="2101" t="s">
        <v>1145</v>
      </c>
      <c r="BYV15" s="2101"/>
      <c r="BYW15" s="2102" t="s">
        <v>961</v>
      </c>
      <c r="BYX15" s="2106">
        <v>2013</v>
      </c>
      <c r="BYY15" s="2106"/>
      <c r="BYZ15" s="2106"/>
      <c r="BZA15" s="2106"/>
      <c r="BZB15" s="2106"/>
      <c r="BZC15" s="2101" t="s">
        <v>886</v>
      </c>
      <c r="BZD15" s="2107">
        <v>2513797304.6181192</v>
      </c>
      <c r="BZE15" s="2106">
        <v>2</v>
      </c>
      <c r="BZF15" s="2102" t="s">
        <v>4552</v>
      </c>
      <c r="BZG15" s="2100" t="s">
        <v>925</v>
      </c>
      <c r="BZH15" s="2103"/>
      <c r="BZI15" s="2101" t="s">
        <v>927</v>
      </c>
      <c r="BZJ15" s="2101" t="s">
        <v>973</v>
      </c>
      <c r="BZK15" s="2101" t="s">
        <v>1145</v>
      </c>
      <c r="BZL15" s="2101"/>
      <c r="BZM15" s="2102" t="s">
        <v>961</v>
      </c>
      <c r="BZN15" s="2106">
        <v>2013</v>
      </c>
      <c r="BZO15" s="2106"/>
      <c r="BZP15" s="2106"/>
      <c r="BZQ15" s="2106"/>
      <c r="BZR15" s="2106"/>
      <c r="BZS15" s="2101" t="s">
        <v>886</v>
      </c>
      <c r="BZT15" s="2107">
        <v>2513797304.6181192</v>
      </c>
      <c r="BZU15" s="2106">
        <v>2</v>
      </c>
      <c r="BZV15" s="2102" t="s">
        <v>4552</v>
      </c>
      <c r="BZW15" s="2100" t="s">
        <v>925</v>
      </c>
      <c r="BZX15" s="2103"/>
      <c r="BZY15" s="2101" t="s">
        <v>927</v>
      </c>
      <c r="BZZ15" s="2101" t="s">
        <v>973</v>
      </c>
      <c r="CAA15" s="2101" t="s">
        <v>1145</v>
      </c>
      <c r="CAB15" s="2101"/>
      <c r="CAC15" s="2102" t="s">
        <v>961</v>
      </c>
      <c r="CAD15" s="2106">
        <v>2013</v>
      </c>
      <c r="CAE15" s="2106"/>
      <c r="CAF15" s="2106"/>
      <c r="CAG15" s="2106"/>
      <c r="CAH15" s="2106"/>
      <c r="CAI15" s="2101" t="s">
        <v>886</v>
      </c>
      <c r="CAJ15" s="2107">
        <v>2513797304.6181192</v>
      </c>
      <c r="CAK15" s="2106">
        <v>2</v>
      </c>
      <c r="CAL15" s="2102" t="s">
        <v>4552</v>
      </c>
      <c r="CAM15" s="2100" t="s">
        <v>925</v>
      </c>
      <c r="CAN15" s="2103"/>
      <c r="CAO15" s="2101" t="s">
        <v>927</v>
      </c>
      <c r="CAP15" s="2101" t="s">
        <v>973</v>
      </c>
      <c r="CAQ15" s="2101" t="s">
        <v>1145</v>
      </c>
      <c r="CAR15" s="2101"/>
      <c r="CAS15" s="2102" t="s">
        <v>961</v>
      </c>
      <c r="CAT15" s="2106">
        <v>2013</v>
      </c>
      <c r="CAU15" s="2106"/>
      <c r="CAV15" s="2106"/>
      <c r="CAW15" s="2106"/>
      <c r="CAX15" s="2106"/>
      <c r="CAY15" s="2101" t="s">
        <v>886</v>
      </c>
      <c r="CAZ15" s="2107">
        <v>2513797304.6181192</v>
      </c>
      <c r="CBA15" s="2106">
        <v>2</v>
      </c>
      <c r="CBB15" s="2102" t="s">
        <v>4552</v>
      </c>
      <c r="CBC15" s="2100" t="s">
        <v>925</v>
      </c>
      <c r="CBD15" s="2103"/>
      <c r="CBE15" s="2101" t="s">
        <v>927</v>
      </c>
      <c r="CBF15" s="2101" t="s">
        <v>973</v>
      </c>
      <c r="CBG15" s="2101" t="s">
        <v>1145</v>
      </c>
      <c r="CBH15" s="2101"/>
      <c r="CBI15" s="2102" t="s">
        <v>961</v>
      </c>
      <c r="CBJ15" s="2106">
        <v>2013</v>
      </c>
      <c r="CBK15" s="2106"/>
      <c r="CBL15" s="2106"/>
      <c r="CBM15" s="2106"/>
      <c r="CBN15" s="2106"/>
      <c r="CBO15" s="2101" t="s">
        <v>886</v>
      </c>
      <c r="CBP15" s="2107">
        <v>2513797304.6181192</v>
      </c>
      <c r="CBQ15" s="2106">
        <v>2</v>
      </c>
      <c r="CBR15" s="2102" t="s">
        <v>4552</v>
      </c>
      <c r="CBS15" s="2100" t="s">
        <v>925</v>
      </c>
      <c r="CBT15" s="2103"/>
      <c r="CBU15" s="2101" t="s">
        <v>927</v>
      </c>
      <c r="CBV15" s="2101" t="s">
        <v>973</v>
      </c>
      <c r="CBW15" s="2101" t="s">
        <v>1145</v>
      </c>
      <c r="CBX15" s="2101"/>
      <c r="CBY15" s="2102" t="s">
        <v>961</v>
      </c>
      <c r="CBZ15" s="2106">
        <v>2013</v>
      </c>
      <c r="CCA15" s="2106"/>
      <c r="CCB15" s="2106"/>
      <c r="CCC15" s="2106"/>
      <c r="CCD15" s="2106"/>
      <c r="CCE15" s="2101" t="s">
        <v>886</v>
      </c>
      <c r="CCF15" s="2107">
        <v>2513797304.6181192</v>
      </c>
      <c r="CCG15" s="2106">
        <v>2</v>
      </c>
      <c r="CCH15" s="2102" t="s">
        <v>4552</v>
      </c>
      <c r="CCI15" s="2100" t="s">
        <v>925</v>
      </c>
      <c r="CCJ15" s="2103"/>
      <c r="CCK15" s="2101" t="s">
        <v>927</v>
      </c>
      <c r="CCL15" s="2101" t="s">
        <v>973</v>
      </c>
      <c r="CCM15" s="2101" t="s">
        <v>1145</v>
      </c>
      <c r="CCN15" s="2101"/>
      <c r="CCO15" s="2102" t="s">
        <v>961</v>
      </c>
      <c r="CCP15" s="2106">
        <v>2013</v>
      </c>
      <c r="CCQ15" s="2106"/>
      <c r="CCR15" s="2106"/>
      <c r="CCS15" s="2106"/>
      <c r="CCT15" s="2106"/>
      <c r="CCU15" s="2101" t="s">
        <v>886</v>
      </c>
      <c r="CCV15" s="2107">
        <v>2513797304.6181192</v>
      </c>
      <c r="CCW15" s="2106">
        <v>2</v>
      </c>
      <c r="CCX15" s="2102" t="s">
        <v>4552</v>
      </c>
      <c r="CCY15" s="2100" t="s">
        <v>925</v>
      </c>
      <c r="CCZ15" s="2103"/>
      <c r="CDA15" s="2101" t="s">
        <v>927</v>
      </c>
      <c r="CDB15" s="2101" t="s">
        <v>973</v>
      </c>
      <c r="CDC15" s="2101" t="s">
        <v>1145</v>
      </c>
      <c r="CDD15" s="2101"/>
      <c r="CDE15" s="2102" t="s">
        <v>961</v>
      </c>
      <c r="CDF15" s="2106">
        <v>2013</v>
      </c>
      <c r="CDG15" s="2106"/>
      <c r="CDH15" s="2106"/>
      <c r="CDI15" s="2106"/>
      <c r="CDJ15" s="2106"/>
      <c r="CDK15" s="2101" t="s">
        <v>886</v>
      </c>
      <c r="CDL15" s="2107">
        <v>2513797304.6181192</v>
      </c>
      <c r="CDM15" s="2106">
        <v>2</v>
      </c>
      <c r="CDN15" s="2102" t="s">
        <v>4552</v>
      </c>
      <c r="CDO15" s="2100" t="s">
        <v>925</v>
      </c>
      <c r="CDP15" s="2103"/>
      <c r="CDQ15" s="2101" t="s">
        <v>927</v>
      </c>
      <c r="CDR15" s="2101" t="s">
        <v>973</v>
      </c>
      <c r="CDS15" s="2101" t="s">
        <v>1145</v>
      </c>
      <c r="CDT15" s="2101"/>
      <c r="CDU15" s="2102" t="s">
        <v>961</v>
      </c>
      <c r="CDV15" s="2106">
        <v>2013</v>
      </c>
      <c r="CDW15" s="2106"/>
      <c r="CDX15" s="2106"/>
      <c r="CDY15" s="2106"/>
      <c r="CDZ15" s="2106"/>
      <c r="CEA15" s="2101" t="s">
        <v>886</v>
      </c>
      <c r="CEB15" s="2107">
        <v>2513797304.6181192</v>
      </c>
      <c r="CEC15" s="2106">
        <v>2</v>
      </c>
      <c r="CED15" s="2102" t="s">
        <v>4552</v>
      </c>
      <c r="CEE15" s="2100" t="s">
        <v>925</v>
      </c>
      <c r="CEF15" s="2103"/>
      <c r="CEG15" s="2101" t="s">
        <v>927</v>
      </c>
      <c r="CEH15" s="2101" t="s">
        <v>973</v>
      </c>
      <c r="CEI15" s="2101" t="s">
        <v>1145</v>
      </c>
      <c r="CEJ15" s="2101"/>
      <c r="CEK15" s="2102" t="s">
        <v>961</v>
      </c>
      <c r="CEL15" s="2106">
        <v>2013</v>
      </c>
      <c r="CEM15" s="2106"/>
      <c r="CEN15" s="2106"/>
      <c r="CEO15" s="2106"/>
      <c r="CEP15" s="2106"/>
      <c r="CEQ15" s="2101" t="s">
        <v>886</v>
      </c>
      <c r="CER15" s="2107">
        <v>2513797304.6181192</v>
      </c>
      <c r="CES15" s="2106">
        <v>2</v>
      </c>
      <c r="CET15" s="2102" t="s">
        <v>4552</v>
      </c>
      <c r="CEU15" s="2100" t="s">
        <v>925</v>
      </c>
      <c r="CEV15" s="2103"/>
      <c r="CEW15" s="2101" t="s">
        <v>927</v>
      </c>
      <c r="CEX15" s="2101" t="s">
        <v>973</v>
      </c>
      <c r="CEY15" s="2101" t="s">
        <v>1145</v>
      </c>
      <c r="CEZ15" s="2101"/>
      <c r="CFA15" s="2102" t="s">
        <v>961</v>
      </c>
      <c r="CFB15" s="2106">
        <v>2013</v>
      </c>
      <c r="CFC15" s="2106"/>
      <c r="CFD15" s="2106"/>
      <c r="CFE15" s="2106"/>
      <c r="CFF15" s="2106"/>
      <c r="CFG15" s="2101" t="s">
        <v>886</v>
      </c>
      <c r="CFH15" s="2107">
        <v>2513797304.6181192</v>
      </c>
      <c r="CFI15" s="2106">
        <v>2</v>
      </c>
      <c r="CFJ15" s="2102" t="s">
        <v>4552</v>
      </c>
      <c r="CFK15" s="2100" t="s">
        <v>925</v>
      </c>
      <c r="CFL15" s="2103"/>
      <c r="CFM15" s="2101" t="s">
        <v>927</v>
      </c>
      <c r="CFN15" s="2101" t="s">
        <v>973</v>
      </c>
      <c r="CFO15" s="2101" t="s">
        <v>1145</v>
      </c>
      <c r="CFP15" s="2101"/>
      <c r="CFQ15" s="2102" t="s">
        <v>961</v>
      </c>
      <c r="CFR15" s="2106">
        <v>2013</v>
      </c>
      <c r="CFS15" s="2106"/>
      <c r="CFT15" s="2106"/>
      <c r="CFU15" s="2106"/>
      <c r="CFV15" s="2106"/>
      <c r="CFW15" s="2101" t="s">
        <v>886</v>
      </c>
      <c r="CFX15" s="2107">
        <v>2513797304.6181192</v>
      </c>
      <c r="CFY15" s="2106">
        <v>2</v>
      </c>
      <c r="CFZ15" s="2102" t="s">
        <v>4552</v>
      </c>
      <c r="CGA15" s="2100" t="s">
        <v>925</v>
      </c>
      <c r="CGB15" s="2103"/>
      <c r="CGC15" s="2101" t="s">
        <v>927</v>
      </c>
      <c r="CGD15" s="2101" t="s">
        <v>973</v>
      </c>
      <c r="CGE15" s="2101" t="s">
        <v>1145</v>
      </c>
      <c r="CGF15" s="2101"/>
      <c r="CGG15" s="2102" t="s">
        <v>961</v>
      </c>
      <c r="CGH15" s="2106">
        <v>2013</v>
      </c>
      <c r="CGI15" s="2106"/>
      <c r="CGJ15" s="2106"/>
      <c r="CGK15" s="2106"/>
      <c r="CGL15" s="2106"/>
      <c r="CGM15" s="2101" t="s">
        <v>886</v>
      </c>
      <c r="CGN15" s="2107">
        <v>2513797304.6181192</v>
      </c>
      <c r="CGO15" s="2106">
        <v>2</v>
      </c>
      <c r="CGP15" s="2102" t="s">
        <v>4552</v>
      </c>
      <c r="CGQ15" s="2100" t="s">
        <v>925</v>
      </c>
      <c r="CGR15" s="2103"/>
      <c r="CGS15" s="2101" t="s">
        <v>927</v>
      </c>
      <c r="CGT15" s="2101" t="s">
        <v>973</v>
      </c>
      <c r="CGU15" s="2101" t="s">
        <v>1145</v>
      </c>
      <c r="CGV15" s="2101"/>
      <c r="CGW15" s="2102" t="s">
        <v>961</v>
      </c>
      <c r="CGX15" s="2106">
        <v>2013</v>
      </c>
      <c r="CGY15" s="2106"/>
      <c r="CGZ15" s="2106"/>
      <c r="CHA15" s="2106"/>
      <c r="CHB15" s="2106"/>
      <c r="CHC15" s="2101" t="s">
        <v>886</v>
      </c>
      <c r="CHD15" s="2107">
        <v>2513797304.6181192</v>
      </c>
      <c r="CHE15" s="2106">
        <v>2</v>
      </c>
      <c r="CHF15" s="2102" t="s">
        <v>4552</v>
      </c>
      <c r="CHG15" s="2100" t="s">
        <v>925</v>
      </c>
      <c r="CHH15" s="2103"/>
      <c r="CHI15" s="2101" t="s">
        <v>927</v>
      </c>
      <c r="CHJ15" s="2101" t="s">
        <v>973</v>
      </c>
      <c r="CHK15" s="2101" t="s">
        <v>1145</v>
      </c>
      <c r="CHL15" s="2101"/>
      <c r="CHM15" s="2102" t="s">
        <v>961</v>
      </c>
      <c r="CHN15" s="2106">
        <v>2013</v>
      </c>
      <c r="CHO15" s="2106"/>
      <c r="CHP15" s="2106"/>
      <c r="CHQ15" s="2106"/>
      <c r="CHR15" s="2106"/>
      <c r="CHS15" s="2101" t="s">
        <v>886</v>
      </c>
      <c r="CHT15" s="2107">
        <v>2513797304.6181192</v>
      </c>
      <c r="CHU15" s="2106">
        <v>2</v>
      </c>
      <c r="CHV15" s="2102" t="s">
        <v>4552</v>
      </c>
      <c r="CHW15" s="2100" t="s">
        <v>925</v>
      </c>
      <c r="CHX15" s="2103"/>
      <c r="CHY15" s="2101" t="s">
        <v>927</v>
      </c>
      <c r="CHZ15" s="2101" t="s">
        <v>973</v>
      </c>
      <c r="CIA15" s="2101" t="s">
        <v>1145</v>
      </c>
      <c r="CIB15" s="2101"/>
      <c r="CIC15" s="2102" t="s">
        <v>961</v>
      </c>
      <c r="CID15" s="2106">
        <v>2013</v>
      </c>
      <c r="CIE15" s="2106"/>
      <c r="CIF15" s="2106"/>
      <c r="CIG15" s="2106"/>
      <c r="CIH15" s="2106"/>
      <c r="CII15" s="2101" t="s">
        <v>886</v>
      </c>
      <c r="CIJ15" s="2107">
        <v>2513797304.6181192</v>
      </c>
      <c r="CIK15" s="2106">
        <v>2</v>
      </c>
      <c r="CIL15" s="2102" t="s">
        <v>4552</v>
      </c>
      <c r="CIM15" s="2100" t="s">
        <v>925</v>
      </c>
      <c r="CIN15" s="2103"/>
      <c r="CIO15" s="2101" t="s">
        <v>927</v>
      </c>
      <c r="CIP15" s="2101" t="s">
        <v>973</v>
      </c>
      <c r="CIQ15" s="2101" t="s">
        <v>1145</v>
      </c>
      <c r="CIR15" s="2101"/>
      <c r="CIS15" s="2102" t="s">
        <v>961</v>
      </c>
      <c r="CIT15" s="2106">
        <v>2013</v>
      </c>
      <c r="CIU15" s="2106"/>
      <c r="CIV15" s="2106"/>
      <c r="CIW15" s="2106"/>
      <c r="CIX15" s="2106"/>
      <c r="CIY15" s="2101" t="s">
        <v>886</v>
      </c>
      <c r="CIZ15" s="2107">
        <v>2513797304.6181192</v>
      </c>
      <c r="CJA15" s="2106">
        <v>2</v>
      </c>
      <c r="CJB15" s="2102" t="s">
        <v>4552</v>
      </c>
      <c r="CJC15" s="2100" t="s">
        <v>925</v>
      </c>
      <c r="CJD15" s="2103"/>
      <c r="CJE15" s="2101" t="s">
        <v>927</v>
      </c>
      <c r="CJF15" s="2101" t="s">
        <v>973</v>
      </c>
      <c r="CJG15" s="2101" t="s">
        <v>1145</v>
      </c>
      <c r="CJH15" s="2101"/>
      <c r="CJI15" s="2102" t="s">
        <v>961</v>
      </c>
      <c r="CJJ15" s="2106">
        <v>2013</v>
      </c>
      <c r="CJK15" s="2106"/>
      <c r="CJL15" s="2106"/>
      <c r="CJM15" s="2106"/>
      <c r="CJN15" s="2106"/>
      <c r="CJO15" s="2101" t="s">
        <v>886</v>
      </c>
      <c r="CJP15" s="2107">
        <v>2513797304.6181192</v>
      </c>
      <c r="CJQ15" s="2106">
        <v>2</v>
      </c>
      <c r="CJR15" s="2102" t="s">
        <v>4552</v>
      </c>
      <c r="CJS15" s="2100" t="s">
        <v>925</v>
      </c>
      <c r="CJT15" s="2103"/>
      <c r="CJU15" s="2101" t="s">
        <v>927</v>
      </c>
      <c r="CJV15" s="2101" t="s">
        <v>973</v>
      </c>
      <c r="CJW15" s="2101" t="s">
        <v>1145</v>
      </c>
      <c r="CJX15" s="2101"/>
      <c r="CJY15" s="2102" t="s">
        <v>961</v>
      </c>
      <c r="CJZ15" s="2106">
        <v>2013</v>
      </c>
      <c r="CKA15" s="2106"/>
      <c r="CKB15" s="2106"/>
      <c r="CKC15" s="2106"/>
      <c r="CKD15" s="2106"/>
      <c r="CKE15" s="2101" t="s">
        <v>886</v>
      </c>
      <c r="CKF15" s="2107">
        <v>2513797304.6181192</v>
      </c>
      <c r="CKG15" s="2106">
        <v>2</v>
      </c>
      <c r="CKH15" s="2102" t="s">
        <v>4552</v>
      </c>
      <c r="CKI15" s="2100" t="s">
        <v>925</v>
      </c>
      <c r="CKJ15" s="2103"/>
      <c r="CKK15" s="2101" t="s">
        <v>927</v>
      </c>
      <c r="CKL15" s="2101" t="s">
        <v>973</v>
      </c>
      <c r="CKM15" s="2101" t="s">
        <v>1145</v>
      </c>
      <c r="CKN15" s="2101"/>
      <c r="CKO15" s="2102" t="s">
        <v>961</v>
      </c>
      <c r="CKP15" s="2106">
        <v>2013</v>
      </c>
      <c r="CKQ15" s="2106"/>
      <c r="CKR15" s="2106"/>
      <c r="CKS15" s="2106"/>
      <c r="CKT15" s="2106"/>
      <c r="CKU15" s="2101" t="s">
        <v>886</v>
      </c>
      <c r="CKV15" s="2107">
        <v>2513797304.6181192</v>
      </c>
      <c r="CKW15" s="2106">
        <v>2</v>
      </c>
      <c r="CKX15" s="2102" t="s">
        <v>4552</v>
      </c>
      <c r="CKY15" s="2100" t="s">
        <v>925</v>
      </c>
      <c r="CKZ15" s="2103"/>
      <c r="CLA15" s="2101" t="s">
        <v>927</v>
      </c>
      <c r="CLB15" s="2101" t="s">
        <v>973</v>
      </c>
      <c r="CLC15" s="2101" t="s">
        <v>1145</v>
      </c>
      <c r="CLD15" s="2101"/>
      <c r="CLE15" s="2102" t="s">
        <v>961</v>
      </c>
      <c r="CLF15" s="2106">
        <v>2013</v>
      </c>
      <c r="CLG15" s="2106"/>
      <c r="CLH15" s="2106"/>
      <c r="CLI15" s="2106"/>
      <c r="CLJ15" s="2106"/>
      <c r="CLK15" s="2101" t="s">
        <v>886</v>
      </c>
      <c r="CLL15" s="2107">
        <v>2513797304.6181192</v>
      </c>
      <c r="CLM15" s="2106">
        <v>2</v>
      </c>
      <c r="CLN15" s="2102" t="s">
        <v>4552</v>
      </c>
      <c r="CLO15" s="2100" t="s">
        <v>925</v>
      </c>
      <c r="CLP15" s="2103"/>
      <c r="CLQ15" s="2101" t="s">
        <v>927</v>
      </c>
      <c r="CLR15" s="2101" t="s">
        <v>973</v>
      </c>
      <c r="CLS15" s="2101" t="s">
        <v>1145</v>
      </c>
      <c r="CLT15" s="2101"/>
      <c r="CLU15" s="2102" t="s">
        <v>961</v>
      </c>
      <c r="CLV15" s="2106">
        <v>2013</v>
      </c>
      <c r="CLW15" s="2106"/>
      <c r="CLX15" s="2106"/>
      <c r="CLY15" s="2106"/>
      <c r="CLZ15" s="2106"/>
      <c r="CMA15" s="2101" t="s">
        <v>886</v>
      </c>
      <c r="CMB15" s="2107">
        <v>2513797304.6181192</v>
      </c>
      <c r="CMC15" s="2106">
        <v>2</v>
      </c>
      <c r="CMD15" s="2102" t="s">
        <v>4552</v>
      </c>
      <c r="CME15" s="2100" t="s">
        <v>925</v>
      </c>
      <c r="CMF15" s="2103"/>
      <c r="CMG15" s="2101" t="s">
        <v>927</v>
      </c>
      <c r="CMH15" s="2101" t="s">
        <v>973</v>
      </c>
      <c r="CMI15" s="2101" t="s">
        <v>1145</v>
      </c>
      <c r="CMJ15" s="2101"/>
      <c r="CMK15" s="2102" t="s">
        <v>961</v>
      </c>
      <c r="CML15" s="2106">
        <v>2013</v>
      </c>
      <c r="CMM15" s="2106"/>
      <c r="CMN15" s="2106"/>
      <c r="CMO15" s="2106"/>
      <c r="CMP15" s="2106"/>
      <c r="CMQ15" s="2101" t="s">
        <v>886</v>
      </c>
      <c r="CMR15" s="2107">
        <v>2513797304.6181192</v>
      </c>
      <c r="CMS15" s="2106">
        <v>2</v>
      </c>
      <c r="CMT15" s="2102" t="s">
        <v>4552</v>
      </c>
      <c r="CMU15" s="2100" t="s">
        <v>925</v>
      </c>
      <c r="CMV15" s="2103"/>
      <c r="CMW15" s="2101" t="s">
        <v>927</v>
      </c>
      <c r="CMX15" s="2101" t="s">
        <v>973</v>
      </c>
      <c r="CMY15" s="2101" t="s">
        <v>1145</v>
      </c>
      <c r="CMZ15" s="2101"/>
      <c r="CNA15" s="2102" t="s">
        <v>961</v>
      </c>
      <c r="CNB15" s="2106">
        <v>2013</v>
      </c>
      <c r="CNC15" s="2106"/>
      <c r="CND15" s="2106"/>
      <c r="CNE15" s="2106"/>
      <c r="CNF15" s="2106"/>
      <c r="CNG15" s="2101" t="s">
        <v>886</v>
      </c>
      <c r="CNH15" s="2107">
        <v>2513797304.6181192</v>
      </c>
      <c r="CNI15" s="2106">
        <v>2</v>
      </c>
      <c r="CNJ15" s="2102" t="s">
        <v>4552</v>
      </c>
      <c r="CNK15" s="2100" t="s">
        <v>925</v>
      </c>
      <c r="CNL15" s="2103"/>
      <c r="CNM15" s="2101" t="s">
        <v>927</v>
      </c>
      <c r="CNN15" s="2101" t="s">
        <v>973</v>
      </c>
      <c r="CNO15" s="2101" t="s">
        <v>1145</v>
      </c>
      <c r="CNP15" s="2101"/>
      <c r="CNQ15" s="2102" t="s">
        <v>961</v>
      </c>
      <c r="CNR15" s="2106">
        <v>2013</v>
      </c>
      <c r="CNS15" s="2106"/>
      <c r="CNT15" s="2106"/>
      <c r="CNU15" s="2106"/>
      <c r="CNV15" s="2106"/>
      <c r="CNW15" s="2101" t="s">
        <v>886</v>
      </c>
      <c r="CNX15" s="2107">
        <v>2513797304.6181192</v>
      </c>
      <c r="CNY15" s="2106">
        <v>2</v>
      </c>
      <c r="CNZ15" s="2102" t="s">
        <v>4552</v>
      </c>
      <c r="COA15" s="2100" t="s">
        <v>925</v>
      </c>
      <c r="COB15" s="2103"/>
      <c r="COC15" s="2101" t="s">
        <v>927</v>
      </c>
      <c r="COD15" s="2101" t="s">
        <v>973</v>
      </c>
      <c r="COE15" s="2101" t="s">
        <v>1145</v>
      </c>
      <c r="COF15" s="2101"/>
      <c r="COG15" s="2102" t="s">
        <v>961</v>
      </c>
      <c r="COH15" s="2106">
        <v>2013</v>
      </c>
      <c r="COI15" s="2106"/>
      <c r="COJ15" s="2106"/>
      <c r="COK15" s="2106"/>
      <c r="COL15" s="2106"/>
      <c r="COM15" s="2101" t="s">
        <v>886</v>
      </c>
      <c r="CON15" s="2107">
        <v>2513797304.6181192</v>
      </c>
      <c r="COO15" s="2106">
        <v>2</v>
      </c>
      <c r="COP15" s="2102" t="s">
        <v>4552</v>
      </c>
      <c r="COQ15" s="2100" t="s">
        <v>925</v>
      </c>
      <c r="COR15" s="2103"/>
      <c r="COS15" s="2101" t="s">
        <v>927</v>
      </c>
      <c r="COT15" s="2101" t="s">
        <v>973</v>
      </c>
      <c r="COU15" s="2101" t="s">
        <v>1145</v>
      </c>
      <c r="COV15" s="2101"/>
      <c r="COW15" s="2102" t="s">
        <v>961</v>
      </c>
      <c r="COX15" s="2106">
        <v>2013</v>
      </c>
      <c r="COY15" s="2106"/>
      <c r="COZ15" s="2106"/>
      <c r="CPA15" s="2106"/>
      <c r="CPB15" s="2106"/>
      <c r="CPC15" s="2101" t="s">
        <v>886</v>
      </c>
      <c r="CPD15" s="2107">
        <v>2513797304.6181192</v>
      </c>
      <c r="CPE15" s="2106">
        <v>2</v>
      </c>
      <c r="CPF15" s="2102" t="s">
        <v>4552</v>
      </c>
      <c r="CPG15" s="2100" t="s">
        <v>925</v>
      </c>
      <c r="CPH15" s="2103"/>
      <c r="CPI15" s="2101" t="s">
        <v>927</v>
      </c>
      <c r="CPJ15" s="2101" t="s">
        <v>973</v>
      </c>
      <c r="CPK15" s="2101" t="s">
        <v>1145</v>
      </c>
      <c r="CPL15" s="2101"/>
      <c r="CPM15" s="2102" t="s">
        <v>961</v>
      </c>
      <c r="CPN15" s="2106">
        <v>2013</v>
      </c>
      <c r="CPO15" s="2106"/>
      <c r="CPP15" s="2106"/>
      <c r="CPQ15" s="2106"/>
      <c r="CPR15" s="2106"/>
      <c r="CPS15" s="2101" t="s">
        <v>886</v>
      </c>
      <c r="CPT15" s="2107">
        <v>2513797304.6181192</v>
      </c>
      <c r="CPU15" s="2106">
        <v>2</v>
      </c>
      <c r="CPV15" s="2102" t="s">
        <v>4552</v>
      </c>
      <c r="CPW15" s="2100" t="s">
        <v>925</v>
      </c>
      <c r="CPX15" s="2103"/>
      <c r="CPY15" s="2101" t="s">
        <v>927</v>
      </c>
      <c r="CPZ15" s="2101" t="s">
        <v>973</v>
      </c>
      <c r="CQA15" s="2101" t="s">
        <v>1145</v>
      </c>
      <c r="CQB15" s="2101"/>
      <c r="CQC15" s="2102" t="s">
        <v>961</v>
      </c>
      <c r="CQD15" s="2106">
        <v>2013</v>
      </c>
      <c r="CQE15" s="2106"/>
      <c r="CQF15" s="2106"/>
      <c r="CQG15" s="2106"/>
      <c r="CQH15" s="2106"/>
      <c r="CQI15" s="2101" t="s">
        <v>886</v>
      </c>
      <c r="CQJ15" s="2107">
        <v>2513797304.6181192</v>
      </c>
      <c r="CQK15" s="2106">
        <v>2</v>
      </c>
      <c r="CQL15" s="2102" t="s">
        <v>4552</v>
      </c>
      <c r="CQM15" s="2100" t="s">
        <v>925</v>
      </c>
      <c r="CQN15" s="2103"/>
      <c r="CQO15" s="2101" t="s">
        <v>927</v>
      </c>
      <c r="CQP15" s="2101" t="s">
        <v>973</v>
      </c>
      <c r="CQQ15" s="2101" t="s">
        <v>1145</v>
      </c>
      <c r="CQR15" s="2101"/>
      <c r="CQS15" s="2102" t="s">
        <v>961</v>
      </c>
      <c r="CQT15" s="2106">
        <v>2013</v>
      </c>
      <c r="CQU15" s="2106"/>
      <c r="CQV15" s="2106"/>
      <c r="CQW15" s="2106"/>
      <c r="CQX15" s="2106"/>
      <c r="CQY15" s="2101" t="s">
        <v>886</v>
      </c>
      <c r="CQZ15" s="2107">
        <v>2513797304.6181192</v>
      </c>
      <c r="CRA15" s="2106">
        <v>2</v>
      </c>
      <c r="CRB15" s="2102" t="s">
        <v>4552</v>
      </c>
      <c r="CRC15" s="2100" t="s">
        <v>925</v>
      </c>
      <c r="CRD15" s="2103"/>
      <c r="CRE15" s="2101" t="s">
        <v>927</v>
      </c>
      <c r="CRF15" s="2101" t="s">
        <v>973</v>
      </c>
      <c r="CRG15" s="2101" t="s">
        <v>1145</v>
      </c>
      <c r="CRH15" s="2101"/>
      <c r="CRI15" s="2102" t="s">
        <v>961</v>
      </c>
      <c r="CRJ15" s="2106">
        <v>2013</v>
      </c>
      <c r="CRK15" s="2106"/>
      <c r="CRL15" s="2106"/>
      <c r="CRM15" s="2106"/>
      <c r="CRN15" s="2106"/>
      <c r="CRO15" s="2101" t="s">
        <v>886</v>
      </c>
      <c r="CRP15" s="2107">
        <v>2513797304.6181192</v>
      </c>
      <c r="CRQ15" s="2106">
        <v>2</v>
      </c>
      <c r="CRR15" s="2102" t="s">
        <v>4552</v>
      </c>
      <c r="CRS15" s="2100" t="s">
        <v>925</v>
      </c>
      <c r="CRT15" s="2103"/>
      <c r="CRU15" s="2101" t="s">
        <v>927</v>
      </c>
      <c r="CRV15" s="2101" t="s">
        <v>973</v>
      </c>
      <c r="CRW15" s="2101" t="s">
        <v>1145</v>
      </c>
      <c r="CRX15" s="2101"/>
      <c r="CRY15" s="2102" t="s">
        <v>961</v>
      </c>
      <c r="CRZ15" s="2106">
        <v>2013</v>
      </c>
      <c r="CSA15" s="2106"/>
      <c r="CSB15" s="2106"/>
      <c r="CSC15" s="2106"/>
      <c r="CSD15" s="2106"/>
      <c r="CSE15" s="2101" t="s">
        <v>886</v>
      </c>
      <c r="CSF15" s="2107">
        <v>2513797304.6181192</v>
      </c>
      <c r="CSG15" s="2106">
        <v>2</v>
      </c>
      <c r="CSH15" s="2102" t="s">
        <v>4552</v>
      </c>
      <c r="CSI15" s="2100" t="s">
        <v>925</v>
      </c>
      <c r="CSJ15" s="2103"/>
      <c r="CSK15" s="2101" t="s">
        <v>927</v>
      </c>
      <c r="CSL15" s="2101" t="s">
        <v>973</v>
      </c>
      <c r="CSM15" s="2101" t="s">
        <v>1145</v>
      </c>
      <c r="CSN15" s="2101"/>
      <c r="CSO15" s="2102" t="s">
        <v>961</v>
      </c>
      <c r="CSP15" s="2106">
        <v>2013</v>
      </c>
      <c r="CSQ15" s="2106"/>
      <c r="CSR15" s="2106"/>
      <c r="CSS15" s="2106"/>
      <c r="CST15" s="2106"/>
      <c r="CSU15" s="2101" t="s">
        <v>886</v>
      </c>
      <c r="CSV15" s="2107">
        <v>2513797304.6181192</v>
      </c>
      <c r="CSW15" s="2106">
        <v>2</v>
      </c>
      <c r="CSX15" s="2102" t="s">
        <v>4552</v>
      </c>
      <c r="CSY15" s="2100" t="s">
        <v>925</v>
      </c>
      <c r="CSZ15" s="2103"/>
      <c r="CTA15" s="2101" t="s">
        <v>927</v>
      </c>
      <c r="CTB15" s="2101" t="s">
        <v>973</v>
      </c>
      <c r="CTC15" s="2101" t="s">
        <v>1145</v>
      </c>
      <c r="CTD15" s="2101"/>
      <c r="CTE15" s="2102" t="s">
        <v>961</v>
      </c>
      <c r="CTF15" s="2106">
        <v>2013</v>
      </c>
      <c r="CTG15" s="2106"/>
      <c r="CTH15" s="2106"/>
      <c r="CTI15" s="2106"/>
      <c r="CTJ15" s="2106"/>
      <c r="CTK15" s="2101" t="s">
        <v>886</v>
      </c>
      <c r="CTL15" s="2107">
        <v>2513797304.6181192</v>
      </c>
      <c r="CTM15" s="2106">
        <v>2</v>
      </c>
      <c r="CTN15" s="2102" t="s">
        <v>4552</v>
      </c>
      <c r="CTO15" s="2100" t="s">
        <v>925</v>
      </c>
      <c r="CTP15" s="2103"/>
      <c r="CTQ15" s="2101" t="s">
        <v>927</v>
      </c>
      <c r="CTR15" s="2101" t="s">
        <v>973</v>
      </c>
      <c r="CTS15" s="2101" t="s">
        <v>1145</v>
      </c>
      <c r="CTT15" s="2101"/>
      <c r="CTU15" s="2102" t="s">
        <v>961</v>
      </c>
      <c r="CTV15" s="2106">
        <v>2013</v>
      </c>
      <c r="CTW15" s="2106"/>
      <c r="CTX15" s="2106"/>
      <c r="CTY15" s="2106"/>
      <c r="CTZ15" s="2106"/>
      <c r="CUA15" s="2101" t="s">
        <v>886</v>
      </c>
      <c r="CUB15" s="2107">
        <v>2513797304.6181192</v>
      </c>
      <c r="CUC15" s="2106">
        <v>2</v>
      </c>
      <c r="CUD15" s="2102" t="s">
        <v>4552</v>
      </c>
      <c r="CUE15" s="2100" t="s">
        <v>925</v>
      </c>
      <c r="CUF15" s="2103"/>
      <c r="CUG15" s="2101" t="s">
        <v>927</v>
      </c>
      <c r="CUH15" s="2101" t="s">
        <v>973</v>
      </c>
      <c r="CUI15" s="2101" t="s">
        <v>1145</v>
      </c>
      <c r="CUJ15" s="2101"/>
      <c r="CUK15" s="2102" t="s">
        <v>961</v>
      </c>
      <c r="CUL15" s="2106">
        <v>2013</v>
      </c>
      <c r="CUM15" s="2106"/>
      <c r="CUN15" s="2106"/>
      <c r="CUO15" s="2106"/>
      <c r="CUP15" s="2106"/>
      <c r="CUQ15" s="2101" t="s">
        <v>886</v>
      </c>
      <c r="CUR15" s="2107">
        <v>2513797304.6181192</v>
      </c>
      <c r="CUS15" s="2106">
        <v>2</v>
      </c>
      <c r="CUT15" s="2102" t="s">
        <v>4552</v>
      </c>
      <c r="CUU15" s="2100" t="s">
        <v>925</v>
      </c>
      <c r="CUV15" s="2103"/>
      <c r="CUW15" s="2101" t="s">
        <v>927</v>
      </c>
      <c r="CUX15" s="2101" t="s">
        <v>973</v>
      </c>
      <c r="CUY15" s="2101" t="s">
        <v>1145</v>
      </c>
      <c r="CUZ15" s="2101"/>
      <c r="CVA15" s="2102" t="s">
        <v>961</v>
      </c>
      <c r="CVB15" s="2106">
        <v>2013</v>
      </c>
      <c r="CVC15" s="2106"/>
      <c r="CVD15" s="2106"/>
      <c r="CVE15" s="2106"/>
      <c r="CVF15" s="2106"/>
      <c r="CVG15" s="2101" t="s">
        <v>886</v>
      </c>
      <c r="CVH15" s="2107">
        <v>2513797304.6181192</v>
      </c>
      <c r="CVI15" s="2106">
        <v>2</v>
      </c>
      <c r="CVJ15" s="2102" t="s">
        <v>4552</v>
      </c>
      <c r="CVK15" s="2100" t="s">
        <v>925</v>
      </c>
      <c r="CVL15" s="2103"/>
      <c r="CVM15" s="2101" t="s">
        <v>927</v>
      </c>
      <c r="CVN15" s="2101" t="s">
        <v>973</v>
      </c>
      <c r="CVO15" s="2101" t="s">
        <v>1145</v>
      </c>
      <c r="CVP15" s="2101"/>
      <c r="CVQ15" s="2102" t="s">
        <v>961</v>
      </c>
      <c r="CVR15" s="2106">
        <v>2013</v>
      </c>
      <c r="CVS15" s="2106"/>
      <c r="CVT15" s="2106"/>
      <c r="CVU15" s="2106"/>
      <c r="CVV15" s="2106"/>
      <c r="CVW15" s="2101" t="s">
        <v>886</v>
      </c>
      <c r="CVX15" s="2107">
        <v>2513797304.6181192</v>
      </c>
      <c r="CVY15" s="2106">
        <v>2</v>
      </c>
      <c r="CVZ15" s="2102" t="s">
        <v>4552</v>
      </c>
      <c r="CWA15" s="2100" t="s">
        <v>925</v>
      </c>
      <c r="CWB15" s="2103"/>
      <c r="CWC15" s="2101" t="s">
        <v>927</v>
      </c>
      <c r="CWD15" s="2101" t="s">
        <v>973</v>
      </c>
      <c r="CWE15" s="2101" t="s">
        <v>1145</v>
      </c>
      <c r="CWF15" s="2101"/>
      <c r="CWG15" s="2102" t="s">
        <v>961</v>
      </c>
      <c r="CWH15" s="2106">
        <v>2013</v>
      </c>
      <c r="CWI15" s="2106"/>
      <c r="CWJ15" s="2106"/>
      <c r="CWK15" s="2106"/>
      <c r="CWL15" s="2106"/>
      <c r="CWM15" s="2101" t="s">
        <v>886</v>
      </c>
      <c r="CWN15" s="2107">
        <v>2513797304.6181192</v>
      </c>
      <c r="CWO15" s="2106">
        <v>2</v>
      </c>
      <c r="CWP15" s="2102" t="s">
        <v>4552</v>
      </c>
      <c r="CWQ15" s="2100" t="s">
        <v>925</v>
      </c>
      <c r="CWR15" s="2103"/>
      <c r="CWS15" s="2101" t="s">
        <v>927</v>
      </c>
      <c r="CWT15" s="2101" t="s">
        <v>973</v>
      </c>
      <c r="CWU15" s="2101" t="s">
        <v>1145</v>
      </c>
      <c r="CWV15" s="2101"/>
      <c r="CWW15" s="2102" t="s">
        <v>961</v>
      </c>
      <c r="CWX15" s="2106">
        <v>2013</v>
      </c>
      <c r="CWY15" s="2106"/>
      <c r="CWZ15" s="2106"/>
      <c r="CXA15" s="2106"/>
      <c r="CXB15" s="2106"/>
      <c r="CXC15" s="2101" t="s">
        <v>886</v>
      </c>
      <c r="CXD15" s="2107">
        <v>2513797304.6181192</v>
      </c>
      <c r="CXE15" s="2106">
        <v>2</v>
      </c>
      <c r="CXF15" s="2102" t="s">
        <v>4552</v>
      </c>
      <c r="CXG15" s="2100" t="s">
        <v>925</v>
      </c>
      <c r="CXH15" s="2103"/>
      <c r="CXI15" s="2101" t="s">
        <v>927</v>
      </c>
      <c r="CXJ15" s="2101" t="s">
        <v>973</v>
      </c>
      <c r="CXK15" s="2101" t="s">
        <v>1145</v>
      </c>
      <c r="CXL15" s="2101"/>
      <c r="CXM15" s="2102" t="s">
        <v>961</v>
      </c>
      <c r="CXN15" s="2106">
        <v>2013</v>
      </c>
      <c r="CXO15" s="2106"/>
      <c r="CXP15" s="2106"/>
      <c r="CXQ15" s="2106"/>
      <c r="CXR15" s="2106"/>
      <c r="CXS15" s="2101" t="s">
        <v>886</v>
      </c>
      <c r="CXT15" s="2107">
        <v>2513797304.6181192</v>
      </c>
      <c r="CXU15" s="2106">
        <v>2</v>
      </c>
      <c r="CXV15" s="2102" t="s">
        <v>4552</v>
      </c>
      <c r="CXW15" s="2100" t="s">
        <v>925</v>
      </c>
      <c r="CXX15" s="2103"/>
      <c r="CXY15" s="2101" t="s">
        <v>927</v>
      </c>
      <c r="CXZ15" s="2101" t="s">
        <v>973</v>
      </c>
      <c r="CYA15" s="2101" t="s">
        <v>1145</v>
      </c>
      <c r="CYB15" s="2101"/>
      <c r="CYC15" s="2102" t="s">
        <v>961</v>
      </c>
      <c r="CYD15" s="2106">
        <v>2013</v>
      </c>
      <c r="CYE15" s="2106"/>
      <c r="CYF15" s="2106"/>
      <c r="CYG15" s="2106"/>
      <c r="CYH15" s="2106"/>
      <c r="CYI15" s="2101" t="s">
        <v>886</v>
      </c>
      <c r="CYJ15" s="2107">
        <v>2513797304.6181192</v>
      </c>
      <c r="CYK15" s="2106">
        <v>2</v>
      </c>
      <c r="CYL15" s="2102" t="s">
        <v>4552</v>
      </c>
      <c r="CYM15" s="2100" t="s">
        <v>925</v>
      </c>
      <c r="CYN15" s="2103"/>
      <c r="CYO15" s="2101" t="s">
        <v>927</v>
      </c>
      <c r="CYP15" s="2101" t="s">
        <v>973</v>
      </c>
      <c r="CYQ15" s="2101" t="s">
        <v>1145</v>
      </c>
      <c r="CYR15" s="2101"/>
      <c r="CYS15" s="2102" t="s">
        <v>961</v>
      </c>
      <c r="CYT15" s="2106">
        <v>2013</v>
      </c>
      <c r="CYU15" s="2106"/>
      <c r="CYV15" s="2106"/>
      <c r="CYW15" s="2106"/>
      <c r="CYX15" s="2106"/>
      <c r="CYY15" s="2101" t="s">
        <v>886</v>
      </c>
      <c r="CYZ15" s="2107">
        <v>2513797304.6181192</v>
      </c>
      <c r="CZA15" s="2106">
        <v>2</v>
      </c>
      <c r="CZB15" s="2102" t="s">
        <v>4552</v>
      </c>
      <c r="CZC15" s="2100" t="s">
        <v>925</v>
      </c>
      <c r="CZD15" s="2103"/>
      <c r="CZE15" s="2101" t="s">
        <v>927</v>
      </c>
      <c r="CZF15" s="2101" t="s">
        <v>973</v>
      </c>
      <c r="CZG15" s="2101" t="s">
        <v>1145</v>
      </c>
      <c r="CZH15" s="2101"/>
      <c r="CZI15" s="2102" t="s">
        <v>961</v>
      </c>
      <c r="CZJ15" s="2106">
        <v>2013</v>
      </c>
      <c r="CZK15" s="2106"/>
      <c r="CZL15" s="2106"/>
      <c r="CZM15" s="2106"/>
      <c r="CZN15" s="2106"/>
      <c r="CZO15" s="2101" t="s">
        <v>886</v>
      </c>
      <c r="CZP15" s="2107">
        <v>2513797304.6181192</v>
      </c>
      <c r="CZQ15" s="2106">
        <v>2</v>
      </c>
      <c r="CZR15" s="2102" t="s">
        <v>4552</v>
      </c>
      <c r="CZS15" s="2100" t="s">
        <v>925</v>
      </c>
      <c r="CZT15" s="2103"/>
      <c r="CZU15" s="2101" t="s">
        <v>927</v>
      </c>
      <c r="CZV15" s="2101" t="s">
        <v>973</v>
      </c>
      <c r="CZW15" s="2101" t="s">
        <v>1145</v>
      </c>
      <c r="CZX15" s="2101"/>
      <c r="CZY15" s="2102" t="s">
        <v>961</v>
      </c>
      <c r="CZZ15" s="2106">
        <v>2013</v>
      </c>
      <c r="DAA15" s="2106"/>
      <c r="DAB15" s="2106"/>
      <c r="DAC15" s="2106"/>
      <c r="DAD15" s="2106"/>
      <c r="DAE15" s="2101" t="s">
        <v>886</v>
      </c>
      <c r="DAF15" s="2107">
        <v>2513797304.6181192</v>
      </c>
      <c r="DAG15" s="2106">
        <v>2</v>
      </c>
      <c r="DAH15" s="2102" t="s">
        <v>4552</v>
      </c>
      <c r="DAI15" s="2100" t="s">
        <v>925</v>
      </c>
      <c r="DAJ15" s="2103"/>
      <c r="DAK15" s="2101" t="s">
        <v>927</v>
      </c>
      <c r="DAL15" s="2101" t="s">
        <v>973</v>
      </c>
      <c r="DAM15" s="2101" t="s">
        <v>1145</v>
      </c>
      <c r="DAN15" s="2101"/>
      <c r="DAO15" s="2102" t="s">
        <v>961</v>
      </c>
      <c r="DAP15" s="2106">
        <v>2013</v>
      </c>
      <c r="DAQ15" s="2106"/>
      <c r="DAR15" s="2106"/>
      <c r="DAS15" s="2106"/>
      <c r="DAT15" s="2106"/>
      <c r="DAU15" s="2101" t="s">
        <v>886</v>
      </c>
      <c r="DAV15" s="2107">
        <v>2513797304.6181192</v>
      </c>
      <c r="DAW15" s="2106">
        <v>2</v>
      </c>
      <c r="DAX15" s="2102" t="s">
        <v>4552</v>
      </c>
      <c r="DAY15" s="2100" t="s">
        <v>925</v>
      </c>
      <c r="DAZ15" s="2103"/>
      <c r="DBA15" s="2101" t="s">
        <v>927</v>
      </c>
      <c r="DBB15" s="2101" t="s">
        <v>973</v>
      </c>
      <c r="DBC15" s="2101" t="s">
        <v>1145</v>
      </c>
      <c r="DBD15" s="2101"/>
      <c r="DBE15" s="2102" t="s">
        <v>961</v>
      </c>
      <c r="DBF15" s="2106">
        <v>2013</v>
      </c>
      <c r="DBG15" s="2106"/>
      <c r="DBH15" s="2106"/>
      <c r="DBI15" s="2106"/>
      <c r="DBJ15" s="2106"/>
      <c r="DBK15" s="2101" t="s">
        <v>886</v>
      </c>
      <c r="DBL15" s="2107">
        <v>2513797304.6181192</v>
      </c>
      <c r="DBM15" s="2106">
        <v>2</v>
      </c>
      <c r="DBN15" s="2102" t="s">
        <v>4552</v>
      </c>
      <c r="DBO15" s="2100" t="s">
        <v>925</v>
      </c>
      <c r="DBP15" s="2103"/>
      <c r="DBQ15" s="2101" t="s">
        <v>927</v>
      </c>
      <c r="DBR15" s="2101" t="s">
        <v>973</v>
      </c>
      <c r="DBS15" s="2101" t="s">
        <v>1145</v>
      </c>
      <c r="DBT15" s="2101"/>
      <c r="DBU15" s="2102" t="s">
        <v>961</v>
      </c>
      <c r="DBV15" s="2106">
        <v>2013</v>
      </c>
      <c r="DBW15" s="2106"/>
      <c r="DBX15" s="2106"/>
      <c r="DBY15" s="2106"/>
      <c r="DBZ15" s="2106"/>
      <c r="DCA15" s="2101" t="s">
        <v>886</v>
      </c>
      <c r="DCB15" s="2107">
        <v>2513797304.6181192</v>
      </c>
      <c r="DCC15" s="2106">
        <v>2</v>
      </c>
      <c r="DCD15" s="2102" t="s">
        <v>4552</v>
      </c>
      <c r="DCE15" s="2100" t="s">
        <v>925</v>
      </c>
      <c r="DCF15" s="2103"/>
      <c r="DCG15" s="2101" t="s">
        <v>927</v>
      </c>
      <c r="DCH15" s="2101" t="s">
        <v>973</v>
      </c>
      <c r="DCI15" s="2101" t="s">
        <v>1145</v>
      </c>
      <c r="DCJ15" s="2101"/>
      <c r="DCK15" s="2102" t="s">
        <v>961</v>
      </c>
      <c r="DCL15" s="2106">
        <v>2013</v>
      </c>
      <c r="DCM15" s="2106"/>
      <c r="DCN15" s="2106"/>
      <c r="DCO15" s="2106"/>
      <c r="DCP15" s="2106"/>
      <c r="DCQ15" s="2101" t="s">
        <v>886</v>
      </c>
      <c r="DCR15" s="2107">
        <v>2513797304.6181192</v>
      </c>
      <c r="DCS15" s="2106">
        <v>2</v>
      </c>
      <c r="DCT15" s="2102" t="s">
        <v>4552</v>
      </c>
      <c r="DCU15" s="2100" t="s">
        <v>925</v>
      </c>
      <c r="DCV15" s="2103"/>
      <c r="DCW15" s="2101" t="s">
        <v>927</v>
      </c>
      <c r="DCX15" s="2101" t="s">
        <v>973</v>
      </c>
      <c r="DCY15" s="2101" t="s">
        <v>1145</v>
      </c>
      <c r="DCZ15" s="2101"/>
      <c r="DDA15" s="2102" t="s">
        <v>961</v>
      </c>
      <c r="DDB15" s="2106">
        <v>2013</v>
      </c>
      <c r="DDC15" s="2106"/>
      <c r="DDD15" s="2106"/>
      <c r="DDE15" s="2106"/>
      <c r="DDF15" s="2106"/>
      <c r="DDG15" s="2101" t="s">
        <v>886</v>
      </c>
      <c r="DDH15" s="2107">
        <v>2513797304.6181192</v>
      </c>
      <c r="DDI15" s="2106">
        <v>2</v>
      </c>
      <c r="DDJ15" s="2102" t="s">
        <v>4552</v>
      </c>
      <c r="DDK15" s="2100" t="s">
        <v>925</v>
      </c>
      <c r="DDL15" s="2103"/>
      <c r="DDM15" s="2101" t="s">
        <v>927</v>
      </c>
      <c r="DDN15" s="2101" t="s">
        <v>973</v>
      </c>
      <c r="DDO15" s="2101" t="s">
        <v>1145</v>
      </c>
      <c r="DDP15" s="2101"/>
      <c r="DDQ15" s="2102" t="s">
        <v>961</v>
      </c>
      <c r="DDR15" s="2106">
        <v>2013</v>
      </c>
      <c r="DDS15" s="2106"/>
      <c r="DDT15" s="2106"/>
      <c r="DDU15" s="2106"/>
      <c r="DDV15" s="2106"/>
      <c r="DDW15" s="2101" t="s">
        <v>886</v>
      </c>
      <c r="DDX15" s="2107">
        <v>2513797304.6181192</v>
      </c>
      <c r="DDY15" s="2106">
        <v>2</v>
      </c>
      <c r="DDZ15" s="2102" t="s">
        <v>4552</v>
      </c>
      <c r="DEA15" s="2100" t="s">
        <v>925</v>
      </c>
      <c r="DEB15" s="2103"/>
      <c r="DEC15" s="2101" t="s">
        <v>927</v>
      </c>
      <c r="DED15" s="2101" t="s">
        <v>973</v>
      </c>
      <c r="DEE15" s="2101" t="s">
        <v>1145</v>
      </c>
      <c r="DEF15" s="2101"/>
      <c r="DEG15" s="2102" t="s">
        <v>961</v>
      </c>
      <c r="DEH15" s="2106">
        <v>2013</v>
      </c>
      <c r="DEI15" s="2106"/>
      <c r="DEJ15" s="2106"/>
      <c r="DEK15" s="2106"/>
      <c r="DEL15" s="2106"/>
      <c r="DEM15" s="2101" t="s">
        <v>886</v>
      </c>
      <c r="DEN15" s="2107">
        <v>2513797304.6181192</v>
      </c>
      <c r="DEO15" s="2106">
        <v>2</v>
      </c>
      <c r="DEP15" s="2102" t="s">
        <v>4552</v>
      </c>
      <c r="DEQ15" s="2100" t="s">
        <v>925</v>
      </c>
      <c r="DER15" s="2103"/>
      <c r="DES15" s="2101" t="s">
        <v>927</v>
      </c>
      <c r="DET15" s="2101" t="s">
        <v>973</v>
      </c>
      <c r="DEU15" s="2101" t="s">
        <v>1145</v>
      </c>
      <c r="DEV15" s="2101"/>
      <c r="DEW15" s="2102" t="s">
        <v>961</v>
      </c>
      <c r="DEX15" s="2106">
        <v>2013</v>
      </c>
      <c r="DEY15" s="2106"/>
      <c r="DEZ15" s="2106"/>
      <c r="DFA15" s="2106"/>
      <c r="DFB15" s="2106"/>
      <c r="DFC15" s="2101" t="s">
        <v>886</v>
      </c>
      <c r="DFD15" s="2107">
        <v>2513797304.6181192</v>
      </c>
      <c r="DFE15" s="2106">
        <v>2</v>
      </c>
      <c r="DFF15" s="2102" t="s">
        <v>4552</v>
      </c>
      <c r="DFG15" s="2100" t="s">
        <v>925</v>
      </c>
      <c r="DFH15" s="2103"/>
      <c r="DFI15" s="2101" t="s">
        <v>927</v>
      </c>
      <c r="DFJ15" s="2101" t="s">
        <v>973</v>
      </c>
      <c r="DFK15" s="2101" t="s">
        <v>1145</v>
      </c>
      <c r="DFL15" s="2101"/>
      <c r="DFM15" s="2102" t="s">
        <v>961</v>
      </c>
      <c r="DFN15" s="2106">
        <v>2013</v>
      </c>
      <c r="DFO15" s="2106"/>
      <c r="DFP15" s="2106"/>
      <c r="DFQ15" s="2106"/>
      <c r="DFR15" s="2106"/>
      <c r="DFS15" s="2101" t="s">
        <v>886</v>
      </c>
      <c r="DFT15" s="2107">
        <v>2513797304.6181192</v>
      </c>
      <c r="DFU15" s="2106">
        <v>2</v>
      </c>
      <c r="DFV15" s="2102" t="s">
        <v>4552</v>
      </c>
      <c r="DFW15" s="2100" t="s">
        <v>925</v>
      </c>
      <c r="DFX15" s="2103"/>
      <c r="DFY15" s="2101" t="s">
        <v>927</v>
      </c>
      <c r="DFZ15" s="2101" t="s">
        <v>973</v>
      </c>
      <c r="DGA15" s="2101" t="s">
        <v>1145</v>
      </c>
      <c r="DGB15" s="2101"/>
      <c r="DGC15" s="2102" t="s">
        <v>961</v>
      </c>
      <c r="DGD15" s="2106">
        <v>2013</v>
      </c>
      <c r="DGE15" s="2106"/>
      <c r="DGF15" s="2106"/>
      <c r="DGG15" s="2106"/>
      <c r="DGH15" s="2106"/>
      <c r="DGI15" s="2101" t="s">
        <v>886</v>
      </c>
      <c r="DGJ15" s="2107">
        <v>2513797304.6181192</v>
      </c>
      <c r="DGK15" s="2106">
        <v>2</v>
      </c>
      <c r="DGL15" s="2102" t="s">
        <v>4552</v>
      </c>
      <c r="DGM15" s="2100" t="s">
        <v>925</v>
      </c>
      <c r="DGN15" s="2103"/>
      <c r="DGO15" s="2101" t="s">
        <v>927</v>
      </c>
      <c r="DGP15" s="2101" t="s">
        <v>973</v>
      </c>
      <c r="DGQ15" s="2101" t="s">
        <v>1145</v>
      </c>
      <c r="DGR15" s="2101"/>
      <c r="DGS15" s="2102" t="s">
        <v>961</v>
      </c>
      <c r="DGT15" s="2106">
        <v>2013</v>
      </c>
      <c r="DGU15" s="2106"/>
      <c r="DGV15" s="2106"/>
      <c r="DGW15" s="2106"/>
      <c r="DGX15" s="2106"/>
      <c r="DGY15" s="2101" t="s">
        <v>886</v>
      </c>
      <c r="DGZ15" s="2107">
        <v>2513797304.6181192</v>
      </c>
      <c r="DHA15" s="2106">
        <v>2</v>
      </c>
      <c r="DHB15" s="2102" t="s">
        <v>4552</v>
      </c>
      <c r="DHC15" s="2100" t="s">
        <v>925</v>
      </c>
      <c r="DHD15" s="2103"/>
      <c r="DHE15" s="2101" t="s">
        <v>927</v>
      </c>
      <c r="DHF15" s="2101" t="s">
        <v>973</v>
      </c>
      <c r="DHG15" s="2101" t="s">
        <v>1145</v>
      </c>
      <c r="DHH15" s="2101"/>
      <c r="DHI15" s="2102" t="s">
        <v>961</v>
      </c>
      <c r="DHJ15" s="2106">
        <v>2013</v>
      </c>
      <c r="DHK15" s="2106"/>
      <c r="DHL15" s="2106"/>
      <c r="DHM15" s="2106"/>
      <c r="DHN15" s="2106"/>
      <c r="DHO15" s="2101" t="s">
        <v>886</v>
      </c>
      <c r="DHP15" s="2107">
        <v>2513797304.6181192</v>
      </c>
      <c r="DHQ15" s="2106">
        <v>2</v>
      </c>
      <c r="DHR15" s="2102" t="s">
        <v>4552</v>
      </c>
      <c r="DHS15" s="2100" t="s">
        <v>925</v>
      </c>
      <c r="DHT15" s="2103"/>
      <c r="DHU15" s="2101" t="s">
        <v>927</v>
      </c>
      <c r="DHV15" s="2101" t="s">
        <v>973</v>
      </c>
      <c r="DHW15" s="2101" t="s">
        <v>1145</v>
      </c>
      <c r="DHX15" s="2101"/>
      <c r="DHY15" s="2102" t="s">
        <v>961</v>
      </c>
      <c r="DHZ15" s="2106">
        <v>2013</v>
      </c>
      <c r="DIA15" s="2106"/>
      <c r="DIB15" s="2106"/>
      <c r="DIC15" s="2106"/>
      <c r="DID15" s="2106"/>
      <c r="DIE15" s="2101" t="s">
        <v>886</v>
      </c>
      <c r="DIF15" s="2107">
        <v>2513797304.6181192</v>
      </c>
      <c r="DIG15" s="2106">
        <v>2</v>
      </c>
      <c r="DIH15" s="2102" t="s">
        <v>4552</v>
      </c>
      <c r="DII15" s="2100" t="s">
        <v>925</v>
      </c>
      <c r="DIJ15" s="2103"/>
      <c r="DIK15" s="2101" t="s">
        <v>927</v>
      </c>
      <c r="DIL15" s="2101" t="s">
        <v>973</v>
      </c>
      <c r="DIM15" s="2101" t="s">
        <v>1145</v>
      </c>
      <c r="DIN15" s="2101"/>
      <c r="DIO15" s="2102" t="s">
        <v>961</v>
      </c>
      <c r="DIP15" s="2106">
        <v>2013</v>
      </c>
      <c r="DIQ15" s="2106"/>
      <c r="DIR15" s="2106"/>
      <c r="DIS15" s="2106"/>
      <c r="DIT15" s="2106"/>
      <c r="DIU15" s="2101" t="s">
        <v>886</v>
      </c>
      <c r="DIV15" s="2107">
        <v>2513797304.6181192</v>
      </c>
      <c r="DIW15" s="2106">
        <v>2</v>
      </c>
      <c r="DIX15" s="2102" t="s">
        <v>4552</v>
      </c>
      <c r="DIY15" s="2100" t="s">
        <v>925</v>
      </c>
      <c r="DIZ15" s="2103"/>
      <c r="DJA15" s="2101" t="s">
        <v>927</v>
      </c>
      <c r="DJB15" s="2101" t="s">
        <v>973</v>
      </c>
      <c r="DJC15" s="2101" t="s">
        <v>1145</v>
      </c>
      <c r="DJD15" s="2101"/>
      <c r="DJE15" s="2102" t="s">
        <v>961</v>
      </c>
      <c r="DJF15" s="2106">
        <v>2013</v>
      </c>
      <c r="DJG15" s="2106"/>
      <c r="DJH15" s="2106"/>
      <c r="DJI15" s="2106"/>
      <c r="DJJ15" s="2106"/>
      <c r="DJK15" s="2101" t="s">
        <v>886</v>
      </c>
      <c r="DJL15" s="2107">
        <v>2513797304.6181192</v>
      </c>
      <c r="DJM15" s="2106">
        <v>2</v>
      </c>
      <c r="DJN15" s="2102" t="s">
        <v>4552</v>
      </c>
      <c r="DJO15" s="2100" t="s">
        <v>925</v>
      </c>
      <c r="DJP15" s="2103"/>
      <c r="DJQ15" s="2101" t="s">
        <v>927</v>
      </c>
      <c r="DJR15" s="2101" t="s">
        <v>973</v>
      </c>
      <c r="DJS15" s="2101" t="s">
        <v>1145</v>
      </c>
      <c r="DJT15" s="2101"/>
      <c r="DJU15" s="2102" t="s">
        <v>961</v>
      </c>
      <c r="DJV15" s="2106">
        <v>2013</v>
      </c>
      <c r="DJW15" s="2106"/>
      <c r="DJX15" s="2106"/>
      <c r="DJY15" s="2106"/>
      <c r="DJZ15" s="2106"/>
      <c r="DKA15" s="2101" t="s">
        <v>886</v>
      </c>
      <c r="DKB15" s="2107">
        <v>2513797304.6181192</v>
      </c>
      <c r="DKC15" s="2106">
        <v>2</v>
      </c>
      <c r="DKD15" s="2102" t="s">
        <v>4552</v>
      </c>
      <c r="DKE15" s="2100" t="s">
        <v>925</v>
      </c>
      <c r="DKF15" s="2103"/>
      <c r="DKG15" s="2101" t="s">
        <v>927</v>
      </c>
      <c r="DKH15" s="2101" t="s">
        <v>973</v>
      </c>
      <c r="DKI15" s="2101" t="s">
        <v>1145</v>
      </c>
      <c r="DKJ15" s="2101"/>
      <c r="DKK15" s="2102" t="s">
        <v>961</v>
      </c>
      <c r="DKL15" s="2106">
        <v>2013</v>
      </c>
      <c r="DKM15" s="2106"/>
      <c r="DKN15" s="2106"/>
      <c r="DKO15" s="2106"/>
      <c r="DKP15" s="2106"/>
      <c r="DKQ15" s="2101" t="s">
        <v>886</v>
      </c>
      <c r="DKR15" s="2107">
        <v>2513797304.6181192</v>
      </c>
      <c r="DKS15" s="2106">
        <v>2</v>
      </c>
      <c r="DKT15" s="2102" t="s">
        <v>4552</v>
      </c>
      <c r="DKU15" s="2100" t="s">
        <v>925</v>
      </c>
      <c r="DKV15" s="2103"/>
      <c r="DKW15" s="2101" t="s">
        <v>927</v>
      </c>
      <c r="DKX15" s="2101" t="s">
        <v>973</v>
      </c>
      <c r="DKY15" s="2101" t="s">
        <v>1145</v>
      </c>
      <c r="DKZ15" s="2101"/>
      <c r="DLA15" s="2102" t="s">
        <v>961</v>
      </c>
      <c r="DLB15" s="2106">
        <v>2013</v>
      </c>
      <c r="DLC15" s="2106"/>
      <c r="DLD15" s="2106"/>
      <c r="DLE15" s="2106"/>
      <c r="DLF15" s="2106"/>
      <c r="DLG15" s="2101" t="s">
        <v>886</v>
      </c>
      <c r="DLH15" s="2107">
        <v>2513797304.6181192</v>
      </c>
      <c r="DLI15" s="2106">
        <v>2</v>
      </c>
      <c r="DLJ15" s="2102" t="s">
        <v>4552</v>
      </c>
      <c r="DLK15" s="2100" t="s">
        <v>925</v>
      </c>
      <c r="DLL15" s="2103"/>
      <c r="DLM15" s="2101" t="s">
        <v>927</v>
      </c>
      <c r="DLN15" s="2101" t="s">
        <v>973</v>
      </c>
      <c r="DLO15" s="2101" t="s">
        <v>1145</v>
      </c>
      <c r="DLP15" s="2101"/>
      <c r="DLQ15" s="2102" t="s">
        <v>961</v>
      </c>
      <c r="DLR15" s="2106">
        <v>2013</v>
      </c>
      <c r="DLS15" s="2106"/>
      <c r="DLT15" s="2106"/>
      <c r="DLU15" s="2106"/>
      <c r="DLV15" s="2106"/>
      <c r="DLW15" s="2101" t="s">
        <v>886</v>
      </c>
      <c r="DLX15" s="2107">
        <v>2513797304.6181192</v>
      </c>
      <c r="DLY15" s="2106">
        <v>2</v>
      </c>
      <c r="DLZ15" s="2102" t="s">
        <v>4552</v>
      </c>
      <c r="DMA15" s="2100" t="s">
        <v>925</v>
      </c>
      <c r="DMB15" s="2103"/>
      <c r="DMC15" s="2101" t="s">
        <v>927</v>
      </c>
      <c r="DMD15" s="2101" t="s">
        <v>973</v>
      </c>
      <c r="DME15" s="2101" t="s">
        <v>1145</v>
      </c>
      <c r="DMF15" s="2101"/>
      <c r="DMG15" s="2102" t="s">
        <v>961</v>
      </c>
      <c r="DMH15" s="2106">
        <v>2013</v>
      </c>
      <c r="DMI15" s="2106"/>
      <c r="DMJ15" s="2106"/>
      <c r="DMK15" s="2106"/>
      <c r="DML15" s="2106"/>
      <c r="DMM15" s="2101" t="s">
        <v>886</v>
      </c>
      <c r="DMN15" s="2107">
        <v>2513797304.6181192</v>
      </c>
      <c r="DMO15" s="2106">
        <v>2</v>
      </c>
      <c r="DMP15" s="2102" t="s">
        <v>4552</v>
      </c>
      <c r="DMQ15" s="2100" t="s">
        <v>925</v>
      </c>
      <c r="DMR15" s="2103"/>
      <c r="DMS15" s="2101" t="s">
        <v>927</v>
      </c>
      <c r="DMT15" s="2101" t="s">
        <v>973</v>
      </c>
      <c r="DMU15" s="2101" t="s">
        <v>1145</v>
      </c>
      <c r="DMV15" s="2101"/>
      <c r="DMW15" s="2102" t="s">
        <v>961</v>
      </c>
      <c r="DMX15" s="2106">
        <v>2013</v>
      </c>
      <c r="DMY15" s="2106"/>
      <c r="DMZ15" s="2106"/>
      <c r="DNA15" s="2106"/>
      <c r="DNB15" s="2106"/>
      <c r="DNC15" s="2101" t="s">
        <v>886</v>
      </c>
      <c r="DND15" s="2107">
        <v>2513797304.6181192</v>
      </c>
      <c r="DNE15" s="2106">
        <v>2</v>
      </c>
      <c r="DNF15" s="2102" t="s">
        <v>4552</v>
      </c>
      <c r="DNG15" s="2100" t="s">
        <v>925</v>
      </c>
      <c r="DNH15" s="2103"/>
      <c r="DNI15" s="2101" t="s">
        <v>927</v>
      </c>
      <c r="DNJ15" s="2101" t="s">
        <v>973</v>
      </c>
      <c r="DNK15" s="2101" t="s">
        <v>1145</v>
      </c>
      <c r="DNL15" s="2101"/>
      <c r="DNM15" s="2102" t="s">
        <v>961</v>
      </c>
      <c r="DNN15" s="2106">
        <v>2013</v>
      </c>
      <c r="DNO15" s="2106"/>
      <c r="DNP15" s="2106"/>
      <c r="DNQ15" s="2106"/>
      <c r="DNR15" s="2106"/>
      <c r="DNS15" s="2101" t="s">
        <v>886</v>
      </c>
      <c r="DNT15" s="2107">
        <v>2513797304.6181192</v>
      </c>
      <c r="DNU15" s="2106">
        <v>2</v>
      </c>
      <c r="DNV15" s="2102" t="s">
        <v>4552</v>
      </c>
      <c r="DNW15" s="2100" t="s">
        <v>925</v>
      </c>
      <c r="DNX15" s="2103"/>
      <c r="DNY15" s="2101" t="s">
        <v>927</v>
      </c>
      <c r="DNZ15" s="2101" t="s">
        <v>973</v>
      </c>
      <c r="DOA15" s="2101" t="s">
        <v>1145</v>
      </c>
      <c r="DOB15" s="2101"/>
      <c r="DOC15" s="2102" t="s">
        <v>961</v>
      </c>
      <c r="DOD15" s="2106">
        <v>2013</v>
      </c>
      <c r="DOE15" s="2106"/>
      <c r="DOF15" s="2106"/>
      <c r="DOG15" s="2106"/>
      <c r="DOH15" s="2106"/>
      <c r="DOI15" s="2101" t="s">
        <v>886</v>
      </c>
      <c r="DOJ15" s="2107">
        <v>2513797304.6181192</v>
      </c>
      <c r="DOK15" s="2106">
        <v>2</v>
      </c>
      <c r="DOL15" s="2102" t="s">
        <v>4552</v>
      </c>
      <c r="DOM15" s="2100" t="s">
        <v>925</v>
      </c>
      <c r="DON15" s="2103"/>
      <c r="DOO15" s="2101" t="s">
        <v>927</v>
      </c>
      <c r="DOP15" s="2101" t="s">
        <v>973</v>
      </c>
      <c r="DOQ15" s="2101" t="s">
        <v>1145</v>
      </c>
      <c r="DOR15" s="2101"/>
      <c r="DOS15" s="2102" t="s">
        <v>961</v>
      </c>
      <c r="DOT15" s="2106">
        <v>2013</v>
      </c>
      <c r="DOU15" s="2106"/>
      <c r="DOV15" s="2106"/>
      <c r="DOW15" s="2106"/>
      <c r="DOX15" s="2106"/>
      <c r="DOY15" s="2101" t="s">
        <v>886</v>
      </c>
      <c r="DOZ15" s="2107">
        <v>2513797304.6181192</v>
      </c>
      <c r="DPA15" s="2106">
        <v>2</v>
      </c>
      <c r="DPB15" s="2102" t="s">
        <v>4552</v>
      </c>
      <c r="DPC15" s="2100" t="s">
        <v>925</v>
      </c>
      <c r="DPD15" s="2103"/>
      <c r="DPE15" s="2101" t="s">
        <v>927</v>
      </c>
      <c r="DPF15" s="2101" t="s">
        <v>973</v>
      </c>
      <c r="DPG15" s="2101" t="s">
        <v>1145</v>
      </c>
      <c r="DPH15" s="2101"/>
      <c r="DPI15" s="2102" t="s">
        <v>961</v>
      </c>
      <c r="DPJ15" s="2106">
        <v>2013</v>
      </c>
      <c r="DPK15" s="2106"/>
      <c r="DPL15" s="2106"/>
      <c r="DPM15" s="2106"/>
      <c r="DPN15" s="2106"/>
      <c r="DPO15" s="2101" t="s">
        <v>886</v>
      </c>
      <c r="DPP15" s="2107">
        <v>2513797304.6181192</v>
      </c>
      <c r="DPQ15" s="2106">
        <v>2</v>
      </c>
      <c r="DPR15" s="2102" t="s">
        <v>4552</v>
      </c>
      <c r="DPS15" s="2100" t="s">
        <v>925</v>
      </c>
      <c r="DPT15" s="2103"/>
      <c r="DPU15" s="2101" t="s">
        <v>927</v>
      </c>
      <c r="DPV15" s="2101" t="s">
        <v>973</v>
      </c>
      <c r="DPW15" s="2101" t="s">
        <v>1145</v>
      </c>
      <c r="DPX15" s="2101"/>
      <c r="DPY15" s="2102" t="s">
        <v>961</v>
      </c>
      <c r="DPZ15" s="2106">
        <v>2013</v>
      </c>
      <c r="DQA15" s="2106"/>
      <c r="DQB15" s="2106"/>
      <c r="DQC15" s="2106"/>
      <c r="DQD15" s="2106"/>
      <c r="DQE15" s="2101" t="s">
        <v>886</v>
      </c>
      <c r="DQF15" s="2107">
        <v>2513797304.6181192</v>
      </c>
      <c r="DQG15" s="2106">
        <v>2</v>
      </c>
      <c r="DQH15" s="2102" t="s">
        <v>4552</v>
      </c>
      <c r="DQI15" s="2100" t="s">
        <v>925</v>
      </c>
      <c r="DQJ15" s="2103"/>
      <c r="DQK15" s="2101" t="s">
        <v>927</v>
      </c>
      <c r="DQL15" s="2101" t="s">
        <v>973</v>
      </c>
      <c r="DQM15" s="2101" t="s">
        <v>1145</v>
      </c>
      <c r="DQN15" s="2101"/>
      <c r="DQO15" s="2102" t="s">
        <v>961</v>
      </c>
      <c r="DQP15" s="2106">
        <v>2013</v>
      </c>
      <c r="DQQ15" s="2106"/>
      <c r="DQR15" s="2106"/>
      <c r="DQS15" s="2106"/>
      <c r="DQT15" s="2106"/>
      <c r="DQU15" s="2101" t="s">
        <v>886</v>
      </c>
      <c r="DQV15" s="2107">
        <v>2513797304.6181192</v>
      </c>
      <c r="DQW15" s="2106">
        <v>2</v>
      </c>
      <c r="DQX15" s="2102" t="s">
        <v>4552</v>
      </c>
      <c r="DQY15" s="2100" t="s">
        <v>925</v>
      </c>
      <c r="DQZ15" s="2103"/>
      <c r="DRA15" s="2101" t="s">
        <v>927</v>
      </c>
      <c r="DRB15" s="2101" t="s">
        <v>973</v>
      </c>
      <c r="DRC15" s="2101" t="s">
        <v>1145</v>
      </c>
      <c r="DRD15" s="2101"/>
      <c r="DRE15" s="2102" t="s">
        <v>961</v>
      </c>
      <c r="DRF15" s="2106">
        <v>2013</v>
      </c>
      <c r="DRG15" s="2106"/>
      <c r="DRH15" s="2106"/>
      <c r="DRI15" s="2106"/>
      <c r="DRJ15" s="2106"/>
      <c r="DRK15" s="2101" t="s">
        <v>886</v>
      </c>
      <c r="DRL15" s="2107">
        <v>2513797304.6181192</v>
      </c>
      <c r="DRM15" s="2106">
        <v>2</v>
      </c>
      <c r="DRN15" s="2102" t="s">
        <v>4552</v>
      </c>
      <c r="DRO15" s="2100" t="s">
        <v>925</v>
      </c>
      <c r="DRP15" s="2103"/>
      <c r="DRQ15" s="2101" t="s">
        <v>927</v>
      </c>
      <c r="DRR15" s="2101" t="s">
        <v>973</v>
      </c>
      <c r="DRS15" s="2101" t="s">
        <v>1145</v>
      </c>
      <c r="DRT15" s="2101"/>
      <c r="DRU15" s="2102" t="s">
        <v>961</v>
      </c>
      <c r="DRV15" s="2106">
        <v>2013</v>
      </c>
      <c r="DRW15" s="2106"/>
      <c r="DRX15" s="2106"/>
      <c r="DRY15" s="2106"/>
      <c r="DRZ15" s="2106"/>
      <c r="DSA15" s="2101" t="s">
        <v>886</v>
      </c>
      <c r="DSB15" s="2107">
        <v>2513797304.6181192</v>
      </c>
      <c r="DSC15" s="2106">
        <v>2</v>
      </c>
      <c r="DSD15" s="2102" t="s">
        <v>4552</v>
      </c>
      <c r="DSE15" s="2100" t="s">
        <v>925</v>
      </c>
      <c r="DSF15" s="2103"/>
      <c r="DSG15" s="2101" t="s">
        <v>927</v>
      </c>
      <c r="DSH15" s="2101" t="s">
        <v>973</v>
      </c>
      <c r="DSI15" s="2101" t="s">
        <v>1145</v>
      </c>
      <c r="DSJ15" s="2101"/>
      <c r="DSK15" s="2102" t="s">
        <v>961</v>
      </c>
      <c r="DSL15" s="2106">
        <v>2013</v>
      </c>
      <c r="DSM15" s="2106"/>
      <c r="DSN15" s="2106"/>
      <c r="DSO15" s="2106"/>
      <c r="DSP15" s="2106"/>
      <c r="DSQ15" s="2101" t="s">
        <v>886</v>
      </c>
      <c r="DSR15" s="2107">
        <v>2513797304.6181192</v>
      </c>
      <c r="DSS15" s="2106">
        <v>2</v>
      </c>
      <c r="DST15" s="2102" t="s">
        <v>4552</v>
      </c>
      <c r="DSU15" s="2100" t="s">
        <v>925</v>
      </c>
      <c r="DSV15" s="2103"/>
      <c r="DSW15" s="2101" t="s">
        <v>927</v>
      </c>
      <c r="DSX15" s="2101" t="s">
        <v>973</v>
      </c>
      <c r="DSY15" s="2101" t="s">
        <v>1145</v>
      </c>
      <c r="DSZ15" s="2101"/>
      <c r="DTA15" s="2102" t="s">
        <v>961</v>
      </c>
      <c r="DTB15" s="2106">
        <v>2013</v>
      </c>
      <c r="DTC15" s="2106"/>
      <c r="DTD15" s="2106"/>
      <c r="DTE15" s="2106"/>
      <c r="DTF15" s="2106"/>
      <c r="DTG15" s="2101" t="s">
        <v>886</v>
      </c>
      <c r="DTH15" s="2107">
        <v>2513797304.6181192</v>
      </c>
      <c r="DTI15" s="2106">
        <v>2</v>
      </c>
      <c r="DTJ15" s="2102" t="s">
        <v>4552</v>
      </c>
      <c r="DTK15" s="2100" t="s">
        <v>925</v>
      </c>
      <c r="DTL15" s="2103"/>
      <c r="DTM15" s="2101" t="s">
        <v>927</v>
      </c>
      <c r="DTN15" s="2101" t="s">
        <v>973</v>
      </c>
      <c r="DTO15" s="2101" t="s">
        <v>1145</v>
      </c>
      <c r="DTP15" s="2101"/>
      <c r="DTQ15" s="2102" t="s">
        <v>961</v>
      </c>
      <c r="DTR15" s="2106">
        <v>2013</v>
      </c>
      <c r="DTS15" s="2106"/>
      <c r="DTT15" s="2106"/>
      <c r="DTU15" s="2106"/>
      <c r="DTV15" s="2106"/>
      <c r="DTW15" s="2101" t="s">
        <v>886</v>
      </c>
      <c r="DTX15" s="2107">
        <v>2513797304.6181192</v>
      </c>
      <c r="DTY15" s="2106">
        <v>2</v>
      </c>
      <c r="DTZ15" s="2102" t="s">
        <v>4552</v>
      </c>
      <c r="DUA15" s="2100" t="s">
        <v>925</v>
      </c>
      <c r="DUB15" s="2103"/>
      <c r="DUC15" s="2101" t="s">
        <v>927</v>
      </c>
      <c r="DUD15" s="2101" t="s">
        <v>973</v>
      </c>
      <c r="DUE15" s="2101" t="s">
        <v>1145</v>
      </c>
      <c r="DUF15" s="2101"/>
      <c r="DUG15" s="2102" t="s">
        <v>961</v>
      </c>
      <c r="DUH15" s="2106">
        <v>2013</v>
      </c>
      <c r="DUI15" s="2106"/>
      <c r="DUJ15" s="2106"/>
      <c r="DUK15" s="2106"/>
      <c r="DUL15" s="2106"/>
      <c r="DUM15" s="2101" t="s">
        <v>886</v>
      </c>
      <c r="DUN15" s="2107">
        <v>2513797304.6181192</v>
      </c>
      <c r="DUO15" s="2106">
        <v>2</v>
      </c>
      <c r="DUP15" s="2102" t="s">
        <v>4552</v>
      </c>
      <c r="DUQ15" s="2100" t="s">
        <v>925</v>
      </c>
      <c r="DUR15" s="2103"/>
      <c r="DUS15" s="2101" t="s">
        <v>927</v>
      </c>
      <c r="DUT15" s="2101" t="s">
        <v>973</v>
      </c>
      <c r="DUU15" s="2101" t="s">
        <v>1145</v>
      </c>
      <c r="DUV15" s="2101"/>
      <c r="DUW15" s="2102" t="s">
        <v>961</v>
      </c>
      <c r="DUX15" s="2106">
        <v>2013</v>
      </c>
      <c r="DUY15" s="2106"/>
      <c r="DUZ15" s="2106"/>
      <c r="DVA15" s="2106"/>
      <c r="DVB15" s="2106"/>
      <c r="DVC15" s="2101" t="s">
        <v>886</v>
      </c>
      <c r="DVD15" s="2107">
        <v>2513797304.6181192</v>
      </c>
      <c r="DVE15" s="2106">
        <v>2</v>
      </c>
      <c r="DVF15" s="2102" t="s">
        <v>4552</v>
      </c>
      <c r="DVG15" s="2100" t="s">
        <v>925</v>
      </c>
      <c r="DVH15" s="2103"/>
      <c r="DVI15" s="2101" t="s">
        <v>927</v>
      </c>
      <c r="DVJ15" s="2101" t="s">
        <v>973</v>
      </c>
      <c r="DVK15" s="2101" t="s">
        <v>1145</v>
      </c>
      <c r="DVL15" s="2101"/>
      <c r="DVM15" s="2102" t="s">
        <v>961</v>
      </c>
      <c r="DVN15" s="2106">
        <v>2013</v>
      </c>
      <c r="DVO15" s="2106"/>
      <c r="DVP15" s="2106"/>
      <c r="DVQ15" s="2106"/>
      <c r="DVR15" s="2106"/>
      <c r="DVS15" s="2101" t="s">
        <v>886</v>
      </c>
      <c r="DVT15" s="2107">
        <v>2513797304.6181192</v>
      </c>
      <c r="DVU15" s="2106">
        <v>2</v>
      </c>
      <c r="DVV15" s="2102" t="s">
        <v>4552</v>
      </c>
      <c r="DVW15" s="2100" t="s">
        <v>925</v>
      </c>
      <c r="DVX15" s="2103"/>
      <c r="DVY15" s="2101" t="s">
        <v>927</v>
      </c>
      <c r="DVZ15" s="2101" t="s">
        <v>973</v>
      </c>
      <c r="DWA15" s="2101" t="s">
        <v>1145</v>
      </c>
      <c r="DWB15" s="2101"/>
      <c r="DWC15" s="2102" t="s">
        <v>961</v>
      </c>
      <c r="DWD15" s="2106">
        <v>2013</v>
      </c>
      <c r="DWE15" s="2106"/>
      <c r="DWF15" s="2106"/>
      <c r="DWG15" s="2106"/>
      <c r="DWH15" s="2106"/>
      <c r="DWI15" s="2101" t="s">
        <v>886</v>
      </c>
      <c r="DWJ15" s="2107">
        <v>2513797304.6181192</v>
      </c>
      <c r="DWK15" s="2106">
        <v>2</v>
      </c>
      <c r="DWL15" s="2102" t="s">
        <v>4552</v>
      </c>
      <c r="DWM15" s="2100" t="s">
        <v>925</v>
      </c>
      <c r="DWN15" s="2103"/>
      <c r="DWO15" s="2101" t="s">
        <v>927</v>
      </c>
      <c r="DWP15" s="2101" t="s">
        <v>973</v>
      </c>
      <c r="DWQ15" s="2101" t="s">
        <v>1145</v>
      </c>
      <c r="DWR15" s="2101"/>
      <c r="DWS15" s="2102" t="s">
        <v>961</v>
      </c>
      <c r="DWT15" s="2106">
        <v>2013</v>
      </c>
      <c r="DWU15" s="2106"/>
      <c r="DWV15" s="2106"/>
      <c r="DWW15" s="2106"/>
      <c r="DWX15" s="2106"/>
      <c r="DWY15" s="2101" t="s">
        <v>886</v>
      </c>
      <c r="DWZ15" s="2107">
        <v>2513797304.6181192</v>
      </c>
      <c r="DXA15" s="2106">
        <v>2</v>
      </c>
      <c r="DXB15" s="2102" t="s">
        <v>4552</v>
      </c>
      <c r="DXC15" s="2100" t="s">
        <v>925</v>
      </c>
      <c r="DXD15" s="2103"/>
      <c r="DXE15" s="2101" t="s">
        <v>927</v>
      </c>
      <c r="DXF15" s="2101" t="s">
        <v>973</v>
      </c>
      <c r="DXG15" s="2101" t="s">
        <v>1145</v>
      </c>
      <c r="DXH15" s="2101"/>
      <c r="DXI15" s="2102" t="s">
        <v>961</v>
      </c>
      <c r="DXJ15" s="2106">
        <v>2013</v>
      </c>
      <c r="DXK15" s="2106"/>
      <c r="DXL15" s="2106"/>
      <c r="DXM15" s="2106"/>
      <c r="DXN15" s="2106"/>
      <c r="DXO15" s="2101" t="s">
        <v>886</v>
      </c>
      <c r="DXP15" s="2107">
        <v>2513797304.6181192</v>
      </c>
      <c r="DXQ15" s="2106">
        <v>2</v>
      </c>
      <c r="DXR15" s="2102" t="s">
        <v>4552</v>
      </c>
      <c r="DXS15" s="2100" t="s">
        <v>925</v>
      </c>
      <c r="DXT15" s="2103"/>
      <c r="DXU15" s="2101" t="s">
        <v>927</v>
      </c>
      <c r="DXV15" s="2101" t="s">
        <v>973</v>
      </c>
      <c r="DXW15" s="2101" t="s">
        <v>1145</v>
      </c>
      <c r="DXX15" s="2101"/>
      <c r="DXY15" s="2102" t="s">
        <v>961</v>
      </c>
      <c r="DXZ15" s="2106">
        <v>2013</v>
      </c>
      <c r="DYA15" s="2106"/>
      <c r="DYB15" s="2106"/>
      <c r="DYC15" s="2106"/>
      <c r="DYD15" s="2106"/>
      <c r="DYE15" s="2101" t="s">
        <v>886</v>
      </c>
      <c r="DYF15" s="2107">
        <v>2513797304.6181192</v>
      </c>
      <c r="DYG15" s="2106">
        <v>2</v>
      </c>
      <c r="DYH15" s="2102" t="s">
        <v>4552</v>
      </c>
      <c r="DYI15" s="2100" t="s">
        <v>925</v>
      </c>
      <c r="DYJ15" s="2103"/>
      <c r="DYK15" s="2101" t="s">
        <v>927</v>
      </c>
      <c r="DYL15" s="2101" t="s">
        <v>973</v>
      </c>
      <c r="DYM15" s="2101" t="s">
        <v>1145</v>
      </c>
      <c r="DYN15" s="2101"/>
      <c r="DYO15" s="2102" t="s">
        <v>961</v>
      </c>
      <c r="DYP15" s="2106">
        <v>2013</v>
      </c>
      <c r="DYQ15" s="2106"/>
      <c r="DYR15" s="2106"/>
      <c r="DYS15" s="2106"/>
      <c r="DYT15" s="2106"/>
      <c r="DYU15" s="2101" t="s">
        <v>886</v>
      </c>
      <c r="DYV15" s="2107">
        <v>2513797304.6181192</v>
      </c>
      <c r="DYW15" s="2106">
        <v>2</v>
      </c>
      <c r="DYX15" s="2102" t="s">
        <v>4552</v>
      </c>
      <c r="DYY15" s="2100" t="s">
        <v>925</v>
      </c>
      <c r="DYZ15" s="2103"/>
      <c r="DZA15" s="2101" t="s">
        <v>927</v>
      </c>
      <c r="DZB15" s="2101" t="s">
        <v>973</v>
      </c>
      <c r="DZC15" s="2101" t="s">
        <v>1145</v>
      </c>
      <c r="DZD15" s="2101"/>
      <c r="DZE15" s="2102" t="s">
        <v>961</v>
      </c>
      <c r="DZF15" s="2106">
        <v>2013</v>
      </c>
      <c r="DZG15" s="2106"/>
      <c r="DZH15" s="2106"/>
      <c r="DZI15" s="2106"/>
      <c r="DZJ15" s="2106"/>
      <c r="DZK15" s="2101" t="s">
        <v>886</v>
      </c>
      <c r="DZL15" s="2107">
        <v>2513797304.6181192</v>
      </c>
      <c r="DZM15" s="2106">
        <v>2</v>
      </c>
      <c r="DZN15" s="2102" t="s">
        <v>4552</v>
      </c>
      <c r="DZO15" s="2100" t="s">
        <v>925</v>
      </c>
      <c r="DZP15" s="2103"/>
      <c r="DZQ15" s="2101" t="s">
        <v>927</v>
      </c>
      <c r="DZR15" s="2101" t="s">
        <v>973</v>
      </c>
      <c r="DZS15" s="2101" t="s">
        <v>1145</v>
      </c>
      <c r="DZT15" s="2101"/>
      <c r="DZU15" s="2102" t="s">
        <v>961</v>
      </c>
      <c r="DZV15" s="2106">
        <v>2013</v>
      </c>
      <c r="DZW15" s="2106"/>
      <c r="DZX15" s="2106"/>
      <c r="DZY15" s="2106"/>
      <c r="DZZ15" s="2106"/>
      <c r="EAA15" s="2101" t="s">
        <v>886</v>
      </c>
      <c r="EAB15" s="2107">
        <v>2513797304.6181192</v>
      </c>
      <c r="EAC15" s="2106">
        <v>2</v>
      </c>
      <c r="EAD15" s="2102" t="s">
        <v>4552</v>
      </c>
      <c r="EAE15" s="2100" t="s">
        <v>925</v>
      </c>
      <c r="EAF15" s="2103"/>
      <c r="EAG15" s="2101" t="s">
        <v>927</v>
      </c>
      <c r="EAH15" s="2101" t="s">
        <v>973</v>
      </c>
      <c r="EAI15" s="2101" t="s">
        <v>1145</v>
      </c>
      <c r="EAJ15" s="2101"/>
      <c r="EAK15" s="2102" t="s">
        <v>961</v>
      </c>
      <c r="EAL15" s="2106">
        <v>2013</v>
      </c>
      <c r="EAM15" s="2106"/>
      <c r="EAN15" s="2106"/>
      <c r="EAO15" s="2106"/>
      <c r="EAP15" s="2106"/>
      <c r="EAQ15" s="2101" t="s">
        <v>886</v>
      </c>
      <c r="EAR15" s="2107">
        <v>2513797304.6181192</v>
      </c>
      <c r="EAS15" s="2106">
        <v>2</v>
      </c>
      <c r="EAT15" s="2102" t="s">
        <v>4552</v>
      </c>
      <c r="EAU15" s="2100" t="s">
        <v>925</v>
      </c>
      <c r="EAV15" s="2103"/>
      <c r="EAW15" s="2101" t="s">
        <v>927</v>
      </c>
      <c r="EAX15" s="2101" t="s">
        <v>973</v>
      </c>
      <c r="EAY15" s="2101" t="s">
        <v>1145</v>
      </c>
      <c r="EAZ15" s="2101"/>
      <c r="EBA15" s="2102" t="s">
        <v>961</v>
      </c>
      <c r="EBB15" s="2106">
        <v>2013</v>
      </c>
      <c r="EBC15" s="2106"/>
      <c r="EBD15" s="2106"/>
      <c r="EBE15" s="2106"/>
      <c r="EBF15" s="2106"/>
      <c r="EBG15" s="2101" t="s">
        <v>886</v>
      </c>
      <c r="EBH15" s="2107">
        <v>2513797304.6181192</v>
      </c>
      <c r="EBI15" s="2106">
        <v>2</v>
      </c>
      <c r="EBJ15" s="2102" t="s">
        <v>4552</v>
      </c>
      <c r="EBK15" s="2100" t="s">
        <v>925</v>
      </c>
      <c r="EBL15" s="2103"/>
      <c r="EBM15" s="2101" t="s">
        <v>927</v>
      </c>
      <c r="EBN15" s="2101" t="s">
        <v>973</v>
      </c>
      <c r="EBO15" s="2101" t="s">
        <v>1145</v>
      </c>
      <c r="EBP15" s="2101"/>
      <c r="EBQ15" s="2102" t="s">
        <v>961</v>
      </c>
      <c r="EBR15" s="2106">
        <v>2013</v>
      </c>
      <c r="EBS15" s="2106"/>
      <c r="EBT15" s="2106"/>
      <c r="EBU15" s="2106"/>
      <c r="EBV15" s="2106"/>
      <c r="EBW15" s="2101" t="s">
        <v>886</v>
      </c>
      <c r="EBX15" s="2107">
        <v>2513797304.6181192</v>
      </c>
      <c r="EBY15" s="2106">
        <v>2</v>
      </c>
      <c r="EBZ15" s="2102" t="s">
        <v>4552</v>
      </c>
      <c r="ECA15" s="2100" t="s">
        <v>925</v>
      </c>
      <c r="ECB15" s="2103"/>
      <c r="ECC15" s="2101" t="s">
        <v>927</v>
      </c>
      <c r="ECD15" s="2101" t="s">
        <v>973</v>
      </c>
      <c r="ECE15" s="2101" t="s">
        <v>1145</v>
      </c>
      <c r="ECF15" s="2101"/>
      <c r="ECG15" s="2102" t="s">
        <v>961</v>
      </c>
      <c r="ECH15" s="2106">
        <v>2013</v>
      </c>
      <c r="ECI15" s="2106"/>
      <c r="ECJ15" s="2106"/>
      <c r="ECK15" s="2106"/>
      <c r="ECL15" s="2106"/>
      <c r="ECM15" s="2101" t="s">
        <v>886</v>
      </c>
      <c r="ECN15" s="2107">
        <v>2513797304.6181192</v>
      </c>
      <c r="ECO15" s="2106">
        <v>2</v>
      </c>
      <c r="ECP15" s="2102" t="s">
        <v>4552</v>
      </c>
      <c r="ECQ15" s="2100" t="s">
        <v>925</v>
      </c>
      <c r="ECR15" s="2103"/>
      <c r="ECS15" s="2101" t="s">
        <v>927</v>
      </c>
      <c r="ECT15" s="2101" t="s">
        <v>973</v>
      </c>
      <c r="ECU15" s="2101" t="s">
        <v>1145</v>
      </c>
      <c r="ECV15" s="2101"/>
      <c r="ECW15" s="2102" t="s">
        <v>961</v>
      </c>
      <c r="ECX15" s="2106">
        <v>2013</v>
      </c>
      <c r="ECY15" s="2106"/>
      <c r="ECZ15" s="2106"/>
      <c r="EDA15" s="2106"/>
      <c r="EDB15" s="2106"/>
      <c r="EDC15" s="2101" t="s">
        <v>886</v>
      </c>
      <c r="EDD15" s="2107">
        <v>2513797304.6181192</v>
      </c>
      <c r="EDE15" s="2106">
        <v>2</v>
      </c>
      <c r="EDF15" s="2102" t="s">
        <v>4552</v>
      </c>
      <c r="EDG15" s="2100" t="s">
        <v>925</v>
      </c>
      <c r="EDH15" s="2103"/>
      <c r="EDI15" s="2101" t="s">
        <v>927</v>
      </c>
      <c r="EDJ15" s="2101" t="s">
        <v>973</v>
      </c>
      <c r="EDK15" s="2101" t="s">
        <v>1145</v>
      </c>
      <c r="EDL15" s="2101"/>
      <c r="EDM15" s="2102" t="s">
        <v>961</v>
      </c>
      <c r="EDN15" s="2106">
        <v>2013</v>
      </c>
      <c r="EDO15" s="2106"/>
      <c r="EDP15" s="2106"/>
      <c r="EDQ15" s="2106"/>
      <c r="EDR15" s="2106"/>
      <c r="EDS15" s="2101" t="s">
        <v>886</v>
      </c>
      <c r="EDT15" s="2107">
        <v>2513797304.6181192</v>
      </c>
      <c r="EDU15" s="2106">
        <v>2</v>
      </c>
      <c r="EDV15" s="2102" t="s">
        <v>4552</v>
      </c>
      <c r="EDW15" s="2100" t="s">
        <v>925</v>
      </c>
      <c r="EDX15" s="2103"/>
      <c r="EDY15" s="2101" t="s">
        <v>927</v>
      </c>
      <c r="EDZ15" s="2101" t="s">
        <v>973</v>
      </c>
      <c r="EEA15" s="2101" t="s">
        <v>1145</v>
      </c>
      <c r="EEB15" s="2101"/>
      <c r="EEC15" s="2102" t="s">
        <v>961</v>
      </c>
      <c r="EED15" s="2106">
        <v>2013</v>
      </c>
      <c r="EEE15" s="2106"/>
      <c r="EEF15" s="2106"/>
      <c r="EEG15" s="2106"/>
      <c r="EEH15" s="2106"/>
      <c r="EEI15" s="2101" t="s">
        <v>886</v>
      </c>
      <c r="EEJ15" s="2107">
        <v>2513797304.6181192</v>
      </c>
      <c r="EEK15" s="2106">
        <v>2</v>
      </c>
      <c r="EEL15" s="2102" t="s">
        <v>4552</v>
      </c>
      <c r="EEM15" s="2100" t="s">
        <v>925</v>
      </c>
      <c r="EEN15" s="2103"/>
      <c r="EEO15" s="2101" t="s">
        <v>927</v>
      </c>
      <c r="EEP15" s="2101" t="s">
        <v>973</v>
      </c>
      <c r="EEQ15" s="2101" t="s">
        <v>1145</v>
      </c>
      <c r="EER15" s="2101"/>
      <c r="EES15" s="2102" t="s">
        <v>961</v>
      </c>
      <c r="EET15" s="2106">
        <v>2013</v>
      </c>
      <c r="EEU15" s="2106"/>
      <c r="EEV15" s="2106"/>
      <c r="EEW15" s="2106"/>
      <c r="EEX15" s="2106"/>
      <c r="EEY15" s="2101" t="s">
        <v>886</v>
      </c>
      <c r="EEZ15" s="2107">
        <v>2513797304.6181192</v>
      </c>
      <c r="EFA15" s="2106">
        <v>2</v>
      </c>
      <c r="EFB15" s="2102" t="s">
        <v>4552</v>
      </c>
      <c r="EFC15" s="2100" t="s">
        <v>925</v>
      </c>
      <c r="EFD15" s="2103"/>
      <c r="EFE15" s="2101" t="s">
        <v>927</v>
      </c>
      <c r="EFF15" s="2101" t="s">
        <v>973</v>
      </c>
      <c r="EFG15" s="2101" t="s">
        <v>1145</v>
      </c>
      <c r="EFH15" s="2101"/>
      <c r="EFI15" s="2102" t="s">
        <v>961</v>
      </c>
      <c r="EFJ15" s="2106">
        <v>2013</v>
      </c>
      <c r="EFK15" s="2106"/>
      <c r="EFL15" s="2106"/>
      <c r="EFM15" s="2106"/>
      <c r="EFN15" s="2106"/>
      <c r="EFO15" s="2101" t="s">
        <v>886</v>
      </c>
      <c r="EFP15" s="2107">
        <v>2513797304.6181192</v>
      </c>
      <c r="EFQ15" s="2106">
        <v>2</v>
      </c>
      <c r="EFR15" s="2102" t="s">
        <v>4552</v>
      </c>
      <c r="EFS15" s="2100" t="s">
        <v>925</v>
      </c>
      <c r="EFT15" s="2103"/>
      <c r="EFU15" s="2101" t="s">
        <v>927</v>
      </c>
      <c r="EFV15" s="2101" t="s">
        <v>973</v>
      </c>
      <c r="EFW15" s="2101" t="s">
        <v>1145</v>
      </c>
      <c r="EFX15" s="2101"/>
      <c r="EFY15" s="2102" t="s">
        <v>961</v>
      </c>
      <c r="EFZ15" s="2106">
        <v>2013</v>
      </c>
      <c r="EGA15" s="2106"/>
      <c r="EGB15" s="2106"/>
      <c r="EGC15" s="2106"/>
      <c r="EGD15" s="2106"/>
      <c r="EGE15" s="2101" t="s">
        <v>886</v>
      </c>
      <c r="EGF15" s="2107">
        <v>2513797304.6181192</v>
      </c>
      <c r="EGG15" s="2106">
        <v>2</v>
      </c>
      <c r="EGH15" s="2102" t="s">
        <v>4552</v>
      </c>
      <c r="EGI15" s="2100" t="s">
        <v>925</v>
      </c>
      <c r="EGJ15" s="2103"/>
      <c r="EGK15" s="2101" t="s">
        <v>927</v>
      </c>
      <c r="EGL15" s="2101" t="s">
        <v>973</v>
      </c>
      <c r="EGM15" s="2101" t="s">
        <v>1145</v>
      </c>
      <c r="EGN15" s="2101"/>
      <c r="EGO15" s="2102" t="s">
        <v>961</v>
      </c>
      <c r="EGP15" s="2106">
        <v>2013</v>
      </c>
      <c r="EGQ15" s="2106"/>
      <c r="EGR15" s="2106"/>
      <c r="EGS15" s="2106"/>
      <c r="EGT15" s="2106"/>
      <c r="EGU15" s="2101" t="s">
        <v>886</v>
      </c>
      <c r="EGV15" s="2107">
        <v>2513797304.6181192</v>
      </c>
      <c r="EGW15" s="2106">
        <v>2</v>
      </c>
      <c r="EGX15" s="2102" t="s">
        <v>4552</v>
      </c>
      <c r="EGY15" s="2100" t="s">
        <v>925</v>
      </c>
      <c r="EGZ15" s="2103"/>
      <c r="EHA15" s="2101" t="s">
        <v>927</v>
      </c>
      <c r="EHB15" s="2101" t="s">
        <v>973</v>
      </c>
      <c r="EHC15" s="2101" t="s">
        <v>1145</v>
      </c>
      <c r="EHD15" s="2101"/>
      <c r="EHE15" s="2102" t="s">
        <v>961</v>
      </c>
      <c r="EHF15" s="2106">
        <v>2013</v>
      </c>
      <c r="EHG15" s="2106"/>
      <c r="EHH15" s="2106"/>
      <c r="EHI15" s="2106"/>
      <c r="EHJ15" s="2106"/>
      <c r="EHK15" s="2101" t="s">
        <v>886</v>
      </c>
      <c r="EHL15" s="2107">
        <v>2513797304.6181192</v>
      </c>
      <c r="EHM15" s="2106">
        <v>2</v>
      </c>
      <c r="EHN15" s="2102" t="s">
        <v>4552</v>
      </c>
      <c r="EHO15" s="2100" t="s">
        <v>925</v>
      </c>
      <c r="EHP15" s="2103"/>
      <c r="EHQ15" s="2101" t="s">
        <v>927</v>
      </c>
      <c r="EHR15" s="2101" t="s">
        <v>973</v>
      </c>
      <c r="EHS15" s="2101" t="s">
        <v>1145</v>
      </c>
      <c r="EHT15" s="2101"/>
      <c r="EHU15" s="2102" t="s">
        <v>961</v>
      </c>
      <c r="EHV15" s="2106">
        <v>2013</v>
      </c>
      <c r="EHW15" s="2106"/>
      <c r="EHX15" s="2106"/>
      <c r="EHY15" s="2106"/>
      <c r="EHZ15" s="2106"/>
      <c r="EIA15" s="2101" t="s">
        <v>886</v>
      </c>
      <c r="EIB15" s="2107">
        <v>2513797304.6181192</v>
      </c>
      <c r="EIC15" s="2106">
        <v>2</v>
      </c>
      <c r="EID15" s="2102" t="s">
        <v>4552</v>
      </c>
      <c r="EIE15" s="2100" t="s">
        <v>925</v>
      </c>
      <c r="EIF15" s="2103"/>
      <c r="EIG15" s="2101" t="s">
        <v>927</v>
      </c>
      <c r="EIH15" s="2101" t="s">
        <v>973</v>
      </c>
      <c r="EII15" s="2101" t="s">
        <v>1145</v>
      </c>
      <c r="EIJ15" s="2101"/>
      <c r="EIK15" s="2102" t="s">
        <v>961</v>
      </c>
      <c r="EIL15" s="2106">
        <v>2013</v>
      </c>
      <c r="EIM15" s="2106"/>
      <c r="EIN15" s="2106"/>
      <c r="EIO15" s="2106"/>
      <c r="EIP15" s="2106"/>
      <c r="EIQ15" s="2101" t="s">
        <v>886</v>
      </c>
      <c r="EIR15" s="2107">
        <v>2513797304.6181192</v>
      </c>
      <c r="EIS15" s="2106">
        <v>2</v>
      </c>
      <c r="EIT15" s="2102" t="s">
        <v>4552</v>
      </c>
      <c r="EIU15" s="2100" t="s">
        <v>925</v>
      </c>
      <c r="EIV15" s="2103"/>
      <c r="EIW15" s="2101" t="s">
        <v>927</v>
      </c>
      <c r="EIX15" s="2101" t="s">
        <v>973</v>
      </c>
      <c r="EIY15" s="2101" t="s">
        <v>1145</v>
      </c>
      <c r="EIZ15" s="2101"/>
      <c r="EJA15" s="2102" t="s">
        <v>961</v>
      </c>
      <c r="EJB15" s="2106">
        <v>2013</v>
      </c>
      <c r="EJC15" s="2106"/>
      <c r="EJD15" s="2106"/>
      <c r="EJE15" s="2106"/>
      <c r="EJF15" s="2106"/>
      <c r="EJG15" s="2101" t="s">
        <v>886</v>
      </c>
      <c r="EJH15" s="2107">
        <v>2513797304.6181192</v>
      </c>
      <c r="EJI15" s="2106">
        <v>2</v>
      </c>
      <c r="EJJ15" s="2102" t="s">
        <v>4552</v>
      </c>
      <c r="EJK15" s="2100" t="s">
        <v>925</v>
      </c>
      <c r="EJL15" s="2103"/>
      <c r="EJM15" s="2101" t="s">
        <v>927</v>
      </c>
      <c r="EJN15" s="2101" t="s">
        <v>973</v>
      </c>
      <c r="EJO15" s="2101" t="s">
        <v>1145</v>
      </c>
      <c r="EJP15" s="2101"/>
      <c r="EJQ15" s="2102" t="s">
        <v>961</v>
      </c>
      <c r="EJR15" s="2106">
        <v>2013</v>
      </c>
      <c r="EJS15" s="2106"/>
      <c r="EJT15" s="2106"/>
      <c r="EJU15" s="2106"/>
      <c r="EJV15" s="2106"/>
      <c r="EJW15" s="2101" t="s">
        <v>886</v>
      </c>
      <c r="EJX15" s="2107">
        <v>2513797304.6181192</v>
      </c>
      <c r="EJY15" s="2106">
        <v>2</v>
      </c>
      <c r="EJZ15" s="2102" t="s">
        <v>4552</v>
      </c>
      <c r="EKA15" s="2100" t="s">
        <v>925</v>
      </c>
      <c r="EKB15" s="2103"/>
      <c r="EKC15" s="2101" t="s">
        <v>927</v>
      </c>
      <c r="EKD15" s="2101" t="s">
        <v>973</v>
      </c>
      <c r="EKE15" s="2101" t="s">
        <v>1145</v>
      </c>
      <c r="EKF15" s="2101"/>
      <c r="EKG15" s="2102" t="s">
        <v>961</v>
      </c>
      <c r="EKH15" s="2106">
        <v>2013</v>
      </c>
      <c r="EKI15" s="2106"/>
      <c r="EKJ15" s="2106"/>
      <c r="EKK15" s="2106"/>
      <c r="EKL15" s="2106"/>
      <c r="EKM15" s="2101" t="s">
        <v>886</v>
      </c>
      <c r="EKN15" s="2107">
        <v>2513797304.6181192</v>
      </c>
      <c r="EKO15" s="2106">
        <v>2</v>
      </c>
      <c r="EKP15" s="2102" t="s">
        <v>4552</v>
      </c>
      <c r="EKQ15" s="2100" t="s">
        <v>925</v>
      </c>
      <c r="EKR15" s="2103"/>
      <c r="EKS15" s="2101" t="s">
        <v>927</v>
      </c>
      <c r="EKT15" s="2101" t="s">
        <v>973</v>
      </c>
      <c r="EKU15" s="2101" t="s">
        <v>1145</v>
      </c>
      <c r="EKV15" s="2101"/>
      <c r="EKW15" s="2102" t="s">
        <v>961</v>
      </c>
      <c r="EKX15" s="2106">
        <v>2013</v>
      </c>
      <c r="EKY15" s="2106"/>
      <c r="EKZ15" s="2106"/>
      <c r="ELA15" s="2106"/>
      <c r="ELB15" s="2106"/>
      <c r="ELC15" s="2101" t="s">
        <v>886</v>
      </c>
      <c r="ELD15" s="2107">
        <v>2513797304.6181192</v>
      </c>
      <c r="ELE15" s="2106">
        <v>2</v>
      </c>
      <c r="ELF15" s="2102" t="s">
        <v>4552</v>
      </c>
      <c r="ELG15" s="2100" t="s">
        <v>925</v>
      </c>
      <c r="ELH15" s="2103"/>
      <c r="ELI15" s="2101" t="s">
        <v>927</v>
      </c>
      <c r="ELJ15" s="2101" t="s">
        <v>973</v>
      </c>
      <c r="ELK15" s="2101" t="s">
        <v>1145</v>
      </c>
      <c r="ELL15" s="2101"/>
      <c r="ELM15" s="2102" t="s">
        <v>961</v>
      </c>
      <c r="ELN15" s="2106">
        <v>2013</v>
      </c>
      <c r="ELO15" s="2106"/>
      <c r="ELP15" s="2106"/>
      <c r="ELQ15" s="2106"/>
      <c r="ELR15" s="2106"/>
      <c r="ELS15" s="2101" t="s">
        <v>886</v>
      </c>
      <c r="ELT15" s="2107">
        <v>2513797304.6181192</v>
      </c>
      <c r="ELU15" s="2106">
        <v>2</v>
      </c>
      <c r="ELV15" s="2102" t="s">
        <v>4552</v>
      </c>
      <c r="ELW15" s="2100" t="s">
        <v>925</v>
      </c>
      <c r="ELX15" s="2103"/>
      <c r="ELY15" s="2101" t="s">
        <v>927</v>
      </c>
      <c r="ELZ15" s="2101" t="s">
        <v>973</v>
      </c>
      <c r="EMA15" s="2101" t="s">
        <v>1145</v>
      </c>
      <c r="EMB15" s="2101"/>
      <c r="EMC15" s="2102" t="s">
        <v>961</v>
      </c>
      <c r="EMD15" s="2106">
        <v>2013</v>
      </c>
      <c r="EME15" s="2106"/>
      <c r="EMF15" s="2106"/>
      <c r="EMG15" s="2106"/>
      <c r="EMH15" s="2106"/>
      <c r="EMI15" s="2101" t="s">
        <v>886</v>
      </c>
      <c r="EMJ15" s="2107">
        <v>2513797304.6181192</v>
      </c>
      <c r="EMK15" s="2106">
        <v>2</v>
      </c>
      <c r="EML15" s="2102" t="s">
        <v>4552</v>
      </c>
      <c r="EMM15" s="2100" t="s">
        <v>925</v>
      </c>
      <c r="EMN15" s="2103"/>
      <c r="EMO15" s="2101" t="s">
        <v>927</v>
      </c>
      <c r="EMP15" s="2101" t="s">
        <v>973</v>
      </c>
      <c r="EMQ15" s="2101" t="s">
        <v>1145</v>
      </c>
      <c r="EMR15" s="2101"/>
      <c r="EMS15" s="2102" t="s">
        <v>961</v>
      </c>
      <c r="EMT15" s="2106">
        <v>2013</v>
      </c>
      <c r="EMU15" s="2106"/>
      <c r="EMV15" s="2106"/>
      <c r="EMW15" s="2106"/>
      <c r="EMX15" s="2106"/>
      <c r="EMY15" s="2101" t="s">
        <v>886</v>
      </c>
      <c r="EMZ15" s="2107">
        <v>2513797304.6181192</v>
      </c>
      <c r="ENA15" s="2106">
        <v>2</v>
      </c>
      <c r="ENB15" s="2102" t="s">
        <v>4552</v>
      </c>
      <c r="ENC15" s="2100" t="s">
        <v>925</v>
      </c>
      <c r="END15" s="2103"/>
      <c r="ENE15" s="2101" t="s">
        <v>927</v>
      </c>
      <c r="ENF15" s="2101" t="s">
        <v>973</v>
      </c>
      <c r="ENG15" s="2101" t="s">
        <v>1145</v>
      </c>
      <c r="ENH15" s="2101"/>
      <c r="ENI15" s="2102" t="s">
        <v>961</v>
      </c>
      <c r="ENJ15" s="2106">
        <v>2013</v>
      </c>
      <c r="ENK15" s="2106"/>
      <c r="ENL15" s="2106"/>
      <c r="ENM15" s="2106"/>
      <c r="ENN15" s="2106"/>
      <c r="ENO15" s="2101" t="s">
        <v>886</v>
      </c>
      <c r="ENP15" s="2107">
        <v>2513797304.6181192</v>
      </c>
      <c r="ENQ15" s="2106">
        <v>2</v>
      </c>
      <c r="ENR15" s="2102" t="s">
        <v>4552</v>
      </c>
      <c r="ENS15" s="2100" t="s">
        <v>925</v>
      </c>
      <c r="ENT15" s="2103"/>
      <c r="ENU15" s="2101" t="s">
        <v>927</v>
      </c>
      <c r="ENV15" s="2101" t="s">
        <v>973</v>
      </c>
      <c r="ENW15" s="2101" t="s">
        <v>1145</v>
      </c>
      <c r="ENX15" s="2101"/>
      <c r="ENY15" s="2102" t="s">
        <v>961</v>
      </c>
      <c r="ENZ15" s="2106">
        <v>2013</v>
      </c>
      <c r="EOA15" s="2106"/>
      <c r="EOB15" s="2106"/>
      <c r="EOC15" s="2106"/>
      <c r="EOD15" s="2106"/>
      <c r="EOE15" s="2101" t="s">
        <v>886</v>
      </c>
      <c r="EOF15" s="2107">
        <v>2513797304.6181192</v>
      </c>
      <c r="EOG15" s="2106">
        <v>2</v>
      </c>
      <c r="EOH15" s="2102" t="s">
        <v>4552</v>
      </c>
      <c r="EOI15" s="2100" t="s">
        <v>925</v>
      </c>
      <c r="EOJ15" s="2103"/>
      <c r="EOK15" s="2101" t="s">
        <v>927</v>
      </c>
      <c r="EOL15" s="2101" t="s">
        <v>973</v>
      </c>
      <c r="EOM15" s="2101" t="s">
        <v>1145</v>
      </c>
      <c r="EON15" s="2101"/>
      <c r="EOO15" s="2102" t="s">
        <v>961</v>
      </c>
      <c r="EOP15" s="2106">
        <v>2013</v>
      </c>
      <c r="EOQ15" s="2106"/>
      <c r="EOR15" s="2106"/>
      <c r="EOS15" s="2106"/>
      <c r="EOT15" s="2106"/>
      <c r="EOU15" s="2101" t="s">
        <v>886</v>
      </c>
      <c r="EOV15" s="2107">
        <v>2513797304.6181192</v>
      </c>
      <c r="EOW15" s="2106">
        <v>2</v>
      </c>
      <c r="EOX15" s="2102" t="s">
        <v>4552</v>
      </c>
      <c r="EOY15" s="2100" t="s">
        <v>925</v>
      </c>
      <c r="EOZ15" s="2103"/>
      <c r="EPA15" s="2101" t="s">
        <v>927</v>
      </c>
      <c r="EPB15" s="2101" t="s">
        <v>973</v>
      </c>
      <c r="EPC15" s="2101" t="s">
        <v>1145</v>
      </c>
      <c r="EPD15" s="2101"/>
      <c r="EPE15" s="2102" t="s">
        <v>961</v>
      </c>
      <c r="EPF15" s="2106">
        <v>2013</v>
      </c>
      <c r="EPG15" s="2106"/>
      <c r="EPH15" s="2106"/>
      <c r="EPI15" s="2106"/>
      <c r="EPJ15" s="2106"/>
      <c r="EPK15" s="2101" t="s">
        <v>886</v>
      </c>
      <c r="EPL15" s="2107">
        <v>2513797304.6181192</v>
      </c>
      <c r="EPM15" s="2106">
        <v>2</v>
      </c>
      <c r="EPN15" s="2102" t="s">
        <v>4552</v>
      </c>
      <c r="EPO15" s="2100" t="s">
        <v>925</v>
      </c>
      <c r="EPP15" s="2103"/>
      <c r="EPQ15" s="2101" t="s">
        <v>927</v>
      </c>
      <c r="EPR15" s="2101" t="s">
        <v>973</v>
      </c>
      <c r="EPS15" s="2101" t="s">
        <v>1145</v>
      </c>
      <c r="EPT15" s="2101"/>
      <c r="EPU15" s="2102" t="s">
        <v>961</v>
      </c>
      <c r="EPV15" s="2106">
        <v>2013</v>
      </c>
      <c r="EPW15" s="2106"/>
      <c r="EPX15" s="2106"/>
      <c r="EPY15" s="2106"/>
      <c r="EPZ15" s="2106"/>
      <c r="EQA15" s="2101" t="s">
        <v>886</v>
      </c>
      <c r="EQB15" s="2107">
        <v>2513797304.6181192</v>
      </c>
      <c r="EQC15" s="2106">
        <v>2</v>
      </c>
      <c r="EQD15" s="2102" t="s">
        <v>4552</v>
      </c>
      <c r="EQE15" s="2100" t="s">
        <v>925</v>
      </c>
      <c r="EQF15" s="2103"/>
      <c r="EQG15" s="2101" t="s">
        <v>927</v>
      </c>
      <c r="EQH15" s="2101" t="s">
        <v>973</v>
      </c>
      <c r="EQI15" s="2101" t="s">
        <v>1145</v>
      </c>
      <c r="EQJ15" s="2101"/>
      <c r="EQK15" s="2102" t="s">
        <v>961</v>
      </c>
      <c r="EQL15" s="2106">
        <v>2013</v>
      </c>
      <c r="EQM15" s="2106"/>
      <c r="EQN15" s="2106"/>
      <c r="EQO15" s="2106"/>
      <c r="EQP15" s="2106"/>
      <c r="EQQ15" s="2101" t="s">
        <v>886</v>
      </c>
      <c r="EQR15" s="2107">
        <v>2513797304.6181192</v>
      </c>
      <c r="EQS15" s="2106">
        <v>2</v>
      </c>
      <c r="EQT15" s="2102" t="s">
        <v>4552</v>
      </c>
      <c r="EQU15" s="2100" t="s">
        <v>925</v>
      </c>
      <c r="EQV15" s="2103"/>
      <c r="EQW15" s="2101" t="s">
        <v>927</v>
      </c>
      <c r="EQX15" s="2101" t="s">
        <v>973</v>
      </c>
      <c r="EQY15" s="2101" t="s">
        <v>1145</v>
      </c>
      <c r="EQZ15" s="2101"/>
      <c r="ERA15" s="2102" t="s">
        <v>961</v>
      </c>
      <c r="ERB15" s="2106">
        <v>2013</v>
      </c>
      <c r="ERC15" s="2106"/>
      <c r="ERD15" s="2106"/>
      <c r="ERE15" s="2106"/>
      <c r="ERF15" s="2106"/>
      <c r="ERG15" s="2101" t="s">
        <v>886</v>
      </c>
      <c r="ERH15" s="2107">
        <v>2513797304.6181192</v>
      </c>
      <c r="ERI15" s="2106">
        <v>2</v>
      </c>
      <c r="ERJ15" s="2102" t="s">
        <v>4552</v>
      </c>
      <c r="ERK15" s="2100" t="s">
        <v>925</v>
      </c>
      <c r="ERL15" s="2103"/>
      <c r="ERM15" s="2101" t="s">
        <v>927</v>
      </c>
      <c r="ERN15" s="2101" t="s">
        <v>973</v>
      </c>
      <c r="ERO15" s="2101" t="s">
        <v>1145</v>
      </c>
      <c r="ERP15" s="2101"/>
      <c r="ERQ15" s="2102" t="s">
        <v>961</v>
      </c>
      <c r="ERR15" s="2106">
        <v>2013</v>
      </c>
      <c r="ERS15" s="2106"/>
      <c r="ERT15" s="2106"/>
      <c r="ERU15" s="2106"/>
      <c r="ERV15" s="2106"/>
      <c r="ERW15" s="2101" t="s">
        <v>886</v>
      </c>
      <c r="ERX15" s="2107">
        <v>2513797304.6181192</v>
      </c>
      <c r="ERY15" s="2106">
        <v>2</v>
      </c>
      <c r="ERZ15" s="2102" t="s">
        <v>4552</v>
      </c>
      <c r="ESA15" s="2100" t="s">
        <v>925</v>
      </c>
      <c r="ESB15" s="2103"/>
      <c r="ESC15" s="2101" t="s">
        <v>927</v>
      </c>
      <c r="ESD15" s="2101" t="s">
        <v>973</v>
      </c>
      <c r="ESE15" s="2101" t="s">
        <v>1145</v>
      </c>
      <c r="ESF15" s="2101"/>
      <c r="ESG15" s="2102" t="s">
        <v>961</v>
      </c>
      <c r="ESH15" s="2106">
        <v>2013</v>
      </c>
      <c r="ESI15" s="2106"/>
      <c r="ESJ15" s="2106"/>
      <c r="ESK15" s="2106"/>
      <c r="ESL15" s="2106"/>
      <c r="ESM15" s="2101" t="s">
        <v>886</v>
      </c>
      <c r="ESN15" s="2107">
        <v>2513797304.6181192</v>
      </c>
      <c r="ESO15" s="2106">
        <v>2</v>
      </c>
      <c r="ESP15" s="2102" t="s">
        <v>4552</v>
      </c>
      <c r="ESQ15" s="2100" t="s">
        <v>925</v>
      </c>
      <c r="ESR15" s="2103"/>
      <c r="ESS15" s="2101" t="s">
        <v>927</v>
      </c>
      <c r="EST15" s="2101" t="s">
        <v>973</v>
      </c>
      <c r="ESU15" s="2101" t="s">
        <v>1145</v>
      </c>
      <c r="ESV15" s="2101"/>
      <c r="ESW15" s="2102" t="s">
        <v>961</v>
      </c>
      <c r="ESX15" s="2106">
        <v>2013</v>
      </c>
      <c r="ESY15" s="2106"/>
      <c r="ESZ15" s="2106"/>
      <c r="ETA15" s="2106"/>
      <c r="ETB15" s="2106"/>
      <c r="ETC15" s="2101" t="s">
        <v>886</v>
      </c>
      <c r="ETD15" s="2107">
        <v>2513797304.6181192</v>
      </c>
      <c r="ETE15" s="2106">
        <v>2</v>
      </c>
      <c r="ETF15" s="2102" t="s">
        <v>4552</v>
      </c>
      <c r="ETG15" s="2100" t="s">
        <v>925</v>
      </c>
      <c r="ETH15" s="2103"/>
      <c r="ETI15" s="2101" t="s">
        <v>927</v>
      </c>
      <c r="ETJ15" s="2101" t="s">
        <v>973</v>
      </c>
      <c r="ETK15" s="2101" t="s">
        <v>1145</v>
      </c>
      <c r="ETL15" s="2101"/>
      <c r="ETM15" s="2102" t="s">
        <v>961</v>
      </c>
      <c r="ETN15" s="2106">
        <v>2013</v>
      </c>
      <c r="ETO15" s="2106"/>
      <c r="ETP15" s="2106"/>
      <c r="ETQ15" s="2106"/>
      <c r="ETR15" s="2106"/>
      <c r="ETS15" s="2101" t="s">
        <v>886</v>
      </c>
      <c r="ETT15" s="2107">
        <v>2513797304.6181192</v>
      </c>
      <c r="ETU15" s="2106">
        <v>2</v>
      </c>
      <c r="ETV15" s="2102" t="s">
        <v>4552</v>
      </c>
      <c r="ETW15" s="2100" t="s">
        <v>925</v>
      </c>
      <c r="ETX15" s="2103"/>
      <c r="ETY15" s="2101" t="s">
        <v>927</v>
      </c>
      <c r="ETZ15" s="2101" t="s">
        <v>973</v>
      </c>
      <c r="EUA15" s="2101" t="s">
        <v>1145</v>
      </c>
      <c r="EUB15" s="2101"/>
      <c r="EUC15" s="2102" t="s">
        <v>961</v>
      </c>
      <c r="EUD15" s="2106">
        <v>2013</v>
      </c>
      <c r="EUE15" s="2106"/>
      <c r="EUF15" s="2106"/>
      <c r="EUG15" s="2106"/>
      <c r="EUH15" s="2106"/>
      <c r="EUI15" s="2101" t="s">
        <v>886</v>
      </c>
      <c r="EUJ15" s="2107">
        <v>2513797304.6181192</v>
      </c>
      <c r="EUK15" s="2106">
        <v>2</v>
      </c>
      <c r="EUL15" s="2102" t="s">
        <v>4552</v>
      </c>
      <c r="EUM15" s="2100" t="s">
        <v>925</v>
      </c>
      <c r="EUN15" s="2103"/>
      <c r="EUO15" s="2101" t="s">
        <v>927</v>
      </c>
      <c r="EUP15" s="2101" t="s">
        <v>973</v>
      </c>
      <c r="EUQ15" s="2101" t="s">
        <v>1145</v>
      </c>
      <c r="EUR15" s="2101"/>
      <c r="EUS15" s="2102" t="s">
        <v>961</v>
      </c>
      <c r="EUT15" s="2106">
        <v>2013</v>
      </c>
      <c r="EUU15" s="2106"/>
      <c r="EUV15" s="2106"/>
      <c r="EUW15" s="2106"/>
      <c r="EUX15" s="2106"/>
      <c r="EUY15" s="2101" t="s">
        <v>886</v>
      </c>
      <c r="EUZ15" s="2107">
        <v>2513797304.6181192</v>
      </c>
      <c r="EVA15" s="2106">
        <v>2</v>
      </c>
      <c r="EVB15" s="2102" t="s">
        <v>4552</v>
      </c>
      <c r="EVC15" s="2100" t="s">
        <v>925</v>
      </c>
      <c r="EVD15" s="2103"/>
      <c r="EVE15" s="2101" t="s">
        <v>927</v>
      </c>
      <c r="EVF15" s="2101" t="s">
        <v>973</v>
      </c>
      <c r="EVG15" s="2101" t="s">
        <v>1145</v>
      </c>
      <c r="EVH15" s="2101"/>
      <c r="EVI15" s="2102" t="s">
        <v>961</v>
      </c>
      <c r="EVJ15" s="2106">
        <v>2013</v>
      </c>
      <c r="EVK15" s="2106"/>
      <c r="EVL15" s="2106"/>
      <c r="EVM15" s="2106"/>
      <c r="EVN15" s="2106"/>
      <c r="EVO15" s="2101" t="s">
        <v>886</v>
      </c>
      <c r="EVP15" s="2107">
        <v>2513797304.6181192</v>
      </c>
      <c r="EVQ15" s="2106">
        <v>2</v>
      </c>
      <c r="EVR15" s="2102" t="s">
        <v>4552</v>
      </c>
      <c r="EVS15" s="2100" t="s">
        <v>925</v>
      </c>
      <c r="EVT15" s="2103"/>
      <c r="EVU15" s="2101" t="s">
        <v>927</v>
      </c>
      <c r="EVV15" s="2101" t="s">
        <v>973</v>
      </c>
      <c r="EVW15" s="2101" t="s">
        <v>1145</v>
      </c>
      <c r="EVX15" s="2101"/>
      <c r="EVY15" s="2102" t="s">
        <v>961</v>
      </c>
      <c r="EVZ15" s="2106">
        <v>2013</v>
      </c>
      <c r="EWA15" s="2106"/>
      <c r="EWB15" s="2106"/>
      <c r="EWC15" s="2106"/>
      <c r="EWD15" s="2106"/>
      <c r="EWE15" s="2101" t="s">
        <v>886</v>
      </c>
      <c r="EWF15" s="2107">
        <v>2513797304.6181192</v>
      </c>
      <c r="EWG15" s="2106">
        <v>2</v>
      </c>
      <c r="EWH15" s="2102" t="s">
        <v>4552</v>
      </c>
      <c r="EWI15" s="2100" t="s">
        <v>925</v>
      </c>
      <c r="EWJ15" s="2103"/>
      <c r="EWK15" s="2101" t="s">
        <v>927</v>
      </c>
      <c r="EWL15" s="2101" t="s">
        <v>973</v>
      </c>
      <c r="EWM15" s="2101" t="s">
        <v>1145</v>
      </c>
      <c r="EWN15" s="2101"/>
      <c r="EWO15" s="2102" t="s">
        <v>961</v>
      </c>
      <c r="EWP15" s="2106">
        <v>2013</v>
      </c>
      <c r="EWQ15" s="2106"/>
      <c r="EWR15" s="2106"/>
      <c r="EWS15" s="2106"/>
      <c r="EWT15" s="2106"/>
      <c r="EWU15" s="2101" t="s">
        <v>886</v>
      </c>
      <c r="EWV15" s="2107">
        <v>2513797304.6181192</v>
      </c>
      <c r="EWW15" s="2106">
        <v>2</v>
      </c>
      <c r="EWX15" s="2102" t="s">
        <v>4552</v>
      </c>
      <c r="EWY15" s="2100" t="s">
        <v>925</v>
      </c>
      <c r="EWZ15" s="2103"/>
      <c r="EXA15" s="2101" t="s">
        <v>927</v>
      </c>
      <c r="EXB15" s="2101" t="s">
        <v>973</v>
      </c>
      <c r="EXC15" s="2101" t="s">
        <v>1145</v>
      </c>
      <c r="EXD15" s="2101"/>
      <c r="EXE15" s="2102" t="s">
        <v>961</v>
      </c>
      <c r="EXF15" s="2106">
        <v>2013</v>
      </c>
      <c r="EXG15" s="2106"/>
      <c r="EXH15" s="2106"/>
      <c r="EXI15" s="2106"/>
      <c r="EXJ15" s="2106"/>
      <c r="EXK15" s="2101" t="s">
        <v>886</v>
      </c>
      <c r="EXL15" s="2107">
        <v>2513797304.6181192</v>
      </c>
      <c r="EXM15" s="2106">
        <v>2</v>
      </c>
      <c r="EXN15" s="2102" t="s">
        <v>4552</v>
      </c>
      <c r="EXO15" s="2100" t="s">
        <v>925</v>
      </c>
      <c r="EXP15" s="2103"/>
      <c r="EXQ15" s="2101" t="s">
        <v>927</v>
      </c>
      <c r="EXR15" s="2101" t="s">
        <v>973</v>
      </c>
      <c r="EXS15" s="2101" t="s">
        <v>1145</v>
      </c>
      <c r="EXT15" s="2101"/>
      <c r="EXU15" s="2102" t="s">
        <v>961</v>
      </c>
      <c r="EXV15" s="2106">
        <v>2013</v>
      </c>
      <c r="EXW15" s="2106"/>
      <c r="EXX15" s="2106"/>
      <c r="EXY15" s="2106"/>
      <c r="EXZ15" s="2106"/>
      <c r="EYA15" s="2101" t="s">
        <v>886</v>
      </c>
      <c r="EYB15" s="2107">
        <v>2513797304.6181192</v>
      </c>
      <c r="EYC15" s="2106">
        <v>2</v>
      </c>
      <c r="EYD15" s="2102" t="s">
        <v>4552</v>
      </c>
      <c r="EYE15" s="2100" t="s">
        <v>925</v>
      </c>
      <c r="EYF15" s="2103"/>
      <c r="EYG15" s="2101" t="s">
        <v>927</v>
      </c>
      <c r="EYH15" s="2101" t="s">
        <v>973</v>
      </c>
      <c r="EYI15" s="2101" t="s">
        <v>1145</v>
      </c>
      <c r="EYJ15" s="2101"/>
      <c r="EYK15" s="2102" t="s">
        <v>961</v>
      </c>
      <c r="EYL15" s="2106">
        <v>2013</v>
      </c>
      <c r="EYM15" s="2106"/>
      <c r="EYN15" s="2106"/>
      <c r="EYO15" s="2106"/>
      <c r="EYP15" s="2106"/>
      <c r="EYQ15" s="2101" t="s">
        <v>886</v>
      </c>
      <c r="EYR15" s="2107">
        <v>2513797304.6181192</v>
      </c>
      <c r="EYS15" s="2106">
        <v>2</v>
      </c>
      <c r="EYT15" s="2102" t="s">
        <v>4552</v>
      </c>
      <c r="EYU15" s="2100" t="s">
        <v>925</v>
      </c>
      <c r="EYV15" s="2103"/>
      <c r="EYW15" s="2101" t="s">
        <v>927</v>
      </c>
      <c r="EYX15" s="2101" t="s">
        <v>973</v>
      </c>
      <c r="EYY15" s="2101" t="s">
        <v>1145</v>
      </c>
      <c r="EYZ15" s="2101"/>
      <c r="EZA15" s="2102" t="s">
        <v>961</v>
      </c>
      <c r="EZB15" s="2106">
        <v>2013</v>
      </c>
      <c r="EZC15" s="2106"/>
      <c r="EZD15" s="2106"/>
      <c r="EZE15" s="2106"/>
      <c r="EZF15" s="2106"/>
      <c r="EZG15" s="2101" t="s">
        <v>886</v>
      </c>
      <c r="EZH15" s="2107">
        <v>2513797304.6181192</v>
      </c>
      <c r="EZI15" s="2106">
        <v>2</v>
      </c>
      <c r="EZJ15" s="2102" t="s">
        <v>4552</v>
      </c>
      <c r="EZK15" s="2100" t="s">
        <v>925</v>
      </c>
      <c r="EZL15" s="2103"/>
      <c r="EZM15" s="2101" t="s">
        <v>927</v>
      </c>
      <c r="EZN15" s="2101" t="s">
        <v>973</v>
      </c>
      <c r="EZO15" s="2101" t="s">
        <v>1145</v>
      </c>
      <c r="EZP15" s="2101"/>
      <c r="EZQ15" s="2102" t="s">
        <v>961</v>
      </c>
      <c r="EZR15" s="2106">
        <v>2013</v>
      </c>
      <c r="EZS15" s="2106"/>
      <c r="EZT15" s="2106"/>
      <c r="EZU15" s="2106"/>
      <c r="EZV15" s="2106"/>
      <c r="EZW15" s="2101" t="s">
        <v>886</v>
      </c>
      <c r="EZX15" s="2107">
        <v>2513797304.6181192</v>
      </c>
      <c r="EZY15" s="2106">
        <v>2</v>
      </c>
      <c r="EZZ15" s="2102" t="s">
        <v>4552</v>
      </c>
      <c r="FAA15" s="2100" t="s">
        <v>925</v>
      </c>
      <c r="FAB15" s="2103"/>
      <c r="FAC15" s="2101" t="s">
        <v>927</v>
      </c>
      <c r="FAD15" s="2101" t="s">
        <v>973</v>
      </c>
      <c r="FAE15" s="2101" t="s">
        <v>1145</v>
      </c>
      <c r="FAF15" s="2101"/>
      <c r="FAG15" s="2102" t="s">
        <v>961</v>
      </c>
      <c r="FAH15" s="2106">
        <v>2013</v>
      </c>
      <c r="FAI15" s="2106"/>
      <c r="FAJ15" s="2106"/>
      <c r="FAK15" s="2106"/>
      <c r="FAL15" s="2106"/>
      <c r="FAM15" s="2101" t="s">
        <v>886</v>
      </c>
      <c r="FAN15" s="2107">
        <v>2513797304.6181192</v>
      </c>
      <c r="FAO15" s="2106">
        <v>2</v>
      </c>
      <c r="FAP15" s="2102" t="s">
        <v>4552</v>
      </c>
      <c r="FAQ15" s="2100" t="s">
        <v>925</v>
      </c>
      <c r="FAR15" s="2103"/>
      <c r="FAS15" s="2101" t="s">
        <v>927</v>
      </c>
      <c r="FAT15" s="2101" t="s">
        <v>973</v>
      </c>
      <c r="FAU15" s="2101" t="s">
        <v>1145</v>
      </c>
      <c r="FAV15" s="2101"/>
      <c r="FAW15" s="2102" t="s">
        <v>961</v>
      </c>
      <c r="FAX15" s="2106">
        <v>2013</v>
      </c>
      <c r="FAY15" s="2106"/>
      <c r="FAZ15" s="2106"/>
      <c r="FBA15" s="2106"/>
      <c r="FBB15" s="2106"/>
      <c r="FBC15" s="2101" t="s">
        <v>886</v>
      </c>
      <c r="FBD15" s="2107">
        <v>2513797304.6181192</v>
      </c>
      <c r="FBE15" s="2106">
        <v>2</v>
      </c>
      <c r="FBF15" s="2102" t="s">
        <v>4552</v>
      </c>
      <c r="FBG15" s="2100" t="s">
        <v>925</v>
      </c>
      <c r="FBH15" s="2103"/>
      <c r="FBI15" s="2101" t="s">
        <v>927</v>
      </c>
      <c r="FBJ15" s="2101" t="s">
        <v>973</v>
      </c>
      <c r="FBK15" s="2101" t="s">
        <v>1145</v>
      </c>
      <c r="FBL15" s="2101"/>
      <c r="FBM15" s="2102" t="s">
        <v>961</v>
      </c>
      <c r="FBN15" s="2106">
        <v>2013</v>
      </c>
      <c r="FBO15" s="2106"/>
      <c r="FBP15" s="2106"/>
      <c r="FBQ15" s="2106"/>
      <c r="FBR15" s="2106"/>
      <c r="FBS15" s="2101" t="s">
        <v>886</v>
      </c>
      <c r="FBT15" s="2107">
        <v>2513797304.6181192</v>
      </c>
      <c r="FBU15" s="2106">
        <v>2</v>
      </c>
      <c r="FBV15" s="2102" t="s">
        <v>4552</v>
      </c>
      <c r="FBW15" s="2100" t="s">
        <v>925</v>
      </c>
      <c r="FBX15" s="2103"/>
      <c r="FBY15" s="2101" t="s">
        <v>927</v>
      </c>
      <c r="FBZ15" s="2101" t="s">
        <v>973</v>
      </c>
      <c r="FCA15" s="2101" t="s">
        <v>1145</v>
      </c>
      <c r="FCB15" s="2101"/>
      <c r="FCC15" s="2102" t="s">
        <v>961</v>
      </c>
      <c r="FCD15" s="2106">
        <v>2013</v>
      </c>
      <c r="FCE15" s="2106"/>
      <c r="FCF15" s="2106"/>
      <c r="FCG15" s="2106"/>
      <c r="FCH15" s="2106"/>
      <c r="FCI15" s="2101" t="s">
        <v>886</v>
      </c>
      <c r="FCJ15" s="2107">
        <v>2513797304.6181192</v>
      </c>
      <c r="FCK15" s="2106">
        <v>2</v>
      </c>
      <c r="FCL15" s="2102" t="s">
        <v>4552</v>
      </c>
      <c r="FCM15" s="2100" t="s">
        <v>925</v>
      </c>
      <c r="FCN15" s="2103"/>
      <c r="FCO15" s="2101" t="s">
        <v>927</v>
      </c>
      <c r="FCP15" s="2101" t="s">
        <v>973</v>
      </c>
      <c r="FCQ15" s="2101" t="s">
        <v>1145</v>
      </c>
      <c r="FCR15" s="2101"/>
      <c r="FCS15" s="2102" t="s">
        <v>961</v>
      </c>
      <c r="FCT15" s="2106">
        <v>2013</v>
      </c>
      <c r="FCU15" s="2106"/>
      <c r="FCV15" s="2106"/>
      <c r="FCW15" s="2106"/>
      <c r="FCX15" s="2106"/>
      <c r="FCY15" s="2101" t="s">
        <v>886</v>
      </c>
      <c r="FCZ15" s="2107">
        <v>2513797304.6181192</v>
      </c>
      <c r="FDA15" s="2106">
        <v>2</v>
      </c>
      <c r="FDB15" s="2102" t="s">
        <v>4552</v>
      </c>
      <c r="FDC15" s="2100" t="s">
        <v>925</v>
      </c>
      <c r="FDD15" s="2103"/>
      <c r="FDE15" s="2101" t="s">
        <v>927</v>
      </c>
      <c r="FDF15" s="2101" t="s">
        <v>973</v>
      </c>
      <c r="FDG15" s="2101" t="s">
        <v>1145</v>
      </c>
      <c r="FDH15" s="2101"/>
      <c r="FDI15" s="2102" t="s">
        <v>961</v>
      </c>
      <c r="FDJ15" s="2106">
        <v>2013</v>
      </c>
      <c r="FDK15" s="2106"/>
      <c r="FDL15" s="2106"/>
      <c r="FDM15" s="2106"/>
      <c r="FDN15" s="2106"/>
      <c r="FDO15" s="2101" t="s">
        <v>886</v>
      </c>
      <c r="FDP15" s="2107">
        <v>2513797304.6181192</v>
      </c>
      <c r="FDQ15" s="2106">
        <v>2</v>
      </c>
      <c r="FDR15" s="2102" t="s">
        <v>4552</v>
      </c>
      <c r="FDS15" s="2100" t="s">
        <v>925</v>
      </c>
      <c r="FDT15" s="2103"/>
      <c r="FDU15" s="2101" t="s">
        <v>927</v>
      </c>
      <c r="FDV15" s="2101" t="s">
        <v>973</v>
      </c>
      <c r="FDW15" s="2101" t="s">
        <v>1145</v>
      </c>
      <c r="FDX15" s="2101"/>
      <c r="FDY15" s="2102" t="s">
        <v>961</v>
      </c>
      <c r="FDZ15" s="2106">
        <v>2013</v>
      </c>
      <c r="FEA15" s="2106"/>
      <c r="FEB15" s="2106"/>
      <c r="FEC15" s="2106"/>
      <c r="FED15" s="2106"/>
      <c r="FEE15" s="2101" t="s">
        <v>886</v>
      </c>
      <c r="FEF15" s="2107">
        <v>2513797304.6181192</v>
      </c>
      <c r="FEG15" s="2106">
        <v>2</v>
      </c>
      <c r="FEH15" s="2102" t="s">
        <v>4552</v>
      </c>
      <c r="FEI15" s="2100" t="s">
        <v>925</v>
      </c>
      <c r="FEJ15" s="2103"/>
      <c r="FEK15" s="2101" t="s">
        <v>927</v>
      </c>
      <c r="FEL15" s="2101" t="s">
        <v>973</v>
      </c>
      <c r="FEM15" s="2101" t="s">
        <v>1145</v>
      </c>
      <c r="FEN15" s="2101"/>
      <c r="FEO15" s="2102" t="s">
        <v>961</v>
      </c>
      <c r="FEP15" s="2106">
        <v>2013</v>
      </c>
      <c r="FEQ15" s="2106"/>
      <c r="FER15" s="2106"/>
      <c r="FES15" s="2106"/>
      <c r="FET15" s="2106"/>
      <c r="FEU15" s="2101" t="s">
        <v>886</v>
      </c>
      <c r="FEV15" s="2107">
        <v>2513797304.6181192</v>
      </c>
      <c r="FEW15" s="2106">
        <v>2</v>
      </c>
      <c r="FEX15" s="2102" t="s">
        <v>4552</v>
      </c>
      <c r="FEY15" s="2100" t="s">
        <v>925</v>
      </c>
      <c r="FEZ15" s="2103"/>
      <c r="FFA15" s="2101" t="s">
        <v>927</v>
      </c>
      <c r="FFB15" s="2101" t="s">
        <v>973</v>
      </c>
      <c r="FFC15" s="2101" t="s">
        <v>1145</v>
      </c>
      <c r="FFD15" s="2101"/>
      <c r="FFE15" s="2102" t="s">
        <v>961</v>
      </c>
      <c r="FFF15" s="2106">
        <v>2013</v>
      </c>
      <c r="FFG15" s="2106"/>
      <c r="FFH15" s="2106"/>
      <c r="FFI15" s="2106"/>
      <c r="FFJ15" s="2106"/>
      <c r="FFK15" s="2101" t="s">
        <v>886</v>
      </c>
      <c r="FFL15" s="2107">
        <v>2513797304.6181192</v>
      </c>
      <c r="FFM15" s="2106">
        <v>2</v>
      </c>
      <c r="FFN15" s="2102" t="s">
        <v>4552</v>
      </c>
      <c r="FFO15" s="2100" t="s">
        <v>925</v>
      </c>
      <c r="FFP15" s="2103"/>
      <c r="FFQ15" s="2101" t="s">
        <v>927</v>
      </c>
      <c r="FFR15" s="2101" t="s">
        <v>973</v>
      </c>
      <c r="FFS15" s="2101" t="s">
        <v>1145</v>
      </c>
      <c r="FFT15" s="2101"/>
      <c r="FFU15" s="2102" t="s">
        <v>961</v>
      </c>
      <c r="FFV15" s="2106">
        <v>2013</v>
      </c>
      <c r="FFW15" s="2106"/>
      <c r="FFX15" s="2106"/>
      <c r="FFY15" s="2106"/>
      <c r="FFZ15" s="2106"/>
      <c r="FGA15" s="2101" t="s">
        <v>886</v>
      </c>
      <c r="FGB15" s="2107">
        <v>2513797304.6181192</v>
      </c>
      <c r="FGC15" s="2106">
        <v>2</v>
      </c>
      <c r="FGD15" s="2102" t="s">
        <v>4552</v>
      </c>
      <c r="FGE15" s="2100" t="s">
        <v>925</v>
      </c>
      <c r="FGF15" s="2103"/>
      <c r="FGG15" s="2101" t="s">
        <v>927</v>
      </c>
      <c r="FGH15" s="2101" t="s">
        <v>973</v>
      </c>
      <c r="FGI15" s="2101" t="s">
        <v>1145</v>
      </c>
      <c r="FGJ15" s="2101"/>
      <c r="FGK15" s="2102" t="s">
        <v>961</v>
      </c>
      <c r="FGL15" s="2106">
        <v>2013</v>
      </c>
      <c r="FGM15" s="2106"/>
      <c r="FGN15" s="2106"/>
      <c r="FGO15" s="2106"/>
      <c r="FGP15" s="2106"/>
      <c r="FGQ15" s="2101" t="s">
        <v>886</v>
      </c>
      <c r="FGR15" s="2107">
        <v>2513797304.6181192</v>
      </c>
      <c r="FGS15" s="2106">
        <v>2</v>
      </c>
      <c r="FGT15" s="2102" t="s">
        <v>4552</v>
      </c>
      <c r="FGU15" s="2100" t="s">
        <v>925</v>
      </c>
      <c r="FGV15" s="2103"/>
      <c r="FGW15" s="2101" t="s">
        <v>927</v>
      </c>
      <c r="FGX15" s="2101" t="s">
        <v>973</v>
      </c>
      <c r="FGY15" s="2101" t="s">
        <v>1145</v>
      </c>
      <c r="FGZ15" s="2101"/>
      <c r="FHA15" s="2102" t="s">
        <v>961</v>
      </c>
      <c r="FHB15" s="2106">
        <v>2013</v>
      </c>
      <c r="FHC15" s="2106"/>
      <c r="FHD15" s="2106"/>
      <c r="FHE15" s="2106"/>
      <c r="FHF15" s="2106"/>
      <c r="FHG15" s="2101" t="s">
        <v>886</v>
      </c>
      <c r="FHH15" s="2107">
        <v>2513797304.6181192</v>
      </c>
      <c r="FHI15" s="2106">
        <v>2</v>
      </c>
      <c r="FHJ15" s="2102" t="s">
        <v>4552</v>
      </c>
      <c r="FHK15" s="2100" t="s">
        <v>925</v>
      </c>
      <c r="FHL15" s="2103"/>
      <c r="FHM15" s="2101" t="s">
        <v>927</v>
      </c>
      <c r="FHN15" s="2101" t="s">
        <v>973</v>
      </c>
      <c r="FHO15" s="2101" t="s">
        <v>1145</v>
      </c>
      <c r="FHP15" s="2101"/>
      <c r="FHQ15" s="2102" t="s">
        <v>961</v>
      </c>
      <c r="FHR15" s="2106">
        <v>2013</v>
      </c>
      <c r="FHS15" s="2106"/>
      <c r="FHT15" s="2106"/>
      <c r="FHU15" s="2106"/>
      <c r="FHV15" s="2106"/>
      <c r="FHW15" s="2101" t="s">
        <v>886</v>
      </c>
      <c r="FHX15" s="2107">
        <v>2513797304.6181192</v>
      </c>
      <c r="FHY15" s="2106">
        <v>2</v>
      </c>
      <c r="FHZ15" s="2102" t="s">
        <v>4552</v>
      </c>
      <c r="FIA15" s="2100" t="s">
        <v>925</v>
      </c>
      <c r="FIB15" s="2103"/>
      <c r="FIC15" s="2101" t="s">
        <v>927</v>
      </c>
      <c r="FID15" s="2101" t="s">
        <v>973</v>
      </c>
      <c r="FIE15" s="2101" t="s">
        <v>1145</v>
      </c>
      <c r="FIF15" s="2101"/>
      <c r="FIG15" s="2102" t="s">
        <v>961</v>
      </c>
      <c r="FIH15" s="2106">
        <v>2013</v>
      </c>
      <c r="FII15" s="2106"/>
      <c r="FIJ15" s="2106"/>
      <c r="FIK15" s="2106"/>
      <c r="FIL15" s="2106"/>
      <c r="FIM15" s="2101" t="s">
        <v>886</v>
      </c>
      <c r="FIN15" s="2107">
        <v>2513797304.6181192</v>
      </c>
      <c r="FIO15" s="2106">
        <v>2</v>
      </c>
      <c r="FIP15" s="2102" t="s">
        <v>4552</v>
      </c>
      <c r="FIQ15" s="2100" t="s">
        <v>925</v>
      </c>
      <c r="FIR15" s="2103"/>
      <c r="FIS15" s="2101" t="s">
        <v>927</v>
      </c>
      <c r="FIT15" s="2101" t="s">
        <v>973</v>
      </c>
      <c r="FIU15" s="2101" t="s">
        <v>1145</v>
      </c>
      <c r="FIV15" s="2101"/>
      <c r="FIW15" s="2102" t="s">
        <v>961</v>
      </c>
      <c r="FIX15" s="2106">
        <v>2013</v>
      </c>
      <c r="FIY15" s="2106"/>
      <c r="FIZ15" s="2106"/>
      <c r="FJA15" s="2106"/>
      <c r="FJB15" s="2106"/>
      <c r="FJC15" s="2101" t="s">
        <v>886</v>
      </c>
      <c r="FJD15" s="2107">
        <v>2513797304.6181192</v>
      </c>
      <c r="FJE15" s="2106">
        <v>2</v>
      </c>
      <c r="FJF15" s="2102" t="s">
        <v>4552</v>
      </c>
      <c r="FJG15" s="2100" t="s">
        <v>925</v>
      </c>
      <c r="FJH15" s="2103"/>
      <c r="FJI15" s="2101" t="s">
        <v>927</v>
      </c>
      <c r="FJJ15" s="2101" t="s">
        <v>973</v>
      </c>
      <c r="FJK15" s="2101" t="s">
        <v>1145</v>
      </c>
      <c r="FJL15" s="2101"/>
      <c r="FJM15" s="2102" t="s">
        <v>961</v>
      </c>
      <c r="FJN15" s="2106">
        <v>2013</v>
      </c>
      <c r="FJO15" s="2106"/>
      <c r="FJP15" s="2106"/>
      <c r="FJQ15" s="2106"/>
      <c r="FJR15" s="2106"/>
      <c r="FJS15" s="2101" t="s">
        <v>886</v>
      </c>
      <c r="FJT15" s="2107">
        <v>2513797304.6181192</v>
      </c>
      <c r="FJU15" s="2106">
        <v>2</v>
      </c>
      <c r="FJV15" s="2102" t="s">
        <v>4552</v>
      </c>
      <c r="FJW15" s="2100" t="s">
        <v>925</v>
      </c>
      <c r="FJX15" s="2103"/>
      <c r="FJY15" s="2101" t="s">
        <v>927</v>
      </c>
      <c r="FJZ15" s="2101" t="s">
        <v>973</v>
      </c>
      <c r="FKA15" s="2101" t="s">
        <v>1145</v>
      </c>
      <c r="FKB15" s="2101"/>
      <c r="FKC15" s="2102" t="s">
        <v>961</v>
      </c>
      <c r="FKD15" s="2106">
        <v>2013</v>
      </c>
      <c r="FKE15" s="2106"/>
      <c r="FKF15" s="2106"/>
      <c r="FKG15" s="2106"/>
      <c r="FKH15" s="2106"/>
      <c r="FKI15" s="2101" t="s">
        <v>886</v>
      </c>
      <c r="FKJ15" s="2107">
        <v>2513797304.6181192</v>
      </c>
      <c r="FKK15" s="2106">
        <v>2</v>
      </c>
      <c r="FKL15" s="2102" t="s">
        <v>4552</v>
      </c>
      <c r="FKM15" s="2100" t="s">
        <v>925</v>
      </c>
      <c r="FKN15" s="2103"/>
      <c r="FKO15" s="2101" t="s">
        <v>927</v>
      </c>
      <c r="FKP15" s="2101" t="s">
        <v>973</v>
      </c>
      <c r="FKQ15" s="2101" t="s">
        <v>1145</v>
      </c>
      <c r="FKR15" s="2101"/>
      <c r="FKS15" s="2102" t="s">
        <v>961</v>
      </c>
      <c r="FKT15" s="2106">
        <v>2013</v>
      </c>
      <c r="FKU15" s="2106"/>
      <c r="FKV15" s="2106"/>
      <c r="FKW15" s="2106"/>
      <c r="FKX15" s="2106"/>
      <c r="FKY15" s="2101" t="s">
        <v>886</v>
      </c>
      <c r="FKZ15" s="2107">
        <v>2513797304.6181192</v>
      </c>
      <c r="FLA15" s="2106">
        <v>2</v>
      </c>
      <c r="FLB15" s="2102" t="s">
        <v>4552</v>
      </c>
      <c r="FLC15" s="2100" t="s">
        <v>925</v>
      </c>
      <c r="FLD15" s="2103"/>
      <c r="FLE15" s="2101" t="s">
        <v>927</v>
      </c>
      <c r="FLF15" s="2101" t="s">
        <v>973</v>
      </c>
      <c r="FLG15" s="2101" t="s">
        <v>1145</v>
      </c>
      <c r="FLH15" s="2101"/>
      <c r="FLI15" s="2102" t="s">
        <v>961</v>
      </c>
      <c r="FLJ15" s="2106">
        <v>2013</v>
      </c>
      <c r="FLK15" s="2106"/>
      <c r="FLL15" s="2106"/>
      <c r="FLM15" s="2106"/>
      <c r="FLN15" s="2106"/>
      <c r="FLO15" s="2101" t="s">
        <v>886</v>
      </c>
      <c r="FLP15" s="2107">
        <v>2513797304.6181192</v>
      </c>
      <c r="FLQ15" s="2106">
        <v>2</v>
      </c>
      <c r="FLR15" s="2102" t="s">
        <v>4552</v>
      </c>
      <c r="FLS15" s="2100" t="s">
        <v>925</v>
      </c>
      <c r="FLT15" s="2103"/>
      <c r="FLU15" s="2101" t="s">
        <v>927</v>
      </c>
      <c r="FLV15" s="2101" t="s">
        <v>973</v>
      </c>
      <c r="FLW15" s="2101" t="s">
        <v>1145</v>
      </c>
      <c r="FLX15" s="2101"/>
      <c r="FLY15" s="2102" t="s">
        <v>961</v>
      </c>
      <c r="FLZ15" s="2106">
        <v>2013</v>
      </c>
      <c r="FMA15" s="2106"/>
      <c r="FMB15" s="2106"/>
      <c r="FMC15" s="2106"/>
      <c r="FMD15" s="2106"/>
      <c r="FME15" s="2101" t="s">
        <v>886</v>
      </c>
      <c r="FMF15" s="2107">
        <v>2513797304.6181192</v>
      </c>
      <c r="FMG15" s="2106">
        <v>2</v>
      </c>
      <c r="FMH15" s="2102" t="s">
        <v>4552</v>
      </c>
      <c r="FMI15" s="2100" t="s">
        <v>925</v>
      </c>
      <c r="FMJ15" s="2103"/>
      <c r="FMK15" s="2101" t="s">
        <v>927</v>
      </c>
      <c r="FML15" s="2101" t="s">
        <v>973</v>
      </c>
      <c r="FMM15" s="2101" t="s">
        <v>1145</v>
      </c>
      <c r="FMN15" s="2101"/>
      <c r="FMO15" s="2102" t="s">
        <v>961</v>
      </c>
      <c r="FMP15" s="2106">
        <v>2013</v>
      </c>
      <c r="FMQ15" s="2106"/>
      <c r="FMR15" s="2106"/>
      <c r="FMS15" s="2106"/>
      <c r="FMT15" s="2106"/>
      <c r="FMU15" s="2101" t="s">
        <v>886</v>
      </c>
      <c r="FMV15" s="2107">
        <v>2513797304.6181192</v>
      </c>
      <c r="FMW15" s="2106">
        <v>2</v>
      </c>
      <c r="FMX15" s="2102" t="s">
        <v>4552</v>
      </c>
      <c r="FMY15" s="2100" t="s">
        <v>925</v>
      </c>
      <c r="FMZ15" s="2103"/>
      <c r="FNA15" s="2101" t="s">
        <v>927</v>
      </c>
      <c r="FNB15" s="2101" t="s">
        <v>973</v>
      </c>
      <c r="FNC15" s="2101" t="s">
        <v>1145</v>
      </c>
      <c r="FND15" s="2101"/>
      <c r="FNE15" s="2102" t="s">
        <v>961</v>
      </c>
      <c r="FNF15" s="2106">
        <v>2013</v>
      </c>
      <c r="FNG15" s="2106"/>
      <c r="FNH15" s="2106"/>
      <c r="FNI15" s="2106"/>
      <c r="FNJ15" s="2106"/>
      <c r="FNK15" s="2101" t="s">
        <v>886</v>
      </c>
      <c r="FNL15" s="2107">
        <v>2513797304.6181192</v>
      </c>
      <c r="FNM15" s="2106">
        <v>2</v>
      </c>
      <c r="FNN15" s="2102" t="s">
        <v>4552</v>
      </c>
      <c r="FNO15" s="2100" t="s">
        <v>925</v>
      </c>
      <c r="FNP15" s="2103"/>
      <c r="FNQ15" s="2101" t="s">
        <v>927</v>
      </c>
      <c r="FNR15" s="2101" t="s">
        <v>973</v>
      </c>
      <c r="FNS15" s="2101" t="s">
        <v>1145</v>
      </c>
      <c r="FNT15" s="2101"/>
      <c r="FNU15" s="2102" t="s">
        <v>961</v>
      </c>
      <c r="FNV15" s="2106">
        <v>2013</v>
      </c>
      <c r="FNW15" s="2106"/>
      <c r="FNX15" s="2106"/>
      <c r="FNY15" s="2106"/>
      <c r="FNZ15" s="2106"/>
      <c r="FOA15" s="2101" t="s">
        <v>886</v>
      </c>
      <c r="FOB15" s="2107">
        <v>2513797304.6181192</v>
      </c>
      <c r="FOC15" s="2106">
        <v>2</v>
      </c>
      <c r="FOD15" s="2102" t="s">
        <v>4552</v>
      </c>
      <c r="FOE15" s="2100" t="s">
        <v>925</v>
      </c>
      <c r="FOF15" s="2103"/>
      <c r="FOG15" s="2101" t="s">
        <v>927</v>
      </c>
      <c r="FOH15" s="2101" t="s">
        <v>973</v>
      </c>
      <c r="FOI15" s="2101" t="s">
        <v>1145</v>
      </c>
      <c r="FOJ15" s="2101"/>
      <c r="FOK15" s="2102" t="s">
        <v>961</v>
      </c>
      <c r="FOL15" s="2106">
        <v>2013</v>
      </c>
      <c r="FOM15" s="2106"/>
      <c r="FON15" s="2106"/>
      <c r="FOO15" s="2106"/>
      <c r="FOP15" s="2106"/>
      <c r="FOQ15" s="2101" t="s">
        <v>886</v>
      </c>
      <c r="FOR15" s="2107">
        <v>2513797304.6181192</v>
      </c>
      <c r="FOS15" s="2106">
        <v>2</v>
      </c>
      <c r="FOT15" s="2102" t="s">
        <v>4552</v>
      </c>
      <c r="FOU15" s="2100" t="s">
        <v>925</v>
      </c>
      <c r="FOV15" s="2103"/>
      <c r="FOW15" s="2101" t="s">
        <v>927</v>
      </c>
      <c r="FOX15" s="2101" t="s">
        <v>973</v>
      </c>
      <c r="FOY15" s="2101" t="s">
        <v>1145</v>
      </c>
      <c r="FOZ15" s="2101"/>
      <c r="FPA15" s="2102" t="s">
        <v>961</v>
      </c>
      <c r="FPB15" s="2106">
        <v>2013</v>
      </c>
      <c r="FPC15" s="2106"/>
      <c r="FPD15" s="2106"/>
      <c r="FPE15" s="2106"/>
      <c r="FPF15" s="2106"/>
      <c r="FPG15" s="2101" t="s">
        <v>886</v>
      </c>
      <c r="FPH15" s="2107">
        <v>2513797304.6181192</v>
      </c>
      <c r="FPI15" s="2106">
        <v>2</v>
      </c>
      <c r="FPJ15" s="2102" t="s">
        <v>4552</v>
      </c>
      <c r="FPK15" s="2100" t="s">
        <v>925</v>
      </c>
      <c r="FPL15" s="2103"/>
      <c r="FPM15" s="2101" t="s">
        <v>927</v>
      </c>
      <c r="FPN15" s="2101" t="s">
        <v>973</v>
      </c>
      <c r="FPO15" s="2101" t="s">
        <v>1145</v>
      </c>
      <c r="FPP15" s="2101"/>
      <c r="FPQ15" s="2102" t="s">
        <v>961</v>
      </c>
      <c r="FPR15" s="2106">
        <v>2013</v>
      </c>
      <c r="FPS15" s="2106"/>
      <c r="FPT15" s="2106"/>
      <c r="FPU15" s="2106"/>
      <c r="FPV15" s="2106"/>
      <c r="FPW15" s="2101" t="s">
        <v>886</v>
      </c>
      <c r="FPX15" s="2107">
        <v>2513797304.6181192</v>
      </c>
      <c r="FPY15" s="2106">
        <v>2</v>
      </c>
      <c r="FPZ15" s="2102" t="s">
        <v>4552</v>
      </c>
      <c r="FQA15" s="2100" t="s">
        <v>925</v>
      </c>
      <c r="FQB15" s="2103"/>
      <c r="FQC15" s="2101" t="s">
        <v>927</v>
      </c>
      <c r="FQD15" s="2101" t="s">
        <v>973</v>
      </c>
      <c r="FQE15" s="2101" t="s">
        <v>1145</v>
      </c>
      <c r="FQF15" s="2101"/>
      <c r="FQG15" s="2102" t="s">
        <v>961</v>
      </c>
      <c r="FQH15" s="2106">
        <v>2013</v>
      </c>
      <c r="FQI15" s="2106"/>
      <c r="FQJ15" s="2106"/>
      <c r="FQK15" s="2106"/>
      <c r="FQL15" s="2106"/>
      <c r="FQM15" s="2101" t="s">
        <v>886</v>
      </c>
      <c r="FQN15" s="2107">
        <v>2513797304.6181192</v>
      </c>
      <c r="FQO15" s="2106">
        <v>2</v>
      </c>
      <c r="FQP15" s="2102" t="s">
        <v>4552</v>
      </c>
      <c r="FQQ15" s="2100" t="s">
        <v>925</v>
      </c>
      <c r="FQR15" s="2103"/>
      <c r="FQS15" s="2101" t="s">
        <v>927</v>
      </c>
      <c r="FQT15" s="2101" t="s">
        <v>973</v>
      </c>
      <c r="FQU15" s="2101" t="s">
        <v>1145</v>
      </c>
      <c r="FQV15" s="2101"/>
      <c r="FQW15" s="2102" t="s">
        <v>961</v>
      </c>
      <c r="FQX15" s="2106">
        <v>2013</v>
      </c>
      <c r="FQY15" s="2106"/>
      <c r="FQZ15" s="2106"/>
      <c r="FRA15" s="2106"/>
      <c r="FRB15" s="2106"/>
      <c r="FRC15" s="2101" t="s">
        <v>886</v>
      </c>
      <c r="FRD15" s="2107">
        <v>2513797304.6181192</v>
      </c>
      <c r="FRE15" s="2106">
        <v>2</v>
      </c>
      <c r="FRF15" s="2102" t="s">
        <v>4552</v>
      </c>
      <c r="FRG15" s="2100" t="s">
        <v>925</v>
      </c>
      <c r="FRH15" s="2103"/>
      <c r="FRI15" s="2101" t="s">
        <v>927</v>
      </c>
      <c r="FRJ15" s="2101" t="s">
        <v>973</v>
      </c>
      <c r="FRK15" s="2101" t="s">
        <v>1145</v>
      </c>
      <c r="FRL15" s="2101"/>
      <c r="FRM15" s="2102" t="s">
        <v>961</v>
      </c>
      <c r="FRN15" s="2106">
        <v>2013</v>
      </c>
      <c r="FRO15" s="2106"/>
      <c r="FRP15" s="2106"/>
      <c r="FRQ15" s="2106"/>
      <c r="FRR15" s="2106"/>
      <c r="FRS15" s="2101" t="s">
        <v>886</v>
      </c>
      <c r="FRT15" s="2107">
        <v>2513797304.6181192</v>
      </c>
      <c r="FRU15" s="2106">
        <v>2</v>
      </c>
      <c r="FRV15" s="2102" t="s">
        <v>4552</v>
      </c>
      <c r="FRW15" s="2100" t="s">
        <v>925</v>
      </c>
      <c r="FRX15" s="2103"/>
      <c r="FRY15" s="2101" t="s">
        <v>927</v>
      </c>
      <c r="FRZ15" s="2101" t="s">
        <v>973</v>
      </c>
      <c r="FSA15" s="2101" t="s">
        <v>1145</v>
      </c>
      <c r="FSB15" s="2101"/>
      <c r="FSC15" s="2102" t="s">
        <v>961</v>
      </c>
      <c r="FSD15" s="2106">
        <v>2013</v>
      </c>
      <c r="FSE15" s="2106"/>
      <c r="FSF15" s="2106"/>
      <c r="FSG15" s="2106"/>
      <c r="FSH15" s="2106"/>
      <c r="FSI15" s="2101" t="s">
        <v>886</v>
      </c>
      <c r="FSJ15" s="2107">
        <v>2513797304.6181192</v>
      </c>
      <c r="FSK15" s="2106">
        <v>2</v>
      </c>
      <c r="FSL15" s="2102" t="s">
        <v>4552</v>
      </c>
      <c r="FSM15" s="2100" t="s">
        <v>925</v>
      </c>
      <c r="FSN15" s="2103"/>
      <c r="FSO15" s="2101" t="s">
        <v>927</v>
      </c>
      <c r="FSP15" s="2101" t="s">
        <v>973</v>
      </c>
      <c r="FSQ15" s="2101" t="s">
        <v>1145</v>
      </c>
      <c r="FSR15" s="2101"/>
      <c r="FSS15" s="2102" t="s">
        <v>961</v>
      </c>
      <c r="FST15" s="2106">
        <v>2013</v>
      </c>
      <c r="FSU15" s="2106"/>
      <c r="FSV15" s="2106"/>
      <c r="FSW15" s="2106"/>
      <c r="FSX15" s="2106"/>
      <c r="FSY15" s="2101" t="s">
        <v>886</v>
      </c>
      <c r="FSZ15" s="2107">
        <v>2513797304.6181192</v>
      </c>
      <c r="FTA15" s="2106">
        <v>2</v>
      </c>
      <c r="FTB15" s="2102" t="s">
        <v>4552</v>
      </c>
      <c r="FTC15" s="2100" t="s">
        <v>925</v>
      </c>
      <c r="FTD15" s="2103"/>
      <c r="FTE15" s="2101" t="s">
        <v>927</v>
      </c>
      <c r="FTF15" s="2101" t="s">
        <v>973</v>
      </c>
      <c r="FTG15" s="2101" t="s">
        <v>1145</v>
      </c>
      <c r="FTH15" s="2101"/>
      <c r="FTI15" s="2102" t="s">
        <v>961</v>
      </c>
      <c r="FTJ15" s="2106">
        <v>2013</v>
      </c>
      <c r="FTK15" s="2106"/>
      <c r="FTL15" s="2106"/>
      <c r="FTM15" s="2106"/>
      <c r="FTN15" s="2106"/>
      <c r="FTO15" s="2101" t="s">
        <v>886</v>
      </c>
      <c r="FTP15" s="2107">
        <v>2513797304.6181192</v>
      </c>
      <c r="FTQ15" s="2106">
        <v>2</v>
      </c>
      <c r="FTR15" s="2102" t="s">
        <v>4552</v>
      </c>
      <c r="FTS15" s="2100" t="s">
        <v>925</v>
      </c>
      <c r="FTT15" s="2103"/>
      <c r="FTU15" s="2101" t="s">
        <v>927</v>
      </c>
      <c r="FTV15" s="2101" t="s">
        <v>973</v>
      </c>
      <c r="FTW15" s="2101" t="s">
        <v>1145</v>
      </c>
      <c r="FTX15" s="2101"/>
      <c r="FTY15" s="2102" t="s">
        <v>961</v>
      </c>
      <c r="FTZ15" s="2106">
        <v>2013</v>
      </c>
      <c r="FUA15" s="2106"/>
      <c r="FUB15" s="2106"/>
      <c r="FUC15" s="2106"/>
      <c r="FUD15" s="2106"/>
      <c r="FUE15" s="2101" t="s">
        <v>886</v>
      </c>
      <c r="FUF15" s="2107">
        <v>2513797304.6181192</v>
      </c>
      <c r="FUG15" s="2106">
        <v>2</v>
      </c>
      <c r="FUH15" s="2102" t="s">
        <v>4552</v>
      </c>
      <c r="FUI15" s="2100" t="s">
        <v>925</v>
      </c>
      <c r="FUJ15" s="2103"/>
      <c r="FUK15" s="2101" t="s">
        <v>927</v>
      </c>
      <c r="FUL15" s="2101" t="s">
        <v>973</v>
      </c>
      <c r="FUM15" s="2101" t="s">
        <v>1145</v>
      </c>
      <c r="FUN15" s="2101"/>
      <c r="FUO15" s="2102" t="s">
        <v>961</v>
      </c>
      <c r="FUP15" s="2106">
        <v>2013</v>
      </c>
      <c r="FUQ15" s="2106"/>
      <c r="FUR15" s="2106"/>
      <c r="FUS15" s="2106"/>
      <c r="FUT15" s="2106"/>
      <c r="FUU15" s="2101" t="s">
        <v>886</v>
      </c>
      <c r="FUV15" s="2107">
        <v>2513797304.6181192</v>
      </c>
      <c r="FUW15" s="2106">
        <v>2</v>
      </c>
      <c r="FUX15" s="2102" t="s">
        <v>4552</v>
      </c>
      <c r="FUY15" s="2100" t="s">
        <v>925</v>
      </c>
      <c r="FUZ15" s="2103"/>
      <c r="FVA15" s="2101" t="s">
        <v>927</v>
      </c>
      <c r="FVB15" s="2101" t="s">
        <v>973</v>
      </c>
      <c r="FVC15" s="2101" t="s">
        <v>1145</v>
      </c>
      <c r="FVD15" s="2101"/>
      <c r="FVE15" s="2102" t="s">
        <v>961</v>
      </c>
      <c r="FVF15" s="2106">
        <v>2013</v>
      </c>
      <c r="FVG15" s="2106"/>
      <c r="FVH15" s="2106"/>
      <c r="FVI15" s="2106"/>
      <c r="FVJ15" s="2106"/>
      <c r="FVK15" s="2101" t="s">
        <v>886</v>
      </c>
      <c r="FVL15" s="2107">
        <v>2513797304.6181192</v>
      </c>
      <c r="FVM15" s="2106">
        <v>2</v>
      </c>
      <c r="FVN15" s="2102" t="s">
        <v>4552</v>
      </c>
      <c r="FVO15" s="2100" t="s">
        <v>925</v>
      </c>
      <c r="FVP15" s="2103"/>
      <c r="FVQ15" s="2101" t="s">
        <v>927</v>
      </c>
      <c r="FVR15" s="2101" t="s">
        <v>973</v>
      </c>
      <c r="FVS15" s="2101" t="s">
        <v>1145</v>
      </c>
      <c r="FVT15" s="2101"/>
      <c r="FVU15" s="2102" t="s">
        <v>961</v>
      </c>
      <c r="FVV15" s="2106">
        <v>2013</v>
      </c>
      <c r="FVW15" s="2106"/>
      <c r="FVX15" s="2106"/>
      <c r="FVY15" s="2106"/>
      <c r="FVZ15" s="2106"/>
      <c r="FWA15" s="2101" t="s">
        <v>886</v>
      </c>
      <c r="FWB15" s="2107">
        <v>2513797304.6181192</v>
      </c>
      <c r="FWC15" s="2106">
        <v>2</v>
      </c>
      <c r="FWD15" s="2102" t="s">
        <v>4552</v>
      </c>
      <c r="FWE15" s="2100" t="s">
        <v>925</v>
      </c>
      <c r="FWF15" s="2103"/>
      <c r="FWG15" s="2101" t="s">
        <v>927</v>
      </c>
      <c r="FWH15" s="2101" t="s">
        <v>973</v>
      </c>
      <c r="FWI15" s="2101" t="s">
        <v>1145</v>
      </c>
      <c r="FWJ15" s="2101"/>
      <c r="FWK15" s="2102" t="s">
        <v>961</v>
      </c>
      <c r="FWL15" s="2106">
        <v>2013</v>
      </c>
      <c r="FWM15" s="2106"/>
      <c r="FWN15" s="2106"/>
      <c r="FWO15" s="2106"/>
      <c r="FWP15" s="2106"/>
      <c r="FWQ15" s="2101" t="s">
        <v>886</v>
      </c>
      <c r="FWR15" s="2107">
        <v>2513797304.6181192</v>
      </c>
      <c r="FWS15" s="2106">
        <v>2</v>
      </c>
      <c r="FWT15" s="2102" t="s">
        <v>4552</v>
      </c>
      <c r="FWU15" s="2100" t="s">
        <v>925</v>
      </c>
      <c r="FWV15" s="2103"/>
      <c r="FWW15" s="2101" t="s">
        <v>927</v>
      </c>
      <c r="FWX15" s="2101" t="s">
        <v>973</v>
      </c>
      <c r="FWY15" s="2101" t="s">
        <v>1145</v>
      </c>
      <c r="FWZ15" s="2101"/>
      <c r="FXA15" s="2102" t="s">
        <v>961</v>
      </c>
      <c r="FXB15" s="2106">
        <v>2013</v>
      </c>
      <c r="FXC15" s="2106"/>
      <c r="FXD15" s="2106"/>
      <c r="FXE15" s="2106"/>
      <c r="FXF15" s="2106"/>
      <c r="FXG15" s="2101" t="s">
        <v>886</v>
      </c>
      <c r="FXH15" s="2107">
        <v>2513797304.6181192</v>
      </c>
      <c r="FXI15" s="2106">
        <v>2</v>
      </c>
      <c r="FXJ15" s="2102" t="s">
        <v>4552</v>
      </c>
      <c r="FXK15" s="2100" t="s">
        <v>925</v>
      </c>
      <c r="FXL15" s="2103"/>
      <c r="FXM15" s="2101" t="s">
        <v>927</v>
      </c>
      <c r="FXN15" s="2101" t="s">
        <v>973</v>
      </c>
      <c r="FXO15" s="2101" t="s">
        <v>1145</v>
      </c>
      <c r="FXP15" s="2101"/>
      <c r="FXQ15" s="2102" t="s">
        <v>961</v>
      </c>
      <c r="FXR15" s="2106">
        <v>2013</v>
      </c>
      <c r="FXS15" s="2106"/>
      <c r="FXT15" s="2106"/>
      <c r="FXU15" s="2106"/>
      <c r="FXV15" s="2106"/>
      <c r="FXW15" s="2101" t="s">
        <v>886</v>
      </c>
      <c r="FXX15" s="2107">
        <v>2513797304.6181192</v>
      </c>
      <c r="FXY15" s="2106">
        <v>2</v>
      </c>
      <c r="FXZ15" s="2102" t="s">
        <v>4552</v>
      </c>
      <c r="FYA15" s="2100" t="s">
        <v>925</v>
      </c>
      <c r="FYB15" s="2103"/>
      <c r="FYC15" s="2101" t="s">
        <v>927</v>
      </c>
      <c r="FYD15" s="2101" t="s">
        <v>973</v>
      </c>
      <c r="FYE15" s="2101" t="s">
        <v>1145</v>
      </c>
      <c r="FYF15" s="2101"/>
      <c r="FYG15" s="2102" t="s">
        <v>961</v>
      </c>
      <c r="FYH15" s="2106">
        <v>2013</v>
      </c>
      <c r="FYI15" s="2106"/>
      <c r="FYJ15" s="2106"/>
      <c r="FYK15" s="2106"/>
      <c r="FYL15" s="2106"/>
      <c r="FYM15" s="2101" t="s">
        <v>886</v>
      </c>
      <c r="FYN15" s="2107">
        <v>2513797304.6181192</v>
      </c>
      <c r="FYO15" s="2106">
        <v>2</v>
      </c>
      <c r="FYP15" s="2102" t="s">
        <v>4552</v>
      </c>
      <c r="FYQ15" s="2100" t="s">
        <v>925</v>
      </c>
      <c r="FYR15" s="2103"/>
      <c r="FYS15" s="2101" t="s">
        <v>927</v>
      </c>
      <c r="FYT15" s="2101" t="s">
        <v>973</v>
      </c>
      <c r="FYU15" s="2101" t="s">
        <v>1145</v>
      </c>
      <c r="FYV15" s="2101"/>
      <c r="FYW15" s="2102" t="s">
        <v>961</v>
      </c>
      <c r="FYX15" s="2106">
        <v>2013</v>
      </c>
      <c r="FYY15" s="2106"/>
      <c r="FYZ15" s="2106"/>
      <c r="FZA15" s="2106"/>
      <c r="FZB15" s="2106"/>
      <c r="FZC15" s="2101" t="s">
        <v>886</v>
      </c>
      <c r="FZD15" s="2107">
        <v>2513797304.6181192</v>
      </c>
      <c r="FZE15" s="2106">
        <v>2</v>
      </c>
      <c r="FZF15" s="2102" t="s">
        <v>4552</v>
      </c>
      <c r="FZG15" s="2100" t="s">
        <v>925</v>
      </c>
      <c r="FZH15" s="2103"/>
      <c r="FZI15" s="2101" t="s">
        <v>927</v>
      </c>
      <c r="FZJ15" s="2101" t="s">
        <v>973</v>
      </c>
      <c r="FZK15" s="2101" t="s">
        <v>1145</v>
      </c>
      <c r="FZL15" s="2101"/>
      <c r="FZM15" s="2102" t="s">
        <v>961</v>
      </c>
      <c r="FZN15" s="2106">
        <v>2013</v>
      </c>
      <c r="FZO15" s="2106"/>
      <c r="FZP15" s="2106"/>
      <c r="FZQ15" s="2106"/>
      <c r="FZR15" s="2106"/>
      <c r="FZS15" s="2101" t="s">
        <v>886</v>
      </c>
      <c r="FZT15" s="2107">
        <v>2513797304.6181192</v>
      </c>
      <c r="FZU15" s="2106">
        <v>2</v>
      </c>
      <c r="FZV15" s="2102" t="s">
        <v>4552</v>
      </c>
      <c r="FZW15" s="2100" t="s">
        <v>925</v>
      </c>
      <c r="FZX15" s="2103"/>
      <c r="FZY15" s="2101" t="s">
        <v>927</v>
      </c>
      <c r="FZZ15" s="2101" t="s">
        <v>973</v>
      </c>
      <c r="GAA15" s="2101" t="s">
        <v>1145</v>
      </c>
      <c r="GAB15" s="2101"/>
      <c r="GAC15" s="2102" t="s">
        <v>961</v>
      </c>
      <c r="GAD15" s="2106">
        <v>2013</v>
      </c>
      <c r="GAE15" s="2106"/>
      <c r="GAF15" s="2106"/>
      <c r="GAG15" s="2106"/>
      <c r="GAH15" s="2106"/>
      <c r="GAI15" s="2101" t="s">
        <v>886</v>
      </c>
      <c r="GAJ15" s="2107">
        <v>2513797304.6181192</v>
      </c>
      <c r="GAK15" s="2106">
        <v>2</v>
      </c>
      <c r="GAL15" s="2102" t="s">
        <v>4552</v>
      </c>
      <c r="GAM15" s="2100" t="s">
        <v>925</v>
      </c>
      <c r="GAN15" s="2103"/>
      <c r="GAO15" s="2101" t="s">
        <v>927</v>
      </c>
      <c r="GAP15" s="2101" t="s">
        <v>973</v>
      </c>
      <c r="GAQ15" s="2101" t="s">
        <v>1145</v>
      </c>
      <c r="GAR15" s="2101"/>
      <c r="GAS15" s="2102" t="s">
        <v>961</v>
      </c>
      <c r="GAT15" s="2106">
        <v>2013</v>
      </c>
      <c r="GAU15" s="2106"/>
      <c r="GAV15" s="2106"/>
      <c r="GAW15" s="2106"/>
      <c r="GAX15" s="2106"/>
      <c r="GAY15" s="2101" t="s">
        <v>886</v>
      </c>
      <c r="GAZ15" s="2107">
        <v>2513797304.6181192</v>
      </c>
      <c r="GBA15" s="2106">
        <v>2</v>
      </c>
      <c r="GBB15" s="2102" t="s">
        <v>4552</v>
      </c>
      <c r="GBC15" s="2100" t="s">
        <v>925</v>
      </c>
      <c r="GBD15" s="2103"/>
      <c r="GBE15" s="2101" t="s">
        <v>927</v>
      </c>
      <c r="GBF15" s="2101" t="s">
        <v>973</v>
      </c>
      <c r="GBG15" s="2101" t="s">
        <v>1145</v>
      </c>
      <c r="GBH15" s="2101"/>
      <c r="GBI15" s="2102" t="s">
        <v>961</v>
      </c>
      <c r="GBJ15" s="2106">
        <v>2013</v>
      </c>
      <c r="GBK15" s="2106"/>
      <c r="GBL15" s="2106"/>
      <c r="GBM15" s="2106"/>
      <c r="GBN15" s="2106"/>
      <c r="GBO15" s="2101" t="s">
        <v>886</v>
      </c>
      <c r="GBP15" s="2107">
        <v>2513797304.6181192</v>
      </c>
      <c r="GBQ15" s="2106">
        <v>2</v>
      </c>
      <c r="GBR15" s="2102" t="s">
        <v>4552</v>
      </c>
      <c r="GBS15" s="2100" t="s">
        <v>925</v>
      </c>
      <c r="GBT15" s="2103"/>
      <c r="GBU15" s="2101" t="s">
        <v>927</v>
      </c>
      <c r="GBV15" s="2101" t="s">
        <v>973</v>
      </c>
      <c r="GBW15" s="2101" t="s">
        <v>1145</v>
      </c>
      <c r="GBX15" s="2101"/>
      <c r="GBY15" s="2102" t="s">
        <v>961</v>
      </c>
      <c r="GBZ15" s="2106">
        <v>2013</v>
      </c>
      <c r="GCA15" s="2106"/>
      <c r="GCB15" s="2106"/>
      <c r="GCC15" s="2106"/>
      <c r="GCD15" s="2106"/>
      <c r="GCE15" s="2101" t="s">
        <v>886</v>
      </c>
      <c r="GCF15" s="2107">
        <v>2513797304.6181192</v>
      </c>
      <c r="GCG15" s="2106">
        <v>2</v>
      </c>
      <c r="GCH15" s="2102" t="s">
        <v>4552</v>
      </c>
      <c r="GCI15" s="2100" t="s">
        <v>925</v>
      </c>
      <c r="GCJ15" s="2103"/>
      <c r="GCK15" s="2101" t="s">
        <v>927</v>
      </c>
      <c r="GCL15" s="2101" t="s">
        <v>973</v>
      </c>
      <c r="GCM15" s="2101" t="s">
        <v>1145</v>
      </c>
      <c r="GCN15" s="2101"/>
      <c r="GCO15" s="2102" t="s">
        <v>961</v>
      </c>
      <c r="GCP15" s="2106">
        <v>2013</v>
      </c>
      <c r="GCQ15" s="2106"/>
      <c r="GCR15" s="2106"/>
      <c r="GCS15" s="2106"/>
      <c r="GCT15" s="2106"/>
      <c r="GCU15" s="2101" t="s">
        <v>886</v>
      </c>
      <c r="GCV15" s="2107">
        <v>2513797304.6181192</v>
      </c>
      <c r="GCW15" s="2106">
        <v>2</v>
      </c>
      <c r="GCX15" s="2102" t="s">
        <v>4552</v>
      </c>
      <c r="GCY15" s="2100" t="s">
        <v>925</v>
      </c>
      <c r="GCZ15" s="2103"/>
      <c r="GDA15" s="2101" t="s">
        <v>927</v>
      </c>
      <c r="GDB15" s="2101" t="s">
        <v>973</v>
      </c>
      <c r="GDC15" s="2101" t="s">
        <v>1145</v>
      </c>
      <c r="GDD15" s="2101"/>
      <c r="GDE15" s="2102" t="s">
        <v>961</v>
      </c>
      <c r="GDF15" s="2106">
        <v>2013</v>
      </c>
      <c r="GDG15" s="2106"/>
      <c r="GDH15" s="2106"/>
      <c r="GDI15" s="2106"/>
      <c r="GDJ15" s="2106"/>
      <c r="GDK15" s="2101" t="s">
        <v>886</v>
      </c>
      <c r="GDL15" s="2107">
        <v>2513797304.6181192</v>
      </c>
      <c r="GDM15" s="2106">
        <v>2</v>
      </c>
      <c r="GDN15" s="2102" t="s">
        <v>4552</v>
      </c>
      <c r="GDO15" s="2100" t="s">
        <v>925</v>
      </c>
      <c r="GDP15" s="2103"/>
      <c r="GDQ15" s="2101" t="s">
        <v>927</v>
      </c>
      <c r="GDR15" s="2101" t="s">
        <v>973</v>
      </c>
      <c r="GDS15" s="2101" t="s">
        <v>1145</v>
      </c>
      <c r="GDT15" s="2101"/>
      <c r="GDU15" s="2102" t="s">
        <v>961</v>
      </c>
      <c r="GDV15" s="2106">
        <v>2013</v>
      </c>
      <c r="GDW15" s="2106"/>
      <c r="GDX15" s="2106"/>
      <c r="GDY15" s="2106"/>
      <c r="GDZ15" s="2106"/>
      <c r="GEA15" s="2101" t="s">
        <v>886</v>
      </c>
      <c r="GEB15" s="2107">
        <v>2513797304.6181192</v>
      </c>
      <c r="GEC15" s="2106">
        <v>2</v>
      </c>
      <c r="GED15" s="2102" t="s">
        <v>4552</v>
      </c>
      <c r="GEE15" s="2100" t="s">
        <v>925</v>
      </c>
      <c r="GEF15" s="2103"/>
      <c r="GEG15" s="2101" t="s">
        <v>927</v>
      </c>
      <c r="GEH15" s="2101" t="s">
        <v>973</v>
      </c>
      <c r="GEI15" s="2101" t="s">
        <v>1145</v>
      </c>
      <c r="GEJ15" s="2101"/>
      <c r="GEK15" s="2102" t="s">
        <v>961</v>
      </c>
      <c r="GEL15" s="2106">
        <v>2013</v>
      </c>
      <c r="GEM15" s="2106"/>
      <c r="GEN15" s="2106"/>
      <c r="GEO15" s="2106"/>
      <c r="GEP15" s="2106"/>
      <c r="GEQ15" s="2101" t="s">
        <v>886</v>
      </c>
      <c r="GER15" s="2107">
        <v>2513797304.6181192</v>
      </c>
      <c r="GES15" s="2106">
        <v>2</v>
      </c>
      <c r="GET15" s="2102" t="s">
        <v>4552</v>
      </c>
      <c r="GEU15" s="2100" t="s">
        <v>925</v>
      </c>
      <c r="GEV15" s="2103"/>
      <c r="GEW15" s="2101" t="s">
        <v>927</v>
      </c>
      <c r="GEX15" s="2101" t="s">
        <v>973</v>
      </c>
      <c r="GEY15" s="2101" t="s">
        <v>1145</v>
      </c>
      <c r="GEZ15" s="2101"/>
      <c r="GFA15" s="2102" t="s">
        <v>961</v>
      </c>
      <c r="GFB15" s="2106">
        <v>2013</v>
      </c>
      <c r="GFC15" s="2106"/>
      <c r="GFD15" s="2106"/>
      <c r="GFE15" s="2106"/>
      <c r="GFF15" s="2106"/>
      <c r="GFG15" s="2101" t="s">
        <v>886</v>
      </c>
      <c r="GFH15" s="2107">
        <v>2513797304.6181192</v>
      </c>
      <c r="GFI15" s="2106">
        <v>2</v>
      </c>
      <c r="GFJ15" s="2102" t="s">
        <v>4552</v>
      </c>
      <c r="GFK15" s="2100" t="s">
        <v>925</v>
      </c>
      <c r="GFL15" s="2103"/>
      <c r="GFM15" s="2101" t="s">
        <v>927</v>
      </c>
      <c r="GFN15" s="2101" t="s">
        <v>973</v>
      </c>
      <c r="GFO15" s="2101" t="s">
        <v>1145</v>
      </c>
      <c r="GFP15" s="2101"/>
      <c r="GFQ15" s="2102" t="s">
        <v>961</v>
      </c>
      <c r="GFR15" s="2106">
        <v>2013</v>
      </c>
      <c r="GFS15" s="2106"/>
      <c r="GFT15" s="2106"/>
      <c r="GFU15" s="2106"/>
      <c r="GFV15" s="2106"/>
      <c r="GFW15" s="2101" t="s">
        <v>886</v>
      </c>
      <c r="GFX15" s="2107">
        <v>2513797304.6181192</v>
      </c>
      <c r="GFY15" s="2106">
        <v>2</v>
      </c>
      <c r="GFZ15" s="2102" t="s">
        <v>4552</v>
      </c>
      <c r="GGA15" s="2100" t="s">
        <v>925</v>
      </c>
      <c r="GGB15" s="2103"/>
      <c r="GGC15" s="2101" t="s">
        <v>927</v>
      </c>
      <c r="GGD15" s="2101" t="s">
        <v>973</v>
      </c>
      <c r="GGE15" s="2101" t="s">
        <v>1145</v>
      </c>
      <c r="GGF15" s="2101"/>
      <c r="GGG15" s="2102" t="s">
        <v>961</v>
      </c>
      <c r="GGH15" s="2106">
        <v>2013</v>
      </c>
      <c r="GGI15" s="2106"/>
      <c r="GGJ15" s="2106"/>
      <c r="GGK15" s="2106"/>
      <c r="GGL15" s="2106"/>
      <c r="GGM15" s="2101" t="s">
        <v>886</v>
      </c>
      <c r="GGN15" s="2107">
        <v>2513797304.6181192</v>
      </c>
      <c r="GGO15" s="2106">
        <v>2</v>
      </c>
      <c r="GGP15" s="2102" t="s">
        <v>4552</v>
      </c>
      <c r="GGQ15" s="2100" t="s">
        <v>925</v>
      </c>
      <c r="GGR15" s="2103"/>
      <c r="GGS15" s="2101" t="s">
        <v>927</v>
      </c>
      <c r="GGT15" s="2101" t="s">
        <v>973</v>
      </c>
      <c r="GGU15" s="2101" t="s">
        <v>1145</v>
      </c>
      <c r="GGV15" s="2101"/>
      <c r="GGW15" s="2102" t="s">
        <v>961</v>
      </c>
      <c r="GGX15" s="2106">
        <v>2013</v>
      </c>
      <c r="GGY15" s="2106"/>
      <c r="GGZ15" s="2106"/>
      <c r="GHA15" s="2106"/>
      <c r="GHB15" s="2106"/>
      <c r="GHC15" s="2101" t="s">
        <v>886</v>
      </c>
      <c r="GHD15" s="2107">
        <v>2513797304.6181192</v>
      </c>
      <c r="GHE15" s="2106">
        <v>2</v>
      </c>
      <c r="GHF15" s="2102" t="s">
        <v>4552</v>
      </c>
      <c r="GHG15" s="2100" t="s">
        <v>925</v>
      </c>
      <c r="GHH15" s="2103"/>
      <c r="GHI15" s="2101" t="s">
        <v>927</v>
      </c>
      <c r="GHJ15" s="2101" t="s">
        <v>973</v>
      </c>
      <c r="GHK15" s="2101" t="s">
        <v>1145</v>
      </c>
      <c r="GHL15" s="2101"/>
      <c r="GHM15" s="2102" t="s">
        <v>961</v>
      </c>
      <c r="GHN15" s="2106">
        <v>2013</v>
      </c>
      <c r="GHO15" s="2106"/>
      <c r="GHP15" s="2106"/>
      <c r="GHQ15" s="2106"/>
      <c r="GHR15" s="2106"/>
      <c r="GHS15" s="2101" t="s">
        <v>886</v>
      </c>
      <c r="GHT15" s="2107">
        <v>2513797304.6181192</v>
      </c>
      <c r="GHU15" s="2106">
        <v>2</v>
      </c>
      <c r="GHV15" s="2102" t="s">
        <v>4552</v>
      </c>
      <c r="GHW15" s="2100" t="s">
        <v>925</v>
      </c>
      <c r="GHX15" s="2103"/>
      <c r="GHY15" s="2101" t="s">
        <v>927</v>
      </c>
      <c r="GHZ15" s="2101" t="s">
        <v>973</v>
      </c>
      <c r="GIA15" s="2101" t="s">
        <v>1145</v>
      </c>
      <c r="GIB15" s="2101"/>
      <c r="GIC15" s="2102" t="s">
        <v>961</v>
      </c>
      <c r="GID15" s="2106">
        <v>2013</v>
      </c>
      <c r="GIE15" s="2106"/>
      <c r="GIF15" s="2106"/>
      <c r="GIG15" s="2106"/>
      <c r="GIH15" s="2106"/>
      <c r="GII15" s="2101" t="s">
        <v>886</v>
      </c>
      <c r="GIJ15" s="2107">
        <v>2513797304.6181192</v>
      </c>
      <c r="GIK15" s="2106">
        <v>2</v>
      </c>
      <c r="GIL15" s="2102" t="s">
        <v>4552</v>
      </c>
      <c r="GIM15" s="2100" t="s">
        <v>925</v>
      </c>
      <c r="GIN15" s="2103"/>
      <c r="GIO15" s="2101" t="s">
        <v>927</v>
      </c>
      <c r="GIP15" s="2101" t="s">
        <v>973</v>
      </c>
      <c r="GIQ15" s="2101" t="s">
        <v>1145</v>
      </c>
      <c r="GIR15" s="2101"/>
      <c r="GIS15" s="2102" t="s">
        <v>961</v>
      </c>
      <c r="GIT15" s="2106">
        <v>2013</v>
      </c>
      <c r="GIU15" s="2106"/>
      <c r="GIV15" s="2106"/>
      <c r="GIW15" s="2106"/>
      <c r="GIX15" s="2106"/>
      <c r="GIY15" s="2101" t="s">
        <v>886</v>
      </c>
      <c r="GIZ15" s="2107">
        <v>2513797304.6181192</v>
      </c>
      <c r="GJA15" s="2106">
        <v>2</v>
      </c>
      <c r="GJB15" s="2102" t="s">
        <v>4552</v>
      </c>
      <c r="GJC15" s="2100" t="s">
        <v>925</v>
      </c>
      <c r="GJD15" s="2103"/>
      <c r="GJE15" s="2101" t="s">
        <v>927</v>
      </c>
      <c r="GJF15" s="2101" t="s">
        <v>973</v>
      </c>
      <c r="GJG15" s="2101" t="s">
        <v>1145</v>
      </c>
      <c r="GJH15" s="2101"/>
      <c r="GJI15" s="2102" t="s">
        <v>961</v>
      </c>
      <c r="GJJ15" s="2106">
        <v>2013</v>
      </c>
      <c r="GJK15" s="2106"/>
      <c r="GJL15" s="2106"/>
      <c r="GJM15" s="2106"/>
      <c r="GJN15" s="2106"/>
      <c r="GJO15" s="2101" t="s">
        <v>886</v>
      </c>
      <c r="GJP15" s="2107">
        <v>2513797304.6181192</v>
      </c>
      <c r="GJQ15" s="2106">
        <v>2</v>
      </c>
      <c r="GJR15" s="2102" t="s">
        <v>4552</v>
      </c>
      <c r="GJS15" s="2100" t="s">
        <v>925</v>
      </c>
      <c r="GJT15" s="2103"/>
      <c r="GJU15" s="2101" t="s">
        <v>927</v>
      </c>
      <c r="GJV15" s="2101" t="s">
        <v>973</v>
      </c>
      <c r="GJW15" s="2101" t="s">
        <v>1145</v>
      </c>
      <c r="GJX15" s="2101"/>
      <c r="GJY15" s="2102" t="s">
        <v>961</v>
      </c>
      <c r="GJZ15" s="2106">
        <v>2013</v>
      </c>
      <c r="GKA15" s="2106"/>
      <c r="GKB15" s="2106"/>
      <c r="GKC15" s="2106"/>
      <c r="GKD15" s="2106"/>
      <c r="GKE15" s="2101" t="s">
        <v>886</v>
      </c>
      <c r="GKF15" s="2107">
        <v>2513797304.6181192</v>
      </c>
      <c r="GKG15" s="2106">
        <v>2</v>
      </c>
      <c r="GKH15" s="2102" t="s">
        <v>4552</v>
      </c>
      <c r="GKI15" s="2100" t="s">
        <v>925</v>
      </c>
      <c r="GKJ15" s="2103"/>
      <c r="GKK15" s="2101" t="s">
        <v>927</v>
      </c>
      <c r="GKL15" s="2101" t="s">
        <v>973</v>
      </c>
      <c r="GKM15" s="2101" t="s">
        <v>1145</v>
      </c>
      <c r="GKN15" s="2101"/>
      <c r="GKO15" s="2102" t="s">
        <v>961</v>
      </c>
      <c r="GKP15" s="2106">
        <v>2013</v>
      </c>
      <c r="GKQ15" s="2106"/>
      <c r="GKR15" s="2106"/>
      <c r="GKS15" s="2106"/>
      <c r="GKT15" s="2106"/>
      <c r="GKU15" s="2101" t="s">
        <v>886</v>
      </c>
      <c r="GKV15" s="2107">
        <v>2513797304.6181192</v>
      </c>
      <c r="GKW15" s="2106">
        <v>2</v>
      </c>
      <c r="GKX15" s="2102" t="s">
        <v>4552</v>
      </c>
      <c r="GKY15" s="2100" t="s">
        <v>925</v>
      </c>
      <c r="GKZ15" s="2103"/>
      <c r="GLA15" s="2101" t="s">
        <v>927</v>
      </c>
      <c r="GLB15" s="2101" t="s">
        <v>973</v>
      </c>
      <c r="GLC15" s="2101" t="s">
        <v>1145</v>
      </c>
      <c r="GLD15" s="2101"/>
      <c r="GLE15" s="2102" t="s">
        <v>961</v>
      </c>
      <c r="GLF15" s="2106">
        <v>2013</v>
      </c>
      <c r="GLG15" s="2106"/>
      <c r="GLH15" s="2106"/>
      <c r="GLI15" s="2106"/>
      <c r="GLJ15" s="2106"/>
      <c r="GLK15" s="2101" t="s">
        <v>886</v>
      </c>
      <c r="GLL15" s="2107">
        <v>2513797304.6181192</v>
      </c>
      <c r="GLM15" s="2106">
        <v>2</v>
      </c>
      <c r="GLN15" s="2102" t="s">
        <v>4552</v>
      </c>
      <c r="GLO15" s="2100" t="s">
        <v>925</v>
      </c>
      <c r="GLP15" s="2103"/>
      <c r="GLQ15" s="2101" t="s">
        <v>927</v>
      </c>
      <c r="GLR15" s="2101" t="s">
        <v>973</v>
      </c>
      <c r="GLS15" s="2101" t="s">
        <v>1145</v>
      </c>
      <c r="GLT15" s="2101"/>
      <c r="GLU15" s="2102" t="s">
        <v>961</v>
      </c>
      <c r="GLV15" s="2106">
        <v>2013</v>
      </c>
      <c r="GLW15" s="2106"/>
      <c r="GLX15" s="2106"/>
      <c r="GLY15" s="2106"/>
      <c r="GLZ15" s="2106"/>
      <c r="GMA15" s="2101" t="s">
        <v>886</v>
      </c>
      <c r="GMB15" s="2107">
        <v>2513797304.6181192</v>
      </c>
      <c r="GMC15" s="2106">
        <v>2</v>
      </c>
      <c r="GMD15" s="2102" t="s">
        <v>4552</v>
      </c>
      <c r="GME15" s="2100" t="s">
        <v>925</v>
      </c>
      <c r="GMF15" s="2103"/>
      <c r="GMG15" s="2101" t="s">
        <v>927</v>
      </c>
      <c r="GMH15" s="2101" t="s">
        <v>973</v>
      </c>
      <c r="GMI15" s="2101" t="s">
        <v>1145</v>
      </c>
      <c r="GMJ15" s="2101"/>
      <c r="GMK15" s="2102" t="s">
        <v>961</v>
      </c>
      <c r="GML15" s="2106">
        <v>2013</v>
      </c>
      <c r="GMM15" s="2106"/>
      <c r="GMN15" s="2106"/>
      <c r="GMO15" s="2106"/>
      <c r="GMP15" s="2106"/>
      <c r="GMQ15" s="2101" t="s">
        <v>886</v>
      </c>
      <c r="GMR15" s="2107">
        <v>2513797304.6181192</v>
      </c>
      <c r="GMS15" s="2106">
        <v>2</v>
      </c>
      <c r="GMT15" s="2102" t="s">
        <v>4552</v>
      </c>
      <c r="GMU15" s="2100" t="s">
        <v>925</v>
      </c>
      <c r="GMV15" s="2103"/>
      <c r="GMW15" s="2101" t="s">
        <v>927</v>
      </c>
      <c r="GMX15" s="2101" t="s">
        <v>973</v>
      </c>
      <c r="GMY15" s="2101" t="s">
        <v>1145</v>
      </c>
      <c r="GMZ15" s="2101"/>
      <c r="GNA15" s="2102" t="s">
        <v>961</v>
      </c>
      <c r="GNB15" s="2106">
        <v>2013</v>
      </c>
      <c r="GNC15" s="2106"/>
      <c r="GND15" s="2106"/>
      <c r="GNE15" s="2106"/>
      <c r="GNF15" s="2106"/>
      <c r="GNG15" s="2101" t="s">
        <v>886</v>
      </c>
      <c r="GNH15" s="2107">
        <v>2513797304.6181192</v>
      </c>
      <c r="GNI15" s="2106">
        <v>2</v>
      </c>
      <c r="GNJ15" s="2102" t="s">
        <v>4552</v>
      </c>
      <c r="GNK15" s="2100" t="s">
        <v>925</v>
      </c>
      <c r="GNL15" s="2103"/>
      <c r="GNM15" s="2101" t="s">
        <v>927</v>
      </c>
      <c r="GNN15" s="2101" t="s">
        <v>973</v>
      </c>
      <c r="GNO15" s="2101" t="s">
        <v>1145</v>
      </c>
      <c r="GNP15" s="2101"/>
      <c r="GNQ15" s="2102" t="s">
        <v>961</v>
      </c>
      <c r="GNR15" s="2106">
        <v>2013</v>
      </c>
      <c r="GNS15" s="2106"/>
      <c r="GNT15" s="2106"/>
      <c r="GNU15" s="2106"/>
      <c r="GNV15" s="2106"/>
      <c r="GNW15" s="2101" t="s">
        <v>886</v>
      </c>
      <c r="GNX15" s="2107">
        <v>2513797304.6181192</v>
      </c>
      <c r="GNY15" s="2106">
        <v>2</v>
      </c>
      <c r="GNZ15" s="2102" t="s">
        <v>4552</v>
      </c>
      <c r="GOA15" s="2100" t="s">
        <v>925</v>
      </c>
      <c r="GOB15" s="2103"/>
      <c r="GOC15" s="2101" t="s">
        <v>927</v>
      </c>
      <c r="GOD15" s="2101" t="s">
        <v>973</v>
      </c>
      <c r="GOE15" s="2101" t="s">
        <v>1145</v>
      </c>
      <c r="GOF15" s="2101"/>
      <c r="GOG15" s="2102" t="s">
        <v>961</v>
      </c>
      <c r="GOH15" s="2106">
        <v>2013</v>
      </c>
      <c r="GOI15" s="2106"/>
      <c r="GOJ15" s="2106"/>
      <c r="GOK15" s="2106"/>
      <c r="GOL15" s="2106"/>
      <c r="GOM15" s="2101" t="s">
        <v>886</v>
      </c>
      <c r="GON15" s="2107">
        <v>2513797304.6181192</v>
      </c>
      <c r="GOO15" s="2106">
        <v>2</v>
      </c>
      <c r="GOP15" s="2102" t="s">
        <v>4552</v>
      </c>
      <c r="GOQ15" s="2100" t="s">
        <v>925</v>
      </c>
      <c r="GOR15" s="2103"/>
      <c r="GOS15" s="2101" t="s">
        <v>927</v>
      </c>
      <c r="GOT15" s="2101" t="s">
        <v>973</v>
      </c>
      <c r="GOU15" s="2101" t="s">
        <v>1145</v>
      </c>
      <c r="GOV15" s="2101"/>
      <c r="GOW15" s="2102" t="s">
        <v>961</v>
      </c>
      <c r="GOX15" s="2106">
        <v>2013</v>
      </c>
      <c r="GOY15" s="2106"/>
      <c r="GOZ15" s="2106"/>
      <c r="GPA15" s="2106"/>
      <c r="GPB15" s="2106"/>
      <c r="GPC15" s="2101" t="s">
        <v>886</v>
      </c>
      <c r="GPD15" s="2107">
        <v>2513797304.6181192</v>
      </c>
      <c r="GPE15" s="2106">
        <v>2</v>
      </c>
      <c r="GPF15" s="2102" t="s">
        <v>4552</v>
      </c>
      <c r="GPG15" s="2100" t="s">
        <v>925</v>
      </c>
      <c r="GPH15" s="2103"/>
      <c r="GPI15" s="2101" t="s">
        <v>927</v>
      </c>
      <c r="GPJ15" s="2101" t="s">
        <v>973</v>
      </c>
      <c r="GPK15" s="2101" t="s">
        <v>1145</v>
      </c>
      <c r="GPL15" s="2101"/>
      <c r="GPM15" s="2102" t="s">
        <v>961</v>
      </c>
      <c r="GPN15" s="2106">
        <v>2013</v>
      </c>
      <c r="GPO15" s="2106"/>
      <c r="GPP15" s="2106"/>
      <c r="GPQ15" s="2106"/>
      <c r="GPR15" s="2106"/>
      <c r="GPS15" s="2101" t="s">
        <v>886</v>
      </c>
      <c r="GPT15" s="2107">
        <v>2513797304.6181192</v>
      </c>
      <c r="GPU15" s="2106">
        <v>2</v>
      </c>
      <c r="GPV15" s="2102" t="s">
        <v>4552</v>
      </c>
      <c r="GPW15" s="2100" t="s">
        <v>925</v>
      </c>
      <c r="GPX15" s="2103"/>
      <c r="GPY15" s="2101" t="s">
        <v>927</v>
      </c>
      <c r="GPZ15" s="2101" t="s">
        <v>973</v>
      </c>
      <c r="GQA15" s="2101" t="s">
        <v>1145</v>
      </c>
      <c r="GQB15" s="2101"/>
      <c r="GQC15" s="2102" t="s">
        <v>961</v>
      </c>
      <c r="GQD15" s="2106">
        <v>2013</v>
      </c>
      <c r="GQE15" s="2106"/>
      <c r="GQF15" s="2106"/>
      <c r="GQG15" s="2106"/>
      <c r="GQH15" s="2106"/>
      <c r="GQI15" s="2101" t="s">
        <v>886</v>
      </c>
      <c r="GQJ15" s="2107">
        <v>2513797304.6181192</v>
      </c>
      <c r="GQK15" s="2106">
        <v>2</v>
      </c>
      <c r="GQL15" s="2102" t="s">
        <v>4552</v>
      </c>
      <c r="GQM15" s="2100" t="s">
        <v>925</v>
      </c>
      <c r="GQN15" s="2103"/>
      <c r="GQO15" s="2101" t="s">
        <v>927</v>
      </c>
      <c r="GQP15" s="2101" t="s">
        <v>973</v>
      </c>
      <c r="GQQ15" s="2101" t="s">
        <v>1145</v>
      </c>
      <c r="GQR15" s="2101"/>
      <c r="GQS15" s="2102" t="s">
        <v>961</v>
      </c>
      <c r="GQT15" s="2106">
        <v>2013</v>
      </c>
      <c r="GQU15" s="2106"/>
      <c r="GQV15" s="2106"/>
      <c r="GQW15" s="2106"/>
      <c r="GQX15" s="2106"/>
      <c r="GQY15" s="2101" t="s">
        <v>886</v>
      </c>
      <c r="GQZ15" s="2107">
        <v>2513797304.6181192</v>
      </c>
      <c r="GRA15" s="2106">
        <v>2</v>
      </c>
      <c r="GRB15" s="2102" t="s">
        <v>4552</v>
      </c>
      <c r="GRC15" s="2100" t="s">
        <v>925</v>
      </c>
      <c r="GRD15" s="2103"/>
      <c r="GRE15" s="2101" t="s">
        <v>927</v>
      </c>
      <c r="GRF15" s="2101" t="s">
        <v>973</v>
      </c>
      <c r="GRG15" s="2101" t="s">
        <v>1145</v>
      </c>
      <c r="GRH15" s="2101"/>
      <c r="GRI15" s="2102" t="s">
        <v>961</v>
      </c>
      <c r="GRJ15" s="2106">
        <v>2013</v>
      </c>
      <c r="GRK15" s="2106"/>
      <c r="GRL15" s="2106"/>
      <c r="GRM15" s="2106"/>
      <c r="GRN15" s="2106"/>
      <c r="GRO15" s="2101" t="s">
        <v>886</v>
      </c>
      <c r="GRP15" s="2107">
        <v>2513797304.6181192</v>
      </c>
      <c r="GRQ15" s="2106">
        <v>2</v>
      </c>
      <c r="GRR15" s="2102" t="s">
        <v>4552</v>
      </c>
      <c r="GRS15" s="2100" t="s">
        <v>925</v>
      </c>
      <c r="GRT15" s="2103"/>
      <c r="GRU15" s="2101" t="s">
        <v>927</v>
      </c>
      <c r="GRV15" s="2101" t="s">
        <v>973</v>
      </c>
      <c r="GRW15" s="2101" t="s">
        <v>1145</v>
      </c>
      <c r="GRX15" s="2101"/>
      <c r="GRY15" s="2102" t="s">
        <v>961</v>
      </c>
      <c r="GRZ15" s="2106">
        <v>2013</v>
      </c>
      <c r="GSA15" s="2106"/>
      <c r="GSB15" s="2106"/>
      <c r="GSC15" s="2106"/>
      <c r="GSD15" s="2106"/>
      <c r="GSE15" s="2101" t="s">
        <v>886</v>
      </c>
      <c r="GSF15" s="2107">
        <v>2513797304.6181192</v>
      </c>
      <c r="GSG15" s="2106">
        <v>2</v>
      </c>
      <c r="GSH15" s="2102" t="s">
        <v>4552</v>
      </c>
      <c r="GSI15" s="2100" t="s">
        <v>925</v>
      </c>
      <c r="GSJ15" s="2103"/>
      <c r="GSK15" s="2101" t="s">
        <v>927</v>
      </c>
      <c r="GSL15" s="2101" t="s">
        <v>973</v>
      </c>
      <c r="GSM15" s="2101" t="s">
        <v>1145</v>
      </c>
      <c r="GSN15" s="2101"/>
      <c r="GSO15" s="2102" t="s">
        <v>961</v>
      </c>
      <c r="GSP15" s="2106">
        <v>2013</v>
      </c>
      <c r="GSQ15" s="2106"/>
      <c r="GSR15" s="2106"/>
      <c r="GSS15" s="2106"/>
      <c r="GST15" s="2106"/>
      <c r="GSU15" s="2101" t="s">
        <v>886</v>
      </c>
      <c r="GSV15" s="2107">
        <v>2513797304.6181192</v>
      </c>
      <c r="GSW15" s="2106">
        <v>2</v>
      </c>
      <c r="GSX15" s="2102" t="s">
        <v>4552</v>
      </c>
      <c r="GSY15" s="2100" t="s">
        <v>925</v>
      </c>
      <c r="GSZ15" s="2103"/>
      <c r="GTA15" s="2101" t="s">
        <v>927</v>
      </c>
      <c r="GTB15" s="2101" t="s">
        <v>973</v>
      </c>
      <c r="GTC15" s="2101" t="s">
        <v>1145</v>
      </c>
      <c r="GTD15" s="2101"/>
      <c r="GTE15" s="2102" t="s">
        <v>961</v>
      </c>
      <c r="GTF15" s="2106">
        <v>2013</v>
      </c>
      <c r="GTG15" s="2106"/>
      <c r="GTH15" s="2106"/>
      <c r="GTI15" s="2106"/>
      <c r="GTJ15" s="2106"/>
      <c r="GTK15" s="2101" t="s">
        <v>886</v>
      </c>
      <c r="GTL15" s="2107">
        <v>2513797304.6181192</v>
      </c>
      <c r="GTM15" s="2106">
        <v>2</v>
      </c>
      <c r="GTN15" s="2102" t="s">
        <v>4552</v>
      </c>
      <c r="GTO15" s="2100" t="s">
        <v>925</v>
      </c>
      <c r="GTP15" s="2103"/>
      <c r="GTQ15" s="2101" t="s">
        <v>927</v>
      </c>
      <c r="GTR15" s="2101" t="s">
        <v>973</v>
      </c>
      <c r="GTS15" s="2101" t="s">
        <v>1145</v>
      </c>
      <c r="GTT15" s="2101"/>
      <c r="GTU15" s="2102" t="s">
        <v>961</v>
      </c>
      <c r="GTV15" s="2106">
        <v>2013</v>
      </c>
      <c r="GTW15" s="2106"/>
      <c r="GTX15" s="2106"/>
      <c r="GTY15" s="2106"/>
      <c r="GTZ15" s="2106"/>
      <c r="GUA15" s="2101" t="s">
        <v>886</v>
      </c>
      <c r="GUB15" s="2107">
        <v>2513797304.6181192</v>
      </c>
      <c r="GUC15" s="2106">
        <v>2</v>
      </c>
      <c r="GUD15" s="2102" t="s">
        <v>4552</v>
      </c>
      <c r="GUE15" s="2100" t="s">
        <v>925</v>
      </c>
      <c r="GUF15" s="2103"/>
      <c r="GUG15" s="2101" t="s">
        <v>927</v>
      </c>
      <c r="GUH15" s="2101" t="s">
        <v>973</v>
      </c>
      <c r="GUI15" s="2101" t="s">
        <v>1145</v>
      </c>
      <c r="GUJ15" s="2101"/>
      <c r="GUK15" s="2102" t="s">
        <v>961</v>
      </c>
      <c r="GUL15" s="2106">
        <v>2013</v>
      </c>
      <c r="GUM15" s="2106"/>
      <c r="GUN15" s="2106"/>
      <c r="GUO15" s="2106"/>
      <c r="GUP15" s="2106"/>
      <c r="GUQ15" s="2101" t="s">
        <v>886</v>
      </c>
      <c r="GUR15" s="2107">
        <v>2513797304.6181192</v>
      </c>
      <c r="GUS15" s="2106">
        <v>2</v>
      </c>
      <c r="GUT15" s="2102" t="s">
        <v>4552</v>
      </c>
      <c r="GUU15" s="2100" t="s">
        <v>925</v>
      </c>
      <c r="GUV15" s="2103"/>
      <c r="GUW15" s="2101" t="s">
        <v>927</v>
      </c>
      <c r="GUX15" s="2101" t="s">
        <v>973</v>
      </c>
      <c r="GUY15" s="2101" t="s">
        <v>1145</v>
      </c>
      <c r="GUZ15" s="2101"/>
      <c r="GVA15" s="2102" t="s">
        <v>961</v>
      </c>
      <c r="GVB15" s="2106">
        <v>2013</v>
      </c>
      <c r="GVC15" s="2106"/>
      <c r="GVD15" s="2106"/>
      <c r="GVE15" s="2106"/>
      <c r="GVF15" s="2106"/>
      <c r="GVG15" s="2101" t="s">
        <v>886</v>
      </c>
      <c r="GVH15" s="2107">
        <v>2513797304.6181192</v>
      </c>
      <c r="GVI15" s="2106">
        <v>2</v>
      </c>
      <c r="GVJ15" s="2102" t="s">
        <v>4552</v>
      </c>
      <c r="GVK15" s="2100" t="s">
        <v>925</v>
      </c>
      <c r="GVL15" s="2103"/>
      <c r="GVM15" s="2101" t="s">
        <v>927</v>
      </c>
      <c r="GVN15" s="2101" t="s">
        <v>973</v>
      </c>
      <c r="GVO15" s="2101" t="s">
        <v>1145</v>
      </c>
      <c r="GVP15" s="2101"/>
      <c r="GVQ15" s="2102" t="s">
        <v>961</v>
      </c>
      <c r="GVR15" s="2106">
        <v>2013</v>
      </c>
      <c r="GVS15" s="2106"/>
      <c r="GVT15" s="2106"/>
      <c r="GVU15" s="2106"/>
      <c r="GVV15" s="2106"/>
      <c r="GVW15" s="2101" t="s">
        <v>886</v>
      </c>
      <c r="GVX15" s="2107">
        <v>2513797304.6181192</v>
      </c>
      <c r="GVY15" s="2106">
        <v>2</v>
      </c>
      <c r="GVZ15" s="2102" t="s">
        <v>4552</v>
      </c>
      <c r="GWA15" s="2100" t="s">
        <v>925</v>
      </c>
      <c r="GWB15" s="2103"/>
      <c r="GWC15" s="2101" t="s">
        <v>927</v>
      </c>
      <c r="GWD15" s="2101" t="s">
        <v>973</v>
      </c>
      <c r="GWE15" s="2101" t="s">
        <v>1145</v>
      </c>
      <c r="GWF15" s="2101"/>
      <c r="GWG15" s="2102" t="s">
        <v>961</v>
      </c>
      <c r="GWH15" s="2106">
        <v>2013</v>
      </c>
      <c r="GWI15" s="2106"/>
      <c r="GWJ15" s="2106"/>
      <c r="GWK15" s="2106"/>
      <c r="GWL15" s="2106"/>
      <c r="GWM15" s="2101" t="s">
        <v>886</v>
      </c>
      <c r="GWN15" s="2107">
        <v>2513797304.6181192</v>
      </c>
      <c r="GWO15" s="2106">
        <v>2</v>
      </c>
      <c r="GWP15" s="2102" t="s">
        <v>4552</v>
      </c>
      <c r="GWQ15" s="2100" t="s">
        <v>925</v>
      </c>
      <c r="GWR15" s="2103"/>
      <c r="GWS15" s="2101" t="s">
        <v>927</v>
      </c>
      <c r="GWT15" s="2101" t="s">
        <v>973</v>
      </c>
      <c r="GWU15" s="2101" t="s">
        <v>1145</v>
      </c>
      <c r="GWV15" s="2101"/>
      <c r="GWW15" s="2102" t="s">
        <v>961</v>
      </c>
      <c r="GWX15" s="2106">
        <v>2013</v>
      </c>
      <c r="GWY15" s="2106"/>
      <c r="GWZ15" s="2106"/>
      <c r="GXA15" s="2106"/>
      <c r="GXB15" s="2106"/>
      <c r="GXC15" s="2101" t="s">
        <v>886</v>
      </c>
      <c r="GXD15" s="2107">
        <v>2513797304.6181192</v>
      </c>
      <c r="GXE15" s="2106">
        <v>2</v>
      </c>
      <c r="GXF15" s="2102" t="s">
        <v>4552</v>
      </c>
      <c r="GXG15" s="2100" t="s">
        <v>925</v>
      </c>
      <c r="GXH15" s="2103"/>
      <c r="GXI15" s="2101" t="s">
        <v>927</v>
      </c>
      <c r="GXJ15" s="2101" t="s">
        <v>973</v>
      </c>
      <c r="GXK15" s="2101" t="s">
        <v>1145</v>
      </c>
      <c r="GXL15" s="2101"/>
      <c r="GXM15" s="2102" t="s">
        <v>961</v>
      </c>
      <c r="GXN15" s="2106">
        <v>2013</v>
      </c>
      <c r="GXO15" s="2106"/>
      <c r="GXP15" s="2106"/>
      <c r="GXQ15" s="2106"/>
      <c r="GXR15" s="2106"/>
      <c r="GXS15" s="2101" t="s">
        <v>886</v>
      </c>
      <c r="GXT15" s="2107">
        <v>2513797304.6181192</v>
      </c>
      <c r="GXU15" s="2106">
        <v>2</v>
      </c>
      <c r="GXV15" s="2102" t="s">
        <v>4552</v>
      </c>
      <c r="GXW15" s="2100" t="s">
        <v>925</v>
      </c>
      <c r="GXX15" s="2103"/>
      <c r="GXY15" s="2101" t="s">
        <v>927</v>
      </c>
      <c r="GXZ15" s="2101" t="s">
        <v>973</v>
      </c>
      <c r="GYA15" s="2101" t="s">
        <v>1145</v>
      </c>
      <c r="GYB15" s="2101"/>
      <c r="GYC15" s="2102" t="s">
        <v>961</v>
      </c>
      <c r="GYD15" s="2106">
        <v>2013</v>
      </c>
      <c r="GYE15" s="2106"/>
      <c r="GYF15" s="2106"/>
      <c r="GYG15" s="2106"/>
      <c r="GYH15" s="2106"/>
      <c r="GYI15" s="2101" t="s">
        <v>886</v>
      </c>
      <c r="GYJ15" s="2107">
        <v>2513797304.6181192</v>
      </c>
      <c r="GYK15" s="2106">
        <v>2</v>
      </c>
      <c r="GYL15" s="2102" t="s">
        <v>4552</v>
      </c>
      <c r="GYM15" s="2100" t="s">
        <v>925</v>
      </c>
      <c r="GYN15" s="2103"/>
      <c r="GYO15" s="2101" t="s">
        <v>927</v>
      </c>
      <c r="GYP15" s="2101" t="s">
        <v>973</v>
      </c>
      <c r="GYQ15" s="2101" t="s">
        <v>1145</v>
      </c>
      <c r="GYR15" s="2101"/>
      <c r="GYS15" s="2102" t="s">
        <v>961</v>
      </c>
      <c r="GYT15" s="2106">
        <v>2013</v>
      </c>
      <c r="GYU15" s="2106"/>
      <c r="GYV15" s="2106"/>
      <c r="GYW15" s="2106"/>
      <c r="GYX15" s="2106"/>
      <c r="GYY15" s="2101" t="s">
        <v>886</v>
      </c>
      <c r="GYZ15" s="2107">
        <v>2513797304.6181192</v>
      </c>
      <c r="GZA15" s="2106">
        <v>2</v>
      </c>
      <c r="GZB15" s="2102" t="s">
        <v>4552</v>
      </c>
      <c r="GZC15" s="2100" t="s">
        <v>925</v>
      </c>
      <c r="GZD15" s="2103"/>
      <c r="GZE15" s="2101" t="s">
        <v>927</v>
      </c>
      <c r="GZF15" s="2101" t="s">
        <v>973</v>
      </c>
      <c r="GZG15" s="2101" t="s">
        <v>1145</v>
      </c>
      <c r="GZH15" s="2101"/>
      <c r="GZI15" s="2102" t="s">
        <v>961</v>
      </c>
      <c r="GZJ15" s="2106">
        <v>2013</v>
      </c>
      <c r="GZK15" s="2106"/>
      <c r="GZL15" s="2106"/>
      <c r="GZM15" s="2106"/>
      <c r="GZN15" s="2106"/>
      <c r="GZO15" s="2101" t="s">
        <v>886</v>
      </c>
      <c r="GZP15" s="2107">
        <v>2513797304.6181192</v>
      </c>
      <c r="GZQ15" s="2106">
        <v>2</v>
      </c>
      <c r="GZR15" s="2102" t="s">
        <v>4552</v>
      </c>
      <c r="GZS15" s="2100" t="s">
        <v>925</v>
      </c>
      <c r="GZT15" s="2103"/>
      <c r="GZU15" s="2101" t="s">
        <v>927</v>
      </c>
      <c r="GZV15" s="2101" t="s">
        <v>973</v>
      </c>
      <c r="GZW15" s="2101" t="s">
        <v>1145</v>
      </c>
      <c r="GZX15" s="2101"/>
      <c r="GZY15" s="2102" t="s">
        <v>961</v>
      </c>
      <c r="GZZ15" s="2106">
        <v>2013</v>
      </c>
      <c r="HAA15" s="2106"/>
      <c r="HAB15" s="2106"/>
      <c r="HAC15" s="2106"/>
      <c r="HAD15" s="2106"/>
      <c r="HAE15" s="2101" t="s">
        <v>886</v>
      </c>
      <c r="HAF15" s="2107">
        <v>2513797304.6181192</v>
      </c>
      <c r="HAG15" s="2106">
        <v>2</v>
      </c>
      <c r="HAH15" s="2102" t="s">
        <v>4552</v>
      </c>
      <c r="HAI15" s="2100" t="s">
        <v>925</v>
      </c>
      <c r="HAJ15" s="2103"/>
      <c r="HAK15" s="2101" t="s">
        <v>927</v>
      </c>
      <c r="HAL15" s="2101" t="s">
        <v>973</v>
      </c>
      <c r="HAM15" s="2101" t="s">
        <v>1145</v>
      </c>
      <c r="HAN15" s="2101"/>
      <c r="HAO15" s="2102" t="s">
        <v>961</v>
      </c>
      <c r="HAP15" s="2106">
        <v>2013</v>
      </c>
      <c r="HAQ15" s="2106"/>
      <c r="HAR15" s="2106"/>
      <c r="HAS15" s="2106"/>
      <c r="HAT15" s="2106"/>
      <c r="HAU15" s="2101" t="s">
        <v>886</v>
      </c>
      <c r="HAV15" s="2107">
        <v>2513797304.6181192</v>
      </c>
      <c r="HAW15" s="2106">
        <v>2</v>
      </c>
      <c r="HAX15" s="2102" t="s">
        <v>4552</v>
      </c>
      <c r="HAY15" s="2100" t="s">
        <v>925</v>
      </c>
      <c r="HAZ15" s="2103"/>
      <c r="HBA15" s="2101" t="s">
        <v>927</v>
      </c>
      <c r="HBB15" s="2101" t="s">
        <v>973</v>
      </c>
      <c r="HBC15" s="2101" t="s">
        <v>1145</v>
      </c>
      <c r="HBD15" s="2101"/>
      <c r="HBE15" s="2102" t="s">
        <v>961</v>
      </c>
      <c r="HBF15" s="2106">
        <v>2013</v>
      </c>
      <c r="HBG15" s="2106"/>
      <c r="HBH15" s="2106"/>
      <c r="HBI15" s="2106"/>
      <c r="HBJ15" s="2106"/>
      <c r="HBK15" s="2101" t="s">
        <v>886</v>
      </c>
      <c r="HBL15" s="2107">
        <v>2513797304.6181192</v>
      </c>
      <c r="HBM15" s="2106">
        <v>2</v>
      </c>
      <c r="HBN15" s="2102" t="s">
        <v>4552</v>
      </c>
      <c r="HBO15" s="2100" t="s">
        <v>925</v>
      </c>
      <c r="HBP15" s="2103"/>
      <c r="HBQ15" s="2101" t="s">
        <v>927</v>
      </c>
      <c r="HBR15" s="2101" t="s">
        <v>973</v>
      </c>
      <c r="HBS15" s="2101" t="s">
        <v>1145</v>
      </c>
      <c r="HBT15" s="2101"/>
      <c r="HBU15" s="2102" t="s">
        <v>961</v>
      </c>
      <c r="HBV15" s="2106">
        <v>2013</v>
      </c>
      <c r="HBW15" s="2106"/>
      <c r="HBX15" s="2106"/>
      <c r="HBY15" s="2106"/>
      <c r="HBZ15" s="2106"/>
      <c r="HCA15" s="2101" t="s">
        <v>886</v>
      </c>
      <c r="HCB15" s="2107">
        <v>2513797304.6181192</v>
      </c>
      <c r="HCC15" s="2106">
        <v>2</v>
      </c>
      <c r="HCD15" s="2102" t="s">
        <v>4552</v>
      </c>
      <c r="HCE15" s="2100" t="s">
        <v>925</v>
      </c>
      <c r="HCF15" s="2103"/>
      <c r="HCG15" s="2101" t="s">
        <v>927</v>
      </c>
      <c r="HCH15" s="2101" t="s">
        <v>973</v>
      </c>
      <c r="HCI15" s="2101" t="s">
        <v>1145</v>
      </c>
      <c r="HCJ15" s="2101"/>
      <c r="HCK15" s="2102" t="s">
        <v>961</v>
      </c>
      <c r="HCL15" s="2106">
        <v>2013</v>
      </c>
      <c r="HCM15" s="2106"/>
      <c r="HCN15" s="2106"/>
      <c r="HCO15" s="2106"/>
      <c r="HCP15" s="2106"/>
      <c r="HCQ15" s="2101" t="s">
        <v>886</v>
      </c>
      <c r="HCR15" s="2107">
        <v>2513797304.6181192</v>
      </c>
      <c r="HCS15" s="2106">
        <v>2</v>
      </c>
      <c r="HCT15" s="2102" t="s">
        <v>4552</v>
      </c>
      <c r="HCU15" s="2100" t="s">
        <v>925</v>
      </c>
      <c r="HCV15" s="2103"/>
      <c r="HCW15" s="2101" t="s">
        <v>927</v>
      </c>
      <c r="HCX15" s="2101" t="s">
        <v>973</v>
      </c>
      <c r="HCY15" s="2101" t="s">
        <v>1145</v>
      </c>
      <c r="HCZ15" s="2101"/>
      <c r="HDA15" s="2102" t="s">
        <v>961</v>
      </c>
      <c r="HDB15" s="2106">
        <v>2013</v>
      </c>
      <c r="HDC15" s="2106"/>
      <c r="HDD15" s="2106"/>
      <c r="HDE15" s="2106"/>
      <c r="HDF15" s="2106"/>
      <c r="HDG15" s="2101" t="s">
        <v>886</v>
      </c>
      <c r="HDH15" s="2107">
        <v>2513797304.6181192</v>
      </c>
      <c r="HDI15" s="2106">
        <v>2</v>
      </c>
      <c r="HDJ15" s="2102" t="s">
        <v>4552</v>
      </c>
      <c r="HDK15" s="2100" t="s">
        <v>925</v>
      </c>
      <c r="HDL15" s="2103"/>
      <c r="HDM15" s="2101" t="s">
        <v>927</v>
      </c>
      <c r="HDN15" s="2101" t="s">
        <v>973</v>
      </c>
      <c r="HDO15" s="2101" t="s">
        <v>1145</v>
      </c>
      <c r="HDP15" s="2101"/>
      <c r="HDQ15" s="2102" t="s">
        <v>961</v>
      </c>
      <c r="HDR15" s="2106">
        <v>2013</v>
      </c>
      <c r="HDS15" s="2106"/>
      <c r="HDT15" s="2106"/>
      <c r="HDU15" s="2106"/>
      <c r="HDV15" s="2106"/>
      <c r="HDW15" s="2101" t="s">
        <v>886</v>
      </c>
      <c r="HDX15" s="2107">
        <v>2513797304.6181192</v>
      </c>
      <c r="HDY15" s="2106">
        <v>2</v>
      </c>
      <c r="HDZ15" s="2102" t="s">
        <v>4552</v>
      </c>
      <c r="HEA15" s="2100" t="s">
        <v>925</v>
      </c>
      <c r="HEB15" s="2103"/>
      <c r="HEC15" s="2101" t="s">
        <v>927</v>
      </c>
      <c r="HED15" s="2101" t="s">
        <v>973</v>
      </c>
      <c r="HEE15" s="2101" t="s">
        <v>1145</v>
      </c>
      <c r="HEF15" s="2101"/>
      <c r="HEG15" s="2102" t="s">
        <v>961</v>
      </c>
      <c r="HEH15" s="2106">
        <v>2013</v>
      </c>
      <c r="HEI15" s="2106"/>
      <c r="HEJ15" s="2106"/>
      <c r="HEK15" s="2106"/>
      <c r="HEL15" s="2106"/>
      <c r="HEM15" s="2101" t="s">
        <v>886</v>
      </c>
      <c r="HEN15" s="2107">
        <v>2513797304.6181192</v>
      </c>
      <c r="HEO15" s="2106">
        <v>2</v>
      </c>
      <c r="HEP15" s="2102" t="s">
        <v>4552</v>
      </c>
      <c r="HEQ15" s="2100" t="s">
        <v>925</v>
      </c>
      <c r="HER15" s="2103"/>
      <c r="HES15" s="2101" t="s">
        <v>927</v>
      </c>
      <c r="HET15" s="2101" t="s">
        <v>973</v>
      </c>
      <c r="HEU15" s="2101" t="s">
        <v>1145</v>
      </c>
      <c r="HEV15" s="2101"/>
      <c r="HEW15" s="2102" t="s">
        <v>961</v>
      </c>
      <c r="HEX15" s="2106">
        <v>2013</v>
      </c>
      <c r="HEY15" s="2106"/>
      <c r="HEZ15" s="2106"/>
      <c r="HFA15" s="2106"/>
      <c r="HFB15" s="2106"/>
      <c r="HFC15" s="2101" t="s">
        <v>886</v>
      </c>
      <c r="HFD15" s="2107">
        <v>2513797304.6181192</v>
      </c>
      <c r="HFE15" s="2106">
        <v>2</v>
      </c>
      <c r="HFF15" s="2102" t="s">
        <v>4552</v>
      </c>
      <c r="HFG15" s="2100" t="s">
        <v>925</v>
      </c>
      <c r="HFH15" s="2103"/>
      <c r="HFI15" s="2101" t="s">
        <v>927</v>
      </c>
      <c r="HFJ15" s="2101" t="s">
        <v>973</v>
      </c>
      <c r="HFK15" s="2101" t="s">
        <v>1145</v>
      </c>
      <c r="HFL15" s="2101"/>
      <c r="HFM15" s="2102" t="s">
        <v>961</v>
      </c>
      <c r="HFN15" s="2106">
        <v>2013</v>
      </c>
      <c r="HFO15" s="2106"/>
      <c r="HFP15" s="2106"/>
      <c r="HFQ15" s="2106"/>
      <c r="HFR15" s="2106"/>
      <c r="HFS15" s="2101" t="s">
        <v>886</v>
      </c>
      <c r="HFT15" s="2107">
        <v>2513797304.6181192</v>
      </c>
      <c r="HFU15" s="2106">
        <v>2</v>
      </c>
      <c r="HFV15" s="2102" t="s">
        <v>4552</v>
      </c>
      <c r="HFW15" s="2100" t="s">
        <v>925</v>
      </c>
      <c r="HFX15" s="2103"/>
      <c r="HFY15" s="2101" t="s">
        <v>927</v>
      </c>
      <c r="HFZ15" s="2101" t="s">
        <v>973</v>
      </c>
      <c r="HGA15" s="2101" t="s">
        <v>1145</v>
      </c>
      <c r="HGB15" s="2101"/>
      <c r="HGC15" s="2102" t="s">
        <v>961</v>
      </c>
      <c r="HGD15" s="2106">
        <v>2013</v>
      </c>
      <c r="HGE15" s="2106"/>
      <c r="HGF15" s="2106"/>
      <c r="HGG15" s="2106"/>
      <c r="HGH15" s="2106"/>
      <c r="HGI15" s="2101" t="s">
        <v>886</v>
      </c>
      <c r="HGJ15" s="2107">
        <v>2513797304.6181192</v>
      </c>
      <c r="HGK15" s="2106">
        <v>2</v>
      </c>
      <c r="HGL15" s="2102" t="s">
        <v>4552</v>
      </c>
      <c r="HGM15" s="2100" t="s">
        <v>925</v>
      </c>
      <c r="HGN15" s="2103"/>
      <c r="HGO15" s="2101" t="s">
        <v>927</v>
      </c>
      <c r="HGP15" s="2101" t="s">
        <v>973</v>
      </c>
      <c r="HGQ15" s="2101" t="s">
        <v>1145</v>
      </c>
      <c r="HGR15" s="2101"/>
      <c r="HGS15" s="2102" t="s">
        <v>961</v>
      </c>
      <c r="HGT15" s="2106">
        <v>2013</v>
      </c>
      <c r="HGU15" s="2106"/>
      <c r="HGV15" s="2106"/>
      <c r="HGW15" s="2106"/>
      <c r="HGX15" s="2106"/>
      <c r="HGY15" s="2101" t="s">
        <v>886</v>
      </c>
      <c r="HGZ15" s="2107">
        <v>2513797304.6181192</v>
      </c>
      <c r="HHA15" s="2106">
        <v>2</v>
      </c>
      <c r="HHB15" s="2102" t="s">
        <v>4552</v>
      </c>
      <c r="HHC15" s="2100" t="s">
        <v>925</v>
      </c>
      <c r="HHD15" s="2103"/>
      <c r="HHE15" s="2101" t="s">
        <v>927</v>
      </c>
      <c r="HHF15" s="2101" t="s">
        <v>973</v>
      </c>
      <c r="HHG15" s="2101" t="s">
        <v>1145</v>
      </c>
      <c r="HHH15" s="2101"/>
      <c r="HHI15" s="2102" t="s">
        <v>961</v>
      </c>
      <c r="HHJ15" s="2106">
        <v>2013</v>
      </c>
      <c r="HHK15" s="2106"/>
      <c r="HHL15" s="2106"/>
      <c r="HHM15" s="2106"/>
      <c r="HHN15" s="2106"/>
      <c r="HHO15" s="2101" t="s">
        <v>886</v>
      </c>
      <c r="HHP15" s="2107">
        <v>2513797304.6181192</v>
      </c>
      <c r="HHQ15" s="2106">
        <v>2</v>
      </c>
      <c r="HHR15" s="2102" t="s">
        <v>4552</v>
      </c>
      <c r="HHS15" s="2100" t="s">
        <v>925</v>
      </c>
      <c r="HHT15" s="2103"/>
      <c r="HHU15" s="2101" t="s">
        <v>927</v>
      </c>
      <c r="HHV15" s="2101" t="s">
        <v>973</v>
      </c>
      <c r="HHW15" s="2101" t="s">
        <v>1145</v>
      </c>
      <c r="HHX15" s="2101"/>
      <c r="HHY15" s="2102" t="s">
        <v>961</v>
      </c>
      <c r="HHZ15" s="2106">
        <v>2013</v>
      </c>
      <c r="HIA15" s="2106"/>
      <c r="HIB15" s="2106"/>
      <c r="HIC15" s="2106"/>
      <c r="HID15" s="2106"/>
      <c r="HIE15" s="2101" t="s">
        <v>886</v>
      </c>
      <c r="HIF15" s="2107">
        <v>2513797304.6181192</v>
      </c>
      <c r="HIG15" s="2106">
        <v>2</v>
      </c>
      <c r="HIH15" s="2102" t="s">
        <v>4552</v>
      </c>
      <c r="HII15" s="2100" t="s">
        <v>925</v>
      </c>
      <c r="HIJ15" s="2103"/>
      <c r="HIK15" s="2101" t="s">
        <v>927</v>
      </c>
      <c r="HIL15" s="2101" t="s">
        <v>973</v>
      </c>
      <c r="HIM15" s="2101" t="s">
        <v>1145</v>
      </c>
      <c r="HIN15" s="2101"/>
      <c r="HIO15" s="2102" t="s">
        <v>961</v>
      </c>
      <c r="HIP15" s="2106">
        <v>2013</v>
      </c>
      <c r="HIQ15" s="2106"/>
      <c r="HIR15" s="2106"/>
      <c r="HIS15" s="2106"/>
      <c r="HIT15" s="2106"/>
      <c r="HIU15" s="2101" t="s">
        <v>886</v>
      </c>
      <c r="HIV15" s="2107">
        <v>2513797304.6181192</v>
      </c>
      <c r="HIW15" s="2106">
        <v>2</v>
      </c>
      <c r="HIX15" s="2102" t="s">
        <v>4552</v>
      </c>
      <c r="HIY15" s="2100" t="s">
        <v>925</v>
      </c>
      <c r="HIZ15" s="2103"/>
      <c r="HJA15" s="2101" t="s">
        <v>927</v>
      </c>
      <c r="HJB15" s="2101" t="s">
        <v>973</v>
      </c>
      <c r="HJC15" s="2101" t="s">
        <v>1145</v>
      </c>
      <c r="HJD15" s="2101"/>
      <c r="HJE15" s="2102" t="s">
        <v>961</v>
      </c>
      <c r="HJF15" s="2106">
        <v>2013</v>
      </c>
      <c r="HJG15" s="2106"/>
      <c r="HJH15" s="2106"/>
      <c r="HJI15" s="2106"/>
      <c r="HJJ15" s="2106"/>
      <c r="HJK15" s="2101" t="s">
        <v>886</v>
      </c>
      <c r="HJL15" s="2107">
        <v>2513797304.6181192</v>
      </c>
      <c r="HJM15" s="2106">
        <v>2</v>
      </c>
      <c r="HJN15" s="2102" t="s">
        <v>4552</v>
      </c>
      <c r="HJO15" s="2100" t="s">
        <v>925</v>
      </c>
      <c r="HJP15" s="2103"/>
      <c r="HJQ15" s="2101" t="s">
        <v>927</v>
      </c>
      <c r="HJR15" s="2101" t="s">
        <v>973</v>
      </c>
      <c r="HJS15" s="2101" t="s">
        <v>1145</v>
      </c>
      <c r="HJT15" s="2101"/>
      <c r="HJU15" s="2102" t="s">
        <v>961</v>
      </c>
      <c r="HJV15" s="2106">
        <v>2013</v>
      </c>
      <c r="HJW15" s="2106"/>
      <c r="HJX15" s="2106"/>
      <c r="HJY15" s="2106"/>
      <c r="HJZ15" s="2106"/>
      <c r="HKA15" s="2101" t="s">
        <v>886</v>
      </c>
      <c r="HKB15" s="2107">
        <v>2513797304.6181192</v>
      </c>
      <c r="HKC15" s="2106">
        <v>2</v>
      </c>
      <c r="HKD15" s="2102" t="s">
        <v>4552</v>
      </c>
      <c r="HKE15" s="2100" t="s">
        <v>925</v>
      </c>
      <c r="HKF15" s="2103"/>
      <c r="HKG15" s="2101" t="s">
        <v>927</v>
      </c>
      <c r="HKH15" s="2101" t="s">
        <v>973</v>
      </c>
      <c r="HKI15" s="2101" t="s">
        <v>1145</v>
      </c>
      <c r="HKJ15" s="2101"/>
      <c r="HKK15" s="2102" t="s">
        <v>961</v>
      </c>
      <c r="HKL15" s="2106">
        <v>2013</v>
      </c>
      <c r="HKM15" s="2106"/>
      <c r="HKN15" s="2106"/>
      <c r="HKO15" s="2106"/>
      <c r="HKP15" s="2106"/>
      <c r="HKQ15" s="2101" t="s">
        <v>886</v>
      </c>
      <c r="HKR15" s="2107">
        <v>2513797304.6181192</v>
      </c>
      <c r="HKS15" s="2106">
        <v>2</v>
      </c>
      <c r="HKT15" s="2102" t="s">
        <v>4552</v>
      </c>
      <c r="HKU15" s="2100" t="s">
        <v>925</v>
      </c>
      <c r="HKV15" s="2103"/>
      <c r="HKW15" s="2101" t="s">
        <v>927</v>
      </c>
      <c r="HKX15" s="2101" t="s">
        <v>973</v>
      </c>
      <c r="HKY15" s="2101" t="s">
        <v>1145</v>
      </c>
      <c r="HKZ15" s="2101"/>
      <c r="HLA15" s="2102" t="s">
        <v>961</v>
      </c>
      <c r="HLB15" s="2106">
        <v>2013</v>
      </c>
      <c r="HLC15" s="2106"/>
      <c r="HLD15" s="2106"/>
      <c r="HLE15" s="2106"/>
      <c r="HLF15" s="2106"/>
      <c r="HLG15" s="2101" t="s">
        <v>886</v>
      </c>
      <c r="HLH15" s="2107">
        <v>2513797304.6181192</v>
      </c>
      <c r="HLI15" s="2106">
        <v>2</v>
      </c>
      <c r="HLJ15" s="2102" t="s">
        <v>4552</v>
      </c>
      <c r="HLK15" s="2100" t="s">
        <v>925</v>
      </c>
      <c r="HLL15" s="2103"/>
      <c r="HLM15" s="2101" t="s">
        <v>927</v>
      </c>
      <c r="HLN15" s="2101" t="s">
        <v>973</v>
      </c>
      <c r="HLO15" s="2101" t="s">
        <v>1145</v>
      </c>
      <c r="HLP15" s="2101"/>
      <c r="HLQ15" s="2102" t="s">
        <v>961</v>
      </c>
      <c r="HLR15" s="2106">
        <v>2013</v>
      </c>
      <c r="HLS15" s="2106"/>
      <c r="HLT15" s="2106"/>
      <c r="HLU15" s="2106"/>
      <c r="HLV15" s="2106"/>
      <c r="HLW15" s="2101" t="s">
        <v>886</v>
      </c>
      <c r="HLX15" s="2107">
        <v>2513797304.6181192</v>
      </c>
      <c r="HLY15" s="2106">
        <v>2</v>
      </c>
      <c r="HLZ15" s="2102" t="s">
        <v>4552</v>
      </c>
      <c r="HMA15" s="2100" t="s">
        <v>925</v>
      </c>
      <c r="HMB15" s="2103"/>
      <c r="HMC15" s="2101" t="s">
        <v>927</v>
      </c>
      <c r="HMD15" s="2101" t="s">
        <v>973</v>
      </c>
      <c r="HME15" s="2101" t="s">
        <v>1145</v>
      </c>
      <c r="HMF15" s="2101"/>
      <c r="HMG15" s="2102" t="s">
        <v>961</v>
      </c>
      <c r="HMH15" s="2106">
        <v>2013</v>
      </c>
      <c r="HMI15" s="2106"/>
      <c r="HMJ15" s="2106"/>
      <c r="HMK15" s="2106"/>
      <c r="HML15" s="2106"/>
      <c r="HMM15" s="2101" t="s">
        <v>886</v>
      </c>
      <c r="HMN15" s="2107">
        <v>2513797304.6181192</v>
      </c>
      <c r="HMO15" s="2106">
        <v>2</v>
      </c>
      <c r="HMP15" s="2102" t="s">
        <v>4552</v>
      </c>
      <c r="HMQ15" s="2100" t="s">
        <v>925</v>
      </c>
      <c r="HMR15" s="2103"/>
      <c r="HMS15" s="2101" t="s">
        <v>927</v>
      </c>
      <c r="HMT15" s="2101" t="s">
        <v>973</v>
      </c>
      <c r="HMU15" s="2101" t="s">
        <v>1145</v>
      </c>
      <c r="HMV15" s="2101"/>
      <c r="HMW15" s="2102" t="s">
        <v>961</v>
      </c>
      <c r="HMX15" s="2106">
        <v>2013</v>
      </c>
      <c r="HMY15" s="2106"/>
      <c r="HMZ15" s="2106"/>
      <c r="HNA15" s="2106"/>
      <c r="HNB15" s="2106"/>
      <c r="HNC15" s="2101" t="s">
        <v>886</v>
      </c>
      <c r="HND15" s="2107">
        <v>2513797304.6181192</v>
      </c>
      <c r="HNE15" s="2106">
        <v>2</v>
      </c>
      <c r="HNF15" s="2102" t="s">
        <v>4552</v>
      </c>
      <c r="HNG15" s="2100" t="s">
        <v>925</v>
      </c>
      <c r="HNH15" s="2103"/>
      <c r="HNI15" s="2101" t="s">
        <v>927</v>
      </c>
      <c r="HNJ15" s="2101" t="s">
        <v>973</v>
      </c>
      <c r="HNK15" s="2101" t="s">
        <v>1145</v>
      </c>
      <c r="HNL15" s="2101"/>
      <c r="HNM15" s="2102" t="s">
        <v>961</v>
      </c>
      <c r="HNN15" s="2106">
        <v>2013</v>
      </c>
      <c r="HNO15" s="2106"/>
      <c r="HNP15" s="2106"/>
      <c r="HNQ15" s="2106"/>
      <c r="HNR15" s="2106"/>
      <c r="HNS15" s="2101" t="s">
        <v>886</v>
      </c>
      <c r="HNT15" s="2107">
        <v>2513797304.6181192</v>
      </c>
      <c r="HNU15" s="2106">
        <v>2</v>
      </c>
      <c r="HNV15" s="2102" t="s">
        <v>4552</v>
      </c>
      <c r="HNW15" s="2100" t="s">
        <v>925</v>
      </c>
      <c r="HNX15" s="2103"/>
      <c r="HNY15" s="2101" t="s">
        <v>927</v>
      </c>
      <c r="HNZ15" s="2101" t="s">
        <v>973</v>
      </c>
      <c r="HOA15" s="2101" t="s">
        <v>1145</v>
      </c>
      <c r="HOB15" s="2101"/>
      <c r="HOC15" s="2102" t="s">
        <v>961</v>
      </c>
      <c r="HOD15" s="2106">
        <v>2013</v>
      </c>
      <c r="HOE15" s="2106"/>
      <c r="HOF15" s="2106"/>
      <c r="HOG15" s="2106"/>
      <c r="HOH15" s="2106"/>
      <c r="HOI15" s="2101" t="s">
        <v>886</v>
      </c>
      <c r="HOJ15" s="2107">
        <v>2513797304.6181192</v>
      </c>
      <c r="HOK15" s="2106">
        <v>2</v>
      </c>
      <c r="HOL15" s="2102" t="s">
        <v>4552</v>
      </c>
      <c r="HOM15" s="2100" t="s">
        <v>925</v>
      </c>
      <c r="HON15" s="2103"/>
      <c r="HOO15" s="2101" t="s">
        <v>927</v>
      </c>
      <c r="HOP15" s="2101" t="s">
        <v>973</v>
      </c>
      <c r="HOQ15" s="2101" t="s">
        <v>1145</v>
      </c>
      <c r="HOR15" s="2101"/>
      <c r="HOS15" s="2102" t="s">
        <v>961</v>
      </c>
      <c r="HOT15" s="2106">
        <v>2013</v>
      </c>
      <c r="HOU15" s="2106"/>
      <c r="HOV15" s="2106"/>
      <c r="HOW15" s="2106"/>
      <c r="HOX15" s="2106"/>
      <c r="HOY15" s="2101" t="s">
        <v>886</v>
      </c>
      <c r="HOZ15" s="2107">
        <v>2513797304.6181192</v>
      </c>
      <c r="HPA15" s="2106">
        <v>2</v>
      </c>
      <c r="HPB15" s="2102" t="s">
        <v>4552</v>
      </c>
      <c r="HPC15" s="2100" t="s">
        <v>925</v>
      </c>
      <c r="HPD15" s="2103"/>
      <c r="HPE15" s="2101" t="s">
        <v>927</v>
      </c>
      <c r="HPF15" s="2101" t="s">
        <v>973</v>
      </c>
      <c r="HPG15" s="2101" t="s">
        <v>1145</v>
      </c>
      <c r="HPH15" s="2101"/>
      <c r="HPI15" s="2102" t="s">
        <v>961</v>
      </c>
      <c r="HPJ15" s="2106">
        <v>2013</v>
      </c>
      <c r="HPK15" s="2106"/>
      <c r="HPL15" s="2106"/>
      <c r="HPM15" s="2106"/>
      <c r="HPN15" s="2106"/>
      <c r="HPO15" s="2101" t="s">
        <v>886</v>
      </c>
      <c r="HPP15" s="2107">
        <v>2513797304.6181192</v>
      </c>
      <c r="HPQ15" s="2106">
        <v>2</v>
      </c>
      <c r="HPR15" s="2102" t="s">
        <v>4552</v>
      </c>
      <c r="HPS15" s="2100" t="s">
        <v>925</v>
      </c>
      <c r="HPT15" s="2103"/>
      <c r="HPU15" s="2101" t="s">
        <v>927</v>
      </c>
      <c r="HPV15" s="2101" t="s">
        <v>973</v>
      </c>
      <c r="HPW15" s="2101" t="s">
        <v>1145</v>
      </c>
      <c r="HPX15" s="2101"/>
      <c r="HPY15" s="2102" t="s">
        <v>961</v>
      </c>
      <c r="HPZ15" s="2106">
        <v>2013</v>
      </c>
      <c r="HQA15" s="2106"/>
      <c r="HQB15" s="2106"/>
      <c r="HQC15" s="2106"/>
      <c r="HQD15" s="2106"/>
      <c r="HQE15" s="2101" t="s">
        <v>886</v>
      </c>
      <c r="HQF15" s="2107">
        <v>2513797304.6181192</v>
      </c>
      <c r="HQG15" s="2106">
        <v>2</v>
      </c>
      <c r="HQH15" s="2102" t="s">
        <v>4552</v>
      </c>
      <c r="HQI15" s="2100" t="s">
        <v>925</v>
      </c>
      <c r="HQJ15" s="2103"/>
      <c r="HQK15" s="2101" t="s">
        <v>927</v>
      </c>
      <c r="HQL15" s="2101" t="s">
        <v>973</v>
      </c>
      <c r="HQM15" s="2101" t="s">
        <v>1145</v>
      </c>
      <c r="HQN15" s="2101"/>
      <c r="HQO15" s="2102" t="s">
        <v>961</v>
      </c>
      <c r="HQP15" s="2106">
        <v>2013</v>
      </c>
      <c r="HQQ15" s="2106"/>
      <c r="HQR15" s="2106"/>
      <c r="HQS15" s="2106"/>
      <c r="HQT15" s="2106"/>
      <c r="HQU15" s="2101" t="s">
        <v>886</v>
      </c>
      <c r="HQV15" s="2107">
        <v>2513797304.6181192</v>
      </c>
      <c r="HQW15" s="2106">
        <v>2</v>
      </c>
      <c r="HQX15" s="2102" t="s">
        <v>4552</v>
      </c>
      <c r="HQY15" s="2100" t="s">
        <v>925</v>
      </c>
      <c r="HQZ15" s="2103"/>
      <c r="HRA15" s="2101" t="s">
        <v>927</v>
      </c>
      <c r="HRB15" s="2101" t="s">
        <v>973</v>
      </c>
      <c r="HRC15" s="2101" t="s">
        <v>1145</v>
      </c>
      <c r="HRD15" s="2101"/>
      <c r="HRE15" s="2102" t="s">
        <v>961</v>
      </c>
      <c r="HRF15" s="2106">
        <v>2013</v>
      </c>
      <c r="HRG15" s="2106"/>
      <c r="HRH15" s="2106"/>
      <c r="HRI15" s="2106"/>
      <c r="HRJ15" s="2106"/>
      <c r="HRK15" s="2101" t="s">
        <v>886</v>
      </c>
      <c r="HRL15" s="2107">
        <v>2513797304.6181192</v>
      </c>
      <c r="HRM15" s="2106">
        <v>2</v>
      </c>
      <c r="HRN15" s="2102" t="s">
        <v>4552</v>
      </c>
      <c r="HRO15" s="2100" t="s">
        <v>925</v>
      </c>
      <c r="HRP15" s="2103"/>
      <c r="HRQ15" s="2101" t="s">
        <v>927</v>
      </c>
      <c r="HRR15" s="2101" t="s">
        <v>973</v>
      </c>
      <c r="HRS15" s="2101" t="s">
        <v>1145</v>
      </c>
      <c r="HRT15" s="2101"/>
      <c r="HRU15" s="2102" t="s">
        <v>961</v>
      </c>
      <c r="HRV15" s="2106">
        <v>2013</v>
      </c>
      <c r="HRW15" s="2106"/>
      <c r="HRX15" s="2106"/>
      <c r="HRY15" s="2106"/>
      <c r="HRZ15" s="2106"/>
      <c r="HSA15" s="2101" t="s">
        <v>886</v>
      </c>
      <c r="HSB15" s="2107">
        <v>2513797304.6181192</v>
      </c>
      <c r="HSC15" s="2106">
        <v>2</v>
      </c>
      <c r="HSD15" s="2102" t="s">
        <v>4552</v>
      </c>
      <c r="HSE15" s="2100" t="s">
        <v>925</v>
      </c>
      <c r="HSF15" s="2103"/>
      <c r="HSG15" s="2101" t="s">
        <v>927</v>
      </c>
      <c r="HSH15" s="2101" t="s">
        <v>973</v>
      </c>
      <c r="HSI15" s="2101" t="s">
        <v>1145</v>
      </c>
      <c r="HSJ15" s="2101"/>
      <c r="HSK15" s="2102" t="s">
        <v>961</v>
      </c>
      <c r="HSL15" s="2106">
        <v>2013</v>
      </c>
      <c r="HSM15" s="2106"/>
      <c r="HSN15" s="2106"/>
      <c r="HSO15" s="2106"/>
      <c r="HSP15" s="2106"/>
      <c r="HSQ15" s="2101" t="s">
        <v>886</v>
      </c>
      <c r="HSR15" s="2107">
        <v>2513797304.6181192</v>
      </c>
      <c r="HSS15" s="2106">
        <v>2</v>
      </c>
      <c r="HST15" s="2102" t="s">
        <v>4552</v>
      </c>
      <c r="HSU15" s="2100" t="s">
        <v>925</v>
      </c>
      <c r="HSV15" s="2103"/>
      <c r="HSW15" s="2101" t="s">
        <v>927</v>
      </c>
      <c r="HSX15" s="2101" t="s">
        <v>973</v>
      </c>
      <c r="HSY15" s="2101" t="s">
        <v>1145</v>
      </c>
      <c r="HSZ15" s="2101"/>
      <c r="HTA15" s="2102" t="s">
        <v>961</v>
      </c>
      <c r="HTB15" s="2106">
        <v>2013</v>
      </c>
      <c r="HTC15" s="2106"/>
      <c r="HTD15" s="2106"/>
      <c r="HTE15" s="2106"/>
      <c r="HTF15" s="2106"/>
      <c r="HTG15" s="2101" t="s">
        <v>886</v>
      </c>
      <c r="HTH15" s="2107">
        <v>2513797304.6181192</v>
      </c>
      <c r="HTI15" s="2106">
        <v>2</v>
      </c>
      <c r="HTJ15" s="2102" t="s">
        <v>4552</v>
      </c>
      <c r="HTK15" s="2100" t="s">
        <v>925</v>
      </c>
      <c r="HTL15" s="2103"/>
      <c r="HTM15" s="2101" t="s">
        <v>927</v>
      </c>
      <c r="HTN15" s="2101" t="s">
        <v>973</v>
      </c>
      <c r="HTO15" s="2101" t="s">
        <v>1145</v>
      </c>
      <c r="HTP15" s="2101"/>
      <c r="HTQ15" s="2102" t="s">
        <v>961</v>
      </c>
      <c r="HTR15" s="2106">
        <v>2013</v>
      </c>
      <c r="HTS15" s="2106"/>
      <c r="HTT15" s="2106"/>
      <c r="HTU15" s="2106"/>
      <c r="HTV15" s="2106"/>
      <c r="HTW15" s="2101" t="s">
        <v>886</v>
      </c>
      <c r="HTX15" s="2107">
        <v>2513797304.6181192</v>
      </c>
      <c r="HTY15" s="2106">
        <v>2</v>
      </c>
      <c r="HTZ15" s="2102" t="s">
        <v>4552</v>
      </c>
      <c r="HUA15" s="2100" t="s">
        <v>925</v>
      </c>
      <c r="HUB15" s="2103"/>
      <c r="HUC15" s="2101" t="s">
        <v>927</v>
      </c>
      <c r="HUD15" s="2101" t="s">
        <v>973</v>
      </c>
      <c r="HUE15" s="2101" t="s">
        <v>1145</v>
      </c>
      <c r="HUF15" s="2101"/>
      <c r="HUG15" s="2102" t="s">
        <v>961</v>
      </c>
      <c r="HUH15" s="2106">
        <v>2013</v>
      </c>
      <c r="HUI15" s="2106"/>
      <c r="HUJ15" s="2106"/>
      <c r="HUK15" s="2106"/>
      <c r="HUL15" s="2106"/>
      <c r="HUM15" s="2101" t="s">
        <v>886</v>
      </c>
      <c r="HUN15" s="2107">
        <v>2513797304.6181192</v>
      </c>
      <c r="HUO15" s="2106">
        <v>2</v>
      </c>
      <c r="HUP15" s="2102" t="s">
        <v>4552</v>
      </c>
      <c r="HUQ15" s="2100" t="s">
        <v>925</v>
      </c>
      <c r="HUR15" s="2103"/>
      <c r="HUS15" s="2101" t="s">
        <v>927</v>
      </c>
      <c r="HUT15" s="2101" t="s">
        <v>973</v>
      </c>
      <c r="HUU15" s="2101" t="s">
        <v>1145</v>
      </c>
      <c r="HUV15" s="2101"/>
      <c r="HUW15" s="2102" t="s">
        <v>961</v>
      </c>
      <c r="HUX15" s="2106">
        <v>2013</v>
      </c>
      <c r="HUY15" s="2106"/>
      <c r="HUZ15" s="2106"/>
      <c r="HVA15" s="2106"/>
      <c r="HVB15" s="2106"/>
      <c r="HVC15" s="2101" t="s">
        <v>886</v>
      </c>
      <c r="HVD15" s="2107">
        <v>2513797304.6181192</v>
      </c>
      <c r="HVE15" s="2106">
        <v>2</v>
      </c>
      <c r="HVF15" s="2102" t="s">
        <v>4552</v>
      </c>
      <c r="HVG15" s="2100" t="s">
        <v>925</v>
      </c>
      <c r="HVH15" s="2103"/>
      <c r="HVI15" s="2101" t="s">
        <v>927</v>
      </c>
      <c r="HVJ15" s="2101" t="s">
        <v>973</v>
      </c>
      <c r="HVK15" s="2101" t="s">
        <v>1145</v>
      </c>
      <c r="HVL15" s="2101"/>
      <c r="HVM15" s="2102" t="s">
        <v>961</v>
      </c>
      <c r="HVN15" s="2106">
        <v>2013</v>
      </c>
      <c r="HVO15" s="2106"/>
      <c r="HVP15" s="2106"/>
      <c r="HVQ15" s="2106"/>
      <c r="HVR15" s="2106"/>
      <c r="HVS15" s="2101" t="s">
        <v>886</v>
      </c>
      <c r="HVT15" s="2107">
        <v>2513797304.6181192</v>
      </c>
      <c r="HVU15" s="2106">
        <v>2</v>
      </c>
      <c r="HVV15" s="2102" t="s">
        <v>4552</v>
      </c>
      <c r="HVW15" s="2100" t="s">
        <v>925</v>
      </c>
      <c r="HVX15" s="2103"/>
      <c r="HVY15" s="2101" t="s">
        <v>927</v>
      </c>
      <c r="HVZ15" s="2101" t="s">
        <v>973</v>
      </c>
      <c r="HWA15" s="2101" t="s">
        <v>1145</v>
      </c>
      <c r="HWB15" s="2101"/>
      <c r="HWC15" s="2102" t="s">
        <v>961</v>
      </c>
      <c r="HWD15" s="2106">
        <v>2013</v>
      </c>
      <c r="HWE15" s="2106"/>
      <c r="HWF15" s="2106"/>
      <c r="HWG15" s="2106"/>
      <c r="HWH15" s="2106"/>
      <c r="HWI15" s="2101" t="s">
        <v>886</v>
      </c>
      <c r="HWJ15" s="2107">
        <v>2513797304.6181192</v>
      </c>
      <c r="HWK15" s="2106">
        <v>2</v>
      </c>
      <c r="HWL15" s="2102" t="s">
        <v>4552</v>
      </c>
      <c r="HWM15" s="2100" t="s">
        <v>925</v>
      </c>
      <c r="HWN15" s="2103"/>
      <c r="HWO15" s="2101" t="s">
        <v>927</v>
      </c>
      <c r="HWP15" s="2101" t="s">
        <v>973</v>
      </c>
      <c r="HWQ15" s="2101" t="s">
        <v>1145</v>
      </c>
      <c r="HWR15" s="2101"/>
      <c r="HWS15" s="2102" t="s">
        <v>961</v>
      </c>
      <c r="HWT15" s="2106">
        <v>2013</v>
      </c>
      <c r="HWU15" s="2106"/>
      <c r="HWV15" s="2106"/>
      <c r="HWW15" s="2106"/>
      <c r="HWX15" s="2106"/>
      <c r="HWY15" s="2101" t="s">
        <v>886</v>
      </c>
      <c r="HWZ15" s="2107">
        <v>2513797304.6181192</v>
      </c>
      <c r="HXA15" s="2106">
        <v>2</v>
      </c>
      <c r="HXB15" s="2102" t="s">
        <v>4552</v>
      </c>
      <c r="HXC15" s="2100" t="s">
        <v>925</v>
      </c>
      <c r="HXD15" s="2103"/>
      <c r="HXE15" s="2101" t="s">
        <v>927</v>
      </c>
      <c r="HXF15" s="2101" t="s">
        <v>973</v>
      </c>
      <c r="HXG15" s="2101" t="s">
        <v>1145</v>
      </c>
      <c r="HXH15" s="2101"/>
      <c r="HXI15" s="2102" t="s">
        <v>961</v>
      </c>
      <c r="HXJ15" s="2106">
        <v>2013</v>
      </c>
      <c r="HXK15" s="2106"/>
      <c r="HXL15" s="2106"/>
      <c r="HXM15" s="2106"/>
      <c r="HXN15" s="2106"/>
      <c r="HXO15" s="2101" t="s">
        <v>886</v>
      </c>
      <c r="HXP15" s="2107">
        <v>2513797304.6181192</v>
      </c>
      <c r="HXQ15" s="2106">
        <v>2</v>
      </c>
      <c r="HXR15" s="2102" t="s">
        <v>4552</v>
      </c>
      <c r="HXS15" s="2100" t="s">
        <v>925</v>
      </c>
      <c r="HXT15" s="2103"/>
      <c r="HXU15" s="2101" t="s">
        <v>927</v>
      </c>
      <c r="HXV15" s="2101" t="s">
        <v>973</v>
      </c>
      <c r="HXW15" s="2101" t="s">
        <v>1145</v>
      </c>
      <c r="HXX15" s="2101"/>
      <c r="HXY15" s="2102" t="s">
        <v>961</v>
      </c>
      <c r="HXZ15" s="2106">
        <v>2013</v>
      </c>
      <c r="HYA15" s="2106"/>
      <c r="HYB15" s="2106"/>
      <c r="HYC15" s="2106"/>
      <c r="HYD15" s="2106"/>
      <c r="HYE15" s="2101" t="s">
        <v>886</v>
      </c>
      <c r="HYF15" s="2107">
        <v>2513797304.6181192</v>
      </c>
      <c r="HYG15" s="2106">
        <v>2</v>
      </c>
      <c r="HYH15" s="2102" t="s">
        <v>4552</v>
      </c>
      <c r="HYI15" s="2100" t="s">
        <v>925</v>
      </c>
      <c r="HYJ15" s="2103"/>
      <c r="HYK15" s="2101" t="s">
        <v>927</v>
      </c>
      <c r="HYL15" s="2101" t="s">
        <v>973</v>
      </c>
      <c r="HYM15" s="2101" t="s">
        <v>1145</v>
      </c>
      <c r="HYN15" s="2101"/>
      <c r="HYO15" s="2102" t="s">
        <v>961</v>
      </c>
      <c r="HYP15" s="2106">
        <v>2013</v>
      </c>
      <c r="HYQ15" s="2106"/>
      <c r="HYR15" s="2106"/>
      <c r="HYS15" s="2106"/>
      <c r="HYT15" s="2106"/>
      <c r="HYU15" s="2101" t="s">
        <v>886</v>
      </c>
      <c r="HYV15" s="2107">
        <v>2513797304.6181192</v>
      </c>
      <c r="HYW15" s="2106">
        <v>2</v>
      </c>
      <c r="HYX15" s="2102" t="s">
        <v>4552</v>
      </c>
      <c r="HYY15" s="2100" t="s">
        <v>925</v>
      </c>
      <c r="HYZ15" s="2103"/>
      <c r="HZA15" s="2101" t="s">
        <v>927</v>
      </c>
      <c r="HZB15" s="2101" t="s">
        <v>973</v>
      </c>
      <c r="HZC15" s="2101" t="s">
        <v>1145</v>
      </c>
      <c r="HZD15" s="2101"/>
      <c r="HZE15" s="2102" t="s">
        <v>961</v>
      </c>
      <c r="HZF15" s="2106">
        <v>2013</v>
      </c>
      <c r="HZG15" s="2106"/>
      <c r="HZH15" s="2106"/>
      <c r="HZI15" s="2106"/>
      <c r="HZJ15" s="2106"/>
      <c r="HZK15" s="2101" t="s">
        <v>886</v>
      </c>
      <c r="HZL15" s="2107">
        <v>2513797304.6181192</v>
      </c>
      <c r="HZM15" s="2106">
        <v>2</v>
      </c>
      <c r="HZN15" s="2102" t="s">
        <v>4552</v>
      </c>
      <c r="HZO15" s="2100" t="s">
        <v>925</v>
      </c>
      <c r="HZP15" s="2103"/>
      <c r="HZQ15" s="2101" t="s">
        <v>927</v>
      </c>
      <c r="HZR15" s="2101" t="s">
        <v>973</v>
      </c>
      <c r="HZS15" s="2101" t="s">
        <v>1145</v>
      </c>
      <c r="HZT15" s="2101"/>
      <c r="HZU15" s="2102" t="s">
        <v>961</v>
      </c>
      <c r="HZV15" s="2106">
        <v>2013</v>
      </c>
      <c r="HZW15" s="2106"/>
      <c r="HZX15" s="2106"/>
      <c r="HZY15" s="2106"/>
      <c r="HZZ15" s="2106"/>
      <c r="IAA15" s="2101" t="s">
        <v>886</v>
      </c>
      <c r="IAB15" s="2107">
        <v>2513797304.6181192</v>
      </c>
      <c r="IAC15" s="2106">
        <v>2</v>
      </c>
      <c r="IAD15" s="2102" t="s">
        <v>4552</v>
      </c>
      <c r="IAE15" s="2100" t="s">
        <v>925</v>
      </c>
      <c r="IAF15" s="2103"/>
      <c r="IAG15" s="2101" t="s">
        <v>927</v>
      </c>
      <c r="IAH15" s="2101" t="s">
        <v>973</v>
      </c>
      <c r="IAI15" s="2101" t="s">
        <v>1145</v>
      </c>
      <c r="IAJ15" s="2101"/>
      <c r="IAK15" s="2102" t="s">
        <v>961</v>
      </c>
      <c r="IAL15" s="2106">
        <v>2013</v>
      </c>
      <c r="IAM15" s="2106"/>
      <c r="IAN15" s="2106"/>
      <c r="IAO15" s="2106"/>
      <c r="IAP15" s="2106"/>
      <c r="IAQ15" s="2101" t="s">
        <v>886</v>
      </c>
      <c r="IAR15" s="2107">
        <v>2513797304.6181192</v>
      </c>
      <c r="IAS15" s="2106">
        <v>2</v>
      </c>
      <c r="IAT15" s="2102" t="s">
        <v>4552</v>
      </c>
      <c r="IAU15" s="2100" t="s">
        <v>925</v>
      </c>
      <c r="IAV15" s="2103"/>
      <c r="IAW15" s="2101" t="s">
        <v>927</v>
      </c>
      <c r="IAX15" s="2101" t="s">
        <v>973</v>
      </c>
      <c r="IAY15" s="2101" t="s">
        <v>1145</v>
      </c>
      <c r="IAZ15" s="2101"/>
      <c r="IBA15" s="2102" t="s">
        <v>961</v>
      </c>
      <c r="IBB15" s="2106">
        <v>2013</v>
      </c>
      <c r="IBC15" s="2106"/>
      <c r="IBD15" s="2106"/>
      <c r="IBE15" s="2106"/>
      <c r="IBF15" s="2106"/>
      <c r="IBG15" s="2101" t="s">
        <v>886</v>
      </c>
      <c r="IBH15" s="2107">
        <v>2513797304.6181192</v>
      </c>
      <c r="IBI15" s="2106">
        <v>2</v>
      </c>
      <c r="IBJ15" s="2102" t="s">
        <v>4552</v>
      </c>
      <c r="IBK15" s="2100" t="s">
        <v>925</v>
      </c>
      <c r="IBL15" s="2103"/>
      <c r="IBM15" s="2101" t="s">
        <v>927</v>
      </c>
      <c r="IBN15" s="2101" t="s">
        <v>973</v>
      </c>
      <c r="IBO15" s="2101" t="s">
        <v>1145</v>
      </c>
      <c r="IBP15" s="2101"/>
      <c r="IBQ15" s="2102" t="s">
        <v>961</v>
      </c>
      <c r="IBR15" s="2106">
        <v>2013</v>
      </c>
      <c r="IBS15" s="2106"/>
      <c r="IBT15" s="2106"/>
      <c r="IBU15" s="2106"/>
      <c r="IBV15" s="2106"/>
      <c r="IBW15" s="2101" t="s">
        <v>886</v>
      </c>
      <c r="IBX15" s="2107">
        <v>2513797304.6181192</v>
      </c>
      <c r="IBY15" s="2106">
        <v>2</v>
      </c>
      <c r="IBZ15" s="2102" t="s">
        <v>4552</v>
      </c>
      <c r="ICA15" s="2100" t="s">
        <v>925</v>
      </c>
      <c r="ICB15" s="2103"/>
      <c r="ICC15" s="2101" t="s">
        <v>927</v>
      </c>
      <c r="ICD15" s="2101" t="s">
        <v>973</v>
      </c>
      <c r="ICE15" s="2101" t="s">
        <v>1145</v>
      </c>
      <c r="ICF15" s="2101"/>
      <c r="ICG15" s="2102" t="s">
        <v>961</v>
      </c>
      <c r="ICH15" s="2106">
        <v>2013</v>
      </c>
      <c r="ICI15" s="2106"/>
      <c r="ICJ15" s="2106"/>
      <c r="ICK15" s="2106"/>
      <c r="ICL15" s="2106"/>
      <c r="ICM15" s="2101" t="s">
        <v>886</v>
      </c>
      <c r="ICN15" s="2107">
        <v>2513797304.6181192</v>
      </c>
      <c r="ICO15" s="2106">
        <v>2</v>
      </c>
      <c r="ICP15" s="2102" t="s">
        <v>4552</v>
      </c>
      <c r="ICQ15" s="2100" t="s">
        <v>925</v>
      </c>
      <c r="ICR15" s="2103"/>
      <c r="ICS15" s="2101" t="s">
        <v>927</v>
      </c>
      <c r="ICT15" s="2101" t="s">
        <v>973</v>
      </c>
      <c r="ICU15" s="2101" t="s">
        <v>1145</v>
      </c>
      <c r="ICV15" s="2101"/>
      <c r="ICW15" s="2102" t="s">
        <v>961</v>
      </c>
      <c r="ICX15" s="2106">
        <v>2013</v>
      </c>
      <c r="ICY15" s="2106"/>
      <c r="ICZ15" s="2106"/>
      <c r="IDA15" s="2106"/>
      <c r="IDB15" s="2106"/>
      <c r="IDC15" s="2101" t="s">
        <v>886</v>
      </c>
      <c r="IDD15" s="2107">
        <v>2513797304.6181192</v>
      </c>
      <c r="IDE15" s="2106">
        <v>2</v>
      </c>
      <c r="IDF15" s="2102" t="s">
        <v>4552</v>
      </c>
      <c r="IDG15" s="2100" t="s">
        <v>925</v>
      </c>
      <c r="IDH15" s="2103"/>
      <c r="IDI15" s="2101" t="s">
        <v>927</v>
      </c>
      <c r="IDJ15" s="2101" t="s">
        <v>973</v>
      </c>
      <c r="IDK15" s="2101" t="s">
        <v>1145</v>
      </c>
      <c r="IDL15" s="2101"/>
      <c r="IDM15" s="2102" t="s">
        <v>961</v>
      </c>
      <c r="IDN15" s="2106">
        <v>2013</v>
      </c>
      <c r="IDO15" s="2106"/>
      <c r="IDP15" s="2106"/>
      <c r="IDQ15" s="2106"/>
      <c r="IDR15" s="2106"/>
      <c r="IDS15" s="2101" t="s">
        <v>886</v>
      </c>
      <c r="IDT15" s="2107">
        <v>2513797304.6181192</v>
      </c>
      <c r="IDU15" s="2106">
        <v>2</v>
      </c>
      <c r="IDV15" s="2102" t="s">
        <v>4552</v>
      </c>
      <c r="IDW15" s="2100" t="s">
        <v>925</v>
      </c>
      <c r="IDX15" s="2103"/>
      <c r="IDY15" s="2101" t="s">
        <v>927</v>
      </c>
      <c r="IDZ15" s="2101" t="s">
        <v>973</v>
      </c>
      <c r="IEA15" s="2101" t="s">
        <v>1145</v>
      </c>
      <c r="IEB15" s="2101"/>
      <c r="IEC15" s="2102" t="s">
        <v>961</v>
      </c>
      <c r="IED15" s="2106">
        <v>2013</v>
      </c>
      <c r="IEE15" s="2106"/>
      <c r="IEF15" s="2106"/>
      <c r="IEG15" s="2106"/>
      <c r="IEH15" s="2106"/>
      <c r="IEI15" s="2101" t="s">
        <v>886</v>
      </c>
      <c r="IEJ15" s="2107">
        <v>2513797304.6181192</v>
      </c>
      <c r="IEK15" s="2106">
        <v>2</v>
      </c>
      <c r="IEL15" s="2102" t="s">
        <v>4552</v>
      </c>
      <c r="IEM15" s="2100" t="s">
        <v>925</v>
      </c>
      <c r="IEN15" s="2103"/>
      <c r="IEO15" s="2101" t="s">
        <v>927</v>
      </c>
      <c r="IEP15" s="2101" t="s">
        <v>973</v>
      </c>
      <c r="IEQ15" s="2101" t="s">
        <v>1145</v>
      </c>
      <c r="IER15" s="2101"/>
      <c r="IES15" s="2102" t="s">
        <v>961</v>
      </c>
      <c r="IET15" s="2106">
        <v>2013</v>
      </c>
      <c r="IEU15" s="2106"/>
      <c r="IEV15" s="2106"/>
      <c r="IEW15" s="2106"/>
      <c r="IEX15" s="2106"/>
      <c r="IEY15" s="2101" t="s">
        <v>886</v>
      </c>
      <c r="IEZ15" s="2107">
        <v>2513797304.6181192</v>
      </c>
      <c r="IFA15" s="2106">
        <v>2</v>
      </c>
      <c r="IFB15" s="2102" t="s">
        <v>4552</v>
      </c>
      <c r="IFC15" s="2100" t="s">
        <v>925</v>
      </c>
      <c r="IFD15" s="2103"/>
      <c r="IFE15" s="2101" t="s">
        <v>927</v>
      </c>
      <c r="IFF15" s="2101" t="s">
        <v>973</v>
      </c>
      <c r="IFG15" s="2101" t="s">
        <v>1145</v>
      </c>
      <c r="IFH15" s="2101"/>
      <c r="IFI15" s="2102" t="s">
        <v>961</v>
      </c>
      <c r="IFJ15" s="2106">
        <v>2013</v>
      </c>
      <c r="IFK15" s="2106"/>
      <c r="IFL15" s="2106"/>
      <c r="IFM15" s="2106"/>
      <c r="IFN15" s="2106"/>
      <c r="IFO15" s="2101" t="s">
        <v>886</v>
      </c>
      <c r="IFP15" s="2107">
        <v>2513797304.6181192</v>
      </c>
      <c r="IFQ15" s="2106">
        <v>2</v>
      </c>
      <c r="IFR15" s="2102" t="s">
        <v>4552</v>
      </c>
      <c r="IFS15" s="2100" t="s">
        <v>925</v>
      </c>
      <c r="IFT15" s="2103"/>
      <c r="IFU15" s="2101" t="s">
        <v>927</v>
      </c>
      <c r="IFV15" s="2101" t="s">
        <v>973</v>
      </c>
      <c r="IFW15" s="2101" t="s">
        <v>1145</v>
      </c>
      <c r="IFX15" s="2101"/>
      <c r="IFY15" s="2102" t="s">
        <v>961</v>
      </c>
      <c r="IFZ15" s="2106">
        <v>2013</v>
      </c>
      <c r="IGA15" s="2106"/>
      <c r="IGB15" s="2106"/>
      <c r="IGC15" s="2106"/>
      <c r="IGD15" s="2106"/>
      <c r="IGE15" s="2101" t="s">
        <v>886</v>
      </c>
      <c r="IGF15" s="2107">
        <v>2513797304.6181192</v>
      </c>
      <c r="IGG15" s="2106">
        <v>2</v>
      </c>
      <c r="IGH15" s="2102" t="s">
        <v>4552</v>
      </c>
      <c r="IGI15" s="2100" t="s">
        <v>925</v>
      </c>
      <c r="IGJ15" s="2103"/>
      <c r="IGK15" s="2101" t="s">
        <v>927</v>
      </c>
      <c r="IGL15" s="2101" t="s">
        <v>973</v>
      </c>
      <c r="IGM15" s="2101" t="s">
        <v>1145</v>
      </c>
      <c r="IGN15" s="2101"/>
      <c r="IGO15" s="2102" t="s">
        <v>961</v>
      </c>
      <c r="IGP15" s="2106">
        <v>2013</v>
      </c>
      <c r="IGQ15" s="2106"/>
      <c r="IGR15" s="2106"/>
      <c r="IGS15" s="2106"/>
      <c r="IGT15" s="2106"/>
      <c r="IGU15" s="2101" t="s">
        <v>886</v>
      </c>
      <c r="IGV15" s="2107">
        <v>2513797304.6181192</v>
      </c>
      <c r="IGW15" s="2106">
        <v>2</v>
      </c>
      <c r="IGX15" s="2102" t="s">
        <v>4552</v>
      </c>
      <c r="IGY15" s="2100" t="s">
        <v>925</v>
      </c>
      <c r="IGZ15" s="2103"/>
      <c r="IHA15" s="2101" t="s">
        <v>927</v>
      </c>
      <c r="IHB15" s="2101" t="s">
        <v>973</v>
      </c>
      <c r="IHC15" s="2101" t="s">
        <v>1145</v>
      </c>
      <c r="IHD15" s="2101"/>
      <c r="IHE15" s="2102" t="s">
        <v>961</v>
      </c>
      <c r="IHF15" s="2106">
        <v>2013</v>
      </c>
      <c r="IHG15" s="2106"/>
      <c r="IHH15" s="2106"/>
      <c r="IHI15" s="2106"/>
      <c r="IHJ15" s="2106"/>
      <c r="IHK15" s="2101" t="s">
        <v>886</v>
      </c>
      <c r="IHL15" s="2107">
        <v>2513797304.6181192</v>
      </c>
      <c r="IHM15" s="2106">
        <v>2</v>
      </c>
      <c r="IHN15" s="2102" t="s">
        <v>4552</v>
      </c>
      <c r="IHO15" s="2100" t="s">
        <v>925</v>
      </c>
      <c r="IHP15" s="2103"/>
      <c r="IHQ15" s="2101" t="s">
        <v>927</v>
      </c>
      <c r="IHR15" s="2101" t="s">
        <v>973</v>
      </c>
      <c r="IHS15" s="2101" t="s">
        <v>1145</v>
      </c>
      <c r="IHT15" s="2101"/>
      <c r="IHU15" s="2102" t="s">
        <v>961</v>
      </c>
      <c r="IHV15" s="2106">
        <v>2013</v>
      </c>
      <c r="IHW15" s="2106"/>
      <c r="IHX15" s="2106"/>
      <c r="IHY15" s="2106"/>
      <c r="IHZ15" s="2106"/>
      <c r="IIA15" s="2101" t="s">
        <v>886</v>
      </c>
      <c r="IIB15" s="2107">
        <v>2513797304.6181192</v>
      </c>
      <c r="IIC15" s="2106">
        <v>2</v>
      </c>
      <c r="IID15" s="2102" t="s">
        <v>4552</v>
      </c>
      <c r="IIE15" s="2100" t="s">
        <v>925</v>
      </c>
      <c r="IIF15" s="2103"/>
      <c r="IIG15" s="2101" t="s">
        <v>927</v>
      </c>
      <c r="IIH15" s="2101" t="s">
        <v>973</v>
      </c>
      <c r="III15" s="2101" t="s">
        <v>1145</v>
      </c>
      <c r="IIJ15" s="2101"/>
      <c r="IIK15" s="2102" t="s">
        <v>961</v>
      </c>
      <c r="IIL15" s="2106">
        <v>2013</v>
      </c>
      <c r="IIM15" s="2106"/>
      <c r="IIN15" s="2106"/>
      <c r="IIO15" s="2106"/>
      <c r="IIP15" s="2106"/>
      <c r="IIQ15" s="2101" t="s">
        <v>886</v>
      </c>
      <c r="IIR15" s="2107">
        <v>2513797304.6181192</v>
      </c>
      <c r="IIS15" s="2106">
        <v>2</v>
      </c>
      <c r="IIT15" s="2102" t="s">
        <v>4552</v>
      </c>
      <c r="IIU15" s="2100" t="s">
        <v>925</v>
      </c>
      <c r="IIV15" s="2103"/>
      <c r="IIW15" s="2101" t="s">
        <v>927</v>
      </c>
      <c r="IIX15" s="2101" t="s">
        <v>973</v>
      </c>
      <c r="IIY15" s="2101" t="s">
        <v>1145</v>
      </c>
      <c r="IIZ15" s="2101"/>
      <c r="IJA15" s="2102" t="s">
        <v>961</v>
      </c>
      <c r="IJB15" s="2106">
        <v>2013</v>
      </c>
      <c r="IJC15" s="2106"/>
      <c r="IJD15" s="2106"/>
      <c r="IJE15" s="2106"/>
      <c r="IJF15" s="2106"/>
      <c r="IJG15" s="2101" t="s">
        <v>886</v>
      </c>
      <c r="IJH15" s="2107">
        <v>2513797304.6181192</v>
      </c>
      <c r="IJI15" s="2106">
        <v>2</v>
      </c>
      <c r="IJJ15" s="2102" t="s">
        <v>4552</v>
      </c>
      <c r="IJK15" s="2100" t="s">
        <v>925</v>
      </c>
      <c r="IJL15" s="2103"/>
      <c r="IJM15" s="2101" t="s">
        <v>927</v>
      </c>
      <c r="IJN15" s="2101" t="s">
        <v>973</v>
      </c>
      <c r="IJO15" s="2101" t="s">
        <v>1145</v>
      </c>
      <c r="IJP15" s="2101"/>
      <c r="IJQ15" s="2102" t="s">
        <v>961</v>
      </c>
      <c r="IJR15" s="2106">
        <v>2013</v>
      </c>
      <c r="IJS15" s="2106"/>
      <c r="IJT15" s="2106"/>
      <c r="IJU15" s="2106"/>
      <c r="IJV15" s="2106"/>
      <c r="IJW15" s="2101" t="s">
        <v>886</v>
      </c>
      <c r="IJX15" s="2107">
        <v>2513797304.6181192</v>
      </c>
      <c r="IJY15" s="2106">
        <v>2</v>
      </c>
      <c r="IJZ15" s="2102" t="s">
        <v>4552</v>
      </c>
      <c r="IKA15" s="2100" t="s">
        <v>925</v>
      </c>
      <c r="IKB15" s="2103"/>
      <c r="IKC15" s="2101" t="s">
        <v>927</v>
      </c>
      <c r="IKD15" s="2101" t="s">
        <v>973</v>
      </c>
      <c r="IKE15" s="2101" t="s">
        <v>1145</v>
      </c>
      <c r="IKF15" s="2101"/>
      <c r="IKG15" s="2102" t="s">
        <v>961</v>
      </c>
      <c r="IKH15" s="2106">
        <v>2013</v>
      </c>
      <c r="IKI15" s="2106"/>
      <c r="IKJ15" s="2106"/>
      <c r="IKK15" s="2106"/>
      <c r="IKL15" s="2106"/>
      <c r="IKM15" s="2101" t="s">
        <v>886</v>
      </c>
      <c r="IKN15" s="2107">
        <v>2513797304.6181192</v>
      </c>
      <c r="IKO15" s="2106">
        <v>2</v>
      </c>
      <c r="IKP15" s="2102" t="s">
        <v>4552</v>
      </c>
      <c r="IKQ15" s="2100" t="s">
        <v>925</v>
      </c>
      <c r="IKR15" s="2103"/>
      <c r="IKS15" s="2101" t="s">
        <v>927</v>
      </c>
      <c r="IKT15" s="2101" t="s">
        <v>973</v>
      </c>
      <c r="IKU15" s="2101" t="s">
        <v>1145</v>
      </c>
      <c r="IKV15" s="2101"/>
      <c r="IKW15" s="2102" t="s">
        <v>961</v>
      </c>
      <c r="IKX15" s="2106">
        <v>2013</v>
      </c>
      <c r="IKY15" s="2106"/>
      <c r="IKZ15" s="2106"/>
      <c r="ILA15" s="2106"/>
      <c r="ILB15" s="2106"/>
      <c r="ILC15" s="2101" t="s">
        <v>886</v>
      </c>
      <c r="ILD15" s="2107">
        <v>2513797304.6181192</v>
      </c>
      <c r="ILE15" s="2106">
        <v>2</v>
      </c>
      <c r="ILF15" s="2102" t="s">
        <v>4552</v>
      </c>
      <c r="ILG15" s="2100" t="s">
        <v>925</v>
      </c>
      <c r="ILH15" s="2103"/>
      <c r="ILI15" s="2101" t="s">
        <v>927</v>
      </c>
      <c r="ILJ15" s="2101" t="s">
        <v>973</v>
      </c>
      <c r="ILK15" s="2101" t="s">
        <v>1145</v>
      </c>
      <c r="ILL15" s="2101"/>
      <c r="ILM15" s="2102" t="s">
        <v>961</v>
      </c>
      <c r="ILN15" s="2106">
        <v>2013</v>
      </c>
      <c r="ILO15" s="2106"/>
      <c r="ILP15" s="2106"/>
      <c r="ILQ15" s="2106"/>
      <c r="ILR15" s="2106"/>
      <c r="ILS15" s="2101" t="s">
        <v>886</v>
      </c>
      <c r="ILT15" s="2107">
        <v>2513797304.6181192</v>
      </c>
      <c r="ILU15" s="2106">
        <v>2</v>
      </c>
      <c r="ILV15" s="2102" t="s">
        <v>4552</v>
      </c>
      <c r="ILW15" s="2100" t="s">
        <v>925</v>
      </c>
      <c r="ILX15" s="2103"/>
      <c r="ILY15" s="2101" t="s">
        <v>927</v>
      </c>
      <c r="ILZ15" s="2101" t="s">
        <v>973</v>
      </c>
      <c r="IMA15" s="2101" t="s">
        <v>1145</v>
      </c>
      <c r="IMB15" s="2101"/>
      <c r="IMC15" s="2102" t="s">
        <v>961</v>
      </c>
      <c r="IMD15" s="2106">
        <v>2013</v>
      </c>
      <c r="IME15" s="2106"/>
      <c r="IMF15" s="2106"/>
      <c r="IMG15" s="2106"/>
      <c r="IMH15" s="2106"/>
      <c r="IMI15" s="2101" t="s">
        <v>886</v>
      </c>
      <c r="IMJ15" s="2107">
        <v>2513797304.6181192</v>
      </c>
      <c r="IMK15" s="2106">
        <v>2</v>
      </c>
      <c r="IML15" s="2102" t="s">
        <v>4552</v>
      </c>
      <c r="IMM15" s="2100" t="s">
        <v>925</v>
      </c>
      <c r="IMN15" s="2103"/>
      <c r="IMO15" s="2101" t="s">
        <v>927</v>
      </c>
      <c r="IMP15" s="2101" t="s">
        <v>973</v>
      </c>
      <c r="IMQ15" s="2101" t="s">
        <v>1145</v>
      </c>
      <c r="IMR15" s="2101"/>
      <c r="IMS15" s="2102" t="s">
        <v>961</v>
      </c>
      <c r="IMT15" s="2106">
        <v>2013</v>
      </c>
      <c r="IMU15" s="2106"/>
      <c r="IMV15" s="2106"/>
      <c r="IMW15" s="2106"/>
      <c r="IMX15" s="2106"/>
      <c r="IMY15" s="2101" t="s">
        <v>886</v>
      </c>
      <c r="IMZ15" s="2107">
        <v>2513797304.6181192</v>
      </c>
      <c r="INA15" s="2106">
        <v>2</v>
      </c>
      <c r="INB15" s="2102" t="s">
        <v>4552</v>
      </c>
      <c r="INC15" s="2100" t="s">
        <v>925</v>
      </c>
      <c r="IND15" s="2103"/>
      <c r="INE15" s="2101" t="s">
        <v>927</v>
      </c>
      <c r="INF15" s="2101" t="s">
        <v>973</v>
      </c>
      <c r="ING15" s="2101" t="s">
        <v>1145</v>
      </c>
      <c r="INH15" s="2101"/>
      <c r="INI15" s="2102" t="s">
        <v>961</v>
      </c>
      <c r="INJ15" s="2106">
        <v>2013</v>
      </c>
      <c r="INK15" s="2106"/>
      <c r="INL15" s="2106"/>
      <c r="INM15" s="2106"/>
      <c r="INN15" s="2106"/>
      <c r="INO15" s="2101" t="s">
        <v>886</v>
      </c>
      <c r="INP15" s="2107">
        <v>2513797304.6181192</v>
      </c>
      <c r="INQ15" s="2106">
        <v>2</v>
      </c>
      <c r="INR15" s="2102" t="s">
        <v>4552</v>
      </c>
      <c r="INS15" s="2100" t="s">
        <v>925</v>
      </c>
      <c r="INT15" s="2103"/>
      <c r="INU15" s="2101" t="s">
        <v>927</v>
      </c>
      <c r="INV15" s="2101" t="s">
        <v>973</v>
      </c>
      <c r="INW15" s="2101" t="s">
        <v>1145</v>
      </c>
      <c r="INX15" s="2101"/>
      <c r="INY15" s="2102" t="s">
        <v>961</v>
      </c>
      <c r="INZ15" s="2106">
        <v>2013</v>
      </c>
      <c r="IOA15" s="2106"/>
      <c r="IOB15" s="2106"/>
      <c r="IOC15" s="2106"/>
      <c r="IOD15" s="2106"/>
      <c r="IOE15" s="2101" t="s">
        <v>886</v>
      </c>
      <c r="IOF15" s="2107">
        <v>2513797304.6181192</v>
      </c>
      <c r="IOG15" s="2106">
        <v>2</v>
      </c>
      <c r="IOH15" s="2102" t="s">
        <v>4552</v>
      </c>
      <c r="IOI15" s="2100" t="s">
        <v>925</v>
      </c>
      <c r="IOJ15" s="2103"/>
      <c r="IOK15" s="2101" t="s">
        <v>927</v>
      </c>
      <c r="IOL15" s="2101" t="s">
        <v>973</v>
      </c>
      <c r="IOM15" s="2101" t="s">
        <v>1145</v>
      </c>
      <c r="ION15" s="2101"/>
      <c r="IOO15" s="2102" t="s">
        <v>961</v>
      </c>
      <c r="IOP15" s="2106">
        <v>2013</v>
      </c>
      <c r="IOQ15" s="2106"/>
      <c r="IOR15" s="2106"/>
      <c r="IOS15" s="2106"/>
      <c r="IOT15" s="2106"/>
      <c r="IOU15" s="2101" t="s">
        <v>886</v>
      </c>
      <c r="IOV15" s="2107">
        <v>2513797304.6181192</v>
      </c>
      <c r="IOW15" s="2106">
        <v>2</v>
      </c>
      <c r="IOX15" s="2102" t="s">
        <v>4552</v>
      </c>
      <c r="IOY15" s="2100" t="s">
        <v>925</v>
      </c>
      <c r="IOZ15" s="2103"/>
      <c r="IPA15" s="2101" t="s">
        <v>927</v>
      </c>
      <c r="IPB15" s="2101" t="s">
        <v>973</v>
      </c>
      <c r="IPC15" s="2101" t="s">
        <v>1145</v>
      </c>
      <c r="IPD15" s="2101"/>
      <c r="IPE15" s="2102" t="s">
        <v>961</v>
      </c>
      <c r="IPF15" s="2106">
        <v>2013</v>
      </c>
      <c r="IPG15" s="2106"/>
      <c r="IPH15" s="2106"/>
      <c r="IPI15" s="2106"/>
      <c r="IPJ15" s="2106"/>
      <c r="IPK15" s="2101" t="s">
        <v>886</v>
      </c>
      <c r="IPL15" s="2107">
        <v>2513797304.6181192</v>
      </c>
      <c r="IPM15" s="2106">
        <v>2</v>
      </c>
      <c r="IPN15" s="2102" t="s">
        <v>4552</v>
      </c>
      <c r="IPO15" s="2100" t="s">
        <v>925</v>
      </c>
      <c r="IPP15" s="2103"/>
      <c r="IPQ15" s="2101" t="s">
        <v>927</v>
      </c>
      <c r="IPR15" s="2101" t="s">
        <v>973</v>
      </c>
      <c r="IPS15" s="2101" t="s">
        <v>1145</v>
      </c>
      <c r="IPT15" s="2101"/>
      <c r="IPU15" s="2102" t="s">
        <v>961</v>
      </c>
      <c r="IPV15" s="2106">
        <v>2013</v>
      </c>
      <c r="IPW15" s="2106"/>
      <c r="IPX15" s="2106"/>
      <c r="IPY15" s="2106"/>
      <c r="IPZ15" s="2106"/>
      <c r="IQA15" s="2101" t="s">
        <v>886</v>
      </c>
      <c r="IQB15" s="2107">
        <v>2513797304.6181192</v>
      </c>
      <c r="IQC15" s="2106">
        <v>2</v>
      </c>
      <c r="IQD15" s="2102" t="s">
        <v>4552</v>
      </c>
      <c r="IQE15" s="2100" t="s">
        <v>925</v>
      </c>
      <c r="IQF15" s="2103"/>
      <c r="IQG15" s="2101" t="s">
        <v>927</v>
      </c>
      <c r="IQH15" s="2101" t="s">
        <v>973</v>
      </c>
      <c r="IQI15" s="2101" t="s">
        <v>1145</v>
      </c>
      <c r="IQJ15" s="2101"/>
      <c r="IQK15" s="2102" t="s">
        <v>961</v>
      </c>
      <c r="IQL15" s="2106">
        <v>2013</v>
      </c>
      <c r="IQM15" s="2106"/>
      <c r="IQN15" s="2106"/>
      <c r="IQO15" s="2106"/>
      <c r="IQP15" s="2106"/>
      <c r="IQQ15" s="2101" t="s">
        <v>886</v>
      </c>
      <c r="IQR15" s="2107">
        <v>2513797304.6181192</v>
      </c>
      <c r="IQS15" s="2106">
        <v>2</v>
      </c>
      <c r="IQT15" s="2102" t="s">
        <v>4552</v>
      </c>
      <c r="IQU15" s="2100" t="s">
        <v>925</v>
      </c>
      <c r="IQV15" s="2103"/>
      <c r="IQW15" s="2101" t="s">
        <v>927</v>
      </c>
      <c r="IQX15" s="2101" t="s">
        <v>973</v>
      </c>
      <c r="IQY15" s="2101" t="s">
        <v>1145</v>
      </c>
      <c r="IQZ15" s="2101"/>
      <c r="IRA15" s="2102" t="s">
        <v>961</v>
      </c>
      <c r="IRB15" s="2106">
        <v>2013</v>
      </c>
      <c r="IRC15" s="2106"/>
      <c r="IRD15" s="2106"/>
      <c r="IRE15" s="2106"/>
      <c r="IRF15" s="2106"/>
      <c r="IRG15" s="2101" t="s">
        <v>886</v>
      </c>
      <c r="IRH15" s="2107">
        <v>2513797304.6181192</v>
      </c>
      <c r="IRI15" s="2106">
        <v>2</v>
      </c>
      <c r="IRJ15" s="2102" t="s">
        <v>4552</v>
      </c>
      <c r="IRK15" s="2100" t="s">
        <v>925</v>
      </c>
      <c r="IRL15" s="2103"/>
      <c r="IRM15" s="2101" t="s">
        <v>927</v>
      </c>
      <c r="IRN15" s="2101" t="s">
        <v>973</v>
      </c>
      <c r="IRO15" s="2101" t="s">
        <v>1145</v>
      </c>
      <c r="IRP15" s="2101"/>
      <c r="IRQ15" s="2102" t="s">
        <v>961</v>
      </c>
      <c r="IRR15" s="2106">
        <v>2013</v>
      </c>
      <c r="IRS15" s="2106"/>
      <c r="IRT15" s="2106"/>
      <c r="IRU15" s="2106"/>
      <c r="IRV15" s="2106"/>
      <c r="IRW15" s="2101" t="s">
        <v>886</v>
      </c>
      <c r="IRX15" s="2107">
        <v>2513797304.6181192</v>
      </c>
      <c r="IRY15" s="2106">
        <v>2</v>
      </c>
      <c r="IRZ15" s="2102" t="s">
        <v>4552</v>
      </c>
      <c r="ISA15" s="2100" t="s">
        <v>925</v>
      </c>
      <c r="ISB15" s="2103"/>
      <c r="ISC15" s="2101" t="s">
        <v>927</v>
      </c>
      <c r="ISD15" s="2101" t="s">
        <v>973</v>
      </c>
      <c r="ISE15" s="2101" t="s">
        <v>1145</v>
      </c>
      <c r="ISF15" s="2101"/>
      <c r="ISG15" s="2102" t="s">
        <v>961</v>
      </c>
      <c r="ISH15" s="2106">
        <v>2013</v>
      </c>
      <c r="ISI15" s="2106"/>
      <c r="ISJ15" s="2106"/>
      <c r="ISK15" s="2106"/>
      <c r="ISL15" s="2106"/>
      <c r="ISM15" s="2101" t="s">
        <v>886</v>
      </c>
      <c r="ISN15" s="2107">
        <v>2513797304.6181192</v>
      </c>
      <c r="ISO15" s="2106">
        <v>2</v>
      </c>
      <c r="ISP15" s="2102" t="s">
        <v>4552</v>
      </c>
      <c r="ISQ15" s="2100" t="s">
        <v>925</v>
      </c>
      <c r="ISR15" s="2103"/>
      <c r="ISS15" s="2101" t="s">
        <v>927</v>
      </c>
      <c r="IST15" s="2101" t="s">
        <v>973</v>
      </c>
      <c r="ISU15" s="2101" t="s">
        <v>1145</v>
      </c>
      <c r="ISV15" s="2101"/>
      <c r="ISW15" s="2102" t="s">
        <v>961</v>
      </c>
      <c r="ISX15" s="2106">
        <v>2013</v>
      </c>
      <c r="ISY15" s="2106"/>
      <c r="ISZ15" s="2106"/>
      <c r="ITA15" s="2106"/>
      <c r="ITB15" s="2106"/>
      <c r="ITC15" s="2101" t="s">
        <v>886</v>
      </c>
      <c r="ITD15" s="2107">
        <v>2513797304.6181192</v>
      </c>
      <c r="ITE15" s="2106">
        <v>2</v>
      </c>
      <c r="ITF15" s="2102" t="s">
        <v>4552</v>
      </c>
      <c r="ITG15" s="2100" t="s">
        <v>925</v>
      </c>
      <c r="ITH15" s="2103"/>
      <c r="ITI15" s="2101" t="s">
        <v>927</v>
      </c>
      <c r="ITJ15" s="2101" t="s">
        <v>973</v>
      </c>
      <c r="ITK15" s="2101" t="s">
        <v>1145</v>
      </c>
      <c r="ITL15" s="2101"/>
      <c r="ITM15" s="2102" t="s">
        <v>961</v>
      </c>
      <c r="ITN15" s="2106">
        <v>2013</v>
      </c>
      <c r="ITO15" s="2106"/>
      <c r="ITP15" s="2106"/>
      <c r="ITQ15" s="2106"/>
      <c r="ITR15" s="2106"/>
      <c r="ITS15" s="2101" t="s">
        <v>886</v>
      </c>
      <c r="ITT15" s="2107">
        <v>2513797304.6181192</v>
      </c>
      <c r="ITU15" s="2106">
        <v>2</v>
      </c>
      <c r="ITV15" s="2102" t="s">
        <v>4552</v>
      </c>
      <c r="ITW15" s="2100" t="s">
        <v>925</v>
      </c>
      <c r="ITX15" s="2103"/>
      <c r="ITY15" s="2101" t="s">
        <v>927</v>
      </c>
      <c r="ITZ15" s="2101" t="s">
        <v>973</v>
      </c>
      <c r="IUA15" s="2101" t="s">
        <v>1145</v>
      </c>
      <c r="IUB15" s="2101"/>
      <c r="IUC15" s="2102" t="s">
        <v>961</v>
      </c>
      <c r="IUD15" s="2106">
        <v>2013</v>
      </c>
      <c r="IUE15" s="2106"/>
      <c r="IUF15" s="2106"/>
      <c r="IUG15" s="2106"/>
      <c r="IUH15" s="2106"/>
      <c r="IUI15" s="2101" t="s">
        <v>886</v>
      </c>
      <c r="IUJ15" s="2107">
        <v>2513797304.6181192</v>
      </c>
      <c r="IUK15" s="2106">
        <v>2</v>
      </c>
      <c r="IUL15" s="2102" t="s">
        <v>4552</v>
      </c>
      <c r="IUM15" s="2100" t="s">
        <v>925</v>
      </c>
      <c r="IUN15" s="2103"/>
      <c r="IUO15" s="2101" t="s">
        <v>927</v>
      </c>
      <c r="IUP15" s="2101" t="s">
        <v>973</v>
      </c>
      <c r="IUQ15" s="2101" t="s">
        <v>1145</v>
      </c>
      <c r="IUR15" s="2101"/>
      <c r="IUS15" s="2102" t="s">
        <v>961</v>
      </c>
      <c r="IUT15" s="2106">
        <v>2013</v>
      </c>
      <c r="IUU15" s="2106"/>
      <c r="IUV15" s="2106"/>
      <c r="IUW15" s="2106"/>
      <c r="IUX15" s="2106"/>
      <c r="IUY15" s="2101" t="s">
        <v>886</v>
      </c>
      <c r="IUZ15" s="2107">
        <v>2513797304.6181192</v>
      </c>
      <c r="IVA15" s="2106">
        <v>2</v>
      </c>
      <c r="IVB15" s="2102" t="s">
        <v>4552</v>
      </c>
      <c r="IVC15" s="2100" t="s">
        <v>925</v>
      </c>
      <c r="IVD15" s="2103"/>
      <c r="IVE15" s="2101" t="s">
        <v>927</v>
      </c>
      <c r="IVF15" s="2101" t="s">
        <v>973</v>
      </c>
      <c r="IVG15" s="2101" t="s">
        <v>1145</v>
      </c>
      <c r="IVH15" s="2101"/>
      <c r="IVI15" s="2102" t="s">
        <v>961</v>
      </c>
      <c r="IVJ15" s="2106">
        <v>2013</v>
      </c>
      <c r="IVK15" s="2106"/>
      <c r="IVL15" s="2106"/>
      <c r="IVM15" s="2106"/>
      <c r="IVN15" s="2106"/>
      <c r="IVO15" s="2101" t="s">
        <v>886</v>
      </c>
      <c r="IVP15" s="2107">
        <v>2513797304.6181192</v>
      </c>
      <c r="IVQ15" s="2106">
        <v>2</v>
      </c>
      <c r="IVR15" s="2102" t="s">
        <v>4552</v>
      </c>
      <c r="IVS15" s="2100" t="s">
        <v>925</v>
      </c>
      <c r="IVT15" s="2103"/>
      <c r="IVU15" s="2101" t="s">
        <v>927</v>
      </c>
      <c r="IVV15" s="2101" t="s">
        <v>973</v>
      </c>
      <c r="IVW15" s="2101" t="s">
        <v>1145</v>
      </c>
      <c r="IVX15" s="2101"/>
      <c r="IVY15" s="2102" t="s">
        <v>961</v>
      </c>
      <c r="IVZ15" s="2106">
        <v>2013</v>
      </c>
      <c r="IWA15" s="2106"/>
      <c r="IWB15" s="2106"/>
      <c r="IWC15" s="2106"/>
      <c r="IWD15" s="2106"/>
      <c r="IWE15" s="2101" t="s">
        <v>886</v>
      </c>
      <c r="IWF15" s="2107">
        <v>2513797304.6181192</v>
      </c>
      <c r="IWG15" s="2106">
        <v>2</v>
      </c>
      <c r="IWH15" s="2102" t="s">
        <v>4552</v>
      </c>
      <c r="IWI15" s="2100" t="s">
        <v>925</v>
      </c>
      <c r="IWJ15" s="2103"/>
      <c r="IWK15" s="2101" t="s">
        <v>927</v>
      </c>
      <c r="IWL15" s="2101" t="s">
        <v>973</v>
      </c>
      <c r="IWM15" s="2101" t="s">
        <v>1145</v>
      </c>
      <c r="IWN15" s="2101"/>
      <c r="IWO15" s="2102" t="s">
        <v>961</v>
      </c>
      <c r="IWP15" s="2106">
        <v>2013</v>
      </c>
      <c r="IWQ15" s="2106"/>
      <c r="IWR15" s="2106"/>
      <c r="IWS15" s="2106"/>
      <c r="IWT15" s="2106"/>
      <c r="IWU15" s="2101" t="s">
        <v>886</v>
      </c>
      <c r="IWV15" s="2107">
        <v>2513797304.6181192</v>
      </c>
      <c r="IWW15" s="2106">
        <v>2</v>
      </c>
      <c r="IWX15" s="2102" t="s">
        <v>4552</v>
      </c>
      <c r="IWY15" s="2100" t="s">
        <v>925</v>
      </c>
      <c r="IWZ15" s="2103"/>
      <c r="IXA15" s="2101" t="s">
        <v>927</v>
      </c>
      <c r="IXB15" s="2101" t="s">
        <v>973</v>
      </c>
      <c r="IXC15" s="2101" t="s">
        <v>1145</v>
      </c>
      <c r="IXD15" s="2101"/>
      <c r="IXE15" s="2102" t="s">
        <v>961</v>
      </c>
      <c r="IXF15" s="2106">
        <v>2013</v>
      </c>
      <c r="IXG15" s="2106"/>
      <c r="IXH15" s="2106"/>
      <c r="IXI15" s="2106"/>
      <c r="IXJ15" s="2106"/>
      <c r="IXK15" s="2101" t="s">
        <v>886</v>
      </c>
      <c r="IXL15" s="2107">
        <v>2513797304.6181192</v>
      </c>
      <c r="IXM15" s="2106">
        <v>2</v>
      </c>
      <c r="IXN15" s="2102" t="s">
        <v>4552</v>
      </c>
      <c r="IXO15" s="2100" t="s">
        <v>925</v>
      </c>
      <c r="IXP15" s="2103"/>
      <c r="IXQ15" s="2101" t="s">
        <v>927</v>
      </c>
      <c r="IXR15" s="2101" t="s">
        <v>973</v>
      </c>
      <c r="IXS15" s="2101" t="s">
        <v>1145</v>
      </c>
      <c r="IXT15" s="2101"/>
      <c r="IXU15" s="2102" t="s">
        <v>961</v>
      </c>
      <c r="IXV15" s="2106">
        <v>2013</v>
      </c>
      <c r="IXW15" s="2106"/>
      <c r="IXX15" s="2106"/>
      <c r="IXY15" s="2106"/>
      <c r="IXZ15" s="2106"/>
      <c r="IYA15" s="2101" t="s">
        <v>886</v>
      </c>
      <c r="IYB15" s="2107">
        <v>2513797304.6181192</v>
      </c>
      <c r="IYC15" s="2106">
        <v>2</v>
      </c>
      <c r="IYD15" s="2102" t="s">
        <v>4552</v>
      </c>
      <c r="IYE15" s="2100" t="s">
        <v>925</v>
      </c>
      <c r="IYF15" s="2103"/>
      <c r="IYG15" s="2101" t="s">
        <v>927</v>
      </c>
      <c r="IYH15" s="2101" t="s">
        <v>973</v>
      </c>
      <c r="IYI15" s="2101" t="s">
        <v>1145</v>
      </c>
      <c r="IYJ15" s="2101"/>
      <c r="IYK15" s="2102" t="s">
        <v>961</v>
      </c>
      <c r="IYL15" s="2106">
        <v>2013</v>
      </c>
      <c r="IYM15" s="2106"/>
      <c r="IYN15" s="2106"/>
      <c r="IYO15" s="2106"/>
      <c r="IYP15" s="2106"/>
      <c r="IYQ15" s="2101" t="s">
        <v>886</v>
      </c>
      <c r="IYR15" s="2107">
        <v>2513797304.6181192</v>
      </c>
      <c r="IYS15" s="2106">
        <v>2</v>
      </c>
      <c r="IYT15" s="2102" t="s">
        <v>4552</v>
      </c>
      <c r="IYU15" s="2100" t="s">
        <v>925</v>
      </c>
      <c r="IYV15" s="2103"/>
      <c r="IYW15" s="2101" t="s">
        <v>927</v>
      </c>
      <c r="IYX15" s="2101" t="s">
        <v>973</v>
      </c>
      <c r="IYY15" s="2101" t="s">
        <v>1145</v>
      </c>
      <c r="IYZ15" s="2101"/>
      <c r="IZA15" s="2102" t="s">
        <v>961</v>
      </c>
      <c r="IZB15" s="2106">
        <v>2013</v>
      </c>
      <c r="IZC15" s="2106"/>
      <c r="IZD15" s="2106"/>
      <c r="IZE15" s="2106"/>
      <c r="IZF15" s="2106"/>
      <c r="IZG15" s="2101" t="s">
        <v>886</v>
      </c>
      <c r="IZH15" s="2107">
        <v>2513797304.6181192</v>
      </c>
      <c r="IZI15" s="2106">
        <v>2</v>
      </c>
      <c r="IZJ15" s="2102" t="s">
        <v>4552</v>
      </c>
      <c r="IZK15" s="2100" t="s">
        <v>925</v>
      </c>
      <c r="IZL15" s="2103"/>
      <c r="IZM15" s="2101" t="s">
        <v>927</v>
      </c>
      <c r="IZN15" s="2101" t="s">
        <v>973</v>
      </c>
      <c r="IZO15" s="2101" t="s">
        <v>1145</v>
      </c>
      <c r="IZP15" s="2101"/>
      <c r="IZQ15" s="2102" t="s">
        <v>961</v>
      </c>
      <c r="IZR15" s="2106">
        <v>2013</v>
      </c>
      <c r="IZS15" s="2106"/>
      <c r="IZT15" s="2106"/>
      <c r="IZU15" s="2106"/>
      <c r="IZV15" s="2106"/>
      <c r="IZW15" s="2101" t="s">
        <v>886</v>
      </c>
      <c r="IZX15" s="2107">
        <v>2513797304.6181192</v>
      </c>
      <c r="IZY15" s="2106">
        <v>2</v>
      </c>
      <c r="IZZ15" s="2102" t="s">
        <v>4552</v>
      </c>
      <c r="JAA15" s="2100" t="s">
        <v>925</v>
      </c>
      <c r="JAB15" s="2103"/>
      <c r="JAC15" s="2101" t="s">
        <v>927</v>
      </c>
      <c r="JAD15" s="2101" t="s">
        <v>973</v>
      </c>
      <c r="JAE15" s="2101" t="s">
        <v>1145</v>
      </c>
      <c r="JAF15" s="2101"/>
      <c r="JAG15" s="2102" t="s">
        <v>961</v>
      </c>
      <c r="JAH15" s="2106">
        <v>2013</v>
      </c>
      <c r="JAI15" s="2106"/>
      <c r="JAJ15" s="2106"/>
      <c r="JAK15" s="2106"/>
      <c r="JAL15" s="2106"/>
      <c r="JAM15" s="2101" t="s">
        <v>886</v>
      </c>
      <c r="JAN15" s="2107">
        <v>2513797304.6181192</v>
      </c>
      <c r="JAO15" s="2106">
        <v>2</v>
      </c>
      <c r="JAP15" s="2102" t="s">
        <v>4552</v>
      </c>
      <c r="JAQ15" s="2100" t="s">
        <v>925</v>
      </c>
      <c r="JAR15" s="2103"/>
      <c r="JAS15" s="2101" t="s">
        <v>927</v>
      </c>
      <c r="JAT15" s="2101" t="s">
        <v>973</v>
      </c>
      <c r="JAU15" s="2101" t="s">
        <v>1145</v>
      </c>
      <c r="JAV15" s="2101"/>
      <c r="JAW15" s="2102" t="s">
        <v>961</v>
      </c>
      <c r="JAX15" s="2106">
        <v>2013</v>
      </c>
      <c r="JAY15" s="2106"/>
      <c r="JAZ15" s="2106"/>
      <c r="JBA15" s="2106"/>
      <c r="JBB15" s="2106"/>
      <c r="JBC15" s="2101" t="s">
        <v>886</v>
      </c>
      <c r="JBD15" s="2107">
        <v>2513797304.6181192</v>
      </c>
      <c r="JBE15" s="2106">
        <v>2</v>
      </c>
      <c r="JBF15" s="2102" t="s">
        <v>4552</v>
      </c>
      <c r="JBG15" s="2100" t="s">
        <v>925</v>
      </c>
      <c r="JBH15" s="2103"/>
      <c r="JBI15" s="2101" t="s">
        <v>927</v>
      </c>
      <c r="JBJ15" s="2101" t="s">
        <v>973</v>
      </c>
      <c r="JBK15" s="2101" t="s">
        <v>1145</v>
      </c>
      <c r="JBL15" s="2101"/>
      <c r="JBM15" s="2102" t="s">
        <v>961</v>
      </c>
      <c r="JBN15" s="2106">
        <v>2013</v>
      </c>
      <c r="JBO15" s="2106"/>
      <c r="JBP15" s="2106"/>
      <c r="JBQ15" s="2106"/>
      <c r="JBR15" s="2106"/>
      <c r="JBS15" s="2101" t="s">
        <v>886</v>
      </c>
      <c r="JBT15" s="2107">
        <v>2513797304.6181192</v>
      </c>
      <c r="JBU15" s="2106">
        <v>2</v>
      </c>
      <c r="JBV15" s="2102" t="s">
        <v>4552</v>
      </c>
      <c r="JBW15" s="2100" t="s">
        <v>925</v>
      </c>
      <c r="JBX15" s="2103"/>
      <c r="JBY15" s="2101" t="s">
        <v>927</v>
      </c>
      <c r="JBZ15" s="2101" t="s">
        <v>973</v>
      </c>
      <c r="JCA15" s="2101" t="s">
        <v>1145</v>
      </c>
      <c r="JCB15" s="2101"/>
      <c r="JCC15" s="2102" t="s">
        <v>961</v>
      </c>
      <c r="JCD15" s="2106">
        <v>2013</v>
      </c>
      <c r="JCE15" s="2106"/>
      <c r="JCF15" s="2106"/>
      <c r="JCG15" s="2106"/>
      <c r="JCH15" s="2106"/>
      <c r="JCI15" s="2101" t="s">
        <v>886</v>
      </c>
      <c r="JCJ15" s="2107">
        <v>2513797304.6181192</v>
      </c>
      <c r="JCK15" s="2106">
        <v>2</v>
      </c>
      <c r="JCL15" s="2102" t="s">
        <v>4552</v>
      </c>
      <c r="JCM15" s="2100" t="s">
        <v>925</v>
      </c>
      <c r="JCN15" s="2103"/>
      <c r="JCO15" s="2101" t="s">
        <v>927</v>
      </c>
      <c r="JCP15" s="2101" t="s">
        <v>973</v>
      </c>
      <c r="JCQ15" s="2101" t="s">
        <v>1145</v>
      </c>
      <c r="JCR15" s="2101"/>
      <c r="JCS15" s="2102" t="s">
        <v>961</v>
      </c>
      <c r="JCT15" s="2106">
        <v>2013</v>
      </c>
      <c r="JCU15" s="2106"/>
      <c r="JCV15" s="2106"/>
      <c r="JCW15" s="2106"/>
      <c r="JCX15" s="2106"/>
      <c r="JCY15" s="2101" t="s">
        <v>886</v>
      </c>
      <c r="JCZ15" s="2107">
        <v>2513797304.6181192</v>
      </c>
      <c r="JDA15" s="2106">
        <v>2</v>
      </c>
      <c r="JDB15" s="2102" t="s">
        <v>4552</v>
      </c>
      <c r="JDC15" s="2100" t="s">
        <v>925</v>
      </c>
      <c r="JDD15" s="2103"/>
      <c r="JDE15" s="2101" t="s">
        <v>927</v>
      </c>
      <c r="JDF15" s="2101" t="s">
        <v>973</v>
      </c>
      <c r="JDG15" s="2101" t="s">
        <v>1145</v>
      </c>
      <c r="JDH15" s="2101"/>
      <c r="JDI15" s="2102" t="s">
        <v>961</v>
      </c>
      <c r="JDJ15" s="2106">
        <v>2013</v>
      </c>
      <c r="JDK15" s="2106"/>
      <c r="JDL15" s="2106"/>
      <c r="JDM15" s="2106"/>
      <c r="JDN15" s="2106"/>
      <c r="JDO15" s="2101" t="s">
        <v>886</v>
      </c>
      <c r="JDP15" s="2107">
        <v>2513797304.6181192</v>
      </c>
      <c r="JDQ15" s="2106">
        <v>2</v>
      </c>
      <c r="JDR15" s="2102" t="s">
        <v>4552</v>
      </c>
      <c r="JDS15" s="2100" t="s">
        <v>925</v>
      </c>
      <c r="JDT15" s="2103"/>
      <c r="JDU15" s="2101" t="s">
        <v>927</v>
      </c>
      <c r="JDV15" s="2101" t="s">
        <v>973</v>
      </c>
      <c r="JDW15" s="2101" t="s">
        <v>1145</v>
      </c>
      <c r="JDX15" s="2101"/>
      <c r="JDY15" s="2102" t="s">
        <v>961</v>
      </c>
      <c r="JDZ15" s="2106">
        <v>2013</v>
      </c>
      <c r="JEA15" s="2106"/>
      <c r="JEB15" s="2106"/>
      <c r="JEC15" s="2106"/>
      <c r="JED15" s="2106"/>
      <c r="JEE15" s="2101" t="s">
        <v>886</v>
      </c>
      <c r="JEF15" s="2107">
        <v>2513797304.6181192</v>
      </c>
      <c r="JEG15" s="2106">
        <v>2</v>
      </c>
      <c r="JEH15" s="2102" t="s">
        <v>4552</v>
      </c>
      <c r="JEI15" s="2100" t="s">
        <v>925</v>
      </c>
      <c r="JEJ15" s="2103"/>
      <c r="JEK15" s="2101" t="s">
        <v>927</v>
      </c>
      <c r="JEL15" s="2101" t="s">
        <v>973</v>
      </c>
      <c r="JEM15" s="2101" t="s">
        <v>1145</v>
      </c>
      <c r="JEN15" s="2101"/>
      <c r="JEO15" s="2102" t="s">
        <v>961</v>
      </c>
      <c r="JEP15" s="2106">
        <v>2013</v>
      </c>
      <c r="JEQ15" s="2106"/>
      <c r="JER15" s="2106"/>
      <c r="JES15" s="2106"/>
      <c r="JET15" s="2106"/>
      <c r="JEU15" s="2101" t="s">
        <v>886</v>
      </c>
      <c r="JEV15" s="2107">
        <v>2513797304.6181192</v>
      </c>
      <c r="JEW15" s="2106">
        <v>2</v>
      </c>
      <c r="JEX15" s="2102" t="s">
        <v>4552</v>
      </c>
      <c r="JEY15" s="2100" t="s">
        <v>925</v>
      </c>
      <c r="JEZ15" s="2103"/>
      <c r="JFA15" s="2101" t="s">
        <v>927</v>
      </c>
      <c r="JFB15" s="2101" t="s">
        <v>973</v>
      </c>
      <c r="JFC15" s="2101" t="s">
        <v>1145</v>
      </c>
      <c r="JFD15" s="2101"/>
      <c r="JFE15" s="2102" t="s">
        <v>961</v>
      </c>
      <c r="JFF15" s="2106">
        <v>2013</v>
      </c>
      <c r="JFG15" s="2106"/>
      <c r="JFH15" s="2106"/>
      <c r="JFI15" s="2106"/>
      <c r="JFJ15" s="2106"/>
      <c r="JFK15" s="2101" t="s">
        <v>886</v>
      </c>
      <c r="JFL15" s="2107">
        <v>2513797304.6181192</v>
      </c>
      <c r="JFM15" s="2106">
        <v>2</v>
      </c>
      <c r="JFN15" s="2102" t="s">
        <v>4552</v>
      </c>
      <c r="JFO15" s="2100" t="s">
        <v>925</v>
      </c>
      <c r="JFP15" s="2103"/>
      <c r="JFQ15" s="2101" t="s">
        <v>927</v>
      </c>
      <c r="JFR15" s="2101" t="s">
        <v>973</v>
      </c>
      <c r="JFS15" s="2101" t="s">
        <v>1145</v>
      </c>
      <c r="JFT15" s="2101"/>
      <c r="JFU15" s="2102" t="s">
        <v>961</v>
      </c>
      <c r="JFV15" s="2106">
        <v>2013</v>
      </c>
      <c r="JFW15" s="2106"/>
      <c r="JFX15" s="2106"/>
      <c r="JFY15" s="2106"/>
      <c r="JFZ15" s="2106"/>
      <c r="JGA15" s="2101" t="s">
        <v>886</v>
      </c>
      <c r="JGB15" s="2107">
        <v>2513797304.6181192</v>
      </c>
      <c r="JGC15" s="2106">
        <v>2</v>
      </c>
      <c r="JGD15" s="2102" t="s">
        <v>4552</v>
      </c>
      <c r="JGE15" s="2100" t="s">
        <v>925</v>
      </c>
      <c r="JGF15" s="2103"/>
      <c r="JGG15" s="2101" t="s">
        <v>927</v>
      </c>
      <c r="JGH15" s="2101" t="s">
        <v>973</v>
      </c>
      <c r="JGI15" s="2101" t="s">
        <v>1145</v>
      </c>
      <c r="JGJ15" s="2101"/>
      <c r="JGK15" s="2102" t="s">
        <v>961</v>
      </c>
      <c r="JGL15" s="2106">
        <v>2013</v>
      </c>
      <c r="JGM15" s="2106"/>
      <c r="JGN15" s="2106"/>
      <c r="JGO15" s="2106"/>
      <c r="JGP15" s="2106"/>
      <c r="JGQ15" s="2101" t="s">
        <v>886</v>
      </c>
      <c r="JGR15" s="2107">
        <v>2513797304.6181192</v>
      </c>
      <c r="JGS15" s="2106">
        <v>2</v>
      </c>
      <c r="JGT15" s="2102" t="s">
        <v>4552</v>
      </c>
      <c r="JGU15" s="2100" t="s">
        <v>925</v>
      </c>
      <c r="JGV15" s="2103"/>
      <c r="JGW15" s="2101" t="s">
        <v>927</v>
      </c>
      <c r="JGX15" s="2101" t="s">
        <v>973</v>
      </c>
      <c r="JGY15" s="2101" t="s">
        <v>1145</v>
      </c>
      <c r="JGZ15" s="2101"/>
      <c r="JHA15" s="2102" t="s">
        <v>961</v>
      </c>
      <c r="JHB15" s="2106">
        <v>2013</v>
      </c>
      <c r="JHC15" s="2106"/>
      <c r="JHD15" s="2106"/>
      <c r="JHE15" s="2106"/>
      <c r="JHF15" s="2106"/>
      <c r="JHG15" s="2101" t="s">
        <v>886</v>
      </c>
      <c r="JHH15" s="2107">
        <v>2513797304.6181192</v>
      </c>
      <c r="JHI15" s="2106">
        <v>2</v>
      </c>
      <c r="JHJ15" s="2102" t="s">
        <v>4552</v>
      </c>
      <c r="JHK15" s="2100" t="s">
        <v>925</v>
      </c>
      <c r="JHL15" s="2103"/>
      <c r="JHM15" s="2101" t="s">
        <v>927</v>
      </c>
      <c r="JHN15" s="2101" t="s">
        <v>973</v>
      </c>
      <c r="JHO15" s="2101" t="s">
        <v>1145</v>
      </c>
      <c r="JHP15" s="2101"/>
      <c r="JHQ15" s="2102" t="s">
        <v>961</v>
      </c>
      <c r="JHR15" s="2106">
        <v>2013</v>
      </c>
      <c r="JHS15" s="2106"/>
      <c r="JHT15" s="2106"/>
      <c r="JHU15" s="2106"/>
      <c r="JHV15" s="2106"/>
      <c r="JHW15" s="2101" t="s">
        <v>886</v>
      </c>
      <c r="JHX15" s="2107">
        <v>2513797304.6181192</v>
      </c>
      <c r="JHY15" s="2106">
        <v>2</v>
      </c>
      <c r="JHZ15" s="2102" t="s">
        <v>4552</v>
      </c>
      <c r="JIA15" s="2100" t="s">
        <v>925</v>
      </c>
      <c r="JIB15" s="2103"/>
      <c r="JIC15" s="2101" t="s">
        <v>927</v>
      </c>
      <c r="JID15" s="2101" t="s">
        <v>973</v>
      </c>
      <c r="JIE15" s="2101" t="s">
        <v>1145</v>
      </c>
      <c r="JIF15" s="2101"/>
      <c r="JIG15" s="2102" t="s">
        <v>961</v>
      </c>
      <c r="JIH15" s="2106">
        <v>2013</v>
      </c>
      <c r="JII15" s="2106"/>
      <c r="JIJ15" s="2106"/>
      <c r="JIK15" s="2106"/>
      <c r="JIL15" s="2106"/>
      <c r="JIM15" s="2101" t="s">
        <v>886</v>
      </c>
      <c r="JIN15" s="2107">
        <v>2513797304.6181192</v>
      </c>
      <c r="JIO15" s="2106">
        <v>2</v>
      </c>
      <c r="JIP15" s="2102" t="s">
        <v>4552</v>
      </c>
      <c r="JIQ15" s="2100" t="s">
        <v>925</v>
      </c>
      <c r="JIR15" s="2103"/>
      <c r="JIS15" s="2101" t="s">
        <v>927</v>
      </c>
      <c r="JIT15" s="2101" t="s">
        <v>973</v>
      </c>
      <c r="JIU15" s="2101" t="s">
        <v>1145</v>
      </c>
      <c r="JIV15" s="2101"/>
      <c r="JIW15" s="2102" t="s">
        <v>961</v>
      </c>
      <c r="JIX15" s="2106">
        <v>2013</v>
      </c>
      <c r="JIY15" s="2106"/>
      <c r="JIZ15" s="2106"/>
      <c r="JJA15" s="2106"/>
      <c r="JJB15" s="2106"/>
      <c r="JJC15" s="2101" t="s">
        <v>886</v>
      </c>
      <c r="JJD15" s="2107">
        <v>2513797304.6181192</v>
      </c>
      <c r="JJE15" s="2106">
        <v>2</v>
      </c>
      <c r="JJF15" s="2102" t="s">
        <v>4552</v>
      </c>
      <c r="JJG15" s="2100" t="s">
        <v>925</v>
      </c>
      <c r="JJH15" s="2103"/>
      <c r="JJI15" s="2101" t="s">
        <v>927</v>
      </c>
      <c r="JJJ15" s="2101" t="s">
        <v>973</v>
      </c>
      <c r="JJK15" s="2101" t="s">
        <v>1145</v>
      </c>
      <c r="JJL15" s="2101"/>
      <c r="JJM15" s="2102" t="s">
        <v>961</v>
      </c>
      <c r="JJN15" s="2106">
        <v>2013</v>
      </c>
      <c r="JJO15" s="2106"/>
      <c r="JJP15" s="2106"/>
      <c r="JJQ15" s="2106"/>
      <c r="JJR15" s="2106"/>
      <c r="JJS15" s="2101" t="s">
        <v>886</v>
      </c>
      <c r="JJT15" s="2107">
        <v>2513797304.6181192</v>
      </c>
      <c r="JJU15" s="2106">
        <v>2</v>
      </c>
      <c r="JJV15" s="2102" t="s">
        <v>4552</v>
      </c>
      <c r="JJW15" s="2100" t="s">
        <v>925</v>
      </c>
      <c r="JJX15" s="2103"/>
      <c r="JJY15" s="2101" t="s">
        <v>927</v>
      </c>
      <c r="JJZ15" s="2101" t="s">
        <v>973</v>
      </c>
      <c r="JKA15" s="2101" t="s">
        <v>1145</v>
      </c>
      <c r="JKB15" s="2101"/>
      <c r="JKC15" s="2102" t="s">
        <v>961</v>
      </c>
      <c r="JKD15" s="2106">
        <v>2013</v>
      </c>
      <c r="JKE15" s="2106"/>
      <c r="JKF15" s="2106"/>
      <c r="JKG15" s="2106"/>
      <c r="JKH15" s="2106"/>
      <c r="JKI15" s="2101" t="s">
        <v>886</v>
      </c>
      <c r="JKJ15" s="2107">
        <v>2513797304.6181192</v>
      </c>
      <c r="JKK15" s="2106">
        <v>2</v>
      </c>
      <c r="JKL15" s="2102" t="s">
        <v>4552</v>
      </c>
      <c r="JKM15" s="2100" t="s">
        <v>925</v>
      </c>
      <c r="JKN15" s="2103"/>
      <c r="JKO15" s="2101" t="s">
        <v>927</v>
      </c>
      <c r="JKP15" s="2101" t="s">
        <v>973</v>
      </c>
      <c r="JKQ15" s="2101" t="s">
        <v>1145</v>
      </c>
      <c r="JKR15" s="2101"/>
      <c r="JKS15" s="2102" t="s">
        <v>961</v>
      </c>
      <c r="JKT15" s="2106">
        <v>2013</v>
      </c>
      <c r="JKU15" s="2106"/>
      <c r="JKV15" s="2106"/>
      <c r="JKW15" s="2106"/>
      <c r="JKX15" s="2106"/>
      <c r="JKY15" s="2101" t="s">
        <v>886</v>
      </c>
      <c r="JKZ15" s="2107">
        <v>2513797304.6181192</v>
      </c>
      <c r="JLA15" s="2106">
        <v>2</v>
      </c>
      <c r="JLB15" s="2102" t="s">
        <v>4552</v>
      </c>
      <c r="JLC15" s="2100" t="s">
        <v>925</v>
      </c>
      <c r="JLD15" s="2103"/>
      <c r="JLE15" s="2101" t="s">
        <v>927</v>
      </c>
      <c r="JLF15" s="2101" t="s">
        <v>973</v>
      </c>
      <c r="JLG15" s="2101" t="s">
        <v>1145</v>
      </c>
      <c r="JLH15" s="2101"/>
      <c r="JLI15" s="2102" t="s">
        <v>961</v>
      </c>
      <c r="JLJ15" s="2106">
        <v>2013</v>
      </c>
      <c r="JLK15" s="2106"/>
      <c r="JLL15" s="2106"/>
      <c r="JLM15" s="2106"/>
      <c r="JLN15" s="2106"/>
      <c r="JLO15" s="2101" t="s">
        <v>886</v>
      </c>
      <c r="JLP15" s="2107">
        <v>2513797304.6181192</v>
      </c>
      <c r="JLQ15" s="2106">
        <v>2</v>
      </c>
      <c r="JLR15" s="2102" t="s">
        <v>4552</v>
      </c>
      <c r="JLS15" s="2100" t="s">
        <v>925</v>
      </c>
      <c r="JLT15" s="2103"/>
      <c r="JLU15" s="2101" t="s">
        <v>927</v>
      </c>
      <c r="JLV15" s="2101" t="s">
        <v>973</v>
      </c>
      <c r="JLW15" s="2101" t="s">
        <v>1145</v>
      </c>
      <c r="JLX15" s="2101"/>
      <c r="JLY15" s="2102" t="s">
        <v>961</v>
      </c>
      <c r="JLZ15" s="2106">
        <v>2013</v>
      </c>
      <c r="JMA15" s="2106"/>
      <c r="JMB15" s="2106"/>
      <c r="JMC15" s="2106"/>
      <c r="JMD15" s="2106"/>
      <c r="JME15" s="2101" t="s">
        <v>886</v>
      </c>
      <c r="JMF15" s="2107">
        <v>2513797304.6181192</v>
      </c>
      <c r="JMG15" s="2106">
        <v>2</v>
      </c>
      <c r="JMH15" s="2102" t="s">
        <v>4552</v>
      </c>
      <c r="JMI15" s="2100" t="s">
        <v>925</v>
      </c>
      <c r="JMJ15" s="2103"/>
      <c r="JMK15" s="2101" t="s">
        <v>927</v>
      </c>
      <c r="JML15" s="2101" t="s">
        <v>973</v>
      </c>
      <c r="JMM15" s="2101" t="s">
        <v>1145</v>
      </c>
      <c r="JMN15" s="2101"/>
      <c r="JMO15" s="2102" t="s">
        <v>961</v>
      </c>
      <c r="JMP15" s="2106">
        <v>2013</v>
      </c>
      <c r="JMQ15" s="2106"/>
      <c r="JMR15" s="2106"/>
      <c r="JMS15" s="2106"/>
      <c r="JMT15" s="2106"/>
      <c r="JMU15" s="2101" t="s">
        <v>886</v>
      </c>
      <c r="JMV15" s="2107">
        <v>2513797304.6181192</v>
      </c>
      <c r="JMW15" s="2106">
        <v>2</v>
      </c>
      <c r="JMX15" s="2102" t="s">
        <v>4552</v>
      </c>
      <c r="JMY15" s="2100" t="s">
        <v>925</v>
      </c>
      <c r="JMZ15" s="2103"/>
      <c r="JNA15" s="2101" t="s">
        <v>927</v>
      </c>
      <c r="JNB15" s="2101" t="s">
        <v>973</v>
      </c>
      <c r="JNC15" s="2101" t="s">
        <v>1145</v>
      </c>
      <c r="JND15" s="2101"/>
      <c r="JNE15" s="2102" t="s">
        <v>961</v>
      </c>
      <c r="JNF15" s="2106">
        <v>2013</v>
      </c>
      <c r="JNG15" s="2106"/>
      <c r="JNH15" s="2106"/>
      <c r="JNI15" s="2106"/>
      <c r="JNJ15" s="2106"/>
      <c r="JNK15" s="2101" t="s">
        <v>886</v>
      </c>
      <c r="JNL15" s="2107">
        <v>2513797304.6181192</v>
      </c>
      <c r="JNM15" s="2106">
        <v>2</v>
      </c>
      <c r="JNN15" s="2102" t="s">
        <v>4552</v>
      </c>
      <c r="JNO15" s="2100" t="s">
        <v>925</v>
      </c>
      <c r="JNP15" s="2103"/>
      <c r="JNQ15" s="2101" t="s">
        <v>927</v>
      </c>
      <c r="JNR15" s="2101" t="s">
        <v>973</v>
      </c>
      <c r="JNS15" s="2101" t="s">
        <v>1145</v>
      </c>
      <c r="JNT15" s="2101"/>
      <c r="JNU15" s="2102" t="s">
        <v>961</v>
      </c>
      <c r="JNV15" s="2106">
        <v>2013</v>
      </c>
      <c r="JNW15" s="2106"/>
      <c r="JNX15" s="2106"/>
      <c r="JNY15" s="2106"/>
      <c r="JNZ15" s="2106"/>
      <c r="JOA15" s="2101" t="s">
        <v>886</v>
      </c>
      <c r="JOB15" s="2107">
        <v>2513797304.6181192</v>
      </c>
      <c r="JOC15" s="2106">
        <v>2</v>
      </c>
      <c r="JOD15" s="2102" t="s">
        <v>4552</v>
      </c>
      <c r="JOE15" s="2100" t="s">
        <v>925</v>
      </c>
      <c r="JOF15" s="2103"/>
      <c r="JOG15" s="2101" t="s">
        <v>927</v>
      </c>
      <c r="JOH15" s="2101" t="s">
        <v>973</v>
      </c>
      <c r="JOI15" s="2101" t="s">
        <v>1145</v>
      </c>
      <c r="JOJ15" s="2101"/>
      <c r="JOK15" s="2102" t="s">
        <v>961</v>
      </c>
      <c r="JOL15" s="2106">
        <v>2013</v>
      </c>
      <c r="JOM15" s="2106"/>
      <c r="JON15" s="2106"/>
      <c r="JOO15" s="2106"/>
      <c r="JOP15" s="2106"/>
      <c r="JOQ15" s="2101" t="s">
        <v>886</v>
      </c>
      <c r="JOR15" s="2107">
        <v>2513797304.6181192</v>
      </c>
      <c r="JOS15" s="2106">
        <v>2</v>
      </c>
      <c r="JOT15" s="2102" t="s">
        <v>4552</v>
      </c>
      <c r="JOU15" s="2100" t="s">
        <v>925</v>
      </c>
      <c r="JOV15" s="2103"/>
      <c r="JOW15" s="2101" t="s">
        <v>927</v>
      </c>
      <c r="JOX15" s="2101" t="s">
        <v>973</v>
      </c>
      <c r="JOY15" s="2101" t="s">
        <v>1145</v>
      </c>
      <c r="JOZ15" s="2101"/>
      <c r="JPA15" s="2102" t="s">
        <v>961</v>
      </c>
      <c r="JPB15" s="2106">
        <v>2013</v>
      </c>
      <c r="JPC15" s="2106"/>
      <c r="JPD15" s="2106"/>
      <c r="JPE15" s="2106"/>
      <c r="JPF15" s="2106"/>
      <c r="JPG15" s="2101" t="s">
        <v>886</v>
      </c>
      <c r="JPH15" s="2107">
        <v>2513797304.6181192</v>
      </c>
      <c r="JPI15" s="2106">
        <v>2</v>
      </c>
      <c r="JPJ15" s="2102" t="s">
        <v>4552</v>
      </c>
      <c r="JPK15" s="2100" t="s">
        <v>925</v>
      </c>
      <c r="JPL15" s="2103"/>
      <c r="JPM15" s="2101" t="s">
        <v>927</v>
      </c>
      <c r="JPN15" s="2101" t="s">
        <v>973</v>
      </c>
      <c r="JPO15" s="2101" t="s">
        <v>1145</v>
      </c>
      <c r="JPP15" s="2101"/>
      <c r="JPQ15" s="2102" t="s">
        <v>961</v>
      </c>
      <c r="JPR15" s="2106">
        <v>2013</v>
      </c>
      <c r="JPS15" s="2106"/>
      <c r="JPT15" s="2106"/>
      <c r="JPU15" s="2106"/>
      <c r="JPV15" s="2106"/>
      <c r="JPW15" s="2101" t="s">
        <v>886</v>
      </c>
      <c r="JPX15" s="2107">
        <v>2513797304.6181192</v>
      </c>
      <c r="JPY15" s="2106">
        <v>2</v>
      </c>
      <c r="JPZ15" s="2102" t="s">
        <v>4552</v>
      </c>
      <c r="JQA15" s="2100" t="s">
        <v>925</v>
      </c>
      <c r="JQB15" s="2103"/>
      <c r="JQC15" s="2101" t="s">
        <v>927</v>
      </c>
      <c r="JQD15" s="2101" t="s">
        <v>973</v>
      </c>
      <c r="JQE15" s="2101" t="s">
        <v>1145</v>
      </c>
      <c r="JQF15" s="2101"/>
      <c r="JQG15" s="2102" t="s">
        <v>961</v>
      </c>
      <c r="JQH15" s="2106">
        <v>2013</v>
      </c>
      <c r="JQI15" s="2106"/>
      <c r="JQJ15" s="2106"/>
      <c r="JQK15" s="2106"/>
      <c r="JQL15" s="2106"/>
      <c r="JQM15" s="2101" t="s">
        <v>886</v>
      </c>
      <c r="JQN15" s="2107">
        <v>2513797304.6181192</v>
      </c>
      <c r="JQO15" s="2106">
        <v>2</v>
      </c>
      <c r="JQP15" s="2102" t="s">
        <v>4552</v>
      </c>
      <c r="JQQ15" s="2100" t="s">
        <v>925</v>
      </c>
      <c r="JQR15" s="2103"/>
      <c r="JQS15" s="2101" t="s">
        <v>927</v>
      </c>
      <c r="JQT15" s="2101" t="s">
        <v>973</v>
      </c>
      <c r="JQU15" s="2101" t="s">
        <v>1145</v>
      </c>
      <c r="JQV15" s="2101"/>
      <c r="JQW15" s="2102" t="s">
        <v>961</v>
      </c>
      <c r="JQX15" s="2106">
        <v>2013</v>
      </c>
      <c r="JQY15" s="2106"/>
      <c r="JQZ15" s="2106"/>
      <c r="JRA15" s="2106"/>
      <c r="JRB15" s="2106"/>
      <c r="JRC15" s="2101" t="s">
        <v>886</v>
      </c>
      <c r="JRD15" s="2107">
        <v>2513797304.6181192</v>
      </c>
      <c r="JRE15" s="2106">
        <v>2</v>
      </c>
      <c r="JRF15" s="2102" t="s">
        <v>4552</v>
      </c>
      <c r="JRG15" s="2100" t="s">
        <v>925</v>
      </c>
      <c r="JRH15" s="2103"/>
      <c r="JRI15" s="2101" t="s">
        <v>927</v>
      </c>
      <c r="JRJ15" s="2101" t="s">
        <v>973</v>
      </c>
      <c r="JRK15" s="2101" t="s">
        <v>1145</v>
      </c>
      <c r="JRL15" s="2101"/>
      <c r="JRM15" s="2102" t="s">
        <v>961</v>
      </c>
      <c r="JRN15" s="2106">
        <v>2013</v>
      </c>
      <c r="JRO15" s="2106"/>
      <c r="JRP15" s="2106"/>
      <c r="JRQ15" s="2106"/>
      <c r="JRR15" s="2106"/>
      <c r="JRS15" s="2101" t="s">
        <v>886</v>
      </c>
      <c r="JRT15" s="2107">
        <v>2513797304.6181192</v>
      </c>
      <c r="JRU15" s="2106">
        <v>2</v>
      </c>
      <c r="JRV15" s="2102" t="s">
        <v>4552</v>
      </c>
      <c r="JRW15" s="2100" t="s">
        <v>925</v>
      </c>
      <c r="JRX15" s="2103"/>
      <c r="JRY15" s="2101" t="s">
        <v>927</v>
      </c>
      <c r="JRZ15" s="2101" t="s">
        <v>973</v>
      </c>
      <c r="JSA15" s="2101" t="s">
        <v>1145</v>
      </c>
      <c r="JSB15" s="2101"/>
      <c r="JSC15" s="2102" t="s">
        <v>961</v>
      </c>
      <c r="JSD15" s="2106">
        <v>2013</v>
      </c>
      <c r="JSE15" s="2106"/>
      <c r="JSF15" s="2106"/>
      <c r="JSG15" s="2106"/>
      <c r="JSH15" s="2106"/>
      <c r="JSI15" s="2101" t="s">
        <v>886</v>
      </c>
      <c r="JSJ15" s="2107">
        <v>2513797304.6181192</v>
      </c>
      <c r="JSK15" s="2106">
        <v>2</v>
      </c>
      <c r="JSL15" s="2102" t="s">
        <v>4552</v>
      </c>
      <c r="JSM15" s="2100" t="s">
        <v>925</v>
      </c>
      <c r="JSN15" s="2103"/>
      <c r="JSO15" s="2101" t="s">
        <v>927</v>
      </c>
      <c r="JSP15" s="2101" t="s">
        <v>973</v>
      </c>
      <c r="JSQ15" s="2101" t="s">
        <v>1145</v>
      </c>
      <c r="JSR15" s="2101"/>
      <c r="JSS15" s="2102" t="s">
        <v>961</v>
      </c>
      <c r="JST15" s="2106">
        <v>2013</v>
      </c>
      <c r="JSU15" s="2106"/>
      <c r="JSV15" s="2106"/>
      <c r="JSW15" s="2106"/>
      <c r="JSX15" s="2106"/>
      <c r="JSY15" s="2101" t="s">
        <v>886</v>
      </c>
      <c r="JSZ15" s="2107">
        <v>2513797304.6181192</v>
      </c>
      <c r="JTA15" s="2106">
        <v>2</v>
      </c>
      <c r="JTB15" s="2102" t="s">
        <v>4552</v>
      </c>
      <c r="JTC15" s="2100" t="s">
        <v>925</v>
      </c>
      <c r="JTD15" s="2103"/>
      <c r="JTE15" s="2101" t="s">
        <v>927</v>
      </c>
      <c r="JTF15" s="2101" t="s">
        <v>973</v>
      </c>
      <c r="JTG15" s="2101" t="s">
        <v>1145</v>
      </c>
      <c r="JTH15" s="2101"/>
      <c r="JTI15" s="2102" t="s">
        <v>961</v>
      </c>
      <c r="JTJ15" s="2106">
        <v>2013</v>
      </c>
      <c r="JTK15" s="2106"/>
      <c r="JTL15" s="2106"/>
      <c r="JTM15" s="2106"/>
      <c r="JTN15" s="2106"/>
      <c r="JTO15" s="2101" t="s">
        <v>886</v>
      </c>
      <c r="JTP15" s="2107">
        <v>2513797304.6181192</v>
      </c>
      <c r="JTQ15" s="2106">
        <v>2</v>
      </c>
      <c r="JTR15" s="2102" t="s">
        <v>4552</v>
      </c>
      <c r="JTS15" s="2100" t="s">
        <v>925</v>
      </c>
      <c r="JTT15" s="2103"/>
      <c r="JTU15" s="2101" t="s">
        <v>927</v>
      </c>
      <c r="JTV15" s="2101" t="s">
        <v>973</v>
      </c>
      <c r="JTW15" s="2101" t="s">
        <v>1145</v>
      </c>
      <c r="JTX15" s="2101"/>
      <c r="JTY15" s="2102" t="s">
        <v>961</v>
      </c>
      <c r="JTZ15" s="2106">
        <v>2013</v>
      </c>
      <c r="JUA15" s="2106"/>
      <c r="JUB15" s="2106"/>
      <c r="JUC15" s="2106"/>
      <c r="JUD15" s="2106"/>
      <c r="JUE15" s="2101" t="s">
        <v>886</v>
      </c>
      <c r="JUF15" s="2107">
        <v>2513797304.6181192</v>
      </c>
      <c r="JUG15" s="2106">
        <v>2</v>
      </c>
      <c r="JUH15" s="2102" t="s">
        <v>4552</v>
      </c>
      <c r="JUI15" s="2100" t="s">
        <v>925</v>
      </c>
      <c r="JUJ15" s="2103"/>
      <c r="JUK15" s="2101" t="s">
        <v>927</v>
      </c>
      <c r="JUL15" s="2101" t="s">
        <v>973</v>
      </c>
      <c r="JUM15" s="2101" t="s">
        <v>1145</v>
      </c>
      <c r="JUN15" s="2101"/>
      <c r="JUO15" s="2102" t="s">
        <v>961</v>
      </c>
      <c r="JUP15" s="2106">
        <v>2013</v>
      </c>
      <c r="JUQ15" s="2106"/>
      <c r="JUR15" s="2106"/>
      <c r="JUS15" s="2106"/>
      <c r="JUT15" s="2106"/>
      <c r="JUU15" s="2101" t="s">
        <v>886</v>
      </c>
      <c r="JUV15" s="2107">
        <v>2513797304.6181192</v>
      </c>
      <c r="JUW15" s="2106">
        <v>2</v>
      </c>
      <c r="JUX15" s="2102" t="s">
        <v>4552</v>
      </c>
      <c r="JUY15" s="2100" t="s">
        <v>925</v>
      </c>
      <c r="JUZ15" s="2103"/>
      <c r="JVA15" s="2101" t="s">
        <v>927</v>
      </c>
      <c r="JVB15" s="2101" t="s">
        <v>973</v>
      </c>
      <c r="JVC15" s="2101" t="s">
        <v>1145</v>
      </c>
      <c r="JVD15" s="2101"/>
      <c r="JVE15" s="2102" t="s">
        <v>961</v>
      </c>
      <c r="JVF15" s="2106">
        <v>2013</v>
      </c>
      <c r="JVG15" s="2106"/>
      <c r="JVH15" s="2106"/>
      <c r="JVI15" s="2106"/>
      <c r="JVJ15" s="2106"/>
      <c r="JVK15" s="2101" t="s">
        <v>886</v>
      </c>
      <c r="JVL15" s="2107">
        <v>2513797304.6181192</v>
      </c>
      <c r="JVM15" s="2106">
        <v>2</v>
      </c>
      <c r="JVN15" s="2102" t="s">
        <v>4552</v>
      </c>
      <c r="JVO15" s="2100" t="s">
        <v>925</v>
      </c>
      <c r="JVP15" s="2103"/>
      <c r="JVQ15" s="2101" t="s">
        <v>927</v>
      </c>
      <c r="JVR15" s="2101" t="s">
        <v>973</v>
      </c>
      <c r="JVS15" s="2101" t="s">
        <v>1145</v>
      </c>
      <c r="JVT15" s="2101"/>
      <c r="JVU15" s="2102" t="s">
        <v>961</v>
      </c>
      <c r="JVV15" s="2106">
        <v>2013</v>
      </c>
      <c r="JVW15" s="2106"/>
      <c r="JVX15" s="2106"/>
      <c r="JVY15" s="2106"/>
      <c r="JVZ15" s="2106"/>
      <c r="JWA15" s="2101" t="s">
        <v>886</v>
      </c>
      <c r="JWB15" s="2107">
        <v>2513797304.6181192</v>
      </c>
      <c r="JWC15" s="2106">
        <v>2</v>
      </c>
      <c r="JWD15" s="2102" t="s">
        <v>4552</v>
      </c>
      <c r="JWE15" s="2100" t="s">
        <v>925</v>
      </c>
      <c r="JWF15" s="2103"/>
      <c r="JWG15" s="2101" t="s">
        <v>927</v>
      </c>
      <c r="JWH15" s="2101" t="s">
        <v>973</v>
      </c>
      <c r="JWI15" s="2101" t="s">
        <v>1145</v>
      </c>
      <c r="JWJ15" s="2101"/>
      <c r="JWK15" s="2102" t="s">
        <v>961</v>
      </c>
      <c r="JWL15" s="2106">
        <v>2013</v>
      </c>
      <c r="JWM15" s="2106"/>
      <c r="JWN15" s="2106"/>
      <c r="JWO15" s="2106"/>
      <c r="JWP15" s="2106"/>
      <c r="JWQ15" s="2101" t="s">
        <v>886</v>
      </c>
      <c r="JWR15" s="2107">
        <v>2513797304.6181192</v>
      </c>
      <c r="JWS15" s="2106">
        <v>2</v>
      </c>
      <c r="JWT15" s="2102" t="s">
        <v>4552</v>
      </c>
      <c r="JWU15" s="2100" t="s">
        <v>925</v>
      </c>
      <c r="JWV15" s="2103"/>
      <c r="JWW15" s="2101" t="s">
        <v>927</v>
      </c>
      <c r="JWX15" s="2101" t="s">
        <v>973</v>
      </c>
      <c r="JWY15" s="2101" t="s">
        <v>1145</v>
      </c>
      <c r="JWZ15" s="2101"/>
      <c r="JXA15" s="2102" t="s">
        <v>961</v>
      </c>
      <c r="JXB15" s="2106">
        <v>2013</v>
      </c>
      <c r="JXC15" s="2106"/>
      <c r="JXD15" s="2106"/>
      <c r="JXE15" s="2106"/>
      <c r="JXF15" s="2106"/>
      <c r="JXG15" s="2101" t="s">
        <v>886</v>
      </c>
      <c r="JXH15" s="2107">
        <v>2513797304.6181192</v>
      </c>
      <c r="JXI15" s="2106">
        <v>2</v>
      </c>
      <c r="JXJ15" s="2102" t="s">
        <v>4552</v>
      </c>
      <c r="JXK15" s="2100" t="s">
        <v>925</v>
      </c>
      <c r="JXL15" s="2103"/>
      <c r="JXM15" s="2101" t="s">
        <v>927</v>
      </c>
      <c r="JXN15" s="2101" t="s">
        <v>973</v>
      </c>
      <c r="JXO15" s="2101" t="s">
        <v>1145</v>
      </c>
      <c r="JXP15" s="2101"/>
      <c r="JXQ15" s="2102" t="s">
        <v>961</v>
      </c>
      <c r="JXR15" s="2106">
        <v>2013</v>
      </c>
      <c r="JXS15" s="2106"/>
      <c r="JXT15" s="2106"/>
      <c r="JXU15" s="2106"/>
      <c r="JXV15" s="2106"/>
      <c r="JXW15" s="2101" t="s">
        <v>886</v>
      </c>
      <c r="JXX15" s="2107">
        <v>2513797304.6181192</v>
      </c>
      <c r="JXY15" s="2106">
        <v>2</v>
      </c>
      <c r="JXZ15" s="2102" t="s">
        <v>4552</v>
      </c>
      <c r="JYA15" s="2100" t="s">
        <v>925</v>
      </c>
      <c r="JYB15" s="2103"/>
      <c r="JYC15" s="2101" t="s">
        <v>927</v>
      </c>
      <c r="JYD15" s="2101" t="s">
        <v>973</v>
      </c>
      <c r="JYE15" s="2101" t="s">
        <v>1145</v>
      </c>
      <c r="JYF15" s="2101"/>
      <c r="JYG15" s="2102" t="s">
        <v>961</v>
      </c>
      <c r="JYH15" s="2106">
        <v>2013</v>
      </c>
      <c r="JYI15" s="2106"/>
      <c r="JYJ15" s="2106"/>
      <c r="JYK15" s="2106"/>
      <c r="JYL15" s="2106"/>
      <c r="JYM15" s="2101" t="s">
        <v>886</v>
      </c>
      <c r="JYN15" s="2107">
        <v>2513797304.6181192</v>
      </c>
      <c r="JYO15" s="2106">
        <v>2</v>
      </c>
      <c r="JYP15" s="2102" t="s">
        <v>4552</v>
      </c>
      <c r="JYQ15" s="2100" t="s">
        <v>925</v>
      </c>
      <c r="JYR15" s="2103"/>
      <c r="JYS15" s="2101" t="s">
        <v>927</v>
      </c>
      <c r="JYT15" s="2101" t="s">
        <v>973</v>
      </c>
      <c r="JYU15" s="2101" t="s">
        <v>1145</v>
      </c>
      <c r="JYV15" s="2101"/>
      <c r="JYW15" s="2102" t="s">
        <v>961</v>
      </c>
      <c r="JYX15" s="2106">
        <v>2013</v>
      </c>
      <c r="JYY15" s="2106"/>
      <c r="JYZ15" s="2106"/>
      <c r="JZA15" s="2106"/>
      <c r="JZB15" s="2106"/>
      <c r="JZC15" s="2101" t="s">
        <v>886</v>
      </c>
      <c r="JZD15" s="2107">
        <v>2513797304.6181192</v>
      </c>
      <c r="JZE15" s="2106">
        <v>2</v>
      </c>
      <c r="JZF15" s="2102" t="s">
        <v>4552</v>
      </c>
      <c r="JZG15" s="2100" t="s">
        <v>925</v>
      </c>
      <c r="JZH15" s="2103"/>
      <c r="JZI15" s="2101" t="s">
        <v>927</v>
      </c>
      <c r="JZJ15" s="2101" t="s">
        <v>973</v>
      </c>
      <c r="JZK15" s="2101" t="s">
        <v>1145</v>
      </c>
      <c r="JZL15" s="2101"/>
      <c r="JZM15" s="2102" t="s">
        <v>961</v>
      </c>
      <c r="JZN15" s="2106">
        <v>2013</v>
      </c>
      <c r="JZO15" s="2106"/>
      <c r="JZP15" s="2106"/>
      <c r="JZQ15" s="2106"/>
      <c r="JZR15" s="2106"/>
      <c r="JZS15" s="2101" t="s">
        <v>886</v>
      </c>
      <c r="JZT15" s="2107">
        <v>2513797304.6181192</v>
      </c>
      <c r="JZU15" s="2106">
        <v>2</v>
      </c>
      <c r="JZV15" s="2102" t="s">
        <v>4552</v>
      </c>
      <c r="JZW15" s="2100" t="s">
        <v>925</v>
      </c>
      <c r="JZX15" s="2103"/>
      <c r="JZY15" s="2101" t="s">
        <v>927</v>
      </c>
      <c r="JZZ15" s="2101" t="s">
        <v>973</v>
      </c>
      <c r="KAA15" s="2101" t="s">
        <v>1145</v>
      </c>
      <c r="KAB15" s="2101"/>
      <c r="KAC15" s="2102" t="s">
        <v>961</v>
      </c>
      <c r="KAD15" s="2106">
        <v>2013</v>
      </c>
      <c r="KAE15" s="2106"/>
      <c r="KAF15" s="2106"/>
      <c r="KAG15" s="2106"/>
      <c r="KAH15" s="2106"/>
      <c r="KAI15" s="2101" t="s">
        <v>886</v>
      </c>
      <c r="KAJ15" s="2107">
        <v>2513797304.6181192</v>
      </c>
      <c r="KAK15" s="2106">
        <v>2</v>
      </c>
      <c r="KAL15" s="2102" t="s">
        <v>4552</v>
      </c>
      <c r="KAM15" s="2100" t="s">
        <v>925</v>
      </c>
      <c r="KAN15" s="2103"/>
      <c r="KAO15" s="2101" t="s">
        <v>927</v>
      </c>
      <c r="KAP15" s="2101" t="s">
        <v>973</v>
      </c>
      <c r="KAQ15" s="2101" t="s">
        <v>1145</v>
      </c>
      <c r="KAR15" s="2101"/>
      <c r="KAS15" s="2102" t="s">
        <v>961</v>
      </c>
      <c r="KAT15" s="2106">
        <v>2013</v>
      </c>
      <c r="KAU15" s="2106"/>
      <c r="KAV15" s="2106"/>
      <c r="KAW15" s="2106"/>
      <c r="KAX15" s="2106"/>
      <c r="KAY15" s="2101" t="s">
        <v>886</v>
      </c>
      <c r="KAZ15" s="2107">
        <v>2513797304.6181192</v>
      </c>
      <c r="KBA15" s="2106">
        <v>2</v>
      </c>
      <c r="KBB15" s="2102" t="s">
        <v>4552</v>
      </c>
      <c r="KBC15" s="2100" t="s">
        <v>925</v>
      </c>
      <c r="KBD15" s="2103"/>
      <c r="KBE15" s="2101" t="s">
        <v>927</v>
      </c>
      <c r="KBF15" s="2101" t="s">
        <v>973</v>
      </c>
      <c r="KBG15" s="2101" t="s">
        <v>1145</v>
      </c>
      <c r="KBH15" s="2101"/>
      <c r="KBI15" s="2102" t="s">
        <v>961</v>
      </c>
      <c r="KBJ15" s="2106">
        <v>2013</v>
      </c>
      <c r="KBK15" s="2106"/>
      <c r="KBL15" s="2106"/>
      <c r="KBM15" s="2106"/>
      <c r="KBN15" s="2106"/>
      <c r="KBO15" s="2101" t="s">
        <v>886</v>
      </c>
      <c r="KBP15" s="2107">
        <v>2513797304.6181192</v>
      </c>
      <c r="KBQ15" s="2106">
        <v>2</v>
      </c>
      <c r="KBR15" s="2102" t="s">
        <v>4552</v>
      </c>
      <c r="KBS15" s="2100" t="s">
        <v>925</v>
      </c>
      <c r="KBT15" s="2103"/>
      <c r="KBU15" s="2101" t="s">
        <v>927</v>
      </c>
      <c r="KBV15" s="2101" t="s">
        <v>973</v>
      </c>
      <c r="KBW15" s="2101" t="s">
        <v>1145</v>
      </c>
      <c r="KBX15" s="2101"/>
      <c r="KBY15" s="2102" t="s">
        <v>961</v>
      </c>
      <c r="KBZ15" s="2106">
        <v>2013</v>
      </c>
      <c r="KCA15" s="2106"/>
      <c r="KCB15" s="2106"/>
      <c r="KCC15" s="2106"/>
      <c r="KCD15" s="2106"/>
      <c r="KCE15" s="2101" t="s">
        <v>886</v>
      </c>
      <c r="KCF15" s="2107">
        <v>2513797304.6181192</v>
      </c>
      <c r="KCG15" s="2106">
        <v>2</v>
      </c>
      <c r="KCH15" s="2102" t="s">
        <v>4552</v>
      </c>
      <c r="KCI15" s="2100" t="s">
        <v>925</v>
      </c>
      <c r="KCJ15" s="2103"/>
      <c r="KCK15" s="2101" t="s">
        <v>927</v>
      </c>
      <c r="KCL15" s="2101" t="s">
        <v>973</v>
      </c>
      <c r="KCM15" s="2101" t="s">
        <v>1145</v>
      </c>
      <c r="KCN15" s="2101"/>
      <c r="KCO15" s="2102" t="s">
        <v>961</v>
      </c>
      <c r="KCP15" s="2106">
        <v>2013</v>
      </c>
      <c r="KCQ15" s="2106"/>
      <c r="KCR15" s="2106"/>
      <c r="KCS15" s="2106"/>
      <c r="KCT15" s="2106"/>
      <c r="KCU15" s="2101" t="s">
        <v>886</v>
      </c>
      <c r="KCV15" s="2107">
        <v>2513797304.6181192</v>
      </c>
      <c r="KCW15" s="2106">
        <v>2</v>
      </c>
      <c r="KCX15" s="2102" t="s">
        <v>4552</v>
      </c>
      <c r="KCY15" s="2100" t="s">
        <v>925</v>
      </c>
      <c r="KCZ15" s="2103"/>
      <c r="KDA15" s="2101" t="s">
        <v>927</v>
      </c>
      <c r="KDB15" s="2101" t="s">
        <v>973</v>
      </c>
      <c r="KDC15" s="2101" t="s">
        <v>1145</v>
      </c>
      <c r="KDD15" s="2101"/>
      <c r="KDE15" s="2102" t="s">
        <v>961</v>
      </c>
      <c r="KDF15" s="2106">
        <v>2013</v>
      </c>
      <c r="KDG15" s="2106"/>
      <c r="KDH15" s="2106"/>
      <c r="KDI15" s="2106"/>
      <c r="KDJ15" s="2106"/>
      <c r="KDK15" s="2101" t="s">
        <v>886</v>
      </c>
      <c r="KDL15" s="2107">
        <v>2513797304.6181192</v>
      </c>
      <c r="KDM15" s="2106">
        <v>2</v>
      </c>
      <c r="KDN15" s="2102" t="s">
        <v>4552</v>
      </c>
      <c r="KDO15" s="2100" t="s">
        <v>925</v>
      </c>
      <c r="KDP15" s="2103"/>
      <c r="KDQ15" s="2101" t="s">
        <v>927</v>
      </c>
      <c r="KDR15" s="2101" t="s">
        <v>973</v>
      </c>
      <c r="KDS15" s="2101" t="s">
        <v>1145</v>
      </c>
      <c r="KDT15" s="2101"/>
      <c r="KDU15" s="2102" t="s">
        <v>961</v>
      </c>
      <c r="KDV15" s="2106">
        <v>2013</v>
      </c>
      <c r="KDW15" s="2106"/>
      <c r="KDX15" s="2106"/>
      <c r="KDY15" s="2106"/>
      <c r="KDZ15" s="2106"/>
      <c r="KEA15" s="2101" t="s">
        <v>886</v>
      </c>
      <c r="KEB15" s="2107">
        <v>2513797304.6181192</v>
      </c>
      <c r="KEC15" s="2106">
        <v>2</v>
      </c>
      <c r="KED15" s="2102" t="s">
        <v>4552</v>
      </c>
      <c r="KEE15" s="2100" t="s">
        <v>925</v>
      </c>
      <c r="KEF15" s="2103"/>
      <c r="KEG15" s="2101" t="s">
        <v>927</v>
      </c>
      <c r="KEH15" s="2101" t="s">
        <v>973</v>
      </c>
      <c r="KEI15" s="2101" t="s">
        <v>1145</v>
      </c>
      <c r="KEJ15" s="2101"/>
      <c r="KEK15" s="2102" t="s">
        <v>961</v>
      </c>
      <c r="KEL15" s="2106">
        <v>2013</v>
      </c>
      <c r="KEM15" s="2106"/>
      <c r="KEN15" s="2106"/>
      <c r="KEO15" s="2106"/>
      <c r="KEP15" s="2106"/>
      <c r="KEQ15" s="2101" t="s">
        <v>886</v>
      </c>
      <c r="KER15" s="2107">
        <v>2513797304.6181192</v>
      </c>
      <c r="KES15" s="2106">
        <v>2</v>
      </c>
      <c r="KET15" s="2102" t="s">
        <v>4552</v>
      </c>
      <c r="KEU15" s="2100" t="s">
        <v>925</v>
      </c>
      <c r="KEV15" s="2103"/>
      <c r="KEW15" s="2101" t="s">
        <v>927</v>
      </c>
      <c r="KEX15" s="2101" t="s">
        <v>973</v>
      </c>
      <c r="KEY15" s="2101" t="s">
        <v>1145</v>
      </c>
      <c r="KEZ15" s="2101"/>
      <c r="KFA15" s="2102" t="s">
        <v>961</v>
      </c>
      <c r="KFB15" s="2106">
        <v>2013</v>
      </c>
      <c r="KFC15" s="2106"/>
      <c r="KFD15" s="2106"/>
      <c r="KFE15" s="2106"/>
      <c r="KFF15" s="2106"/>
      <c r="KFG15" s="2101" t="s">
        <v>886</v>
      </c>
      <c r="KFH15" s="2107">
        <v>2513797304.6181192</v>
      </c>
      <c r="KFI15" s="2106">
        <v>2</v>
      </c>
      <c r="KFJ15" s="2102" t="s">
        <v>4552</v>
      </c>
      <c r="KFK15" s="2100" t="s">
        <v>925</v>
      </c>
      <c r="KFL15" s="2103"/>
      <c r="KFM15" s="2101" t="s">
        <v>927</v>
      </c>
      <c r="KFN15" s="2101" t="s">
        <v>973</v>
      </c>
      <c r="KFO15" s="2101" t="s">
        <v>1145</v>
      </c>
      <c r="KFP15" s="2101"/>
      <c r="KFQ15" s="2102" t="s">
        <v>961</v>
      </c>
      <c r="KFR15" s="2106">
        <v>2013</v>
      </c>
      <c r="KFS15" s="2106"/>
      <c r="KFT15" s="2106"/>
      <c r="KFU15" s="2106"/>
      <c r="KFV15" s="2106"/>
      <c r="KFW15" s="2101" t="s">
        <v>886</v>
      </c>
      <c r="KFX15" s="2107">
        <v>2513797304.6181192</v>
      </c>
      <c r="KFY15" s="2106">
        <v>2</v>
      </c>
      <c r="KFZ15" s="2102" t="s">
        <v>4552</v>
      </c>
      <c r="KGA15" s="2100" t="s">
        <v>925</v>
      </c>
      <c r="KGB15" s="2103"/>
      <c r="KGC15" s="2101" t="s">
        <v>927</v>
      </c>
      <c r="KGD15" s="2101" t="s">
        <v>973</v>
      </c>
      <c r="KGE15" s="2101" t="s">
        <v>1145</v>
      </c>
      <c r="KGF15" s="2101"/>
      <c r="KGG15" s="2102" t="s">
        <v>961</v>
      </c>
      <c r="KGH15" s="2106">
        <v>2013</v>
      </c>
      <c r="KGI15" s="2106"/>
      <c r="KGJ15" s="2106"/>
      <c r="KGK15" s="2106"/>
      <c r="KGL15" s="2106"/>
      <c r="KGM15" s="2101" t="s">
        <v>886</v>
      </c>
      <c r="KGN15" s="2107">
        <v>2513797304.6181192</v>
      </c>
      <c r="KGO15" s="2106">
        <v>2</v>
      </c>
      <c r="KGP15" s="2102" t="s">
        <v>4552</v>
      </c>
      <c r="KGQ15" s="2100" t="s">
        <v>925</v>
      </c>
      <c r="KGR15" s="2103"/>
      <c r="KGS15" s="2101" t="s">
        <v>927</v>
      </c>
      <c r="KGT15" s="2101" t="s">
        <v>973</v>
      </c>
      <c r="KGU15" s="2101" t="s">
        <v>1145</v>
      </c>
      <c r="KGV15" s="2101"/>
      <c r="KGW15" s="2102" t="s">
        <v>961</v>
      </c>
      <c r="KGX15" s="2106">
        <v>2013</v>
      </c>
      <c r="KGY15" s="2106"/>
      <c r="KGZ15" s="2106"/>
      <c r="KHA15" s="2106"/>
      <c r="KHB15" s="2106"/>
      <c r="KHC15" s="2101" t="s">
        <v>886</v>
      </c>
      <c r="KHD15" s="2107">
        <v>2513797304.6181192</v>
      </c>
      <c r="KHE15" s="2106">
        <v>2</v>
      </c>
      <c r="KHF15" s="2102" t="s">
        <v>4552</v>
      </c>
      <c r="KHG15" s="2100" t="s">
        <v>925</v>
      </c>
      <c r="KHH15" s="2103"/>
      <c r="KHI15" s="2101" t="s">
        <v>927</v>
      </c>
      <c r="KHJ15" s="2101" t="s">
        <v>973</v>
      </c>
      <c r="KHK15" s="2101" t="s">
        <v>1145</v>
      </c>
      <c r="KHL15" s="2101"/>
      <c r="KHM15" s="2102" t="s">
        <v>961</v>
      </c>
      <c r="KHN15" s="2106">
        <v>2013</v>
      </c>
      <c r="KHO15" s="2106"/>
      <c r="KHP15" s="2106"/>
      <c r="KHQ15" s="2106"/>
      <c r="KHR15" s="2106"/>
      <c r="KHS15" s="2101" t="s">
        <v>886</v>
      </c>
      <c r="KHT15" s="2107">
        <v>2513797304.6181192</v>
      </c>
      <c r="KHU15" s="2106">
        <v>2</v>
      </c>
      <c r="KHV15" s="2102" t="s">
        <v>4552</v>
      </c>
      <c r="KHW15" s="2100" t="s">
        <v>925</v>
      </c>
      <c r="KHX15" s="2103"/>
      <c r="KHY15" s="2101" t="s">
        <v>927</v>
      </c>
      <c r="KHZ15" s="2101" t="s">
        <v>973</v>
      </c>
      <c r="KIA15" s="2101" t="s">
        <v>1145</v>
      </c>
      <c r="KIB15" s="2101"/>
      <c r="KIC15" s="2102" t="s">
        <v>961</v>
      </c>
      <c r="KID15" s="2106">
        <v>2013</v>
      </c>
      <c r="KIE15" s="2106"/>
      <c r="KIF15" s="2106"/>
      <c r="KIG15" s="2106"/>
      <c r="KIH15" s="2106"/>
      <c r="KII15" s="2101" t="s">
        <v>886</v>
      </c>
      <c r="KIJ15" s="2107">
        <v>2513797304.6181192</v>
      </c>
      <c r="KIK15" s="2106">
        <v>2</v>
      </c>
      <c r="KIL15" s="2102" t="s">
        <v>4552</v>
      </c>
      <c r="KIM15" s="2100" t="s">
        <v>925</v>
      </c>
      <c r="KIN15" s="2103"/>
      <c r="KIO15" s="2101" t="s">
        <v>927</v>
      </c>
      <c r="KIP15" s="2101" t="s">
        <v>973</v>
      </c>
      <c r="KIQ15" s="2101" t="s">
        <v>1145</v>
      </c>
      <c r="KIR15" s="2101"/>
      <c r="KIS15" s="2102" t="s">
        <v>961</v>
      </c>
      <c r="KIT15" s="2106">
        <v>2013</v>
      </c>
      <c r="KIU15" s="2106"/>
      <c r="KIV15" s="2106"/>
      <c r="KIW15" s="2106"/>
      <c r="KIX15" s="2106"/>
      <c r="KIY15" s="2101" t="s">
        <v>886</v>
      </c>
      <c r="KIZ15" s="2107">
        <v>2513797304.6181192</v>
      </c>
      <c r="KJA15" s="2106">
        <v>2</v>
      </c>
      <c r="KJB15" s="2102" t="s">
        <v>4552</v>
      </c>
      <c r="KJC15" s="2100" t="s">
        <v>925</v>
      </c>
      <c r="KJD15" s="2103"/>
      <c r="KJE15" s="2101" t="s">
        <v>927</v>
      </c>
      <c r="KJF15" s="2101" t="s">
        <v>973</v>
      </c>
      <c r="KJG15" s="2101" t="s">
        <v>1145</v>
      </c>
      <c r="KJH15" s="2101"/>
      <c r="KJI15" s="2102" t="s">
        <v>961</v>
      </c>
      <c r="KJJ15" s="2106">
        <v>2013</v>
      </c>
      <c r="KJK15" s="2106"/>
      <c r="KJL15" s="2106"/>
      <c r="KJM15" s="2106"/>
      <c r="KJN15" s="2106"/>
      <c r="KJO15" s="2101" t="s">
        <v>886</v>
      </c>
      <c r="KJP15" s="2107">
        <v>2513797304.6181192</v>
      </c>
      <c r="KJQ15" s="2106">
        <v>2</v>
      </c>
      <c r="KJR15" s="2102" t="s">
        <v>4552</v>
      </c>
      <c r="KJS15" s="2100" t="s">
        <v>925</v>
      </c>
      <c r="KJT15" s="2103"/>
      <c r="KJU15" s="2101" t="s">
        <v>927</v>
      </c>
      <c r="KJV15" s="2101" t="s">
        <v>973</v>
      </c>
      <c r="KJW15" s="2101" t="s">
        <v>1145</v>
      </c>
      <c r="KJX15" s="2101"/>
      <c r="KJY15" s="2102" t="s">
        <v>961</v>
      </c>
      <c r="KJZ15" s="2106">
        <v>2013</v>
      </c>
      <c r="KKA15" s="2106"/>
      <c r="KKB15" s="2106"/>
      <c r="KKC15" s="2106"/>
      <c r="KKD15" s="2106"/>
      <c r="KKE15" s="2101" t="s">
        <v>886</v>
      </c>
      <c r="KKF15" s="2107">
        <v>2513797304.6181192</v>
      </c>
      <c r="KKG15" s="2106">
        <v>2</v>
      </c>
      <c r="KKH15" s="2102" t="s">
        <v>4552</v>
      </c>
      <c r="KKI15" s="2100" t="s">
        <v>925</v>
      </c>
      <c r="KKJ15" s="2103"/>
      <c r="KKK15" s="2101" t="s">
        <v>927</v>
      </c>
      <c r="KKL15" s="2101" t="s">
        <v>973</v>
      </c>
      <c r="KKM15" s="2101" t="s">
        <v>1145</v>
      </c>
      <c r="KKN15" s="2101"/>
      <c r="KKO15" s="2102" t="s">
        <v>961</v>
      </c>
      <c r="KKP15" s="2106">
        <v>2013</v>
      </c>
      <c r="KKQ15" s="2106"/>
      <c r="KKR15" s="2106"/>
      <c r="KKS15" s="2106"/>
      <c r="KKT15" s="2106"/>
      <c r="KKU15" s="2101" t="s">
        <v>886</v>
      </c>
      <c r="KKV15" s="2107">
        <v>2513797304.6181192</v>
      </c>
      <c r="KKW15" s="2106">
        <v>2</v>
      </c>
      <c r="KKX15" s="2102" t="s">
        <v>4552</v>
      </c>
      <c r="KKY15" s="2100" t="s">
        <v>925</v>
      </c>
      <c r="KKZ15" s="2103"/>
      <c r="KLA15" s="2101" t="s">
        <v>927</v>
      </c>
      <c r="KLB15" s="2101" t="s">
        <v>973</v>
      </c>
      <c r="KLC15" s="2101" t="s">
        <v>1145</v>
      </c>
      <c r="KLD15" s="2101"/>
      <c r="KLE15" s="2102" t="s">
        <v>961</v>
      </c>
      <c r="KLF15" s="2106">
        <v>2013</v>
      </c>
      <c r="KLG15" s="2106"/>
      <c r="KLH15" s="2106"/>
      <c r="KLI15" s="2106"/>
      <c r="KLJ15" s="2106"/>
      <c r="KLK15" s="2101" t="s">
        <v>886</v>
      </c>
      <c r="KLL15" s="2107">
        <v>2513797304.6181192</v>
      </c>
      <c r="KLM15" s="2106">
        <v>2</v>
      </c>
      <c r="KLN15" s="2102" t="s">
        <v>4552</v>
      </c>
      <c r="KLO15" s="2100" t="s">
        <v>925</v>
      </c>
      <c r="KLP15" s="2103"/>
      <c r="KLQ15" s="2101" t="s">
        <v>927</v>
      </c>
      <c r="KLR15" s="2101" t="s">
        <v>973</v>
      </c>
      <c r="KLS15" s="2101" t="s">
        <v>1145</v>
      </c>
      <c r="KLT15" s="2101"/>
      <c r="KLU15" s="2102" t="s">
        <v>961</v>
      </c>
      <c r="KLV15" s="2106">
        <v>2013</v>
      </c>
      <c r="KLW15" s="2106"/>
      <c r="KLX15" s="2106"/>
      <c r="KLY15" s="2106"/>
      <c r="KLZ15" s="2106"/>
      <c r="KMA15" s="2101" t="s">
        <v>886</v>
      </c>
      <c r="KMB15" s="2107">
        <v>2513797304.6181192</v>
      </c>
      <c r="KMC15" s="2106">
        <v>2</v>
      </c>
      <c r="KMD15" s="2102" t="s">
        <v>4552</v>
      </c>
      <c r="KME15" s="2100" t="s">
        <v>925</v>
      </c>
      <c r="KMF15" s="2103"/>
      <c r="KMG15" s="2101" t="s">
        <v>927</v>
      </c>
      <c r="KMH15" s="2101" t="s">
        <v>973</v>
      </c>
      <c r="KMI15" s="2101" t="s">
        <v>1145</v>
      </c>
      <c r="KMJ15" s="2101"/>
      <c r="KMK15" s="2102" t="s">
        <v>961</v>
      </c>
      <c r="KML15" s="2106">
        <v>2013</v>
      </c>
      <c r="KMM15" s="2106"/>
      <c r="KMN15" s="2106"/>
      <c r="KMO15" s="2106"/>
      <c r="KMP15" s="2106"/>
      <c r="KMQ15" s="2101" t="s">
        <v>886</v>
      </c>
      <c r="KMR15" s="2107">
        <v>2513797304.6181192</v>
      </c>
      <c r="KMS15" s="2106">
        <v>2</v>
      </c>
      <c r="KMT15" s="2102" t="s">
        <v>4552</v>
      </c>
      <c r="KMU15" s="2100" t="s">
        <v>925</v>
      </c>
      <c r="KMV15" s="2103"/>
      <c r="KMW15" s="2101" t="s">
        <v>927</v>
      </c>
      <c r="KMX15" s="2101" t="s">
        <v>973</v>
      </c>
      <c r="KMY15" s="2101" t="s">
        <v>1145</v>
      </c>
      <c r="KMZ15" s="2101"/>
      <c r="KNA15" s="2102" t="s">
        <v>961</v>
      </c>
      <c r="KNB15" s="2106">
        <v>2013</v>
      </c>
      <c r="KNC15" s="2106"/>
      <c r="KND15" s="2106"/>
      <c r="KNE15" s="2106"/>
      <c r="KNF15" s="2106"/>
      <c r="KNG15" s="2101" t="s">
        <v>886</v>
      </c>
      <c r="KNH15" s="2107">
        <v>2513797304.6181192</v>
      </c>
      <c r="KNI15" s="2106">
        <v>2</v>
      </c>
      <c r="KNJ15" s="2102" t="s">
        <v>4552</v>
      </c>
      <c r="KNK15" s="2100" t="s">
        <v>925</v>
      </c>
      <c r="KNL15" s="2103"/>
      <c r="KNM15" s="2101" t="s">
        <v>927</v>
      </c>
      <c r="KNN15" s="2101" t="s">
        <v>973</v>
      </c>
      <c r="KNO15" s="2101" t="s">
        <v>1145</v>
      </c>
      <c r="KNP15" s="2101"/>
      <c r="KNQ15" s="2102" t="s">
        <v>961</v>
      </c>
      <c r="KNR15" s="2106">
        <v>2013</v>
      </c>
      <c r="KNS15" s="2106"/>
      <c r="KNT15" s="2106"/>
      <c r="KNU15" s="2106"/>
      <c r="KNV15" s="2106"/>
      <c r="KNW15" s="2101" t="s">
        <v>886</v>
      </c>
      <c r="KNX15" s="2107">
        <v>2513797304.6181192</v>
      </c>
      <c r="KNY15" s="2106">
        <v>2</v>
      </c>
      <c r="KNZ15" s="2102" t="s">
        <v>4552</v>
      </c>
      <c r="KOA15" s="2100" t="s">
        <v>925</v>
      </c>
      <c r="KOB15" s="2103"/>
      <c r="KOC15" s="2101" t="s">
        <v>927</v>
      </c>
      <c r="KOD15" s="2101" t="s">
        <v>973</v>
      </c>
      <c r="KOE15" s="2101" t="s">
        <v>1145</v>
      </c>
      <c r="KOF15" s="2101"/>
      <c r="KOG15" s="2102" t="s">
        <v>961</v>
      </c>
      <c r="KOH15" s="2106">
        <v>2013</v>
      </c>
      <c r="KOI15" s="2106"/>
      <c r="KOJ15" s="2106"/>
      <c r="KOK15" s="2106"/>
      <c r="KOL15" s="2106"/>
      <c r="KOM15" s="2101" t="s">
        <v>886</v>
      </c>
      <c r="KON15" s="2107">
        <v>2513797304.6181192</v>
      </c>
      <c r="KOO15" s="2106">
        <v>2</v>
      </c>
      <c r="KOP15" s="2102" t="s">
        <v>4552</v>
      </c>
      <c r="KOQ15" s="2100" t="s">
        <v>925</v>
      </c>
      <c r="KOR15" s="2103"/>
      <c r="KOS15" s="2101" t="s">
        <v>927</v>
      </c>
      <c r="KOT15" s="2101" t="s">
        <v>973</v>
      </c>
      <c r="KOU15" s="2101" t="s">
        <v>1145</v>
      </c>
      <c r="KOV15" s="2101"/>
      <c r="KOW15" s="2102" t="s">
        <v>961</v>
      </c>
      <c r="KOX15" s="2106">
        <v>2013</v>
      </c>
      <c r="KOY15" s="2106"/>
      <c r="KOZ15" s="2106"/>
      <c r="KPA15" s="2106"/>
      <c r="KPB15" s="2106"/>
      <c r="KPC15" s="2101" t="s">
        <v>886</v>
      </c>
      <c r="KPD15" s="2107">
        <v>2513797304.6181192</v>
      </c>
      <c r="KPE15" s="2106">
        <v>2</v>
      </c>
      <c r="KPF15" s="2102" t="s">
        <v>4552</v>
      </c>
      <c r="KPG15" s="2100" t="s">
        <v>925</v>
      </c>
      <c r="KPH15" s="2103"/>
      <c r="KPI15" s="2101" t="s">
        <v>927</v>
      </c>
      <c r="KPJ15" s="2101" t="s">
        <v>973</v>
      </c>
      <c r="KPK15" s="2101" t="s">
        <v>1145</v>
      </c>
      <c r="KPL15" s="2101"/>
      <c r="KPM15" s="2102" t="s">
        <v>961</v>
      </c>
      <c r="KPN15" s="2106">
        <v>2013</v>
      </c>
      <c r="KPO15" s="2106"/>
      <c r="KPP15" s="2106"/>
      <c r="KPQ15" s="2106"/>
      <c r="KPR15" s="2106"/>
      <c r="KPS15" s="2101" t="s">
        <v>886</v>
      </c>
      <c r="KPT15" s="2107">
        <v>2513797304.6181192</v>
      </c>
      <c r="KPU15" s="2106">
        <v>2</v>
      </c>
      <c r="KPV15" s="2102" t="s">
        <v>4552</v>
      </c>
      <c r="KPW15" s="2100" t="s">
        <v>925</v>
      </c>
      <c r="KPX15" s="2103"/>
      <c r="KPY15" s="2101" t="s">
        <v>927</v>
      </c>
      <c r="KPZ15" s="2101" t="s">
        <v>973</v>
      </c>
      <c r="KQA15" s="2101" t="s">
        <v>1145</v>
      </c>
      <c r="KQB15" s="2101"/>
      <c r="KQC15" s="2102" t="s">
        <v>961</v>
      </c>
      <c r="KQD15" s="2106">
        <v>2013</v>
      </c>
      <c r="KQE15" s="2106"/>
      <c r="KQF15" s="2106"/>
      <c r="KQG15" s="2106"/>
      <c r="KQH15" s="2106"/>
      <c r="KQI15" s="2101" t="s">
        <v>886</v>
      </c>
      <c r="KQJ15" s="2107">
        <v>2513797304.6181192</v>
      </c>
      <c r="KQK15" s="2106">
        <v>2</v>
      </c>
      <c r="KQL15" s="2102" t="s">
        <v>4552</v>
      </c>
      <c r="KQM15" s="2100" t="s">
        <v>925</v>
      </c>
      <c r="KQN15" s="2103"/>
      <c r="KQO15" s="2101" t="s">
        <v>927</v>
      </c>
      <c r="KQP15" s="2101" t="s">
        <v>973</v>
      </c>
      <c r="KQQ15" s="2101" t="s">
        <v>1145</v>
      </c>
      <c r="KQR15" s="2101"/>
      <c r="KQS15" s="2102" t="s">
        <v>961</v>
      </c>
      <c r="KQT15" s="2106">
        <v>2013</v>
      </c>
      <c r="KQU15" s="2106"/>
      <c r="KQV15" s="2106"/>
      <c r="KQW15" s="2106"/>
      <c r="KQX15" s="2106"/>
      <c r="KQY15" s="2101" t="s">
        <v>886</v>
      </c>
      <c r="KQZ15" s="2107">
        <v>2513797304.6181192</v>
      </c>
      <c r="KRA15" s="2106">
        <v>2</v>
      </c>
      <c r="KRB15" s="2102" t="s">
        <v>4552</v>
      </c>
      <c r="KRC15" s="2100" t="s">
        <v>925</v>
      </c>
      <c r="KRD15" s="2103"/>
      <c r="KRE15" s="2101" t="s">
        <v>927</v>
      </c>
      <c r="KRF15" s="2101" t="s">
        <v>973</v>
      </c>
      <c r="KRG15" s="2101" t="s">
        <v>1145</v>
      </c>
      <c r="KRH15" s="2101"/>
      <c r="KRI15" s="2102" t="s">
        <v>961</v>
      </c>
      <c r="KRJ15" s="2106">
        <v>2013</v>
      </c>
      <c r="KRK15" s="2106"/>
      <c r="KRL15" s="2106"/>
      <c r="KRM15" s="2106"/>
      <c r="KRN15" s="2106"/>
      <c r="KRO15" s="2101" t="s">
        <v>886</v>
      </c>
      <c r="KRP15" s="2107">
        <v>2513797304.6181192</v>
      </c>
      <c r="KRQ15" s="2106">
        <v>2</v>
      </c>
      <c r="KRR15" s="2102" t="s">
        <v>4552</v>
      </c>
      <c r="KRS15" s="2100" t="s">
        <v>925</v>
      </c>
      <c r="KRT15" s="2103"/>
      <c r="KRU15" s="2101" t="s">
        <v>927</v>
      </c>
      <c r="KRV15" s="2101" t="s">
        <v>973</v>
      </c>
      <c r="KRW15" s="2101" t="s">
        <v>1145</v>
      </c>
      <c r="KRX15" s="2101"/>
      <c r="KRY15" s="2102" t="s">
        <v>961</v>
      </c>
      <c r="KRZ15" s="2106">
        <v>2013</v>
      </c>
      <c r="KSA15" s="2106"/>
      <c r="KSB15" s="2106"/>
      <c r="KSC15" s="2106"/>
      <c r="KSD15" s="2106"/>
      <c r="KSE15" s="2101" t="s">
        <v>886</v>
      </c>
      <c r="KSF15" s="2107">
        <v>2513797304.6181192</v>
      </c>
      <c r="KSG15" s="2106">
        <v>2</v>
      </c>
      <c r="KSH15" s="2102" t="s">
        <v>4552</v>
      </c>
      <c r="KSI15" s="2100" t="s">
        <v>925</v>
      </c>
      <c r="KSJ15" s="2103"/>
      <c r="KSK15" s="2101" t="s">
        <v>927</v>
      </c>
      <c r="KSL15" s="2101" t="s">
        <v>973</v>
      </c>
      <c r="KSM15" s="2101" t="s">
        <v>1145</v>
      </c>
      <c r="KSN15" s="2101"/>
      <c r="KSO15" s="2102" t="s">
        <v>961</v>
      </c>
      <c r="KSP15" s="2106">
        <v>2013</v>
      </c>
      <c r="KSQ15" s="2106"/>
      <c r="KSR15" s="2106"/>
      <c r="KSS15" s="2106"/>
      <c r="KST15" s="2106"/>
      <c r="KSU15" s="2101" t="s">
        <v>886</v>
      </c>
      <c r="KSV15" s="2107">
        <v>2513797304.6181192</v>
      </c>
      <c r="KSW15" s="2106">
        <v>2</v>
      </c>
      <c r="KSX15" s="2102" t="s">
        <v>4552</v>
      </c>
      <c r="KSY15" s="2100" t="s">
        <v>925</v>
      </c>
      <c r="KSZ15" s="2103"/>
      <c r="KTA15" s="2101" t="s">
        <v>927</v>
      </c>
      <c r="KTB15" s="2101" t="s">
        <v>973</v>
      </c>
      <c r="KTC15" s="2101" t="s">
        <v>1145</v>
      </c>
      <c r="KTD15" s="2101"/>
      <c r="KTE15" s="2102" t="s">
        <v>961</v>
      </c>
      <c r="KTF15" s="2106">
        <v>2013</v>
      </c>
      <c r="KTG15" s="2106"/>
      <c r="KTH15" s="2106"/>
      <c r="KTI15" s="2106"/>
      <c r="KTJ15" s="2106"/>
      <c r="KTK15" s="2101" t="s">
        <v>886</v>
      </c>
      <c r="KTL15" s="2107">
        <v>2513797304.6181192</v>
      </c>
      <c r="KTM15" s="2106">
        <v>2</v>
      </c>
      <c r="KTN15" s="2102" t="s">
        <v>4552</v>
      </c>
      <c r="KTO15" s="2100" t="s">
        <v>925</v>
      </c>
      <c r="KTP15" s="2103"/>
      <c r="KTQ15" s="2101" t="s">
        <v>927</v>
      </c>
      <c r="KTR15" s="2101" t="s">
        <v>973</v>
      </c>
      <c r="KTS15" s="2101" t="s">
        <v>1145</v>
      </c>
      <c r="KTT15" s="2101"/>
      <c r="KTU15" s="2102" t="s">
        <v>961</v>
      </c>
      <c r="KTV15" s="2106">
        <v>2013</v>
      </c>
      <c r="KTW15" s="2106"/>
      <c r="KTX15" s="2106"/>
      <c r="KTY15" s="2106"/>
      <c r="KTZ15" s="2106"/>
      <c r="KUA15" s="2101" t="s">
        <v>886</v>
      </c>
      <c r="KUB15" s="2107">
        <v>2513797304.6181192</v>
      </c>
      <c r="KUC15" s="2106">
        <v>2</v>
      </c>
      <c r="KUD15" s="2102" t="s">
        <v>4552</v>
      </c>
      <c r="KUE15" s="2100" t="s">
        <v>925</v>
      </c>
      <c r="KUF15" s="2103"/>
      <c r="KUG15" s="2101" t="s">
        <v>927</v>
      </c>
      <c r="KUH15" s="2101" t="s">
        <v>973</v>
      </c>
      <c r="KUI15" s="2101" t="s">
        <v>1145</v>
      </c>
      <c r="KUJ15" s="2101"/>
      <c r="KUK15" s="2102" t="s">
        <v>961</v>
      </c>
      <c r="KUL15" s="2106">
        <v>2013</v>
      </c>
      <c r="KUM15" s="2106"/>
      <c r="KUN15" s="2106"/>
      <c r="KUO15" s="2106"/>
      <c r="KUP15" s="2106"/>
      <c r="KUQ15" s="2101" t="s">
        <v>886</v>
      </c>
      <c r="KUR15" s="2107">
        <v>2513797304.6181192</v>
      </c>
      <c r="KUS15" s="2106">
        <v>2</v>
      </c>
      <c r="KUT15" s="2102" t="s">
        <v>4552</v>
      </c>
      <c r="KUU15" s="2100" t="s">
        <v>925</v>
      </c>
      <c r="KUV15" s="2103"/>
      <c r="KUW15" s="2101" t="s">
        <v>927</v>
      </c>
      <c r="KUX15" s="2101" t="s">
        <v>973</v>
      </c>
      <c r="KUY15" s="2101" t="s">
        <v>1145</v>
      </c>
      <c r="KUZ15" s="2101"/>
      <c r="KVA15" s="2102" t="s">
        <v>961</v>
      </c>
      <c r="KVB15" s="2106">
        <v>2013</v>
      </c>
      <c r="KVC15" s="2106"/>
      <c r="KVD15" s="2106"/>
      <c r="KVE15" s="2106"/>
      <c r="KVF15" s="2106"/>
      <c r="KVG15" s="2101" t="s">
        <v>886</v>
      </c>
      <c r="KVH15" s="2107">
        <v>2513797304.6181192</v>
      </c>
      <c r="KVI15" s="2106">
        <v>2</v>
      </c>
      <c r="KVJ15" s="2102" t="s">
        <v>4552</v>
      </c>
      <c r="KVK15" s="2100" t="s">
        <v>925</v>
      </c>
      <c r="KVL15" s="2103"/>
      <c r="KVM15" s="2101" t="s">
        <v>927</v>
      </c>
      <c r="KVN15" s="2101" t="s">
        <v>973</v>
      </c>
      <c r="KVO15" s="2101" t="s">
        <v>1145</v>
      </c>
      <c r="KVP15" s="2101"/>
      <c r="KVQ15" s="2102" t="s">
        <v>961</v>
      </c>
      <c r="KVR15" s="2106">
        <v>2013</v>
      </c>
      <c r="KVS15" s="2106"/>
      <c r="KVT15" s="2106"/>
      <c r="KVU15" s="2106"/>
      <c r="KVV15" s="2106"/>
      <c r="KVW15" s="2101" t="s">
        <v>886</v>
      </c>
      <c r="KVX15" s="2107">
        <v>2513797304.6181192</v>
      </c>
      <c r="KVY15" s="2106">
        <v>2</v>
      </c>
      <c r="KVZ15" s="2102" t="s">
        <v>4552</v>
      </c>
      <c r="KWA15" s="2100" t="s">
        <v>925</v>
      </c>
      <c r="KWB15" s="2103"/>
      <c r="KWC15" s="2101" t="s">
        <v>927</v>
      </c>
      <c r="KWD15" s="2101" t="s">
        <v>973</v>
      </c>
      <c r="KWE15" s="2101" t="s">
        <v>1145</v>
      </c>
      <c r="KWF15" s="2101"/>
      <c r="KWG15" s="2102" t="s">
        <v>961</v>
      </c>
      <c r="KWH15" s="2106">
        <v>2013</v>
      </c>
      <c r="KWI15" s="2106"/>
      <c r="KWJ15" s="2106"/>
      <c r="KWK15" s="2106"/>
      <c r="KWL15" s="2106"/>
      <c r="KWM15" s="2101" t="s">
        <v>886</v>
      </c>
      <c r="KWN15" s="2107">
        <v>2513797304.6181192</v>
      </c>
      <c r="KWO15" s="2106">
        <v>2</v>
      </c>
      <c r="KWP15" s="2102" t="s">
        <v>4552</v>
      </c>
      <c r="KWQ15" s="2100" t="s">
        <v>925</v>
      </c>
      <c r="KWR15" s="2103"/>
      <c r="KWS15" s="2101" t="s">
        <v>927</v>
      </c>
      <c r="KWT15" s="2101" t="s">
        <v>973</v>
      </c>
      <c r="KWU15" s="2101" t="s">
        <v>1145</v>
      </c>
      <c r="KWV15" s="2101"/>
      <c r="KWW15" s="2102" t="s">
        <v>961</v>
      </c>
      <c r="KWX15" s="2106">
        <v>2013</v>
      </c>
      <c r="KWY15" s="2106"/>
      <c r="KWZ15" s="2106"/>
      <c r="KXA15" s="2106"/>
      <c r="KXB15" s="2106"/>
      <c r="KXC15" s="2101" t="s">
        <v>886</v>
      </c>
      <c r="KXD15" s="2107">
        <v>2513797304.6181192</v>
      </c>
      <c r="KXE15" s="2106">
        <v>2</v>
      </c>
      <c r="KXF15" s="2102" t="s">
        <v>4552</v>
      </c>
      <c r="KXG15" s="2100" t="s">
        <v>925</v>
      </c>
      <c r="KXH15" s="2103"/>
      <c r="KXI15" s="2101" t="s">
        <v>927</v>
      </c>
      <c r="KXJ15" s="2101" t="s">
        <v>973</v>
      </c>
      <c r="KXK15" s="2101" t="s">
        <v>1145</v>
      </c>
      <c r="KXL15" s="2101"/>
      <c r="KXM15" s="2102" t="s">
        <v>961</v>
      </c>
      <c r="KXN15" s="2106">
        <v>2013</v>
      </c>
      <c r="KXO15" s="2106"/>
      <c r="KXP15" s="2106"/>
      <c r="KXQ15" s="2106"/>
      <c r="KXR15" s="2106"/>
      <c r="KXS15" s="2101" t="s">
        <v>886</v>
      </c>
      <c r="KXT15" s="2107">
        <v>2513797304.6181192</v>
      </c>
      <c r="KXU15" s="2106">
        <v>2</v>
      </c>
      <c r="KXV15" s="2102" t="s">
        <v>4552</v>
      </c>
      <c r="KXW15" s="2100" t="s">
        <v>925</v>
      </c>
      <c r="KXX15" s="2103"/>
      <c r="KXY15" s="2101" t="s">
        <v>927</v>
      </c>
      <c r="KXZ15" s="2101" t="s">
        <v>973</v>
      </c>
      <c r="KYA15" s="2101" t="s">
        <v>1145</v>
      </c>
      <c r="KYB15" s="2101"/>
      <c r="KYC15" s="2102" t="s">
        <v>961</v>
      </c>
      <c r="KYD15" s="2106">
        <v>2013</v>
      </c>
      <c r="KYE15" s="2106"/>
      <c r="KYF15" s="2106"/>
      <c r="KYG15" s="2106"/>
      <c r="KYH15" s="2106"/>
      <c r="KYI15" s="2101" t="s">
        <v>886</v>
      </c>
      <c r="KYJ15" s="2107">
        <v>2513797304.6181192</v>
      </c>
      <c r="KYK15" s="2106">
        <v>2</v>
      </c>
      <c r="KYL15" s="2102" t="s">
        <v>4552</v>
      </c>
      <c r="KYM15" s="2100" t="s">
        <v>925</v>
      </c>
      <c r="KYN15" s="2103"/>
      <c r="KYO15" s="2101" t="s">
        <v>927</v>
      </c>
      <c r="KYP15" s="2101" t="s">
        <v>973</v>
      </c>
      <c r="KYQ15" s="2101" t="s">
        <v>1145</v>
      </c>
      <c r="KYR15" s="2101"/>
      <c r="KYS15" s="2102" t="s">
        <v>961</v>
      </c>
      <c r="KYT15" s="2106">
        <v>2013</v>
      </c>
      <c r="KYU15" s="2106"/>
      <c r="KYV15" s="2106"/>
      <c r="KYW15" s="2106"/>
      <c r="KYX15" s="2106"/>
      <c r="KYY15" s="2101" t="s">
        <v>886</v>
      </c>
      <c r="KYZ15" s="2107">
        <v>2513797304.6181192</v>
      </c>
      <c r="KZA15" s="2106">
        <v>2</v>
      </c>
      <c r="KZB15" s="2102" t="s">
        <v>4552</v>
      </c>
      <c r="KZC15" s="2100" t="s">
        <v>925</v>
      </c>
      <c r="KZD15" s="2103"/>
      <c r="KZE15" s="2101" t="s">
        <v>927</v>
      </c>
      <c r="KZF15" s="2101" t="s">
        <v>973</v>
      </c>
      <c r="KZG15" s="2101" t="s">
        <v>1145</v>
      </c>
      <c r="KZH15" s="2101"/>
      <c r="KZI15" s="2102" t="s">
        <v>961</v>
      </c>
      <c r="KZJ15" s="2106">
        <v>2013</v>
      </c>
      <c r="KZK15" s="2106"/>
      <c r="KZL15" s="2106"/>
      <c r="KZM15" s="2106"/>
      <c r="KZN15" s="2106"/>
      <c r="KZO15" s="2101" t="s">
        <v>886</v>
      </c>
      <c r="KZP15" s="2107">
        <v>2513797304.6181192</v>
      </c>
      <c r="KZQ15" s="2106">
        <v>2</v>
      </c>
      <c r="KZR15" s="2102" t="s">
        <v>4552</v>
      </c>
      <c r="KZS15" s="2100" t="s">
        <v>925</v>
      </c>
      <c r="KZT15" s="2103"/>
      <c r="KZU15" s="2101" t="s">
        <v>927</v>
      </c>
      <c r="KZV15" s="2101" t="s">
        <v>973</v>
      </c>
      <c r="KZW15" s="2101" t="s">
        <v>1145</v>
      </c>
      <c r="KZX15" s="2101"/>
      <c r="KZY15" s="2102" t="s">
        <v>961</v>
      </c>
      <c r="KZZ15" s="2106">
        <v>2013</v>
      </c>
      <c r="LAA15" s="2106"/>
      <c r="LAB15" s="2106"/>
      <c r="LAC15" s="2106"/>
      <c r="LAD15" s="2106"/>
      <c r="LAE15" s="2101" t="s">
        <v>886</v>
      </c>
      <c r="LAF15" s="2107">
        <v>2513797304.6181192</v>
      </c>
      <c r="LAG15" s="2106">
        <v>2</v>
      </c>
      <c r="LAH15" s="2102" t="s">
        <v>4552</v>
      </c>
      <c r="LAI15" s="2100" t="s">
        <v>925</v>
      </c>
      <c r="LAJ15" s="2103"/>
      <c r="LAK15" s="2101" t="s">
        <v>927</v>
      </c>
      <c r="LAL15" s="2101" t="s">
        <v>973</v>
      </c>
      <c r="LAM15" s="2101" t="s">
        <v>1145</v>
      </c>
      <c r="LAN15" s="2101"/>
      <c r="LAO15" s="2102" t="s">
        <v>961</v>
      </c>
      <c r="LAP15" s="2106">
        <v>2013</v>
      </c>
      <c r="LAQ15" s="2106"/>
      <c r="LAR15" s="2106"/>
      <c r="LAS15" s="2106"/>
      <c r="LAT15" s="2106"/>
      <c r="LAU15" s="2101" t="s">
        <v>886</v>
      </c>
      <c r="LAV15" s="2107">
        <v>2513797304.6181192</v>
      </c>
      <c r="LAW15" s="2106">
        <v>2</v>
      </c>
      <c r="LAX15" s="2102" t="s">
        <v>4552</v>
      </c>
      <c r="LAY15" s="2100" t="s">
        <v>925</v>
      </c>
      <c r="LAZ15" s="2103"/>
      <c r="LBA15" s="2101" t="s">
        <v>927</v>
      </c>
      <c r="LBB15" s="2101" t="s">
        <v>973</v>
      </c>
      <c r="LBC15" s="2101" t="s">
        <v>1145</v>
      </c>
      <c r="LBD15" s="2101"/>
      <c r="LBE15" s="2102" t="s">
        <v>961</v>
      </c>
      <c r="LBF15" s="2106">
        <v>2013</v>
      </c>
      <c r="LBG15" s="2106"/>
      <c r="LBH15" s="2106"/>
      <c r="LBI15" s="2106"/>
      <c r="LBJ15" s="2106"/>
      <c r="LBK15" s="2101" t="s">
        <v>886</v>
      </c>
      <c r="LBL15" s="2107">
        <v>2513797304.6181192</v>
      </c>
      <c r="LBM15" s="2106">
        <v>2</v>
      </c>
      <c r="LBN15" s="2102" t="s">
        <v>4552</v>
      </c>
      <c r="LBO15" s="2100" t="s">
        <v>925</v>
      </c>
      <c r="LBP15" s="2103"/>
      <c r="LBQ15" s="2101" t="s">
        <v>927</v>
      </c>
      <c r="LBR15" s="2101" t="s">
        <v>973</v>
      </c>
      <c r="LBS15" s="2101" t="s">
        <v>1145</v>
      </c>
      <c r="LBT15" s="2101"/>
      <c r="LBU15" s="2102" t="s">
        <v>961</v>
      </c>
      <c r="LBV15" s="2106">
        <v>2013</v>
      </c>
      <c r="LBW15" s="2106"/>
      <c r="LBX15" s="2106"/>
      <c r="LBY15" s="2106"/>
      <c r="LBZ15" s="2106"/>
      <c r="LCA15" s="2101" t="s">
        <v>886</v>
      </c>
      <c r="LCB15" s="2107">
        <v>2513797304.6181192</v>
      </c>
      <c r="LCC15" s="2106">
        <v>2</v>
      </c>
      <c r="LCD15" s="2102" t="s">
        <v>4552</v>
      </c>
      <c r="LCE15" s="2100" t="s">
        <v>925</v>
      </c>
      <c r="LCF15" s="2103"/>
      <c r="LCG15" s="2101" t="s">
        <v>927</v>
      </c>
      <c r="LCH15" s="2101" t="s">
        <v>973</v>
      </c>
      <c r="LCI15" s="2101" t="s">
        <v>1145</v>
      </c>
      <c r="LCJ15" s="2101"/>
      <c r="LCK15" s="2102" t="s">
        <v>961</v>
      </c>
      <c r="LCL15" s="2106">
        <v>2013</v>
      </c>
      <c r="LCM15" s="2106"/>
      <c r="LCN15" s="2106"/>
      <c r="LCO15" s="2106"/>
      <c r="LCP15" s="2106"/>
      <c r="LCQ15" s="2101" t="s">
        <v>886</v>
      </c>
      <c r="LCR15" s="2107">
        <v>2513797304.6181192</v>
      </c>
      <c r="LCS15" s="2106">
        <v>2</v>
      </c>
      <c r="LCT15" s="2102" t="s">
        <v>4552</v>
      </c>
      <c r="LCU15" s="2100" t="s">
        <v>925</v>
      </c>
      <c r="LCV15" s="2103"/>
      <c r="LCW15" s="2101" t="s">
        <v>927</v>
      </c>
      <c r="LCX15" s="2101" t="s">
        <v>973</v>
      </c>
      <c r="LCY15" s="2101" t="s">
        <v>1145</v>
      </c>
      <c r="LCZ15" s="2101"/>
      <c r="LDA15" s="2102" t="s">
        <v>961</v>
      </c>
      <c r="LDB15" s="2106">
        <v>2013</v>
      </c>
      <c r="LDC15" s="2106"/>
      <c r="LDD15" s="2106"/>
      <c r="LDE15" s="2106"/>
      <c r="LDF15" s="2106"/>
      <c r="LDG15" s="2101" t="s">
        <v>886</v>
      </c>
      <c r="LDH15" s="2107">
        <v>2513797304.6181192</v>
      </c>
      <c r="LDI15" s="2106">
        <v>2</v>
      </c>
      <c r="LDJ15" s="2102" t="s">
        <v>4552</v>
      </c>
      <c r="LDK15" s="2100" t="s">
        <v>925</v>
      </c>
      <c r="LDL15" s="2103"/>
      <c r="LDM15" s="2101" t="s">
        <v>927</v>
      </c>
      <c r="LDN15" s="2101" t="s">
        <v>973</v>
      </c>
      <c r="LDO15" s="2101" t="s">
        <v>1145</v>
      </c>
      <c r="LDP15" s="2101"/>
      <c r="LDQ15" s="2102" t="s">
        <v>961</v>
      </c>
      <c r="LDR15" s="2106">
        <v>2013</v>
      </c>
      <c r="LDS15" s="2106"/>
      <c r="LDT15" s="2106"/>
      <c r="LDU15" s="2106"/>
      <c r="LDV15" s="2106"/>
      <c r="LDW15" s="2101" t="s">
        <v>886</v>
      </c>
      <c r="LDX15" s="2107">
        <v>2513797304.6181192</v>
      </c>
      <c r="LDY15" s="2106">
        <v>2</v>
      </c>
      <c r="LDZ15" s="2102" t="s">
        <v>4552</v>
      </c>
      <c r="LEA15" s="2100" t="s">
        <v>925</v>
      </c>
      <c r="LEB15" s="2103"/>
      <c r="LEC15" s="2101" t="s">
        <v>927</v>
      </c>
      <c r="LED15" s="2101" t="s">
        <v>973</v>
      </c>
      <c r="LEE15" s="2101" t="s">
        <v>1145</v>
      </c>
      <c r="LEF15" s="2101"/>
      <c r="LEG15" s="2102" t="s">
        <v>961</v>
      </c>
      <c r="LEH15" s="2106">
        <v>2013</v>
      </c>
      <c r="LEI15" s="2106"/>
      <c r="LEJ15" s="2106"/>
      <c r="LEK15" s="2106"/>
      <c r="LEL15" s="2106"/>
      <c r="LEM15" s="2101" t="s">
        <v>886</v>
      </c>
      <c r="LEN15" s="2107">
        <v>2513797304.6181192</v>
      </c>
      <c r="LEO15" s="2106">
        <v>2</v>
      </c>
      <c r="LEP15" s="2102" t="s">
        <v>4552</v>
      </c>
      <c r="LEQ15" s="2100" t="s">
        <v>925</v>
      </c>
      <c r="LER15" s="2103"/>
      <c r="LES15" s="2101" t="s">
        <v>927</v>
      </c>
      <c r="LET15" s="2101" t="s">
        <v>973</v>
      </c>
      <c r="LEU15" s="2101" t="s">
        <v>1145</v>
      </c>
      <c r="LEV15" s="2101"/>
      <c r="LEW15" s="2102" t="s">
        <v>961</v>
      </c>
      <c r="LEX15" s="2106">
        <v>2013</v>
      </c>
      <c r="LEY15" s="2106"/>
      <c r="LEZ15" s="2106"/>
      <c r="LFA15" s="2106"/>
      <c r="LFB15" s="2106"/>
      <c r="LFC15" s="2101" t="s">
        <v>886</v>
      </c>
      <c r="LFD15" s="2107">
        <v>2513797304.6181192</v>
      </c>
      <c r="LFE15" s="2106">
        <v>2</v>
      </c>
      <c r="LFF15" s="2102" t="s">
        <v>4552</v>
      </c>
      <c r="LFG15" s="2100" t="s">
        <v>925</v>
      </c>
      <c r="LFH15" s="2103"/>
      <c r="LFI15" s="2101" t="s">
        <v>927</v>
      </c>
      <c r="LFJ15" s="2101" t="s">
        <v>973</v>
      </c>
      <c r="LFK15" s="2101" t="s">
        <v>1145</v>
      </c>
      <c r="LFL15" s="2101"/>
      <c r="LFM15" s="2102" t="s">
        <v>961</v>
      </c>
      <c r="LFN15" s="2106">
        <v>2013</v>
      </c>
      <c r="LFO15" s="2106"/>
      <c r="LFP15" s="2106"/>
      <c r="LFQ15" s="2106"/>
      <c r="LFR15" s="2106"/>
      <c r="LFS15" s="2101" t="s">
        <v>886</v>
      </c>
      <c r="LFT15" s="2107">
        <v>2513797304.6181192</v>
      </c>
      <c r="LFU15" s="2106">
        <v>2</v>
      </c>
      <c r="LFV15" s="2102" t="s">
        <v>4552</v>
      </c>
      <c r="LFW15" s="2100" t="s">
        <v>925</v>
      </c>
      <c r="LFX15" s="2103"/>
      <c r="LFY15" s="2101" t="s">
        <v>927</v>
      </c>
      <c r="LFZ15" s="2101" t="s">
        <v>973</v>
      </c>
      <c r="LGA15" s="2101" t="s">
        <v>1145</v>
      </c>
      <c r="LGB15" s="2101"/>
      <c r="LGC15" s="2102" t="s">
        <v>961</v>
      </c>
      <c r="LGD15" s="2106">
        <v>2013</v>
      </c>
      <c r="LGE15" s="2106"/>
      <c r="LGF15" s="2106"/>
      <c r="LGG15" s="2106"/>
      <c r="LGH15" s="2106"/>
      <c r="LGI15" s="2101" t="s">
        <v>886</v>
      </c>
      <c r="LGJ15" s="2107">
        <v>2513797304.6181192</v>
      </c>
      <c r="LGK15" s="2106">
        <v>2</v>
      </c>
      <c r="LGL15" s="2102" t="s">
        <v>4552</v>
      </c>
      <c r="LGM15" s="2100" t="s">
        <v>925</v>
      </c>
      <c r="LGN15" s="2103"/>
      <c r="LGO15" s="2101" t="s">
        <v>927</v>
      </c>
      <c r="LGP15" s="2101" t="s">
        <v>973</v>
      </c>
      <c r="LGQ15" s="2101" t="s">
        <v>1145</v>
      </c>
      <c r="LGR15" s="2101"/>
      <c r="LGS15" s="2102" t="s">
        <v>961</v>
      </c>
      <c r="LGT15" s="2106">
        <v>2013</v>
      </c>
      <c r="LGU15" s="2106"/>
      <c r="LGV15" s="2106"/>
      <c r="LGW15" s="2106"/>
      <c r="LGX15" s="2106"/>
      <c r="LGY15" s="2101" t="s">
        <v>886</v>
      </c>
      <c r="LGZ15" s="2107">
        <v>2513797304.6181192</v>
      </c>
      <c r="LHA15" s="2106">
        <v>2</v>
      </c>
      <c r="LHB15" s="2102" t="s">
        <v>4552</v>
      </c>
      <c r="LHC15" s="2100" t="s">
        <v>925</v>
      </c>
      <c r="LHD15" s="2103"/>
      <c r="LHE15" s="2101" t="s">
        <v>927</v>
      </c>
      <c r="LHF15" s="2101" t="s">
        <v>973</v>
      </c>
      <c r="LHG15" s="2101" t="s">
        <v>1145</v>
      </c>
      <c r="LHH15" s="2101"/>
      <c r="LHI15" s="2102" t="s">
        <v>961</v>
      </c>
      <c r="LHJ15" s="2106">
        <v>2013</v>
      </c>
      <c r="LHK15" s="2106"/>
      <c r="LHL15" s="2106"/>
      <c r="LHM15" s="2106"/>
      <c r="LHN15" s="2106"/>
      <c r="LHO15" s="2101" t="s">
        <v>886</v>
      </c>
      <c r="LHP15" s="2107">
        <v>2513797304.6181192</v>
      </c>
      <c r="LHQ15" s="2106">
        <v>2</v>
      </c>
      <c r="LHR15" s="2102" t="s">
        <v>4552</v>
      </c>
      <c r="LHS15" s="2100" t="s">
        <v>925</v>
      </c>
      <c r="LHT15" s="2103"/>
      <c r="LHU15" s="2101" t="s">
        <v>927</v>
      </c>
      <c r="LHV15" s="2101" t="s">
        <v>973</v>
      </c>
      <c r="LHW15" s="2101" t="s">
        <v>1145</v>
      </c>
      <c r="LHX15" s="2101"/>
      <c r="LHY15" s="2102" t="s">
        <v>961</v>
      </c>
      <c r="LHZ15" s="2106">
        <v>2013</v>
      </c>
      <c r="LIA15" s="2106"/>
      <c r="LIB15" s="2106"/>
      <c r="LIC15" s="2106"/>
      <c r="LID15" s="2106"/>
      <c r="LIE15" s="2101" t="s">
        <v>886</v>
      </c>
      <c r="LIF15" s="2107">
        <v>2513797304.6181192</v>
      </c>
      <c r="LIG15" s="2106">
        <v>2</v>
      </c>
      <c r="LIH15" s="2102" t="s">
        <v>4552</v>
      </c>
      <c r="LII15" s="2100" t="s">
        <v>925</v>
      </c>
      <c r="LIJ15" s="2103"/>
      <c r="LIK15" s="2101" t="s">
        <v>927</v>
      </c>
      <c r="LIL15" s="2101" t="s">
        <v>973</v>
      </c>
      <c r="LIM15" s="2101" t="s">
        <v>1145</v>
      </c>
      <c r="LIN15" s="2101"/>
      <c r="LIO15" s="2102" t="s">
        <v>961</v>
      </c>
      <c r="LIP15" s="2106">
        <v>2013</v>
      </c>
      <c r="LIQ15" s="2106"/>
      <c r="LIR15" s="2106"/>
      <c r="LIS15" s="2106"/>
      <c r="LIT15" s="2106"/>
      <c r="LIU15" s="2101" t="s">
        <v>886</v>
      </c>
      <c r="LIV15" s="2107">
        <v>2513797304.6181192</v>
      </c>
      <c r="LIW15" s="2106">
        <v>2</v>
      </c>
      <c r="LIX15" s="2102" t="s">
        <v>4552</v>
      </c>
      <c r="LIY15" s="2100" t="s">
        <v>925</v>
      </c>
      <c r="LIZ15" s="2103"/>
      <c r="LJA15" s="2101" t="s">
        <v>927</v>
      </c>
      <c r="LJB15" s="2101" t="s">
        <v>973</v>
      </c>
      <c r="LJC15" s="2101" t="s">
        <v>1145</v>
      </c>
      <c r="LJD15" s="2101"/>
      <c r="LJE15" s="2102" t="s">
        <v>961</v>
      </c>
      <c r="LJF15" s="2106">
        <v>2013</v>
      </c>
      <c r="LJG15" s="2106"/>
      <c r="LJH15" s="2106"/>
      <c r="LJI15" s="2106"/>
      <c r="LJJ15" s="2106"/>
      <c r="LJK15" s="2101" t="s">
        <v>886</v>
      </c>
      <c r="LJL15" s="2107">
        <v>2513797304.6181192</v>
      </c>
      <c r="LJM15" s="2106">
        <v>2</v>
      </c>
      <c r="LJN15" s="2102" t="s">
        <v>4552</v>
      </c>
      <c r="LJO15" s="2100" t="s">
        <v>925</v>
      </c>
      <c r="LJP15" s="2103"/>
      <c r="LJQ15" s="2101" t="s">
        <v>927</v>
      </c>
      <c r="LJR15" s="2101" t="s">
        <v>973</v>
      </c>
      <c r="LJS15" s="2101" t="s">
        <v>1145</v>
      </c>
      <c r="LJT15" s="2101"/>
      <c r="LJU15" s="2102" t="s">
        <v>961</v>
      </c>
      <c r="LJV15" s="2106">
        <v>2013</v>
      </c>
      <c r="LJW15" s="2106"/>
      <c r="LJX15" s="2106"/>
      <c r="LJY15" s="2106"/>
      <c r="LJZ15" s="2106"/>
      <c r="LKA15" s="2101" t="s">
        <v>886</v>
      </c>
      <c r="LKB15" s="2107">
        <v>2513797304.6181192</v>
      </c>
      <c r="LKC15" s="2106">
        <v>2</v>
      </c>
      <c r="LKD15" s="2102" t="s">
        <v>4552</v>
      </c>
      <c r="LKE15" s="2100" t="s">
        <v>925</v>
      </c>
      <c r="LKF15" s="2103"/>
      <c r="LKG15" s="2101" t="s">
        <v>927</v>
      </c>
      <c r="LKH15" s="2101" t="s">
        <v>973</v>
      </c>
      <c r="LKI15" s="2101" t="s">
        <v>1145</v>
      </c>
      <c r="LKJ15" s="2101"/>
      <c r="LKK15" s="2102" t="s">
        <v>961</v>
      </c>
      <c r="LKL15" s="2106">
        <v>2013</v>
      </c>
      <c r="LKM15" s="2106"/>
      <c r="LKN15" s="2106"/>
      <c r="LKO15" s="2106"/>
      <c r="LKP15" s="2106"/>
      <c r="LKQ15" s="2101" t="s">
        <v>886</v>
      </c>
      <c r="LKR15" s="2107">
        <v>2513797304.6181192</v>
      </c>
      <c r="LKS15" s="2106">
        <v>2</v>
      </c>
      <c r="LKT15" s="2102" t="s">
        <v>4552</v>
      </c>
      <c r="LKU15" s="2100" t="s">
        <v>925</v>
      </c>
      <c r="LKV15" s="2103"/>
      <c r="LKW15" s="2101" t="s">
        <v>927</v>
      </c>
      <c r="LKX15" s="2101" t="s">
        <v>973</v>
      </c>
      <c r="LKY15" s="2101" t="s">
        <v>1145</v>
      </c>
      <c r="LKZ15" s="2101"/>
      <c r="LLA15" s="2102" t="s">
        <v>961</v>
      </c>
      <c r="LLB15" s="2106">
        <v>2013</v>
      </c>
      <c r="LLC15" s="2106"/>
      <c r="LLD15" s="2106"/>
      <c r="LLE15" s="2106"/>
      <c r="LLF15" s="2106"/>
      <c r="LLG15" s="2101" t="s">
        <v>886</v>
      </c>
      <c r="LLH15" s="2107">
        <v>2513797304.6181192</v>
      </c>
      <c r="LLI15" s="2106">
        <v>2</v>
      </c>
      <c r="LLJ15" s="2102" t="s">
        <v>4552</v>
      </c>
      <c r="LLK15" s="2100" t="s">
        <v>925</v>
      </c>
      <c r="LLL15" s="2103"/>
      <c r="LLM15" s="2101" t="s">
        <v>927</v>
      </c>
      <c r="LLN15" s="2101" t="s">
        <v>973</v>
      </c>
      <c r="LLO15" s="2101" t="s">
        <v>1145</v>
      </c>
      <c r="LLP15" s="2101"/>
      <c r="LLQ15" s="2102" t="s">
        <v>961</v>
      </c>
      <c r="LLR15" s="2106">
        <v>2013</v>
      </c>
      <c r="LLS15" s="2106"/>
      <c r="LLT15" s="2106"/>
      <c r="LLU15" s="2106"/>
      <c r="LLV15" s="2106"/>
      <c r="LLW15" s="2101" t="s">
        <v>886</v>
      </c>
      <c r="LLX15" s="2107">
        <v>2513797304.6181192</v>
      </c>
      <c r="LLY15" s="2106">
        <v>2</v>
      </c>
      <c r="LLZ15" s="2102" t="s">
        <v>4552</v>
      </c>
      <c r="LMA15" s="2100" t="s">
        <v>925</v>
      </c>
      <c r="LMB15" s="2103"/>
      <c r="LMC15" s="2101" t="s">
        <v>927</v>
      </c>
      <c r="LMD15" s="2101" t="s">
        <v>973</v>
      </c>
      <c r="LME15" s="2101" t="s">
        <v>1145</v>
      </c>
      <c r="LMF15" s="2101"/>
      <c r="LMG15" s="2102" t="s">
        <v>961</v>
      </c>
      <c r="LMH15" s="2106">
        <v>2013</v>
      </c>
      <c r="LMI15" s="2106"/>
      <c r="LMJ15" s="2106"/>
      <c r="LMK15" s="2106"/>
      <c r="LML15" s="2106"/>
      <c r="LMM15" s="2101" t="s">
        <v>886</v>
      </c>
      <c r="LMN15" s="2107">
        <v>2513797304.6181192</v>
      </c>
      <c r="LMO15" s="2106">
        <v>2</v>
      </c>
      <c r="LMP15" s="2102" t="s">
        <v>4552</v>
      </c>
      <c r="LMQ15" s="2100" t="s">
        <v>925</v>
      </c>
      <c r="LMR15" s="2103"/>
      <c r="LMS15" s="2101" t="s">
        <v>927</v>
      </c>
      <c r="LMT15" s="2101" t="s">
        <v>973</v>
      </c>
      <c r="LMU15" s="2101" t="s">
        <v>1145</v>
      </c>
      <c r="LMV15" s="2101"/>
      <c r="LMW15" s="2102" t="s">
        <v>961</v>
      </c>
      <c r="LMX15" s="2106">
        <v>2013</v>
      </c>
      <c r="LMY15" s="2106"/>
      <c r="LMZ15" s="2106"/>
      <c r="LNA15" s="2106"/>
      <c r="LNB15" s="2106"/>
      <c r="LNC15" s="2101" t="s">
        <v>886</v>
      </c>
      <c r="LND15" s="2107">
        <v>2513797304.6181192</v>
      </c>
      <c r="LNE15" s="2106">
        <v>2</v>
      </c>
      <c r="LNF15" s="2102" t="s">
        <v>4552</v>
      </c>
      <c r="LNG15" s="2100" t="s">
        <v>925</v>
      </c>
      <c r="LNH15" s="2103"/>
      <c r="LNI15" s="2101" t="s">
        <v>927</v>
      </c>
      <c r="LNJ15" s="2101" t="s">
        <v>973</v>
      </c>
      <c r="LNK15" s="2101" t="s">
        <v>1145</v>
      </c>
      <c r="LNL15" s="2101"/>
      <c r="LNM15" s="2102" t="s">
        <v>961</v>
      </c>
      <c r="LNN15" s="2106">
        <v>2013</v>
      </c>
      <c r="LNO15" s="2106"/>
      <c r="LNP15" s="2106"/>
      <c r="LNQ15" s="2106"/>
      <c r="LNR15" s="2106"/>
      <c r="LNS15" s="2101" t="s">
        <v>886</v>
      </c>
      <c r="LNT15" s="2107">
        <v>2513797304.6181192</v>
      </c>
      <c r="LNU15" s="2106">
        <v>2</v>
      </c>
      <c r="LNV15" s="2102" t="s">
        <v>4552</v>
      </c>
      <c r="LNW15" s="2100" t="s">
        <v>925</v>
      </c>
      <c r="LNX15" s="2103"/>
      <c r="LNY15" s="2101" t="s">
        <v>927</v>
      </c>
      <c r="LNZ15" s="2101" t="s">
        <v>973</v>
      </c>
      <c r="LOA15" s="2101" t="s">
        <v>1145</v>
      </c>
      <c r="LOB15" s="2101"/>
      <c r="LOC15" s="2102" t="s">
        <v>961</v>
      </c>
      <c r="LOD15" s="2106">
        <v>2013</v>
      </c>
      <c r="LOE15" s="2106"/>
      <c r="LOF15" s="2106"/>
      <c r="LOG15" s="2106"/>
      <c r="LOH15" s="2106"/>
      <c r="LOI15" s="2101" t="s">
        <v>886</v>
      </c>
      <c r="LOJ15" s="2107">
        <v>2513797304.6181192</v>
      </c>
      <c r="LOK15" s="2106">
        <v>2</v>
      </c>
      <c r="LOL15" s="2102" t="s">
        <v>4552</v>
      </c>
      <c r="LOM15" s="2100" t="s">
        <v>925</v>
      </c>
      <c r="LON15" s="2103"/>
      <c r="LOO15" s="2101" t="s">
        <v>927</v>
      </c>
      <c r="LOP15" s="2101" t="s">
        <v>973</v>
      </c>
      <c r="LOQ15" s="2101" t="s">
        <v>1145</v>
      </c>
      <c r="LOR15" s="2101"/>
      <c r="LOS15" s="2102" t="s">
        <v>961</v>
      </c>
      <c r="LOT15" s="2106">
        <v>2013</v>
      </c>
      <c r="LOU15" s="2106"/>
      <c r="LOV15" s="2106"/>
      <c r="LOW15" s="2106"/>
      <c r="LOX15" s="2106"/>
      <c r="LOY15" s="2101" t="s">
        <v>886</v>
      </c>
      <c r="LOZ15" s="2107">
        <v>2513797304.6181192</v>
      </c>
      <c r="LPA15" s="2106">
        <v>2</v>
      </c>
      <c r="LPB15" s="2102" t="s">
        <v>4552</v>
      </c>
      <c r="LPC15" s="2100" t="s">
        <v>925</v>
      </c>
      <c r="LPD15" s="2103"/>
      <c r="LPE15" s="2101" t="s">
        <v>927</v>
      </c>
      <c r="LPF15" s="2101" t="s">
        <v>973</v>
      </c>
      <c r="LPG15" s="2101" t="s">
        <v>1145</v>
      </c>
      <c r="LPH15" s="2101"/>
      <c r="LPI15" s="2102" t="s">
        <v>961</v>
      </c>
      <c r="LPJ15" s="2106">
        <v>2013</v>
      </c>
      <c r="LPK15" s="2106"/>
      <c r="LPL15" s="2106"/>
      <c r="LPM15" s="2106"/>
      <c r="LPN15" s="2106"/>
      <c r="LPO15" s="2101" t="s">
        <v>886</v>
      </c>
      <c r="LPP15" s="2107">
        <v>2513797304.6181192</v>
      </c>
      <c r="LPQ15" s="2106">
        <v>2</v>
      </c>
      <c r="LPR15" s="2102" t="s">
        <v>4552</v>
      </c>
      <c r="LPS15" s="2100" t="s">
        <v>925</v>
      </c>
      <c r="LPT15" s="2103"/>
      <c r="LPU15" s="2101" t="s">
        <v>927</v>
      </c>
      <c r="LPV15" s="2101" t="s">
        <v>973</v>
      </c>
      <c r="LPW15" s="2101" t="s">
        <v>1145</v>
      </c>
      <c r="LPX15" s="2101"/>
      <c r="LPY15" s="2102" t="s">
        <v>961</v>
      </c>
      <c r="LPZ15" s="2106">
        <v>2013</v>
      </c>
      <c r="LQA15" s="2106"/>
      <c r="LQB15" s="2106"/>
      <c r="LQC15" s="2106"/>
      <c r="LQD15" s="2106"/>
      <c r="LQE15" s="2101" t="s">
        <v>886</v>
      </c>
      <c r="LQF15" s="2107">
        <v>2513797304.6181192</v>
      </c>
      <c r="LQG15" s="2106">
        <v>2</v>
      </c>
      <c r="LQH15" s="2102" t="s">
        <v>4552</v>
      </c>
      <c r="LQI15" s="2100" t="s">
        <v>925</v>
      </c>
      <c r="LQJ15" s="2103"/>
      <c r="LQK15" s="2101" t="s">
        <v>927</v>
      </c>
      <c r="LQL15" s="2101" t="s">
        <v>973</v>
      </c>
      <c r="LQM15" s="2101" t="s">
        <v>1145</v>
      </c>
      <c r="LQN15" s="2101"/>
      <c r="LQO15" s="2102" t="s">
        <v>961</v>
      </c>
      <c r="LQP15" s="2106">
        <v>2013</v>
      </c>
      <c r="LQQ15" s="2106"/>
      <c r="LQR15" s="2106"/>
      <c r="LQS15" s="2106"/>
      <c r="LQT15" s="2106"/>
      <c r="LQU15" s="2101" t="s">
        <v>886</v>
      </c>
      <c r="LQV15" s="2107">
        <v>2513797304.6181192</v>
      </c>
      <c r="LQW15" s="2106">
        <v>2</v>
      </c>
      <c r="LQX15" s="2102" t="s">
        <v>4552</v>
      </c>
      <c r="LQY15" s="2100" t="s">
        <v>925</v>
      </c>
      <c r="LQZ15" s="2103"/>
      <c r="LRA15" s="2101" t="s">
        <v>927</v>
      </c>
      <c r="LRB15" s="2101" t="s">
        <v>973</v>
      </c>
      <c r="LRC15" s="2101" t="s">
        <v>1145</v>
      </c>
      <c r="LRD15" s="2101"/>
      <c r="LRE15" s="2102" t="s">
        <v>961</v>
      </c>
      <c r="LRF15" s="2106">
        <v>2013</v>
      </c>
      <c r="LRG15" s="2106"/>
      <c r="LRH15" s="2106"/>
      <c r="LRI15" s="2106"/>
      <c r="LRJ15" s="2106"/>
      <c r="LRK15" s="2101" t="s">
        <v>886</v>
      </c>
      <c r="LRL15" s="2107">
        <v>2513797304.6181192</v>
      </c>
      <c r="LRM15" s="2106">
        <v>2</v>
      </c>
      <c r="LRN15" s="2102" t="s">
        <v>4552</v>
      </c>
      <c r="LRO15" s="2100" t="s">
        <v>925</v>
      </c>
      <c r="LRP15" s="2103"/>
      <c r="LRQ15" s="2101" t="s">
        <v>927</v>
      </c>
      <c r="LRR15" s="2101" t="s">
        <v>973</v>
      </c>
      <c r="LRS15" s="2101" t="s">
        <v>1145</v>
      </c>
      <c r="LRT15" s="2101"/>
      <c r="LRU15" s="2102" t="s">
        <v>961</v>
      </c>
      <c r="LRV15" s="2106">
        <v>2013</v>
      </c>
      <c r="LRW15" s="2106"/>
      <c r="LRX15" s="2106"/>
      <c r="LRY15" s="2106"/>
      <c r="LRZ15" s="2106"/>
      <c r="LSA15" s="2101" t="s">
        <v>886</v>
      </c>
      <c r="LSB15" s="2107">
        <v>2513797304.6181192</v>
      </c>
      <c r="LSC15" s="2106">
        <v>2</v>
      </c>
      <c r="LSD15" s="2102" t="s">
        <v>4552</v>
      </c>
      <c r="LSE15" s="2100" t="s">
        <v>925</v>
      </c>
      <c r="LSF15" s="2103"/>
      <c r="LSG15" s="2101" t="s">
        <v>927</v>
      </c>
      <c r="LSH15" s="2101" t="s">
        <v>973</v>
      </c>
      <c r="LSI15" s="2101" t="s">
        <v>1145</v>
      </c>
      <c r="LSJ15" s="2101"/>
      <c r="LSK15" s="2102" t="s">
        <v>961</v>
      </c>
      <c r="LSL15" s="2106">
        <v>2013</v>
      </c>
      <c r="LSM15" s="2106"/>
      <c r="LSN15" s="2106"/>
      <c r="LSO15" s="2106"/>
      <c r="LSP15" s="2106"/>
      <c r="LSQ15" s="2101" t="s">
        <v>886</v>
      </c>
      <c r="LSR15" s="2107">
        <v>2513797304.6181192</v>
      </c>
      <c r="LSS15" s="2106">
        <v>2</v>
      </c>
      <c r="LST15" s="2102" t="s">
        <v>4552</v>
      </c>
      <c r="LSU15" s="2100" t="s">
        <v>925</v>
      </c>
      <c r="LSV15" s="2103"/>
      <c r="LSW15" s="2101" t="s">
        <v>927</v>
      </c>
      <c r="LSX15" s="2101" t="s">
        <v>973</v>
      </c>
      <c r="LSY15" s="2101" t="s">
        <v>1145</v>
      </c>
      <c r="LSZ15" s="2101"/>
      <c r="LTA15" s="2102" t="s">
        <v>961</v>
      </c>
      <c r="LTB15" s="2106">
        <v>2013</v>
      </c>
      <c r="LTC15" s="2106"/>
      <c r="LTD15" s="2106"/>
      <c r="LTE15" s="2106"/>
      <c r="LTF15" s="2106"/>
      <c r="LTG15" s="2101" t="s">
        <v>886</v>
      </c>
      <c r="LTH15" s="2107">
        <v>2513797304.6181192</v>
      </c>
      <c r="LTI15" s="2106">
        <v>2</v>
      </c>
      <c r="LTJ15" s="2102" t="s">
        <v>4552</v>
      </c>
      <c r="LTK15" s="2100" t="s">
        <v>925</v>
      </c>
      <c r="LTL15" s="2103"/>
      <c r="LTM15" s="2101" t="s">
        <v>927</v>
      </c>
      <c r="LTN15" s="2101" t="s">
        <v>973</v>
      </c>
      <c r="LTO15" s="2101" t="s">
        <v>1145</v>
      </c>
      <c r="LTP15" s="2101"/>
      <c r="LTQ15" s="2102" t="s">
        <v>961</v>
      </c>
      <c r="LTR15" s="2106">
        <v>2013</v>
      </c>
      <c r="LTS15" s="2106"/>
      <c r="LTT15" s="2106"/>
      <c r="LTU15" s="2106"/>
      <c r="LTV15" s="2106"/>
      <c r="LTW15" s="2101" t="s">
        <v>886</v>
      </c>
      <c r="LTX15" s="2107">
        <v>2513797304.6181192</v>
      </c>
      <c r="LTY15" s="2106">
        <v>2</v>
      </c>
      <c r="LTZ15" s="2102" t="s">
        <v>4552</v>
      </c>
      <c r="LUA15" s="2100" t="s">
        <v>925</v>
      </c>
      <c r="LUB15" s="2103"/>
      <c r="LUC15" s="2101" t="s">
        <v>927</v>
      </c>
      <c r="LUD15" s="2101" t="s">
        <v>973</v>
      </c>
      <c r="LUE15" s="2101" t="s">
        <v>1145</v>
      </c>
      <c r="LUF15" s="2101"/>
      <c r="LUG15" s="2102" t="s">
        <v>961</v>
      </c>
      <c r="LUH15" s="2106">
        <v>2013</v>
      </c>
      <c r="LUI15" s="2106"/>
      <c r="LUJ15" s="2106"/>
      <c r="LUK15" s="2106"/>
      <c r="LUL15" s="2106"/>
      <c r="LUM15" s="2101" t="s">
        <v>886</v>
      </c>
      <c r="LUN15" s="2107">
        <v>2513797304.6181192</v>
      </c>
      <c r="LUO15" s="2106">
        <v>2</v>
      </c>
      <c r="LUP15" s="2102" t="s">
        <v>4552</v>
      </c>
      <c r="LUQ15" s="2100" t="s">
        <v>925</v>
      </c>
      <c r="LUR15" s="2103"/>
      <c r="LUS15" s="2101" t="s">
        <v>927</v>
      </c>
      <c r="LUT15" s="2101" t="s">
        <v>973</v>
      </c>
      <c r="LUU15" s="2101" t="s">
        <v>1145</v>
      </c>
      <c r="LUV15" s="2101"/>
      <c r="LUW15" s="2102" t="s">
        <v>961</v>
      </c>
      <c r="LUX15" s="2106">
        <v>2013</v>
      </c>
      <c r="LUY15" s="2106"/>
      <c r="LUZ15" s="2106"/>
      <c r="LVA15" s="2106"/>
      <c r="LVB15" s="2106"/>
      <c r="LVC15" s="2101" t="s">
        <v>886</v>
      </c>
      <c r="LVD15" s="2107">
        <v>2513797304.6181192</v>
      </c>
      <c r="LVE15" s="2106">
        <v>2</v>
      </c>
      <c r="LVF15" s="2102" t="s">
        <v>4552</v>
      </c>
      <c r="LVG15" s="2100" t="s">
        <v>925</v>
      </c>
      <c r="LVH15" s="2103"/>
      <c r="LVI15" s="2101" t="s">
        <v>927</v>
      </c>
      <c r="LVJ15" s="2101" t="s">
        <v>973</v>
      </c>
      <c r="LVK15" s="2101" t="s">
        <v>1145</v>
      </c>
      <c r="LVL15" s="2101"/>
      <c r="LVM15" s="2102" t="s">
        <v>961</v>
      </c>
      <c r="LVN15" s="2106">
        <v>2013</v>
      </c>
      <c r="LVO15" s="2106"/>
      <c r="LVP15" s="2106"/>
      <c r="LVQ15" s="2106"/>
      <c r="LVR15" s="2106"/>
      <c r="LVS15" s="2101" t="s">
        <v>886</v>
      </c>
      <c r="LVT15" s="2107">
        <v>2513797304.6181192</v>
      </c>
      <c r="LVU15" s="2106">
        <v>2</v>
      </c>
      <c r="LVV15" s="2102" t="s">
        <v>4552</v>
      </c>
      <c r="LVW15" s="2100" t="s">
        <v>925</v>
      </c>
      <c r="LVX15" s="2103"/>
      <c r="LVY15" s="2101" t="s">
        <v>927</v>
      </c>
      <c r="LVZ15" s="2101" t="s">
        <v>973</v>
      </c>
      <c r="LWA15" s="2101" t="s">
        <v>1145</v>
      </c>
      <c r="LWB15" s="2101"/>
      <c r="LWC15" s="2102" t="s">
        <v>961</v>
      </c>
      <c r="LWD15" s="2106">
        <v>2013</v>
      </c>
      <c r="LWE15" s="2106"/>
      <c r="LWF15" s="2106"/>
      <c r="LWG15" s="2106"/>
      <c r="LWH15" s="2106"/>
      <c r="LWI15" s="2101" t="s">
        <v>886</v>
      </c>
      <c r="LWJ15" s="2107">
        <v>2513797304.6181192</v>
      </c>
      <c r="LWK15" s="2106">
        <v>2</v>
      </c>
      <c r="LWL15" s="2102" t="s">
        <v>4552</v>
      </c>
      <c r="LWM15" s="2100" t="s">
        <v>925</v>
      </c>
      <c r="LWN15" s="2103"/>
      <c r="LWO15" s="2101" t="s">
        <v>927</v>
      </c>
      <c r="LWP15" s="2101" t="s">
        <v>973</v>
      </c>
      <c r="LWQ15" s="2101" t="s">
        <v>1145</v>
      </c>
      <c r="LWR15" s="2101"/>
      <c r="LWS15" s="2102" t="s">
        <v>961</v>
      </c>
      <c r="LWT15" s="2106">
        <v>2013</v>
      </c>
      <c r="LWU15" s="2106"/>
      <c r="LWV15" s="2106"/>
      <c r="LWW15" s="2106"/>
      <c r="LWX15" s="2106"/>
      <c r="LWY15" s="2101" t="s">
        <v>886</v>
      </c>
      <c r="LWZ15" s="2107">
        <v>2513797304.6181192</v>
      </c>
      <c r="LXA15" s="2106">
        <v>2</v>
      </c>
      <c r="LXB15" s="2102" t="s">
        <v>4552</v>
      </c>
      <c r="LXC15" s="2100" t="s">
        <v>925</v>
      </c>
      <c r="LXD15" s="2103"/>
      <c r="LXE15" s="2101" t="s">
        <v>927</v>
      </c>
      <c r="LXF15" s="2101" t="s">
        <v>973</v>
      </c>
      <c r="LXG15" s="2101" t="s">
        <v>1145</v>
      </c>
      <c r="LXH15" s="2101"/>
      <c r="LXI15" s="2102" t="s">
        <v>961</v>
      </c>
      <c r="LXJ15" s="2106">
        <v>2013</v>
      </c>
      <c r="LXK15" s="2106"/>
      <c r="LXL15" s="2106"/>
      <c r="LXM15" s="2106"/>
      <c r="LXN15" s="2106"/>
      <c r="LXO15" s="2101" t="s">
        <v>886</v>
      </c>
      <c r="LXP15" s="2107">
        <v>2513797304.6181192</v>
      </c>
      <c r="LXQ15" s="2106">
        <v>2</v>
      </c>
      <c r="LXR15" s="2102" t="s">
        <v>4552</v>
      </c>
      <c r="LXS15" s="2100" t="s">
        <v>925</v>
      </c>
      <c r="LXT15" s="2103"/>
      <c r="LXU15" s="2101" t="s">
        <v>927</v>
      </c>
      <c r="LXV15" s="2101" t="s">
        <v>973</v>
      </c>
      <c r="LXW15" s="2101" t="s">
        <v>1145</v>
      </c>
      <c r="LXX15" s="2101"/>
      <c r="LXY15" s="2102" t="s">
        <v>961</v>
      </c>
      <c r="LXZ15" s="2106">
        <v>2013</v>
      </c>
      <c r="LYA15" s="2106"/>
      <c r="LYB15" s="2106"/>
      <c r="LYC15" s="2106"/>
      <c r="LYD15" s="2106"/>
      <c r="LYE15" s="2101" t="s">
        <v>886</v>
      </c>
      <c r="LYF15" s="2107">
        <v>2513797304.6181192</v>
      </c>
      <c r="LYG15" s="2106">
        <v>2</v>
      </c>
      <c r="LYH15" s="2102" t="s">
        <v>4552</v>
      </c>
      <c r="LYI15" s="2100" t="s">
        <v>925</v>
      </c>
      <c r="LYJ15" s="2103"/>
      <c r="LYK15" s="2101" t="s">
        <v>927</v>
      </c>
      <c r="LYL15" s="2101" t="s">
        <v>973</v>
      </c>
      <c r="LYM15" s="2101" t="s">
        <v>1145</v>
      </c>
      <c r="LYN15" s="2101"/>
      <c r="LYO15" s="2102" t="s">
        <v>961</v>
      </c>
      <c r="LYP15" s="2106">
        <v>2013</v>
      </c>
      <c r="LYQ15" s="2106"/>
      <c r="LYR15" s="2106"/>
      <c r="LYS15" s="2106"/>
      <c r="LYT15" s="2106"/>
      <c r="LYU15" s="2101" t="s">
        <v>886</v>
      </c>
      <c r="LYV15" s="2107">
        <v>2513797304.6181192</v>
      </c>
      <c r="LYW15" s="2106">
        <v>2</v>
      </c>
      <c r="LYX15" s="2102" t="s">
        <v>4552</v>
      </c>
      <c r="LYY15" s="2100" t="s">
        <v>925</v>
      </c>
      <c r="LYZ15" s="2103"/>
      <c r="LZA15" s="2101" t="s">
        <v>927</v>
      </c>
      <c r="LZB15" s="2101" t="s">
        <v>973</v>
      </c>
      <c r="LZC15" s="2101" t="s">
        <v>1145</v>
      </c>
      <c r="LZD15" s="2101"/>
      <c r="LZE15" s="2102" t="s">
        <v>961</v>
      </c>
      <c r="LZF15" s="2106">
        <v>2013</v>
      </c>
      <c r="LZG15" s="2106"/>
      <c r="LZH15" s="2106"/>
      <c r="LZI15" s="2106"/>
      <c r="LZJ15" s="2106"/>
      <c r="LZK15" s="2101" t="s">
        <v>886</v>
      </c>
      <c r="LZL15" s="2107">
        <v>2513797304.6181192</v>
      </c>
      <c r="LZM15" s="2106">
        <v>2</v>
      </c>
      <c r="LZN15" s="2102" t="s">
        <v>4552</v>
      </c>
      <c r="LZO15" s="2100" t="s">
        <v>925</v>
      </c>
      <c r="LZP15" s="2103"/>
      <c r="LZQ15" s="2101" t="s">
        <v>927</v>
      </c>
      <c r="LZR15" s="2101" t="s">
        <v>973</v>
      </c>
      <c r="LZS15" s="2101" t="s">
        <v>1145</v>
      </c>
      <c r="LZT15" s="2101"/>
      <c r="LZU15" s="2102" t="s">
        <v>961</v>
      </c>
      <c r="LZV15" s="2106">
        <v>2013</v>
      </c>
      <c r="LZW15" s="2106"/>
      <c r="LZX15" s="2106"/>
      <c r="LZY15" s="2106"/>
      <c r="LZZ15" s="2106"/>
      <c r="MAA15" s="2101" t="s">
        <v>886</v>
      </c>
      <c r="MAB15" s="2107">
        <v>2513797304.6181192</v>
      </c>
      <c r="MAC15" s="2106">
        <v>2</v>
      </c>
      <c r="MAD15" s="2102" t="s">
        <v>4552</v>
      </c>
      <c r="MAE15" s="2100" t="s">
        <v>925</v>
      </c>
      <c r="MAF15" s="2103"/>
      <c r="MAG15" s="2101" t="s">
        <v>927</v>
      </c>
      <c r="MAH15" s="2101" t="s">
        <v>973</v>
      </c>
      <c r="MAI15" s="2101" t="s">
        <v>1145</v>
      </c>
      <c r="MAJ15" s="2101"/>
      <c r="MAK15" s="2102" t="s">
        <v>961</v>
      </c>
      <c r="MAL15" s="2106">
        <v>2013</v>
      </c>
      <c r="MAM15" s="2106"/>
      <c r="MAN15" s="2106"/>
      <c r="MAO15" s="2106"/>
      <c r="MAP15" s="2106"/>
      <c r="MAQ15" s="2101" t="s">
        <v>886</v>
      </c>
      <c r="MAR15" s="2107">
        <v>2513797304.6181192</v>
      </c>
      <c r="MAS15" s="2106">
        <v>2</v>
      </c>
      <c r="MAT15" s="2102" t="s">
        <v>4552</v>
      </c>
      <c r="MAU15" s="2100" t="s">
        <v>925</v>
      </c>
      <c r="MAV15" s="2103"/>
      <c r="MAW15" s="2101" t="s">
        <v>927</v>
      </c>
      <c r="MAX15" s="2101" t="s">
        <v>973</v>
      </c>
      <c r="MAY15" s="2101" t="s">
        <v>1145</v>
      </c>
      <c r="MAZ15" s="2101"/>
      <c r="MBA15" s="2102" t="s">
        <v>961</v>
      </c>
      <c r="MBB15" s="2106">
        <v>2013</v>
      </c>
      <c r="MBC15" s="2106"/>
      <c r="MBD15" s="2106"/>
      <c r="MBE15" s="2106"/>
      <c r="MBF15" s="2106"/>
      <c r="MBG15" s="2101" t="s">
        <v>886</v>
      </c>
      <c r="MBH15" s="2107">
        <v>2513797304.6181192</v>
      </c>
      <c r="MBI15" s="2106">
        <v>2</v>
      </c>
      <c r="MBJ15" s="2102" t="s">
        <v>4552</v>
      </c>
      <c r="MBK15" s="2100" t="s">
        <v>925</v>
      </c>
      <c r="MBL15" s="2103"/>
      <c r="MBM15" s="2101" t="s">
        <v>927</v>
      </c>
      <c r="MBN15" s="2101" t="s">
        <v>973</v>
      </c>
      <c r="MBO15" s="2101" t="s">
        <v>1145</v>
      </c>
      <c r="MBP15" s="2101"/>
      <c r="MBQ15" s="2102" t="s">
        <v>961</v>
      </c>
      <c r="MBR15" s="2106">
        <v>2013</v>
      </c>
      <c r="MBS15" s="2106"/>
      <c r="MBT15" s="2106"/>
      <c r="MBU15" s="2106"/>
      <c r="MBV15" s="2106"/>
      <c r="MBW15" s="2101" t="s">
        <v>886</v>
      </c>
      <c r="MBX15" s="2107">
        <v>2513797304.6181192</v>
      </c>
      <c r="MBY15" s="2106">
        <v>2</v>
      </c>
      <c r="MBZ15" s="2102" t="s">
        <v>4552</v>
      </c>
      <c r="MCA15" s="2100" t="s">
        <v>925</v>
      </c>
      <c r="MCB15" s="2103"/>
      <c r="MCC15" s="2101" t="s">
        <v>927</v>
      </c>
      <c r="MCD15" s="2101" t="s">
        <v>973</v>
      </c>
      <c r="MCE15" s="2101" t="s">
        <v>1145</v>
      </c>
      <c r="MCF15" s="2101"/>
      <c r="MCG15" s="2102" t="s">
        <v>961</v>
      </c>
      <c r="MCH15" s="2106">
        <v>2013</v>
      </c>
      <c r="MCI15" s="2106"/>
      <c r="MCJ15" s="2106"/>
      <c r="MCK15" s="2106"/>
      <c r="MCL15" s="2106"/>
      <c r="MCM15" s="2101" t="s">
        <v>886</v>
      </c>
      <c r="MCN15" s="2107">
        <v>2513797304.6181192</v>
      </c>
      <c r="MCO15" s="2106">
        <v>2</v>
      </c>
      <c r="MCP15" s="2102" t="s">
        <v>4552</v>
      </c>
      <c r="MCQ15" s="2100" t="s">
        <v>925</v>
      </c>
      <c r="MCR15" s="2103"/>
      <c r="MCS15" s="2101" t="s">
        <v>927</v>
      </c>
      <c r="MCT15" s="2101" t="s">
        <v>973</v>
      </c>
      <c r="MCU15" s="2101" t="s">
        <v>1145</v>
      </c>
      <c r="MCV15" s="2101"/>
      <c r="MCW15" s="2102" t="s">
        <v>961</v>
      </c>
      <c r="MCX15" s="2106">
        <v>2013</v>
      </c>
      <c r="MCY15" s="2106"/>
      <c r="MCZ15" s="2106"/>
      <c r="MDA15" s="2106"/>
      <c r="MDB15" s="2106"/>
      <c r="MDC15" s="2101" t="s">
        <v>886</v>
      </c>
      <c r="MDD15" s="2107">
        <v>2513797304.6181192</v>
      </c>
      <c r="MDE15" s="2106">
        <v>2</v>
      </c>
      <c r="MDF15" s="2102" t="s">
        <v>4552</v>
      </c>
      <c r="MDG15" s="2100" t="s">
        <v>925</v>
      </c>
      <c r="MDH15" s="2103"/>
      <c r="MDI15" s="2101" t="s">
        <v>927</v>
      </c>
      <c r="MDJ15" s="2101" t="s">
        <v>973</v>
      </c>
      <c r="MDK15" s="2101" t="s">
        <v>1145</v>
      </c>
      <c r="MDL15" s="2101"/>
      <c r="MDM15" s="2102" t="s">
        <v>961</v>
      </c>
      <c r="MDN15" s="2106">
        <v>2013</v>
      </c>
      <c r="MDO15" s="2106"/>
      <c r="MDP15" s="2106"/>
      <c r="MDQ15" s="2106"/>
      <c r="MDR15" s="2106"/>
      <c r="MDS15" s="2101" t="s">
        <v>886</v>
      </c>
      <c r="MDT15" s="2107">
        <v>2513797304.6181192</v>
      </c>
      <c r="MDU15" s="2106">
        <v>2</v>
      </c>
      <c r="MDV15" s="2102" t="s">
        <v>4552</v>
      </c>
      <c r="MDW15" s="2100" t="s">
        <v>925</v>
      </c>
      <c r="MDX15" s="2103"/>
      <c r="MDY15" s="2101" t="s">
        <v>927</v>
      </c>
      <c r="MDZ15" s="2101" t="s">
        <v>973</v>
      </c>
      <c r="MEA15" s="2101" t="s">
        <v>1145</v>
      </c>
      <c r="MEB15" s="2101"/>
      <c r="MEC15" s="2102" t="s">
        <v>961</v>
      </c>
      <c r="MED15" s="2106">
        <v>2013</v>
      </c>
      <c r="MEE15" s="2106"/>
      <c r="MEF15" s="2106"/>
      <c r="MEG15" s="2106"/>
      <c r="MEH15" s="2106"/>
      <c r="MEI15" s="2101" t="s">
        <v>886</v>
      </c>
      <c r="MEJ15" s="2107">
        <v>2513797304.6181192</v>
      </c>
      <c r="MEK15" s="2106">
        <v>2</v>
      </c>
      <c r="MEL15" s="2102" t="s">
        <v>4552</v>
      </c>
      <c r="MEM15" s="2100" t="s">
        <v>925</v>
      </c>
      <c r="MEN15" s="2103"/>
      <c r="MEO15" s="2101" t="s">
        <v>927</v>
      </c>
      <c r="MEP15" s="2101" t="s">
        <v>973</v>
      </c>
      <c r="MEQ15" s="2101" t="s">
        <v>1145</v>
      </c>
      <c r="MER15" s="2101"/>
      <c r="MES15" s="2102" t="s">
        <v>961</v>
      </c>
      <c r="MET15" s="2106">
        <v>2013</v>
      </c>
      <c r="MEU15" s="2106"/>
      <c r="MEV15" s="2106"/>
      <c r="MEW15" s="2106"/>
      <c r="MEX15" s="2106"/>
      <c r="MEY15" s="2101" t="s">
        <v>886</v>
      </c>
      <c r="MEZ15" s="2107">
        <v>2513797304.6181192</v>
      </c>
      <c r="MFA15" s="2106">
        <v>2</v>
      </c>
      <c r="MFB15" s="2102" t="s">
        <v>4552</v>
      </c>
      <c r="MFC15" s="2100" t="s">
        <v>925</v>
      </c>
      <c r="MFD15" s="2103"/>
      <c r="MFE15" s="2101" t="s">
        <v>927</v>
      </c>
      <c r="MFF15" s="2101" t="s">
        <v>973</v>
      </c>
      <c r="MFG15" s="2101" t="s">
        <v>1145</v>
      </c>
      <c r="MFH15" s="2101"/>
      <c r="MFI15" s="2102" t="s">
        <v>961</v>
      </c>
      <c r="MFJ15" s="2106">
        <v>2013</v>
      </c>
      <c r="MFK15" s="2106"/>
      <c r="MFL15" s="2106"/>
      <c r="MFM15" s="2106"/>
      <c r="MFN15" s="2106"/>
      <c r="MFO15" s="2101" t="s">
        <v>886</v>
      </c>
      <c r="MFP15" s="2107">
        <v>2513797304.6181192</v>
      </c>
      <c r="MFQ15" s="2106">
        <v>2</v>
      </c>
      <c r="MFR15" s="2102" t="s">
        <v>4552</v>
      </c>
      <c r="MFS15" s="2100" t="s">
        <v>925</v>
      </c>
      <c r="MFT15" s="2103"/>
      <c r="MFU15" s="2101" t="s">
        <v>927</v>
      </c>
      <c r="MFV15" s="2101" t="s">
        <v>973</v>
      </c>
      <c r="MFW15" s="2101" t="s">
        <v>1145</v>
      </c>
      <c r="MFX15" s="2101"/>
      <c r="MFY15" s="2102" t="s">
        <v>961</v>
      </c>
      <c r="MFZ15" s="2106">
        <v>2013</v>
      </c>
      <c r="MGA15" s="2106"/>
      <c r="MGB15" s="2106"/>
      <c r="MGC15" s="2106"/>
      <c r="MGD15" s="2106"/>
      <c r="MGE15" s="2101" t="s">
        <v>886</v>
      </c>
      <c r="MGF15" s="2107">
        <v>2513797304.6181192</v>
      </c>
      <c r="MGG15" s="2106">
        <v>2</v>
      </c>
      <c r="MGH15" s="2102" t="s">
        <v>4552</v>
      </c>
      <c r="MGI15" s="2100" t="s">
        <v>925</v>
      </c>
      <c r="MGJ15" s="2103"/>
      <c r="MGK15" s="2101" t="s">
        <v>927</v>
      </c>
      <c r="MGL15" s="2101" t="s">
        <v>973</v>
      </c>
      <c r="MGM15" s="2101" t="s">
        <v>1145</v>
      </c>
      <c r="MGN15" s="2101"/>
      <c r="MGO15" s="2102" t="s">
        <v>961</v>
      </c>
      <c r="MGP15" s="2106">
        <v>2013</v>
      </c>
      <c r="MGQ15" s="2106"/>
      <c r="MGR15" s="2106"/>
      <c r="MGS15" s="2106"/>
      <c r="MGT15" s="2106"/>
      <c r="MGU15" s="2101" t="s">
        <v>886</v>
      </c>
      <c r="MGV15" s="2107">
        <v>2513797304.6181192</v>
      </c>
      <c r="MGW15" s="2106">
        <v>2</v>
      </c>
      <c r="MGX15" s="2102" t="s">
        <v>4552</v>
      </c>
      <c r="MGY15" s="2100" t="s">
        <v>925</v>
      </c>
      <c r="MGZ15" s="2103"/>
      <c r="MHA15" s="2101" t="s">
        <v>927</v>
      </c>
      <c r="MHB15" s="2101" t="s">
        <v>973</v>
      </c>
      <c r="MHC15" s="2101" t="s">
        <v>1145</v>
      </c>
      <c r="MHD15" s="2101"/>
      <c r="MHE15" s="2102" t="s">
        <v>961</v>
      </c>
      <c r="MHF15" s="2106">
        <v>2013</v>
      </c>
      <c r="MHG15" s="2106"/>
      <c r="MHH15" s="2106"/>
      <c r="MHI15" s="2106"/>
      <c r="MHJ15" s="2106"/>
      <c r="MHK15" s="2101" t="s">
        <v>886</v>
      </c>
      <c r="MHL15" s="2107">
        <v>2513797304.6181192</v>
      </c>
      <c r="MHM15" s="2106">
        <v>2</v>
      </c>
      <c r="MHN15" s="2102" t="s">
        <v>4552</v>
      </c>
      <c r="MHO15" s="2100" t="s">
        <v>925</v>
      </c>
      <c r="MHP15" s="2103"/>
      <c r="MHQ15" s="2101" t="s">
        <v>927</v>
      </c>
      <c r="MHR15" s="2101" t="s">
        <v>973</v>
      </c>
      <c r="MHS15" s="2101" t="s">
        <v>1145</v>
      </c>
      <c r="MHT15" s="2101"/>
      <c r="MHU15" s="2102" t="s">
        <v>961</v>
      </c>
      <c r="MHV15" s="2106">
        <v>2013</v>
      </c>
      <c r="MHW15" s="2106"/>
      <c r="MHX15" s="2106"/>
      <c r="MHY15" s="2106"/>
      <c r="MHZ15" s="2106"/>
      <c r="MIA15" s="2101" t="s">
        <v>886</v>
      </c>
      <c r="MIB15" s="2107">
        <v>2513797304.6181192</v>
      </c>
      <c r="MIC15" s="2106">
        <v>2</v>
      </c>
      <c r="MID15" s="2102" t="s">
        <v>4552</v>
      </c>
      <c r="MIE15" s="2100" t="s">
        <v>925</v>
      </c>
      <c r="MIF15" s="2103"/>
      <c r="MIG15" s="2101" t="s">
        <v>927</v>
      </c>
      <c r="MIH15" s="2101" t="s">
        <v>973</v>
      </c>
      <c r="MII15" s="2101" t="s">
        <v>1145</v>
      </c>
      <c r="MIJ15" s="2101"/>
      <c r="MIK15" s="2102" t="s">
        <v>961</v>
      </c>
      <c r="MIL15" s="2106">
        <v>2013</v>
      </c>
      <c r="MIM15" s="2106"/>
      <c r="MIN15" s="2106"/>
      <c r="MIO15" s="2106"/>
      <c r="MIP15" s="2106"/>
      <c r="MIQ15" s="2101" t="s">
        <v>886</v>
      </c>
      <c r="MIR15" s="2107">
        <v>2513797304.6181192</v>
      </c>
      <c r="MIS15" s="2106">
        <v>2</v>
      </c>
      <c r="MIT15" s="2102" t="s">
        <v>4552</v>
      </c>
      <c r="MIU15" s="2100" t="s">
        <v>925</v>
      </c>
      <c r="MIV15" s="2103"/>
      <c r="MIW15" s="2101" t="s">
        <v>927</v>
      </c>
      <c r="MIX15" s="2101" t="s">
        <v>973</v>
      </c>
      <c r="MIY15" s="2101" t="s">
        <v>1145</v>
      </c>
      <c r="MIZ15" s="2101"/>
      <c r="MJA15" s="2102" t="s">
        <v>961</v>
      </c>
      <c r="MJB15" s="2106">
        <v>2013</v>
      </c>
      <c r="MJC15" s="2106"/>
      <c r="MJD15" s="2106"/>
      <c r="MJE15" s="2106"/>
      <c r="MJF15" s="2106"/>
      <c r="MJG15" s="2101" t="s">
        <v>886</v>
      </c>
      <c r="MJH15" s="2107">
        <v>2513797304.6181192</v>
      </c>
      <c r="MJI15" s="2106">
        <v>2</v>
      </c>
      <c r="MJJ15" s="2102" t="s">
        <v>4552</v>
      </c>
      <c r="MJK15" s="2100" t="s">
        <v>925</v>
      </c>
      <c r="MJL15" s="2103"/>
      <c r="MJM15" s="2101" t="s">
        <v>927</v>
      </c>
      <c r="MJN15" s="2101" t="s">
        <v>973</v>
      </c>
      <c r="MJO15" s="2101" t="s">
        <v>1145</v>
      </c>
      <c r="MJP15" s="2101"/>
      <c r="MJQ15" s="2102" t="s">
        <v>961</v>
      </c>
      <c r="MJR15" s="2106">
        <v>2013</v>
      </c>
      <c r="MJS15" s="2106"/>
      <c r="MJT15" s="2106"/>
      <c r="MJU15" s="2106"/>
      <c r="MJV15" s="2106"/>
      <c r="MJW15" s="2101" t="s">
        <v>886</v>
      </c>
      <c r="MJX15" s="2107">
        <v>2513797304.6181192</v>
      </c>
      <c r="MJY15" s="2106">
        <v>2</v>
      </c>
      <c r="MJZ15" s="2102" t="s">
        <v>4552</v>
      </c>
      <c r="MKA15" s="2100" t="s">
        <v>925</v>
      </c>
      <c r="MKB15" s="2103"/>
      <c r="MKC15" s="2101" t="s">
        <v>927</v>
      </c>
      <c r="MKD15" s="2101" t="s">
        <v>973</v>
      </c>
      <c r="MKE15" s="2101" t="s">
        <v>1145</v>
      </c>
      <c r="MKF15" s="2101"/>
      <c r="MKG15" s="2102" t="s">
        <v>961</v>
      </c>
      <c r="MKH15" s="2106">
        <v>2013</v>
      </c>
      <c r="MKI15" s="2106"/>
      <c r="MKJ15" s="2106"/>
      <c r="MKK15" s="2106"/>
      <c r="MKL15" s="2106"/>
      <c r="MKM15" s="2101" t="s">
        <v>886</v>
      </c>
      <c r="MKN15" s="2107">
        <v>2513797304.6181192</v>
      </c>
      <c r="MKO15" s="2106">
        <v>2</v>
      </c>
      <c r="MKP15" s="2102" t="s">
        <v>4552</v>
      </c>
      <c r="MKQ15" s="2100" t="s">
        <v>925</v>
      </c>
      <c r="MKR15" s="2103"/>
      <c r="MKS15" s="2101" t="s">
        <v>927</v>
      </c>
      <c r="MKT15" s="2101" t="s">
        <v>973</v>
      </c>
      <c r="MKU15" s="2101" t="s">
        <v>1145</v>
      </c>
      <c r="MKV15" s="2101"/>
      <c r="MKW15" s="2102" t="s">
        <v>961</v>
      </c>
      <c r="MKX15" s="2106">
        <v>2013</v>
      </c>
      <c r="MKY15" s="2106"/>
      <c r="MKZ15" s="2106"/>
      <c r="MLA15" s="2106"/>
      <c r="MLB15" s="2106"/>
      <c r="MLC15" s="2101" t="s">
        <v>886</v>
      </c>
      <c r="MLD15" s="2107">
        <v>2513797304.6181192</v>
      </c>
      <c r="MLE15" s="2106">
        <v>2</v>
      </c>
      <c r="MLF15" s="2102" t="s">
        <v>4552</v>
      </c>
      <c r="MLG15" s="2100" t="s">
        <v>925</v>
      </c>
      <c r="MLH15" s="2103"/>
      <c r="MLI15" s="2101" t="s">
        <v>927</v>
      </c>
      <c r="MLJ15" s="2101" t="s">
        <v>973</v>
      </c>
      <c r="MLK15" s="2101" t="s">
        <v>1145</v>
      </c>
      <c r="MLL15" s="2101"/>
      <c r="MLM15" s="2102" t="s">
        <v>961</v>
      </c>
      <c r="MLN15" s="2106">
        <v>2013</v>
      </c>
      <c r="MLO15" s="2106"/>
      <c r="MLP15" s="2106"/>
      <c r="MLQ15" s="2106"/>
      <c r="MLR15" s="2106"/>
      <c r="MLS15" s="2101" t="s">
        <v>886</v>
      </c>
      <c r="MLT15" s="2107">
        <v>2513797304.6181192</v>
      </c>
      <c r="MLU15" s="2106">
        <v>2</v>
      </c>
      <c r="MLV15" s="2102" t="s">
        <v>4552</v>
      </c>
      <c r="MLW15" s="2100" t="s">
        <v>925</v>
      </c>
      <c r="MLX15" s="2103"/>
      <c r="MLY15" s="2101" t="s">
        <v>927</v>
      </c>
      <c r="MLZ15" s="2101" t="s">
        <v>973</v>
      </c>
      <c r="MMA15" s="2101" t="s">
        <v>1145</v>
      </c>
      <c r="MMB15" s="2101"/>
      <c r="MMC15" s="2102" t="s">
        <v>961</v>
      </c>
      <c r="MMD15" s="2106">
        <v>2013</v>
      </c>
      <c r="MME15" s="2106"/>
      <c r="MMF15" s="2106"/>
      <c r="MMG15" s="2106"/>
      <c r="MMH15" s="2106"/>
      <c r="MMI15" s="2101" t="s">
        <v>886</v>
      </c>
      <c r="MMJ15" s="2107">
        <v>2513797304.6181192</v>
      </c>
      <c r="MMK15" s="2106">
        <v>2</v>
      </c>
      <c r="MML15" s="2102" t="s">
        <v>4552</v>
      </c>
      <c r="MMM15" s="2100" t="s">
        <v>925</v>
      </c>
      <c r="MMN15" s="2103"/>
      <c r="MMO15" s="2101" t="s">
        <v>927</v>
      </c>
      <c r="MMP15" s="2101" t="s">
        <v>973</v>
      </c>
      <c r="MMQ15" s="2101" t="s">
        <v>1145</v>
      </c>
      <c r="MMR15" s="2101"/>
      <c r="MMS15" s="2102" t="s">
        <v>961</v>
      </c>
      <c r="MMT15" s="2106">
        <v>2013</v>
      </c>
      <c r="MMU15" s="2106"/>
      <c r="MMV15" s="2106"/>
      <c r="MMW15" s="2106"/>
      <c r="MMX15" s="2106"/>
      <c r="MMY15" s="2101" t="s">
        <v>886</v>
      </c>
      <c r="MMZ15" s="2107">
        <v>2513797304.6181192</v>
      </c>
      <c r="MNA15" s="2106">
        <v>2</v>
      </c>
      <c r="MNB15" s="2102" t="s">
        <v>4552</v>
      </c>
      <c r="MNC15" s="2100" t="s">
        <v>925</v>
      </c>
      <c r="MND15" s="2103"/>
      <c r="MNE15" s="2101" t="s">
        <v>927</v>
      </c>
      <c r="MNF15" s="2101" t="s">
        <v>973</v>
      </c>
      <c r="MNG15" s="2101" t="s">
        <v>1145</v>
      </c>
      <c r="MNH15" s="2101"/>
      <c r="MNI15" s="2102" t="s">
        <v>961</v>
      </c>
      <c r="MNJ15" s="2106">
        <v>2013</v>
      </c>
      <c r="MNK15" s="2106"/>
      <c r="MNL15" s="2106"/>
      <c r="MNM15" s="2106"/>
      <c r="MNN15" s="2106"/>
      <c r="MNO15" s="2101" t="s">
        <v>886</v>
      </c>
      <c r="MNP15" s="2107">
        <v>2513797304.6181192</v>
      </c>
      <c r="MNQ15" s="2106">
        <v>2</v>
      </c>
      <c r="MNR15" s="2102" t="s">
        <v>4552</v>
      </c>
      <c r="MNS15" s="2100" t="s">
        <v>925</v>
      </c>
      <c r="MNT15" s="2103"/>
      <c r="MNU15" s="2101" t="s">
        <v>927</v>
      </c>
      <c r="MNV15" s="2101" t="s">
        <v>973</v>
      </c>
      <c r="MNW15" s="2101" t="s">
        <v>1145</v>
      </c>
      <c r="MNX15" s="2101"/>
      <c r="MNY15" s="2102" t="s">
        <v>961</v>
      </c>
      <c r="MNZ15" s="2106">
        <v>2013</v>
      </c>
      <c r="MOA15" s="2106"/>
      <c r="MOB15" s="2106"/>
      <c r="MOC15" s="2106"/>
      <c r="MOD15" s="2106"/>
      <c r="MOE15" s="2101" t="s">
        <v>886</v>
      </c>
      <c r="MOF15" s="2107">
        <v>2513797304.6181192</v>
      </c>
      <c r="MOG15" s="2106">
        <v>2</v>
      </c>
      <c r="MOH15" s="2102" t="s">
        <v>4552</v>
      </c>
      <c r="MOI15" s="2100" t="s">
        <v>925</v>
      </c>
      <c r="MOJ15" s="2103"/>
      <c r="MOK15" s="2101" t="s">
        <v>927</v>
      </c>
      <c r="MOL15" s="2101" t="s">
        <v>973</v>
      </c>
      <c r="MOM15" s="2101" t="s">
        <v>1145</v>
      </c>
      <c r="MON15" s="2101"/>
      <c r="MOO15" s="2102" t="s">
        <v>961</v>
      </c>
      <c r="MOP15" s="2106">
        <v>2013</v>
      </c>
      <c r="MOQ15" s="2106"/>
      <c r="MOR15" s="2106"/>
      <c r="MOS15" s="2106"/>
      <c r="MOT15" s="2106"/>
      <c r="MOU15" s="2101" t="s">
        <v>886</v>
      </c>
      <c r="MOV15" s="2107">
        <v>2513797304.6181192</v>
      </c>
      <c r="MOW15" s="2106">
        <v>2</v>
      </c>
      <c r="MOX15" s="2102" t="s">
        <v>4552</v>
      </c>
      <c r="MOY15" s="2100" t="s">
        <v>925</v>
      </c>
      <c r="MOZ15" s="2103"/>
      <c r="MPA15" s="2101" t="s">
        <v>927</v>
      </c>
      <c r="MPB15" s="2101" t="s">
        <v>973</v>
      </c>
      <c r="MPC15" s="2101" t="s">
        <v>1145</v>
      </c>
      <c r="MPD15" s="2101"/>
      <c r="MPE15" s="2102" t="s">
        <v>961</v>
      </c>
      <c r="MPF15" s="2106">
        <v>2013</v>
      </c>
      <c r="MPG15" s="2106"/>
      <c r="MPH15" s="2106"/>
      <c r="MPI15" s="2106"/>
      <c r="MPJ15" s="2106"/>
      <c r="MPK15" s="2101" t="s">
        <v>886</v>
      </c>
      <c r="MPL15" s="2107">
        <v>2513797304.6181192</v>
      </c>
      <c r="MPM15" s="2106">
        <v>2</v>
      </c>
      <c r="MPN15" s="2102" t="s">
        <v>4552</v>
      </c>
      <c r="MPO15" s="2100" t="s">
        <v>925</v>
      </c>
      <c r="MPP15" s="2103"/>
      <c r="MPQ15" s="2101" t="s">
        <v>927</v>
      </c>
      <c r="MPR15" s="2101" t="s">
        <v>973</v>
      </c>
      <c r="MPS15" s="2101" t="s">
        <v>1145</v>
      </c>
      <c r="MPT15" s="2101"/>
      <c r="MPU15" s="2102" t="s">
        <v>961</v>
      </c>
      <c r="MPV15" s="2106">
        <v>2013</v>
      </c>
      <c r="MPW15" s="2106"/>
      <c r="MPX15" s="2106"/>
      <c r="MPY15" s="2106"/>
      <c r="MPZ15" s="2106"/>
      <c r="MQA15" s="2101" t="s">
        <v>886</v>
      </c>
      <c r="MQB15" s="2107">
        <v>2513797304.6181192</v>
      </c>
      <c r="MQC15" s="2106">
        <v>2</v>
      </c>
      <c r="MQD15" s="2102" t="s">
        <v>4552</v>
      </c>
      <c r="MQE15" s="2100" t="s">
        <v>925</v>
      </c>
      <c r="MQF15" s="2103"/>
      <c r="MQG15" s="2101" t="s">
        <v>927</v>
      </c>
      <c r="MQH15" s="2101" t="s">
        <v>973</v>
      </c>
      <c r="MQI15" s="2101" t="s">
        <v>1145</v>
      </c>
      <c r="MQJ15" s="2101"/>
      <c r="MQK15" s="2102" t="s">
        <v>961</v>
      </c>
      <c r="MQL15" s="2106">
        <v>2013</v>
      </c>
      <c r="MQM15" s="2106"/>
      <c r="MQN15" s="2106"/>
      <c r="MQO15" s="2106"/>
      <c r="MQP15" s="2106"/>
      <c r="MQQ15" s="2101" t="s">
        <v>886</v>
      </c>
      <c r="MQR15" s="2107">
        <v>2513797304.6181192</v>
      </c>
      <c r="MQS15" s="2106">
        <v>2</v>
      </c>
      <c r="MQT15" s="2102" t="s">
        <v>4552</v>
      </c>
      <c r="MQU15" s="2100" t="s">
        <v>925</v>
      </c>
      <c r="MQV15" s="2103"/>
      <c r="MQW15" s="2101" t="s">
        <v>927</v>
      </c>
      <c r="MQX15" s="2101" t="s">
        <v>973</v>
      </c>
      <c r="MQY15" s="2101" t="s">
        <v>1145</v>
      </c>
      <c r="MQZ15" s="2101"/>
      <c r="MRA15" s="2102" t="s">
        <v>961</v>
      </c>
      <c r="MRB15" s="2106">
        <v>2013</v>
      </c>
      <c r="MRC15" s="2106"/>
      <c r="MRD15" s="2106"/>
      <c r="MRE15" s="2106"/>
      <c r="MRF15" s="2106"/>
      <c r="MRG15" s="2101" t="s">
        <v>886</v>
      </c>
      <c r="MRH15" s="2107">
        <v>2513797304.6181192</v>
      </c>
      <c r="MRI15" s="2106">
        <v>2</v>
      </c>
      <c r="MRJ15" s="2102" t="s">
        <v>4552</v>
      </c>
      <c r="MRK15" s="2100" t="s">
        <v>925</v>
      </c>
      <c r="MRL15" s="2103"/>
      <c r="MRM15" s="2101" t="s">
        <v>927</v>
      </c>
      <c r="MRN15" s="2101" t="s">
        <v>973</v>
      </c>
      <c r="MRO15" s="2101" t="s">
        <v>1145</v>
      </c>
      <c r="MRP15" s="2101"/>
      <c r="MRQ15" s="2102" t="s">
        <v>961</v>
      </c>
      <c r="MRR15" s="2106">
        <v>2013</v>
      </c>
      <c r="MRS15" s="2106"/>
      <c r="MRT15" s="2106"/>
      <c r="MRU15" s="2106"/>
      <c r="MRV15" s="2106"/>
      <c r="MRW15" s="2101" t="s">
        <v>886</v>
      </c>
      <c r="MRX15" s="2107">
        <v>2513797304.6181192</v>
      </c>
      <c r="MRY15" s="2106">
        <v>2</v>
      </c>
      <c r="MRZ15" s="2102" t="s">
        <v>4552</v>
      </c>
      <c r="MSA15" s="2100" t="s">
        <v>925</v>
      </c>
      <c r="MSB15" s="2103"/>
      <c r="MSC15" s="2101" t="s">
        <v>927</v>
      </c>
      <c r="MSD15" s="2101" t="s">
        <v>973</v>
      </c>
      <c r="MSE15" s="2101" t="s">
        <v>1145</v>
      </c>
      <c r="MSF15" s="2101"/>
      <c r="MSG15" s="2102" t="s">
        <v>961</v>
      </c>
      <c r="MSH15" s="2106">
        <v>2013</v>
      </c>
      <c r="MSI15" s="2106"/>
      <c r="MSJ15" s="2106"/>
      <c r="MSK15" s="2106"/>
      <c r="MSL15" s="2106"/>
      <c r="MSM15" s="2101" t="s">
        <v>886</v>
      </c>
      <c r="MSN15" s="2107">
        <v>2513797304.6181192</v>
      </c>
      <c r="MSO15" s="2106">
        <v>2</v>
      </c>
      <c r="MSP15" s="2102" t="s">
        <v>4552</v>
      </c>
      <c r="MSQ15" s="2100" t="s">
        <v>925</v>
      </c>
      <c r="MSR15" s="2103"/>
      <c r="MSS15" s="2101" t="s">
        <v>927</v>
      </c>
      <c r="MST15" s="2101" t="s">
        <v>973</v>
      </c>
      <c r="MSU15" s="2101" t="s">
        <v>1145</v>
      </c>
      <c r="MSV15" s="2101"/>
      <c r="MSW15" s="2102" t="s">
        <v>961</v>
      </c>
      <c r="MSX15" s="2106">
        <v>2013</v>
      </c>
      <c r="MSY15" s="2106"/>
      <c r="MSZ15" s="2106"/>
      <c r="MTA15" s="2106"/>
      <c r="MTB15" s="2106"/>
      <c r="MTC15" s="2101" t="s">
        <v>886</v>
      </c>
      <c r="MTD15" s="2107">
        <v>2513797304.6181192</v>
      </c>
      <c r="MTE15" s="2106">
        <v>2</v>
      </c>
      <c r="MTF15" s="2102" t="s">
        <v>4552</v>
      </c>
      <c r="MTG15" s="2100" t="s">
        <v>925</v>
      </c>
      <c r="MTH15" s="2103"/>
      <c r="MTI15" s="2101" t="s">
        <v>927</v>
      </c>
      <c r="MTJ15" s="2101" t="s">
        <v>973</v>
      </c>
      <c r="MTK15" s="2101" t="s">
        <v>1145</v>
      </c>
      <c r="MTL15" s="2101"/>
      <c r="MTM15" s="2102" t="s">
        <v>961</v>
      </c>
      <c r="MTN15" s="2106">
        <v>2013</v>
      </c>
      <c r="MTO15" s="2106"/>
      <c r="MTP15" s="2106"/>
      <c r="MTQ15" s="2106"/>
      <c r="MTR15" s="2106"/>
      <c r="MTS15" s="2101" t="s">
        <v>886</v>
      </c>
      <c r="MTT15" s="2107">
        <v>2513797304.6181192</v>
      </c>
      <c r="MTU15" s="2106">
        <v>2</v>
      </c>
      <c r="MTV15" s="2102" t="s">
        <v>4552</v>
      </c>
      <c r="MTW15" s="2100" t="s">
        <v>925</v>
      </c>
      <c r="MTX15" s="2103"/>
      <c r="MTY15" s="2101" t="s">
        <v>927</v>
      </c>
      <c r="MTZ15" s="2101" t="s">
        <v>973</v>
      </c>
      <c r="MUA15" s="2101" t="s">
        <v>1145</v>
      </c>
      <c r="MUB15" s="2101"/>
      <c r="MUC15" s="2102" t="s">
        <v>961</v>
      </c>
      <c r="MUD15" s="2106">
        <v>2013</v>
      </c>
      <c r="MUE15" s="2106"/>
      <c r="MUF15" s="2106"/>
      <c r="MUG15" s="2106"/>
      <c r="MUH15" s="2106"/>
      <c r="MUI15" s="2101" t="s">
        <v>886</v>
      </c>
      <c r="MUJ15" s="2107">
        <v>2513797304.6181192</v>
      </c>
      <c r="MUK15" s="2106">
        <v>2</v>
      </c>
      <c r="MUL15" s="2102" t="s">
        <v>4552</v>
      </c>
      <c r="MUM15" s="2100" t="s">
        <v>925</v>
      </c>
      <c r="MUN15" s="2103"/>
      <c r="MUO15" s="2101" t="s">
        <v>927</v>
      </c>
      <c r="MUP15" s="2101" t="s">
        <v>973</v>
      </c>
      <c r="MUQ15" s="2101" t="s">
        <v>1145</v>
      </c>
      <c r="MUR15" s="2101"/>
      <c r="MUS15" s="2102" t="s">
        <v>961</v>
      </c>
      <c r="MUT15" s="2106">
        <v>2013</v>
      </c>
      <c r="MUU15" s="2106"/>
      <c r="MUV15" s="2106"/>
      <c r="MUW15" s="2106"/>
      <c r="MUX15" s="2106"/>
      <c r="MUY15" s="2101" t="s">
        <v>886</v>
      </c>
      <c r="MUZ15" s="2107">
        <v>2513797304.6181192</v>
      </c>
      <c r="MVA15" s="2106">
        <v>2</v>
      </c>
      <c r="MVB15" s="2102" t="s">
        <v>4552</v>
      </c>
      <c r="MVC15" s="2100" t="s">
        <v>925</v>
      </c>
      <c r="MVD15" s="2103"/>
      <c r="MVE15" s="2101" t="s">
        <v>927</v>
      </c>
      <c r="MVF15" s="2101" t="s">
        <v>973</v>
      </c>
      <c r="MVG15" s="2101" t="s">
        <v>1145</v>
      </c>
      <c r="MVH15" s="2101"/>
      <c r="MVI15" s="2102" t="s">
        <v>961</v>
      </c>
      <c r="MVJ15" s="2106">
        <v>2013</v>
      </c>
      <c r="MVK15" s="2106"/>
      <c r="MVL15" s="2106"/>
      <c r="MVM15" s="2106"/>
      <c r="MVN15" s="2106"/>
      <c r="MVO15" s="2101" t="s">
        <v>886</v>
      </c>
      <c r="MVP15" s="2107">
        <v>2513797304.6181192</v>
      </c>
      <c r="MVQ15" s="2106">
        <v>2</v>
      </c>
      <c r="MVR15" s="2102" t="s">
        <v>4552</v>
      </c>
      <c r="MVS15" s="2100" t="s">
        <v>925</v>
      </c>
      <c r="MVT15" s="2103"/>
      <c r="MVU15" s="2101" t="s">
        <v>927</v>
      </c>
      <c r="MVV15" s="2101" t="s">
        <v>973</v>
      </c>
      <c r="MVW15" s="2101" t="s">
        <v>1145</v>
      </c>
      <c r="MVX15" s="2101"/>
      <c r="MVY15" s="2102" t="s">
        <v>961</v>
      </c>
      <c r="MVZ15" s="2106">
        <v>2013</v>
      </c>
      <c r="MWA15" s="2106"/>
      <c r="MWB15" s="2106"/>
      <c r="MWC15" s="2106"/>
      <c r="MWD15" s="2106"/>
      <c r="MWE15" s="2101" t="s">
        <v>886</v>
      </c>
      <c r="MWF15" s="2107">
        <v>2513797304.6181192</v>
      </c>
      <c r="MWG15" s="2106">
        <v>2</v>
      </c>
      <c r="MWH15" s="2102" t="s">
        <v>4552</v>
      </c>
      <c r="MWI15" s="2100" t="s">
        <v>925</v>
      </c>
      <c r="MWJ15" s="2103"/>
      <c r="MWK15" s="2101" t="s">
        <v>927</v>
      </c>
      <c r="MWL15" s="2101" t="s">
        <v>973</v>
      </c>
      <c r="MWM15" s="2101" t="s">
        <v>1145</v>
      </c>
      <c r="MWN15" s="2101"/>
      <c r="MWO15" s="2102" t="s">
        <v>961</v>
      </c>
      <c r="MWP15" s="2106">
        <v>2013</v>
      </c>
      <c r="MWQ15" s="2106"/>
      <c r="MWR15" s="2106"/>
      <c r="MWS15" s="2106"/>
      <c r="MWT15" s="2106"/>
      <c r="MWU15" s="2101" t="s">
        <v>886</v>
      </c>
      <c r="MWV15" s="2107">
        <v>2513797304.6181192</v>
      </c>
      <c r="MWW15" s="2106">
        <v>2</v>
      </c>
      <c r="MWX15" s="2102" t="s">
        <v>4552</v>
      </c>
      <c r="MWY15" s="2100" t="s">
        <v>925</v>
      </c>
      <c r="MWZ15" s="2103"/>
      <c r="MXA15" s="2101" t="s">
        <v>927</v>
      </c>
      <c r="MXB15" s="2101" t="s">
        <v>973</v>
      </c>
      <c r="MXC15" s="2101" t="s">
        <v>1145</v>
      </c>
      <c r="MXD15" s="2101"/>
      <c r="MXE15" s="2102" t="s">
        <v>961</v>
      </c>
      <c r="MXF15" s="2106">
        <v>2013</v>
      </c>
      <c r="MXG15" s="2106"/>
      <c r="MXH15" s="2106"/>
      <c r="MXI15" s="2106"/>
      <c r="MXJ15" s="2106"/>
      <c r="MXK15" s="2101" t="s">
        <v>886</v>
      </c>
      <c r="MXL15" s="2107">
        <v>2513797304.6181192</v>
      </c>
      <c r="MXM15" s="2106">
        <v>2</v>
      </c>
      <c r="MXN15" s="2102" t="s">
        <v>4552</v>
      </c>
      <c r="MXO15" s="2100" t="s">
        <v>925</v>
      </c>
      <c r="MXP15" s="2103"/>
      <c r="MXQ15" s="2101" t="s">
        <v>927</v>
      </c>
      <c r="MXR15" s="2101" t="s">
        <v>973</v>
      </c>
      <c r="MXS15" s="2101" t="s">
        <v>1145</v>
      </c>
      <c r="MXT15" s="2101"/>
      <c r="MXU15" s="2102" t="s">
        <v>961</v>
      </c>
      <c r="MXV15" s="2106">
        <v>2013</v>
      </c>
      <c r="MXW15" s="2106"/>
      <c r="MXX15" s="2106"/>
      <c r="MXY15" s="2106"/>
      <c r="MXZ15" s="2106"/>
      <c r="MYA15" s="2101" t="s">
        <v>886</v>
      </c>
      <c r="MYB15" s="2107">
        <v>2513797304.6181192</v>
      </c>
      <c r="MYC15" s="2106">
        <v>2</v>
      </c>
      <c r="MYD15" s="2102" t="s">
        <v>4552</v>
      </c>
      <c r="MYE15" s="2100" t="s">
        <v>925</v>
      </c>
      <c r="MYF15" s="2103"/>
      <c r="MYG15" s="2101" t="s">
        <v>927</v>
      </c>
      <c r="MYH15" s="2101" t="s">
        <v>973</v>
      </c>
      <c r="MYI15" s="2101" t="s">
        <v>1145</v>
      </c>
      <c r="MYJ15" s="2101"/>
      <c r="MYK15" s="2102" t="s">
        <v>961</v>
      </c>
      <c r="MYL15" s="2106">
        <v>2013</v>
      </c>
      <c r="MYM15" s="2106"/>
      <c r="MYN15" s="2106"/>
      <c r="MYO15" s="2106"/>
      <c r="MYP15" s="2106"/>
      <c r="MYQ15" s="2101" t="s">
        <v>886</v>
      </c>
      <c r="MYR15" s="2107">
        <v>2513797304.6181192</v>
      </c>
      <c r="MYS15" s="2106">
        <v>2</v>
      </c>
      <c r="MYT15" s="2102" t="s">
        <v>4552</v>
      </c>
      <c r="MYU15" s="2100" t="s">
        <v>925</v>
      </c>
      <c r="MYV15" s="2103"/>
      <c r="MYW15" s="2101" t="s">
        <v>927</v>
      </c>
      <c r="MYX15" s="2101" t="s">
        <v>973</v>
      </c>
      <c r="MYY15" s="2101" t="s">
        <v>1145</v>
      </c>
      <c r="MYZ15" s="2101"/>
      <c r="MZA15" s="2102" t="s">
        <v>961</v>
      </c>
      <c r="MZB15" s="2106">
        <v>2013</v>
      </c>
      <c r="MZC15" s="2106"/>
      <c r="MZD15" s="2106"/>
      <c r="MZE15" s="2106"/>
      <c r="MZF15" s="2106"/>
      <c r="MZG15" s="2101" t="s">
        <v>886</v>
      </c>
      <c r="MZH15" s="2107">
        <v>2513797304.6181192</v>
      </c>
      <c r="MZI15" s="2106">
        <v>2</v>
      </c>
      <c r="MZJ15" s="2102" t="s">
        <v>4552</v>
      </c>
      <c r="MZK15" s="2100" t="s">
        <v>925</v>
      </c>
      <c r="MZL15" s="2103"/>
      <c r="MZM15" s="2101" t="s">
        <v>927</v>
      </c>
      <c r="MZN15" s="2101" t="s">
        <v>973</v>
      </c>
      <c r="MZO15" s="2101" t="s">
        <v>1145</v>
      </c>
      <c r="MZP15" s="2101"/>
      <c r="MZQ15" s="2102" t="s">
        <v>961</v>
      </c>
      <c r="MZR15" s="2106">
        <v>2013</v>
      </c>
      <c r="MZS15" s="2106"/>
      <c r="MZT15" s="2106"/>
      <c r="MZU15" s="2106"/>
      <c r="MZV15" s="2106"/>
      <c r="MZW15" s="2101" t="s">
        <v>886</v>
      </c>
      <c r="MZX15" s="2107">
        <v>2513797304.6181192</v>
      </c>
      <c r="MZY15" s="2106">
        <v>2</v>
      </c>
      <c r="MZZ15" s="2102" t="s">
        <v>4552</v>
      </c>
      <c r="NAA15" s="2100" t="s">
        <v>925</v>
      </c>
      <c r="NAB15" s="2103"/>
      <c r="NAC15" s="2101" t="s">
        <v>927</v>
      </c>
      <c r="NAD15" s="2101" t="s">
        <v>973</v>
      </c>
      <c r="NAE15" s="2101" t="s">
        <v>1145</v>
      </c>
      <c r="NAF15" s="2101"/>
      <c r="NAG15" s="2102" t="s">
        <v>961</v>
      </c>
      <c r="NAH15" s="2106">
        <v>2013</v>
      </c>
      <c r="NAI15" s="2106"/>
      <c r="NAJ15" s="2106"/>
      <c r="NAK15" s="2106"/>
      <c r="NAL15" s="2106"/>
      <c r="NAM15" s="2101" t="s">
        <v>886</v>
      </c>
      <c r="NAN15" s="2107">
        <v>2513797304.6181192</v>
      </c>
      <c r="NAO15" s="2106">
        <v>2</v>
      </c>
      <c r="NAP15" s="2102" t="s">
        <v>4552</v>
      </c>
      <c r="NAQ15" s="2100" t="s">
        <v>925</v>
      </c>
      <c r="NAR15" s="2103"/>
      <c r="NAS15" s="2101" t="s">
        <v>927</v>
      </c>
      <c r="NAT15" s="2101" t="s">
        <v>973</v>
      </c>
      <c r="NAU15" s="2101" t="s">
        <v>1145</v>
      </c>
      <c r="NAV15" s="2101"/>
      <c r="NAW15" s="2102" t="s">
        <v>961</v>
      </c>
      <c r="NAX15" s="2106">
        <v>2013</v>
      </c>
      <c r="NAY15" s="2106"/>
      <c r="NAZ15" s="2106"/>
      <c r="NBA15" s="2106"/>
      <c r="NBB15" s="2106"/>
      <c r="NBC15" s="2101" t="s">
        <v>886</v>
      </c>
      <c r="NBD15" s="2107">
        <v>2513797304.6181192</v>
      </c>
      <c r="NBE15" s="2106">
        <v>2</v>
      </c>
      <c r="NBF15" s="2102" t="s">
        <v>4552</v>
      </c>
      <c r="NBG15" s="2100" t="s">
        <v>925</v>
      </c>
      <c r="NBH15" s="2103"/>
      <c r="NBI15" s="2101" t="s">
        <v>927</v>
      </c>
      <c r="NBJ15" s="2101" t="s">
        <v>973</v>
      </c>
      <c r="NBK15" s="2101" t="s">
        <v>1145</v>
      </c>
      <c r="NBL15" s="2101"/>
      <c r="NBM15" s="2102" t="s">
        <v>961</v>
      </c>
      <c r="NBN15" s="2106">
        <v>2013</v>
      </c>
      <c r="NBO15" s="2106"/>
      <c r="NBP15" s="2106"/>
      <c r="NBQ15" s="2106"/>
      <c r="NBR15" s="2106"/>
      <c r="NBS15" s="2101" t="s">
        <v>886</v>
      </c>
      <c r="NBT15" s="2107">
        <v>2513797304.6181192</v>
      </c>
      <c r="NBU15" s="2106">
        <v>2</v>
      </c>
      <c r="NBV15" s="2102" t="s">
        <v>4552</v>
      </c>
      <c r="NBW15" s="2100" t="s">
        <v>925</v>
      </c>
      <c r="NBX15" s="2103"/>
      <c r="NBY15" s="2101" t="s">
        <v>927</v>
      </c>
      <c r="NBZ15" s="2101" t="s">
        <v>973</v>
      </c>
      <c r="NCA15" s="2101" t="s">
        <v>1145</v>
      </c>
      <c r="NCB15" s="2101"/>
      <c r="NCC15" s="2102" t="s">
        <v>961</v>
      </c>
      <c r="NCD15" s="2106">
        <v>2013</v>
      </c>
      <c r="NCE15" s="2106"/>
      <c r="NCF15" s="2106"/>
      <c r="NCG15" s="2106"/>
      <c r="NCH15" s="2106"/>
      <c r="NCI15" s="2101" t="s">
        <v>886</v>
      </c>
      <c r="NCJ15" s="2107">
        <v>2513797304.6181192</v>
      </c>
      <c r="NCK15" s="2106">
        <v>2</v>
      </c>
      <c r="NCL15" s="2102" t="s">
        <v>4552</v>
      </c>
      <c r="NCM15" s="2100" t="s">
        <v>925</v>
      </c>
      <c r="NCN15" s="2103"/>
      <c r="NCO15" s="2101" t="s">
        <v>927</v>
      </c>
      <c r="NCP15" s="2101" t="s">
        <v>973</v>
      </c>
      <c r="NCQ15" s="2101" t="s">
        <v>1145</v>
      </c>
      <c r="NCR15" s="2101"/>
      <c r="NCS15" s="2102" t="s">
        <v>961</v>
      </c>
      <c r="NCT15" s="2106">
        <v>2013</v>
      </c>
      <c r="NCU15" s="2106"/>
      <c r="NCV15" s="2106"/>
      <c r="NCW15" s="2106"/>
      <c r="NCX15" s="2106"/>
      <c r="NCY15" s="2101" t="s">
        <v>886</v>
      </c>
      <c r="NCZ15" s="2107">
        <v>2513797304.6181192</v>
      </c>
      <c r="NDA15" s="2106">
        <v>2</v>
      </c>
      <c r="NDB15" s="2102" t="s">
        <v>4552</v>
      </c>
      <c r="NDC15" s="2100" t="s">
        <v>925</v>
      </c>
      <c r="NDD15" s="2103"/>
      <c r="NDE15" s="2101" t="s">
        <v>927</v>
      </c>
      <c r="NDF15" s="2101" t="s">
        <v>973</v>
      </c>
      <c r="NDG15" s="2101" t="s">
        <v>1145</v>
      </c>
      <c r="NDH15" s="2101"/>
      <c r="NDI15" s="2102" t="s">
        <v>961</v>
      </c>
      <c r="NDJ15" s="2106">
        <v>2013</v>
      </c>
      <c r="NDK15" s="2106"/>
      <c r="NDL15" s="2106"/>
      <c r="NDM15" s="2106"/>
      <c r="NDN15" s="2106"/>
      <c r="NDO15" s="2101" t="s">
        <v>886</v>
      </c>
      <c r="NDP15" s="2107">
        <v>2513797304.6181192</v>
      </c>
      <c r="NDQ15" s="2106">
        <v>2</v>
      </c>
      <c r="NDR15" s="2102" t="s">
        <v>4552</v>
      </c>
      <c r="NDS15" s="2100" t="s">
        <v>925</v>
      </c>
      <c r="NDT15" s="2103"/>
      <c r="NDU15" s="2101" t="s">
        <v>927</v>
      </c>
      <c r="NDV15" s="2101" t="s">
        <v>973</v>
      </c>
      <c r="NDW15" s="2101" t="s">
        <v>1145</v>
      </c>
      <c r="NDX15" s="2101"/>
      <c r="NDY15" s="2102" t="s">
        <v>961</v>
      </c>
      <c r="NDZ15" s="2106">
        <v>2013</v>
      </c>
      <c r="NEA15" s="2106"/>
      <c r="NEB15" s="2106"/>
      <c r="NEC15" s="2106"/>
      <c r="NED15" s="2106"/>
      <c r="NEE15" s="2101" t="s">
        <v>886</v>
      </c>
      <c r="NEF15" s="2107">
        <v>2513797304.6181192</v>
      </c>
      <c r="NEG15" s="2106">
        <v>2</v>
      </c>
      <c r="NEH15" s="2102" t="s">
        <v>4552</v>
      </c>
      <c r="NEI15" s="2100" t="s">
        <v>925</v>
      </c>
      <c r="NEJ15" s="2103"/>
      <c r="NEK15" s="2101" t="s">
        <v>927</v>
      </c>
      <c r="NEL15" s="2101" t="s">
        <v>973</v>
      </c>
      <c r="NEM15" s="2101" t="s">
        <v>1145</v>
      </c>
      <c r="NEN15" s="2101"/>
      <c r="NEO15" s="2102" t="s">
        <v>961</v>
      </c>
      <c r="NEP15" s="2106">
        <v>2013</v>
      </c>
      <c r="NEQ15" s="2106"/>
      <c r="NER15" s="2106"/>
      <c r="NES15" s="2106"/>
      <c r="NET15" s="2106"/>
      <c r="NEU15" s="2101" t="s">
        <v>886</v>
      </c>
      <c r="NEV15" s="2107">
        <v>2513797304.6181192</v>
      </c>
      <c r="NEW15" s="2106">
        <v>2</v>
      </c>
      <c r="NEX15" s="2102" t="s">
        <v>4552</v>
      </c>
      <c r="NEY15" s="2100" t="s">
        <v>925</v>
      </c>
      <c r="NEZ15" s="2103"/>
      <c r="NFA15" s="2101" t="s">
        <v>927</v>
      </c>
      <c r="NFB15" s="2101" t="s">
        <v>973</v>
      </c>
      <c r="NFC15" s="2101" t="s">
        <v>1145</v>
      </c>
      <c r="NFD15" s="2101"/>
      <c r="NFE15" s="2102" t="s">
        <v>961</v>
      </c>
      <c r="NFF15" s="2106">
        <v>2013</v>
      </c>
      <c r="NFG15" s="2106"/>
      <c r="NFH15" s="2106"/>
      <c r="NFI15" s="2106"/>
      <c r="NFJ15" s="2106"/>
      <c r="NFK15" s="2101" t="s">
        <v>886</v>
      </c>
      <c r="NFL15" s="2107">
        <v>2513797304.6181192</v>
      </c>
      <c r="NFM15" s="2106">
        <v>2</v>
      </c>
      <c r="NFN15" s="2102" t="s">
        <v>4552</v>
      </c>
      <c r="NFO15" s="2100" t="s">
        <v>925</v>
      </c>
      <c r="NFP15" s="2103"/>
      <c r="NFQ15" s="2101" t="s">
        <v>927</v>
      </c>
      <c r="NFR15" s="2101" t="s">
        <v>973</v>
      </c>
      <c r="NFS15" s="2101" t="s">
        <v>1145</v>
      </c>
      <c r="NFT15" s="2101"/>
      <c r="NFU15" s="2102" t="s">
        <v>961</v>
      </c>
      <c r="NFV15" s="2106">
        <v>2013</v>
      </c>
      <c r="NFW15" s="2106"/>
      <c r="NFX15" s="2106"/>
      <c r="NFY15" s="2106"/>
      <c r="NFZ15" s="2106"/>
      <c r="NGA15" s="2101" t="s">
        <v>886</v>
      </c>
      <c r="NGB15" s="2107">
        <v>2513797304.6181192</v>
      </c>
      <c r="NGC15" s="2106">
        <v>2</v>
      </c>
      <c r="NGD15" s="2102" t="s">
        <v>4552</v>
      </c>
      <c r="NGE15" s="2100" t="s">
        <v>925</v>
      </c>
      <c r="NGF15" s="2103"/>
      <c r="NGG15" s="2101" t="s">
        <v>927</v>
      </c>
      <c r="NGH15" s="2101" t="s">
        <v>973</v>
      </c>
      <c r="NGI15" s="2101" t="s">
        <v>1145</v>
      </c>
      <c r="NGJ15" s="2101"/>
      <c r="NGK15" s="2102" t="s">
        <v>961</v>
      </c>
      <c r="NGL15" s="2106">
        <v>2013</v>
      </c>
      <c r="NGM15" s="2106"/>
      <c r="NGN15" s="2106"/>
      <c r="NGO15" s="2106"/>
      <c r="NGP15" s="2106"/>
      <c r="NGQ15" s="2101" t="s">
        <v>886</v>
      </c>
      <c r="NGR15" s="2107">
        <v>2513797304.6181192</v>
      </c>
      <c r="NGS15" s="2106">
        <v>2</v>
      </c>
      <c r="NGT15" s="2102" t="s">
        <v>4552</v>
      </c>
      <c r="NGU15" s="2100" t="s">
        <v>925</v>
      </c>
      <c r="NGV15" s="2103"/>
      <c r="NGW15" s="2101" t="s">
        <v>927</v>
      </c>
      <c r="NGX15" s="2101" t="s">
        <v>973</v>
      </c>
      <c r="NGY15" s="2101" t="s">
        <v>1145</v>
      </c>
      <c r="NGZ15" s="2101"/>
      <c r="NHA15" s="2102" t="s">
        <v>961</v>
      </c>
      <c r="NHB15" s="2106">
        <v>2013</v>
      </c>
      <c r="NHC15" s="2106"/>
      <c r="NHD15" s="2106"/>
      <c r="NHE15" s="2106"/>
      <c r="NHF15" s="2106"/>
      <c r="NHG15" s="2101" t="s">
        <v>886</v>
      </c>
      <c r="NHH15" s="2107">
        <v>2513797304.6181192</v>
      </c>
      <c r="NHI15" s="2106">
        <v>2</v>
      </c>
      <c r="NHJ15" s="2102" t="s">
        <v>4552</v>
      </c>
      <c r="NHK15" s="2100" t="s">
        <v>925</v>
      </c>
      <c r="NHL15" s="2103"/>
      <c r="NHM15" s="2101" t="s">
        <v>927</v>
      </c>
      <c r="NHN15" s="2101" t="s">
        <v>973</v>
      </c>
      <c r="NHO15" s="2101" t="s">
        <v>1145</v>
      </c>
      <c r="NHP15" s="2101"/>
      <c r="NHQ15" s="2102" t="s">
        <v>961</v>
      </c>
      <c r="NHR15" s="2106">
        <v>2013</v>
      </c>
      <c r="NHS15" s="2106"/>
      <c r="NHT15" s="2106"/>
      <c r="NHU15" s="2106"/>
      <c r="NHV15" s="2106"/>
      <c r="NHW15" s="2101" t="s">
        <v>886</v>
      </c>
      <c r="NHX15" s="2107">
        <v>2513797304.6181192</v>
      </c>
      <c r="NHY15" s="2106">
        <v>2</v>
      </c>
      <c r="NHZ15" s="2102" t="s">
        <v>4552</v>
      </c>
      <c r="NIA15" s="2100" t="s">
        <v>925</v>
      </c>
      <c r="NIB15" s="2103"/>
      <c r="NIC15" s="2101" t="s">
        <v>927</v>
      </c>
      <c r="NID15" s="2101" t="s">
        <v>973</v>
      </c>
      <c r="NIE15" s="2101" t="s">
        <v>1145</v>
      </c>
      <c r="NIF15" s="2101"/>
      <c r="NIG15" s="2102" t="s">
        <v>961</v>
      </c>
      <c r="NIH15" s="2106">
        <v>2013</v>
      </c>
      <c r="NII15" s="2106"/>
      <c r="NIJ15" s="2106"/>
      <c r="NIK15" s="2106"/>
      <c r="NIL15" s="2106"/>
      <c r="NIM15" s="2101" t="s">
        <v>886</v>
      </c>
      <c r="NIN15" s="2107">
        <v>2513797304.6181192</v>
      </c>
      <c r="NIO15" s="2106">
        <v>2</v>
      </c>
      <c r="NIP15" s="2102" t="s">
        <v>4552</v>
      </c>
      <c r="NIQ15" s="2100" t="s">
        <v>925</v>
      </c>
      <c r="NIR15" s="2103"/>
      <c r="NIS15" s="2101" t="s">
        <v>927</v>
      </c>
      <c r="NIT15" s="2101" t="s">
        <v>973</v>
      </c>
      <c r="NIU15" s="2101" t="s">
        <v>1145</v>
      </c>
      <c r="NIV15" s="2101"/>
      <c r="NIW15" s="2102" t="s">
        <v>961</v>
      </c>
      <c r="NIX15" s="2106">
        <v>2013</v>
      </c>
      <c r="NIY15" s="2106"/>
      <c r="NIZ15" s="2106"/>
      <c r="NJA15" s="2106"/>
      <c r="NJB15" s="2106"/>
      <c r="NJC15" s="2101" t="s">
        <v>886</v>
      </c>
      <c r="NJD15" s="2107">
        <v>2513797304.6181192</v>
      </c>
      <c r="NJE15" s="2106">
        <v>2</v>
      </c>
      <c r="NJF15" s="2102" t="s">
        <v>4552</v>
      </c>
      <c r="NJG15" s="2100" t="s">
        <v>925</v>
      </c>
      <c r="NJH15" s="2103"/>
      <c r="NJI15" s="2101" t="s">
        <v>927</v>
      </c>
      <c r="NJJ15" s="2101" t="s">
        <v>973</v>
      </c>
      <c r="NJK15" s="2101" t="s">
        <v>1145</v>
      </c>
      <c r="NJL15" s="2101"/>
      <c r="NJM15" s="2102" t="s">
        <v>961</v>
      </c>
      <c r="NJN15" s="2106">
        <v>2013</v>
      </c>
      <c r="NJO15" s="2106"/>
      <c r="NJP15" s="2106"/>
      <c r="NJQ15" s="2106"/>
      <c r="NJR15" s="2106"/>
      <c r="NJS15" s="2101" t="s">
        <v>886</v>
      </c>
      <c r="NJT15" s="2107">
        <v>2513797304.6181192</v>
      </c>
      <c r="NJU15" s="2106">
        <v>2</v>
      </c>
      <c r="NJV15" s="2102" t="s">
        <v>4552</v>
      </c>
      <c r="NJW15" s="2100" t="s">
        <v>925</v>
      </c>
      <c r="NJX15" s="2103"/>
      <c r="NJY15" s="2101" t="s">
        <v>927</v>
      </c>
      <c r="NJZ15" s="2101" t="s">
        <v>973</v>
      </c>
      <c r="NKA15" s="2101" t="s">
        <v>1145</v>
      </c>
      <c r="NKB15" s="2101"/>
      <c r="NKC15" s="2102" t="s">
        <v>961</v>
      </c>
      <c r="NKD15" s="2106">
        <v>2013</v>
      </c>
      <c r="NKE15" s="2106"/>
      <c r="NKF15" s="2106"/>
      <c r="NKG15" s="2106"/>
      <c r="NKH15" s="2106"/>
      <c r="NKI15" s="2101" t="s">
        <v>886</v>
      </c>
      <c r="NKJ15" s="2107">
        <v>2513797304.6181192</v>
      </c>
      <c r="NKK15" s="2106">
        <v>2</v>
      </c>
      <c r="NKL15" s="2102" t="s">
        <v>4552</v>
      </c>
      <c r="NKM15" s="2100" t="s">
        <v>925</v>
      </c>
      <c r="NKN15" s="2103"/>
      <c r="NKO15" s="2101" t="s">
        <v>927</v>
      </c>
      <c r="NKP15" s="2101" t="s">
        <v>973</v>
      </c>
      <c r="NKQ15" s="2101" t="s">
        <v>1145</v>
      </c>
      <c r="NKR15" s="2101"/>
      <c r="NKS15" s="2102" t="s">
        <v>961</v>
      </c>
      <c r="NKT15" s="2106">
        <v>2013</v>
      </c>
      <c r="NKU15" s="2106"/>
      <c r="NKV15" s="2106"/>
      <c r="NKW15" s="2106"/>
      <c r="NKX15" s="2106"/>
      <c r="NKY15" s="2101" t="s">
        <v>886</v>
      </c>
      <c r="NKZ15" s="2107">
        <v>2513797304.6181192</v>
      </c>
      <c r="NLA15" s="2106">
        <v>2</v>
      </c>
      <c r="NLB15" s="2102" t="s">
        <v>4552</v>
      </c>
      <c r="NLC15" s="2100" t="s">
        <v>925</v>
      </c>
      <c r="NLD15" s="2103"/>
      <c r="NLE15" s="2101" t="s">
        <v>927</v>
      </c>
      <c r="NLF15" s="2101" t="s">
        <v>973</v>
      </c>
      <c r="NLG15" s="2101" t="s">
        <v>1145</v>
      </c>
      <c r="NLH15" s="2101"/>
      <c r="NLI15" s="2102" t="s">
        <v>961</v>
      </c>
      <c r="NLJ15" s="2106">
        <v>2013</v>
      </c>
      <c r="NLK15" s="2106"/>
      <c r="NLL15" s="2106"/>
      <c r="NLM15" s="2106"/>
      <c r="NLN15" s="2106"/>
      <c r="NLO15" s="2101" t="s">
        <v>886</v>
      </c>
      <c r="NLP15" s="2107">
        <v>2513797304.6181192</v>
      </c>
      <c r="NLQ15" s="2106">
        <v>2</v>
      </c>
      <c r="NLR15" s="2102" t="s">
        <v>4552</v>
      </c>
      <c r="NLS15" s="2100" t="s">
        <v>925</v>
      </c>
      <c r="NLT15" s="2103"/>
      <c r="NLU15" s="2101" t="s">
        <v>927</v>
      </c>
      <c r="NLV15" s="2101" t="s">
        <v>973</v>
      </c>
      <c r="NLW15" s="2101" t="s">
        <v>1145</v>
      </c>
      <c r="NLX15" s="2101"/>
      <c r="NLY15" s="2102" t="s">
        <v>961</v>
      </c>
      <c r="NLZ15" s="2106">
        <v>2013</v>
      </c>
      <c r="NMA15" s="2106"/>
      <c r="NMB15" s="2106"/>
      <c r="NMC15" s="2106"/>
      <c r="NMD15" s="2106"/>
      <c r="NME15" s="2101" t="s">
        <v>886</v>
      </c>
      <c r="NMF15" s="2107">
        <v>2513797304.6181192</v>
      </c>
      <c r="NMG15" s="2106">
        <v>2</v>
      </c>
      <c r="NMH15" s="2102" t="s">
        <v>4552</v>
      </c>
      <c r="NMI15" s="2100" t="s">
        <v>925</v>
      </c>
      <c r="NMJ15" s="2103"/>
      <c r="NMK15" s="2101" t="s">
        <v>927</v>
      </c>
      <c r="NML15" s="2101" t="s">
        <v>973</v>
      </c>
      <c r="NMM15" s="2101" t="s">
        <v>1145</v>
      </c>
      <c r="NMN15" s="2101"/>
      <c r="NMO15" s="2102" t="s">
        <v>961</v>
      </c>
      <c r="NMP15" s="2106">
        <v>2013</v>
      </c>
      <c r="NMQ15" s="2106"/>
      <c r="NMR15" s="2106"/>
      <c r="NMS15" s="2106"/>
      <c r="NMT15" s="2106"/>
      <c r="NMU15" s="2101" t="s">
        <v>886</v>
      </c>
      <c r="NMV15" s="2107">
        <v>2513797304.6181192</v>
      </c>
      <c r="NMW15" s="2106">
        <v>2</v>
      </c>
      <c r="NMX15" s="2102" t="s">
        <v>4552</v>
      </c>
      <c r="NMY15" s="2100" t="s">
        <v>925</v>
      </c>
      <c r="NMZ15" s="2103"/>
      <c r="NNA15" s="2101" t="s">
        <v>927</v>
      </c>
      <c r="NNB15" s="2101" t="s">
        <v>973</v>
      </c>
      <c r="NNC15" s="2101" t="s">
        <v>1145</v>
      </c>
      <c r="NND15" s="2101"/>
      <c r="NNE15" s="2102" t="s">
        <v>961</v>
      </c>
      <c r="NNF15" s="2106">
        <v>2013</v>
      </c>
      <c r="NNG15" s="2106"/>
      <c r="NNH15" s="2106"/>
      <c r="NNI15" s="2106"/>
      <c r="NNJ15" s="2106"/>
      <c r="NNK15" s="2101" t="s">
        <v>886</v>
      </c>
      <c r="NNL15" s="2107">
        <v>2513797304.6181192</v>
      </c>
      <c r="NNM15" s="2106">
        <v>2</v>
      </c>
      <c r="NNN15" s="2102" t="s">
        <v>4552</v>
      </c>
      <c r="NNO15" s="2100" t="s">
        <v>925</v>
      </c>
      <c r="NNP15" s="2103"/>
      <c r="NNQ15" s="2101" t="s">
        <v>927</v>
      </c>
      <c r="NNR15" s="2101" t="s">
        <v>973</v>
      </c>
      <c r="NNS15" s="2101" t="s">
        <v>1145</v>
      </c>
      <c r="NNT15" s="2101"/>
      <c r="NNU15" s="2102" t="s">
        <v>961</v>
      </c>
      <c r="NNV15" s="2106">
        <v>2013</v>
      </c>
      <c r="NNW15" s="2106"/>
      <c r="NNX15" s="2106"/>
      <c r="NNY15" s="2106"/>
      <c r="NNZ15" s="2106"/>
      <c r="NOA15" s="2101" t="s">
        <v>886</v>
      </c>
      <c r="NOB15" s="2107">
        <v>2513797304.6181192</v>
      </c>
      <c r="NOC15" s="2106">
        <v>2</v>
      </c>
      <c r="NOD15" s="2102" t="s">
        <v>4552</v>
      </c>
      <c r="NOE15" s="2100" t="s">
        <v>925</v>
      </c>
      <c r="NOF15" s="2103"/>
      <c r="NOG15" s="2101" t="s">
        <v>927</v>
      </c>
      <c r="NOH15" s="2101" t="s">
        <v>973</v>
      </c>
      <c r="NOI15" s="2101" t="s">
        <v>1145</v>
      </c>
      <c r="NOJ15" s="2101"/>
      <c r="NOK15" s="2102" t="s">
        <v>961</v>
      </c>
      <c r="NOL15" s="2106">
        <v>2013</v>
      </c>
      <c r="NOM15" s="2106"/>
      <c r="NON15" s="2106"/>
      <c r="NOO15" s="2106"/>
      <c r="NOP15" s="2106"/>
      <c r="NOQ15" s="2101" t="s">
        <v>886</v>
      </c>
      <c r="NOR15" s="2107">
        <v>2513797304.6181192</v>
      </c>
      <c r="NOS15" s="2106">
        <v>2</v>
      </c>
      <c r="NOT15" s="2102" t="s">
        <v>4552</v>
      </c>
      <c r="NOU15" s="2100" t="s">
        <v>925</v>
      </c>
      <c r="NOV15" s="2103"/>
      <c r="NOW15" s="2101" t="s">
        <v>927</v>
      </c>
      <c r="NOX15" s="2101" t="s">
        <v>973</v>
      </c>
      <c r="NOY15" s="2101" t="s">
        <v>1145</v>
      </c>
      <c r="NOZ15" s="2101"/>
      <c r="NPA15" s="2102" t="s">
        <v>961</v>
      </c>
      <c r="NPB15" s="2106">
        <v>2013</v>
      </c>
      <c r="NPC15" s="2106"/>
      <c r="NPD15" s="2106"/>
      <c r="NPE15" s="2106"/>
      <c r="NPF15" s="2106"/>
      <c r="NPG15" s="2101" t="s">
        <v>886</v>
      </c>
      <c r="NPH15" s="2107">
        <v>2513797304.6181192</v>
      </c>
      <c r="NPI15" s="2106">
        <v>2</v>
      </c>
      <c r="NPJ15" s="2102" t="s">
        <v>4552</v>
      </c>
      <c r="NPK15" s="2100" t="s">
        <v>925</v>
      </c>
      <c r="NPL15" s="2103"/>
      <c r="NPM15" s="2101" t="s">
        <v>927</v>
      </c>
      <c r="NPN15" s="2101" t="s">
        <v>973</v>
      </c>
      <c r="NPO15" s="2101" t="s">
        <v>1145</v>
      </c>
      <c r="NPP15" s="2101"/>
      <c r="NPQ15" s="2102" t="s">
        <v>961</v>
      </c>
      <c r="NPR15" s="2106">
        <v>2013</v>
      </c>
      <c r="NPS15" s="2106"/>
      <c r="NPT15" s="2106"/>
      <c r="NPU15" s="2106"/>
      <c r="NPV15" s="2106"/>
      <c r="NPW15" s="2101" t="s">
        <v>886</v>
      </c>
      <c r="NPX15" s="2107">
        <v>2513797304.6181192</v>
      </c>
      <c r="NPY15" s="2106">
        <v>2</v>
      </c>
      <c r="NPZ15" s="2102" t="s">
        <v>4552</v>
      </c>
      <c r="NQA15" s="2100" t="s">
        <v>925</v>
      </c>
      <c r="NQB15" s="2103"/>
      <c r="NQC15" s="2101" t="s">
        <v>927</v>
      </c>
      <c r="NQD15" s="2101" t="s">
        <v>973</v>
      </c>
      <c r="NQE15" s="2101" t="s">
        <v>1145</v>
      </c>
      <c r="NQF15" s="2101"/>
      <c r="NQG15" s="2102" t="s">
        <v>961</v>
      </c>
      <c r="NQH15" s="2106">
        <v>2013</v>
      </c>
      <c r="NQI15" s="2106"/>
      <c r="NQJ15" s="2106"/>
      <c r="NQK15" s="2106"/>
      <c r="NQL15" s="2106"/>
      <c r="NQM15" s="2101" t="s">
        <v>886</v>
      </c>
      <c r="NQN15" s="2107">
        <v>2513797304.6181192</v>
      </c>
      <c r="NQO15" s="2106">
        <v>2</v>
      </c>
      <c r="NQP15" s="2102" t="s">
        <v>4552</v>
      </c>
      <c r="NQQ15" s="2100" t="s">
        <v>925</v>
      </c>
      <c r="NQR15" s="2103"/>
      <c r="NQS15" s="2101" t="s">
        <v>927</v>
      </c>
      <c r="NQT15" s="2101" t="s">
        <v>973</v>
      </c>
      <c r="NQU15" s="2101" t="s">
        <v>1145</v>
      </c>
      <c r="NQV15" s="2101"/>
      <c r="NQW15" s="2102" t="s">
        <v>961</v>
      </c>
      <c r="NQX15" s="2106">
        <v>2013</v>
      </c>
      <c r="NQY15" s="2106"/>
      <c r="NQZ15" s="2106"/>
      <c r="NRA15" s="2106"/>
      <c r="NRB15" s="2106"/>
      <c r="NRC15" s="2101" t="s">
        <v>886</v>
      </c>
      <c r="NRD15" s="2107">
        <v>2513797304.6181192</v>
      </c>
      <c r="NRE15" s="2106">
        <v>2</v>
      </c>
      <c r="NRF15" s="2102" t="s">
        <v>4552</v>
      </c>
      <c r="NRG15" s="2100" t="s">
        <v>925</v>
      </c>
      <c r="NRH15" s="2103"/>
      <c r="NRI15" s="2101" t="s">
        <v>927</v>
      </c>
      <c r="NRJ15" s="2101" t="s">
        <v>973</v>
      </c>
      <c r="NRK15" s="2101" t="s">
        <v>1145</v>
      </c>
      <c r="NRL15" s="2101"/>
      <c r="NRM15" s="2102" t="s">
        <v>961</v>
      </c>
      <c r="NRN15" s="2106">
        <v>2013</v>
      </c>
      <c r="NRO15" s="2106"/>
      <c r="NRP15" s="2106"/>
      <c r="NRQ15" s="2106"/>
      <c r="NRR15" s="2106"/>
      <c r="NRS15" s="2101" t="s">
        <v>886</v>
      </c>
      <c r="NRT15" s="2107">
        <v>2513797304.6181192</v>
      </c>
      <c r="NRU15" s="2106">
        <v>2</v>
      </c>
      <c r="NRV15" s="2102" t="s">
        <v>4552</v>
      </c>
      <c r="NRW15" s="2100" t="s">
        <v>925</v>
      </c>
      <c r="NRX15" s="2103"/>
      <c r="NRY15" s="2101" t="s">
        <v>927</v>
      </c>
      <c r="NRZ15" s="2101" t="s">
        <v>973</v>
      </c>
      <c r="NSA15" s="2101" t="s">
        <v>1145</v>
      </c>
      <c r="NSB15" s="2101"/>
      <c r="NSC15" s="2102" t="s">
        <v>961</v>
      </c>
      <c r="NSD15" s="2106">
        <v>2013</v>
      </c>
      <c r="NSE15" s="2106"/>
      <c r="NSF15" s="2106"/>
      <c r="NSG15" s="2106"/>
      <c r="NSH15" s="2106"/>
      <c r="NSI15" s="2101" t="s">
        <v>886</v>
      </c>
      <c r="NSJ15" s="2107">
        <v>2513797304.6181192</v>
      </c>
      <c r="NSK15" s="2106">
        <v>2</v>
      </c>
      <c r="NSL15" s="2102" t="s">
        <v>4552</v>
      </c>
      <c r="NSM15" s="2100" t="s">
        <v>925</v>
      </c>
      <c r="NSN15" s="2103"/>
      <c r="NSO15" s="2101" t="s">
        <v>927</v>
      </c>
      <c r="NSP15" s="2101" t="s">
        <v>973</v>
      </c>
      <c r="NSQ15" s="2101" t="s">
        <v>1145</v>
      </c>
      <c r="NSR15" s="2101"/>
      <c r="NSS15" s="2102" t="s">
        <v>961</v>
      </c>
      <c r="NST15" s="2106">
        <v>2013</v>
      </c>
      <c r="NSU15" s="2106"/>
      <c r="NSV15" s="2106"/>
      <c r="NSW15" s="2106"/>
      <c r="NSX15" s="2106"/>
      <c r="NSY15" s="2101" t="s">
        <v>886</v>
      </c>
      <c r="NSZ15" s="2107">
        <v>2513797304.6181192</v>
      </c>
      <c r="NTA15" s="2106">
        <v>2</v>
      </c>
      <c r="NTB15" s="2102" t="s">
        <v>4552</v>
      </c>
      <c r="NTC15" s="2100" t="s">
        <v>925</v>
      </c>
      <c r="NTD15" s="2103"/>
      <c r="NTE15" s="2101" t="s">
        <v>927</v>
      </c>
      <c r="NTF15" s="2101" t="s">
        <v>973</v>
      </c>
      <c r="NTG15" s="2101" t="s">
        <v>1145</v>
      </c>
      <c r="NTH15" s="2101"/>
      <c r="NTI15" s="2102" t="s">
        <v>961</v>
      </c>
      <c r="NTJ15" s="2106">
        <v>2013</v>
      </c>
      <c r="NTK15" s="2106"/>
      <c r="NTL15" s="2106"/>
      <c r="NTM15" s="2106"/>
      <c r="NTN15" s="2106"/>
      <c r="NTO15" s="2101" t="s">
        <v>886</v>
      </c>
      <c r="NTP15" s="2107">
        <v>2513797304.6181192</v>
      </c>
      <c r="NTQ15" s="2106">
        <v>2</v>
      </c>
      <c r="NTR15" s="2102" t="s">
        <v>4552</v>
      </c>
      <c r="NTS15" s="2100" t="s">
        <v>925</v>
      </c>
      <c r="NTT15" s="2103"/>
      <c r="NTU15" s="2101" t="s">
        <v>927</v>
      </c>
      <c r="NTV15" s="2101" t="s">
        <v>973</v>
      </c>
      <c r="NTW15" s="2101" t="s">
        <v>1145</v>
      </c>
      <c r="NTX15" s="2101"/>
      <c r="NTY15" s="2102" t="s">
        <v>961</v>
      </c>
      <c r="NTZ15" s="2106">
        <v>2013</v>
      </c>
      <c r="NUA15" s="2106"/>
      <c r="NUB15" s="2106"/>
      <c r="NUC15" s="2106"/>
      <c r="NUD15" s="2106"/>
      <c r="NUE15" s="2101" t="s">
        <v>886</v>
      </c>
      <c r="NUF15" s="2107">
        <v>2513797304.6181192</v>
      </c>
      <c r="NUG15" s="2106">
        <v>2</v>
      </c>
      <c r="NUH15" s="2102" t="s">
        <v>4552</v>
      </c>
      <c r="NUI15" s="2100" t="s">
        <v>925</v>
      </c>
      <c r="NUJ15" s="2103"/>
      <c r="NUK15" s="2101" t="s">
        <v>927</v>
      </c>
      <c r="NUL15" s="2101" t="s">
        <v>973</v>
      </c>
      <c r="NUM15" s="2101" t="s">
        <v>1145</v>
      </c>
      <c r="NUN15" s="2101"/>
      <c r="NUO15" s="2102" t="s">
        <v>961</v>
      </c>
      <c r="NUP15" s="2106">
        <v>2013</v>
      </c>
      <c r="NUQ15" s="2106"/>
      <c r="NUR15" s="2106"/>
      <c r="NUS15" s="2106"/>
      <c r="NUT15" s="2106"/>
      <c r="NUU15" s="2101" t="s">
        <v>886</v>
      </c>
      <c r="NUV15" s="2107">
        <v>2513797304.6181192</v>
      </c>
      <c r="NUW15" s="2106">
        <v>2</v>
      </c>
      <c r="NUX15" s="2102" t="s">
        <v>4552</v>
      </c>
      <c r="NUY15" s="2100" t="s">
        <v>925</v>
      </c>
      <c r="NUZ15" s="2103"/>
      <c r="NVA15" s="2101" t="s">
        <v>927</v>
      </c>
      <c r="NVB15" s="2101" t="s">
        <v>973</v>
      </c>
      <c r="NVC15" s="2101" t="s">
        <v>1145</v>
      </c>
      <c r="NVD15" s="2101"/>
      <c r="NVE15" s="2102" t="s">
        <v>961</v>
      </c>
      <c r="NVF15" s="2106">
        <v>2013</v>
      </c>
      <c r="NVG15" s="2106"/>
      <c r="NVH15" s="2106"/>
      <c r="NVI15" s="2106"/>
      <c r="NVJ15" s="2106"/>
      <c r="NVK15" s="2101" t="s">
        <v>886</v>
      </c>
      <c r="NVL15" s="2107">
        <v>2513797304.6181192</v>
      </c>
      <c r="NVM15" s="2106">
        <v>2</v>
      </c>
      <c r="NVN15" s="2102" t="s">
        <v>4552</v>
      </c>
      <c r="NVO15" s="2100" t="s">
        <v>925</v>
      </c>
      <c r="NVP15" s="2103"/>
      <c r="NVQ15" s="2101" t="s">
        <v>927</v>
      </c>
      <c r="NVR15" s="2101" t="s">
        <v>973</v>
      </c>
      <c r="NVS15" s="2101" t="s">
        <v>1145</v>
      </c>
      <c r="NVT15" s="2101"/>
      <c r="NVU15" s="2102" t="s">
        <v>961</v>
      </c>
      <c r="NVV15" s="2106">
        <v>2013</v>
      </c>
      <c r="NVW15" s="2106"/>
      <c r="NVX15" s="2106"/>
      <c r="NVY15" s="2106"/>
      <c r="NVZ15" s="2106"/>
      <c r="NWA15" s="2101" t="s">
        <v>886</v>
      </c>
      <c r="NWB15" s="2107">
        <v>2513797304.6181192</v>
      </c>
      <c r="NWC15" s="2106">
        <v>2</v>
      </c>
      <c r="NWD15" s="2102" t="s">
        <v>4552</v>
      </c>
      <c r="NWE15" s="2100" t="s">
        <v>925</v>
      </c>
      <c r="NWF15" s="2103"/>
      <c r="NWG15" s="2101" t="s">
        <v>927</v>
      </c>
      <c r="NWH15" s="2101" t="s">
        <v>973</v>
      </c>
      <c r="NWI15" s="2101" t="s">
        <v>1145</v>
      </c>
      <c r="NWJ15" s="2101"/>
      <c r="NWK15" s="2102" t="s">
        <v>961</v>
      </c>
      <c r="NWL15" s="2106">
        <v>2013</v>
      </c>
      <c r="NWM15" s="2106"/>
      <c r="NWN15" s="2106"/>
      <c r="NWO15" s="2106"/>
      <c r="NWP15" s="2106"/>
      <c r="NWQ15" s="2101" t="s">
        <v>886</v>
      </c>
      <c r="NWR15" s="2107">
        <v>2513797304.6181192</v>
      </c>
      <c r="NWS15" s="2106">
        <v>2</v>
      </c>
      <c r="NWT15" s="2102" t="s">
        <v>4552</v>
      </c>
      <c r="NWU15" s="2100" t="s">
        <v>925</v>
      </c>
      <c r="NWV15" s="2103"/>
      <c r="NWW15" s="2101" t="s">
        <v>927</v>
      </c>
      <c r="NWX15" s="2101" t="s">
        <v>973</v>
      </c>
      <c r="NWY15" s="2101" t="s">
        <v>1145</v>
      </c>
      <c r="NWZ15" s="2101"/>
      <c r="NXA15" s="2102" t="s">
        <v>961</v>
      </c>
      <c r="NXB15" s="2106">
        <v>2013</v>
      </c>
      <c r="NXC15" s="2106"/>
      <c r="NXD15" s="2106"/>
      <c r="NXE15" s="2106"/>
      <c r="NXF15" s="2106"/>
      <c r="NXG15" s="2101" t="s">
        <v>886</v>
      </c>
      <c r="NXH15" s="2107">
        <v>2513797304.6181192</v>
      </c>
      <c r="NXI15" s="2106">
        <v>2</v>
      </c>
      <c r="NXJ15" s="2102" t="s">
        <v>4552</v>
      </c>
      <c r="NXK15" s="2100" t="s">
        <v>925</v>
      </c>
      <c r="NXL15" s="2103"/>
      <c r="NXM15" s="2101" t="s">
        <v>927</v>
      </c>
      <c r="NXN15" s="2101" t="s">
        <v>973</v>
      </c>
      <c r="NXO15" s="2101" t="s">
        <v>1145</v>
      </c>
      <c r="NXP15" s="2101"/>
      <c r="NXQ15" s="2102" t="s">
        <v>961</v>
      </c>
      <c r="NXR15" s="2106">
        <v>2013</v>
      </c>
      <c r="NXS15" s="2106"/>
      <c r="NXT15" s="2106"/>
      <c r="NXU15" s="2106"/>
      <c r="NXV15" s="2106"/>
      <c r="NXW15" s="2101" t="s">
        <v>886</v>
      </c>
      <c r="NXX15" s="2107">
        <v>2513797304.6181192</v>
      </c>
      <c r="NXY15" s="2106">
        <v>2</v>
      </c>
      <c r="NXZ15" s="2102" t="s">
        <v>4552</v>
      </c>
      <c r="NYA15" s="2100" t="s">
        <v>925</v>
      </c>
      <c r="NYB15" s="2103"/>
      <c r="NYC15" s="2101" t="s">
        <v>927</v>
      </c>
      <c r="NYD15" s="2101" t="s">
        <v>973</v>
      </c>
      <c r="NYE15" s="2101" t="s">
        <v>1145</v>
      </c>
      <c r="NYF15" s="2101"/>
      <c r="NYG15" s="2102" t="s">
        <v>961</v>
      </c>
      <c r="NYH15" s="2106">
        <v>2013</v>
      </c>
      <c r="NYI15" s="2106"/>
      <c r="NYJ15" s="2106"/>
      <c r="NYK15" s="2106"/>
      <c r="NYL15" s="2106"/>
      <c r="NYM15" s="2101" t="s">
        <v>886</v>
      </c>
      <c r="NYN15" s="2107">
        <v>2513797304.6181192</v>
      </c>
      <c r="NYO15" s="2106">
        <v>2</v>
      </c>
      <c r="NYP15" s="2102" t="s">
        <v>4552</v>
      </c>
      <c r="NYQ15" s="2100" t="s">
        <v>925</v>
      </c>
      <c r="NYR15" s="2103"/>
      <c r="NYS15" s="2101" t="s">
        <v>927</v>
      </c>
      <c r="NYT15" s="2101" t="s">
        <v>973</v>
      </c>
      <c r="NYU15" s="2101" t="s">
        <v>1145</v>
      </c>
      <c r="NYV15" s="2101"/>
      <c r="NYW15" s="2102" t="s">
        <v>961</v>
      </c>
      <c r="NYX15" s="2106">
        <v>2013</v>
      </c>
      <c r="NYY15" s="2106"/>
      <c r="NYZ15" s="2106"/>
      <c r="NZA15" s="2106"/>
      <c r="NZB15" s="2106"/>
      <c r="NZC15" s="2101" t="s">
        <v>886</v>
      </c>
      <c r="NZD15" s="2107">
        <v>2513797304.6181192</v>
      </c>
      <c r="NZE15" s="2106">
        <v>2</v>
      </c>
      <c r="NZF15" s="2102" t="s">
        <v>4552</v>
      </c>
      <c r="NZG15" s="2100" t="s">
        <v>925</v>
      </c>
      <c r="NZH15" s="2103"/>
      <c r="NZI15" s="2101" t="s">
        <v>927</v>
      </c>
      <c r="NZJ15" s="2101" t="s">
        <v>973</v>
      </c>
      <c r="NZK15" s="2101" t="s">
        <v>1145</v>
      </c>
      <c r="NZL15" s="2101"/>
      <c r="NZM15" s="2102" t="s">
        <v>961</v>
      </c>
      <c r="NZN15" s="2106">
        <v>2013</v>
      </c>
      <c r="NZO15" s="2106"/>
      <c r="NZP15" s="2106"/>
      <c r="NZQ15" s="2106"/>
      <c r="NZR15" s="2106"/>
      <c r="NZS15" s="2101" t="s">
        <v>886</v>
      </c>
      <c r="NZT15" s="2107">
        <v>2513797304.6181192</v>
      </c>
      <c r="NZU15" s="2106">
        <v>2</v>
      </c>
      <c r="NZV15" s="2102" t="s">
        <v>4552</v>
      </c>
      <c r="NZW15" s="2100" t="s">
        <v>925</v>
      </c>
      <c r="NZX15" s="2103"/>
      <c r="NZY15" s="2101" t="s">
        <v>927</v>
      </c>
      <c r="NZZ15" s="2101" t="s">
        <v>973</v>
      </c>
      <c r="OAA15" s="2101" t="s">
        <v>1145</v>
      </c>
      <c r="OAB15" s="2101"/>
      <c r="OAC15" s="2102" t="s">
        <v>961</v>
      </c>
      <c r="OAD15" s="2106">
        <v>2013</v>
      </c>
      <c r="OAE15" s="2106"/>
      <c r="OAF15" s="2106"/>
      <c r="OAG15" s="2106"/>
      <c r="OAH15" s="2106"/>
      <c r="OAI15" s="2101" t="s">
        <v>886</v>
      </c>
      <c r="OAJ15" s="2107">
        <v>2513797304.6181192</v>
      </c>
      <c r="OAK15" s="2106">
        <v>2</v>
      </c>
      <c r="OAL15" s="2102" t="s">
        <v>4552</v>
      </c>
      <c r="OAM15" s="2100" t="s">
        <v>925</v>
      </c>
      <c r="OAN15" s="2103"/>
      <c r="OAO15" s="2101" t="s">
        <v>927</v>
      </c>
      <c r="OAP15" s="2101" t="s">
        <v>973</v>
      </c>
      <c r="OAQ15" s="2101" t="s">
        <v>1145</v>
      </c>
      <c r="OAR15" s="2101"/>
      <c r="OAS15" s="2102" t="s">
        <v>961</v>
      </c>
      <c r="OAT15" s="2106">
        <v>2013</v>
      </c>
      <c r="OAU15" s="2106"/>
      <c r="OAV15" s="2106"/>
      <c r="OAW15" s="2106"/>
      <c r="OAX15" s="2106"/>
      <c r="OAY15" s="2101" t="s">
        <v>886</v>
      </c>
      <c r="OAZ15" s="2107">
        <v>2513797304.6181192</v>
      </c>
      <c r="OBA15" s="2106">
        <v>2</v>
      </c>
      <c r="OBB15" s="2102" t="s">
        <v>4552</v>
      </c>
      <c r="OBC15" s="2100" t="s">
        <v>925</v>
      </c>
      <c r="OBD15" s="2103"/>
      <c r="OBE15" s="2101" t="s">
        <v>927</v>
      </c>
      <c r="OBF15" s="2101" t="s">
        <v>973</v>
      </c>
      <c r="OBG15" s="2101" t="s">
        <v>1145</v>
      </c>
      <c r="OBH15" s="2101"/>
      <c r="OBI15" s="2102" t="s">
        <v>961</v>
      </c>
      <c r="OBJ15" s="2106">
        <v>2013</v>
      </c>
      <c r="OBK15" s="2106"/>
      <c r="OBL15" s="2106"/>
      <c r="OBM15" s="2106"/>
      <c r="OBN15" s="2106"/>
      <c r="OBO15" s="2101" t="s">
        <v>886</v>
      </c>
      <c r="OBP15" s="2107">
        <v>2513797304.6181192</v>
      </c>
      <c r="OBQ15" s="2106">
        <v>2</v>
      </c>
      <c r="OBR15" s="2102" t="s">
        <v>4552</v>
      </c>
      <c r="OBS15" s="2100" t="s">
        <v>925</v>
      </c>
      <c r="OBT15" s="2103"/>
      <c r="OBU15" s="2101" t="s">
        <v>927</v>
      </c>
      <c r="OBV15" s="2101" t="s">
        <v>973</v>
      </c>
      <c r="OBW15" s="2101" t="s">
        <v>1145</v>
      </c>
      <c r="OBX15" s="2101"/>
      <c r="OBY15" s="2102" t="s">
        <v>961</v>
      </c>
      <c r="OBZ15" s="2106">
        <v>2013</v>
      </c>
      <c r="OCA15" s="2106"/>
      <c r="OCB15" s="2106"/>
      <c r="OCC15" s="2106"/>
      <c r="OCD15" s="2106"/>
      <c r="OCE15" s="2101" t="s">
        <v>886</v>
      </c>
      <c r="OCF15" s="2107">
        <v>2513797304.6181192</v>
      </c>
      <c r="OCG15" s="2106">
        <v>2</v>
      </c>
      <c r="OCH15" s="2102" t="s">
        <v>4552</v>
      </c>
      <c r="OCI15" s="2100" t="s">
        <v>925</v>
      </c>
      <c r="OCJ15" s="2103"/>
      <c r="OCK15" s="2101" t="s">
        <v>927</v>
      </c>
      <c r="OCL15" s="2101" t="s">
        <v>973</v>
      </c>
      <c r="OCM15" s="2101" t="s">
        <v>1145</v>
      </c>
      <c r="OCN15" s="2101"/>
      <c r="OCO15" s="2102" t="s">
        <v>961</v>
      </c>
      <c r="OCP15" s="2106">
        <v>2013</v>
      </c>
      <c r="OCQ15" s="2106"/>
      <c r="OCR15" s="2106"/>
      <c r="OCS15" s="2106"/>
      <c r="OCT15" s="2106"/>
      <c r="OCU15" s="2101" t="s">
        <v>886</v>
      </c>
      <c r="OCV15" s="2107">
        <v>2513797304.6181192</v>
      </c>
      <c r="OCW15" s="2106">
        <v>2</v>
      </c>
      <c r="OCX15" s="2102" t="s">
        <v>4552</v>
      </c>
      <c r="OCY15" s="2100" t="s">
        <v>925</v>
      </c>
      <c r="OCZ15" s="2103"/>
      <c r="ODA15" s="2101" t="s">
        <v>927</v>
      </c>
      <c r="ODB15" s="2101" t="s">
        <v>973</v>
      </c>
      <c r="ODC15" s="2101" t="s">
        <v>1145</v>
      </c>
      <c r="ODD15" s="2101"/>
      <c r="ODE15" s="2102" t="s">
        <v>961</v>
      </c>
      <c r="ODF15" s="2106">
        <v>2013</v>
      </c>
      <c r="ODG15" s="2106"/>
      <c r="ODH15" s="2106"/>
      <c r="ODI15" s="2106"/>
      <c r="ODJ15" s="2106"/>
      <c r="ODK15" s="2101" t="s">
        <v>886</v>
      </c>
      <c r="ODL15" s="2107">
        <v>2513797304.6181192</v>
      </c>
      <c r="ODM15" s="2106">
        <v>2</v>
      </c>
      <c r="ODN15" s="2102" t="s">
        <v>4552</v>
      </c>
      <c r="ODO15" s="2100" t="s">
        <v>925</v>
      </c>
      <c r="ODP15" s="2103"/>
      <c r="ODQ15" s="2101" t="s">
        <v>927</v>
      </c>
      <c r="ODR15" s="2101" t="s">
        <v>973</v>
      </c>
      <c r="ODS15" s="2101" t="s">
        <v>1145</v>
      </c>
      <c r="ODT15" s="2101"/>
      <c r="ODU15" s="2102" t="s">
        <v>961</v>
      </c>
      <c r="ODV15" s="2106">
        <v>2013</v>
      </c>
      <c r="ODW15" s="2106"/>
      <c r="ODX15" s="2106"/>
      <c r="ODY15" s="2106"/>
      <c r="ODZ15" s="2106"/>
      <c r="OEA15" s="2101" t="s">
        <v>886</v>
      </c>
      <c r="OEB15" s="2107">
        <v>2513797304.6181192</v>
      </c>
      <c r="OEC15" s="2106">
        <v>2</v>
      </c>
      <c r="OED15" s="2102" t="s">
        <v>4552</v>
      </c>
      <c r="OEE15" s="2100" t="s">
        <v>925</v>
      </c>
      <c r="OEF15" s="2103"/>
      <c r="OEG15" s="2101" t="s">
        <v>927</v>
      </c>
      <c r="OEH15" s="2101" t="s">
        <v>973</v>
      </c>
      <c r="OEI15" s="2101" t="s">
        <v>1145</v>
      </c>
      <c r="OEJ15" s="2101"/>
      <c r="OEK15" s="2102" t="s">
        <v>961</v>
      </c>
      <c r="OEL15" s="2106">
        <v>2013</v>
      </c>
      <c r="OEM15" s="2106"/>
      <c r="OEN15" s="2106"/>
      <c r="OEO15" s="2106"/>
      <c r="OEP15" s="2106"/>
      <c r="OEQ15" s="2101" t="s">
        <v>886</v>
      </c>
      <c r="OER15" s="2107">
        <v>2513797304.6181192</v>
      </c>
      <c r="OES15" s="2106">
        <v>2</v>
      </c>
      <c r="OET15" s="2102" t="s">
        <v>4552</v>
      </c>
      <c r="OEU15" s="2100" t="s">
        <v>925</v>
      </c>
      <c r="OEV15" s="2103"/>
      <c r="OEW15" s="2101" t="s">
        <v>927</v>
      </c>
      <c r="OEX15" s="2101" t="s">
        <v>973</v>
      </c>
      <c r="OEY15" s="2101" t="s">
        <v>1145</v>
      </c>
      <c r="OEZ15" s="2101"/>
      <c r="OFA15" s="2102" t="s">
        <v>961</v>
      </c>
      <c r="OFB15" s="2106">
        <v>2013</v>
      </c>
      <c r="OFC15" s="2106"/>
      <c r="OFD15" s="2106"/>
      <c r="OFE15" s="2106"/>
      <c r="OFF15" s="2106"/>
      <c r="OFG15" s="2101" t="s">
        <v>886</v>
      </c>
      <c r="OFH15" s="2107">
        <v>2513797304.6181192</v>
      </c>
      <c r="OFI15" s="2106">
        <v>2</v>
      </c>
      <c r="OFJ15" s="2102" t="s">
        <v>4552</v>
      </c>
      <c r="OFK15" s="2100" t="s">
        <v>925</v>
      </c>
      <c r="OFL15" s="2103"/>
      <c r="OFM15" s="2101" t="s">
        <v>927</v>
      </c>
      <c r="OFN15" s="2101" t="s">
        <v>973</v>
      </c>
      <c r="OFO15" s="2101" t="s">
        <v>1145</v>
      </c>
      <c r="OFP15" s="2101"/>
      <c r="OFQ15" s="2102" t="s">
        <v>961</v>
      </c>
      <c r="OFR15" s="2106">
        <v>2013</v>
      </c>
      <c r="OFS15" s="2106"/>
      <c r="OFT15" s="2106"/>
      <c r="OFU15" s="2106"/>
      <c r="OFV15" s="2106"/>
      <c r="OFW15" s="2101" t="s">
        <v>886</v>
      </c>
      <c r="OFX15" s="2107">
        <v>2513797304.6181192</v>
      </c>
      <c r="OFY15" s="2106">
        <v>2</v>
      </c>
      <c r="OFZ15" s="2102" t="s">
        <v>4552</v>
      </c>
      <c r="OGA15" s="2100" t="s">
        <v>925</v>
      </c>
      <c r="OGB15" s="2103"/>
      <c r="OGC15" s="2101" t="s">
        <v>927</v>
      </c>
      <c r="OGD15" s="2101" t="s">
        <v>973</v>
      </c>
      <c r="OGE15" s="2101" t="s">
        <v>1145</v>
      </c>
      <c r="OGF15" s="2101"/>
      <c r="OGG15" s="2102" t="s">
        <v>961</v>
      </c>
      <c r="OGH15" s="2106">
        <v>2013</v>
      </c>
      <c r="OGI15" s="2106"/>
      <c r="OGJ15" s="2106"/>
      <c r="OGK15" s="2106"/>
      <c r="OGL15" s="2106"/>
      <c r="OGM15" s="2101" t="s">
        <v>886</v>
      </c>
      <c r="OGN15" s="2107">
        <v>2513797304.6181192</v>
      </c>
      <c r="OGO15" s="2106">
        <v>2</v>
      </c>
      <c r="OGP15" s="2102" t="s">
        <v>4552</v>
      </c>
      <c r="OGQ15" s="2100" t="s">
        <v>925</v>
      </c>
      <c r="OGR15" s="2103"/>
      <c r="OGS15" s="2101" t="s">
        <v>927</v>
      </c>
      <c r="OGT15" s="2101" t="s">
        <v>973</v>
      </c>
      <c r="OGU15" s="2101" t="s">
        <v>1145</v>
      </c>
      <c r="OGV15" s="2101"/>
      <c r="OGW15" s="2102" t="s">
        <v>961</v>
      </c>
      <c r="OGX15" s="2106">
        <v>2013</v>
      </c>
      <c r="OGY15" s="2106"/>
      <c r="OGZ15" s="2106"/>
      <c r="OHA15" s="2106"/>
      <c r="OHB15" s="2106"/>
      <c r="OHC15" s="2101" t="s">
        <v>886</v>
      </c>
      <c r="OHD15" s="2107">
        <v>2513797304.6181192</v>
      </c>
      <c r="OHE15" s="2106">
        <v>2</v>
      </c>
      <c r="OHF15" s="2102" t="s">
        <v>4552</v>
      </c>
      <c r="OHG15" s="2100" t="s">
        <v>925</v>
      </c>
      <c r="OHH15" s="2103"/>
      <c r="OHI15" s="2101" t="s">
        <v>927</v>
      </c>
      <c r="OHJ15" s="2101" t="s">
        <v>973</v>
      </c>
      <c r="OHK15" s="2101" t="s">
        <v>1145</v>
      </c>
      <c r="OHL15" s="2101"/>
      <c r="OHM15" s="2102" t="s">
        <v>961</v>
      </c>
      <c r="OHN15" s="2106">
        <v>2013</v>
      </c>
      <c r="OHO15" s="2106"/>
      <c r="OHP15" s="2106"/>
      <c r="OHQ15" s="2106"/>
      <c r="OHR15" s="2106"/>
      <c r="OHS15" s="2101" t="s">
        <v>886</v>
      </c>
      <c r="OHT15" s="2107">
        <v>2513797304.6181192</v>
      </c>
      <c r="OHU15" s="2106">
        <v>2</v>
      </c>
      <c r="OHV15" s="2102" t="s">
        <v>4552</v>
      </c>
      <c r="OHW15" s="2100" t="s">
        <v>925</v>
      </c>
      <c r="OHX15" s="2103"/>
      <c r="OHY15" s="2101" t="s">
        <v>927</v>
      </c>
      <c r="OHZ15" s="2101" t="s">
        <v>973</v>
      </c>
      <c r="OIA15" s="2101" t="s">
        <v>1145</v>
      </c>
      <c r="OIB15" s="2101"/>
      <c r="OIC15" s="2102" t="s">
        <v>961</v>
      </c>
      <c r="OID15" s="2106">
        <v>2013</v>
      </c>
      <c r="OIE15" s="2106"/>
      <c r="OIF15" s="2106"/>
      <c r="OIG15" s="2106"/>
      <c r="OIH15" s="2106"/>
      <c r="OII15" s="2101" t="s">
        <v>886</v>
      </c>
      <c r="OIJ15" s="2107">
        <v>2513797304.6181192</v>
      </c>
      <c r="OIK15" s="2106">
        <v>2</v>
      </c>
      <c r="OIL15" s="2102" t="s">
        <v>4552</v>
      </c>
      <c r="OIM15" s="2100" t="s">
        <v>925</v>
      </c>
      <c r="OIN15" s="2103"/>
      <c r="OIO15" s="2101" t="s">
        <v>927</v>
      </c>
      <c r="OIP15" s="2101" t="s">
        <v>973</v>
      </c>
      <c r="OIQ15" s="2101" t="s">
        <v>1145</v>
      </c>
      <c r="OIR15" s="2101"/>
      <c r="OIS15" s="2102" t="s">
        <v>961</v>
      </c>
      <c r="OIT15" s="2106">
        <v>2013</v>
      </c>
      <c r="OIU15" s="2106"/>
      <c r="OIV15" s="2106"/>
      <c r="OIW15" s="2106"/>
      <c r="OIX15" s="2106"/>
      <c r="OIY15" s="2101" t="s">
        <v>886</v>
      </c>
      <c r="OIZ15" s="2107">
        <v>2513797304.6181192</v>
      </c>
      <c r="OJA15" s="2106">
        <v>2</v>
      </c>
      <c r="OJB15" s="2102" t="s">
        <v>4552</v>
      </c>
      <c r="OJC15" s="2100" t="s">
        <v>925</v>
      </c>
      <c r="OJD15" s="2103"/>
      <c r="OJE15" s="2101" t="s">
        <v>927</v>
      </c>
      <c r="OJF15" s="2101" t="s">
        <v>973</v>
      </c>
      <c r="OJG15" s="2101" t="s">
        <v>1145</v>
      </c>
      <c r="OJH15" s="2101"/>
      <c r="OJI15" s="2102" t="s">
        <v>961</v>
      </c>
      <c r="OJJ15" s="2106">
        <v>2013</v>
      </c>
      <c r="OJK15" s="2106"/>
      <c r="OJL15" s="2106"/>
      <c r="OJM15" s="2106"/>
      <c r="OJN15" s="2106"/>
      <c r="OJO15" s="2101" t="s">
        <v>886</v>
      </c>
      <c r="OJP15" s="2107">
        <v>2513797304.6181192</v>
      </c>
      <c r="OJQ15" s="2106">
        <v>2</v>
      </c>
      <c r="OJR15" s="2102" t="s">
        <v>4552</v>
      </c>
      <c r="OJS15" s="2100" t="s">
        <v>925</v>
      </c>
      <c r="OJT15" s="2103"/>
      <c r="OJU15" s="2101" t="s">
        <v>927</v>
      </c>
      <c r="OJV15" s="2101" t="s">
        <v>973</v>
      </c>
      <c r="OJW15" s="2101" t="s">
        <v>1145</v>
      </c>
      <c r="OJX15" s="2101"/>
      <c r="OJY15" s="2102" t="s">
        <v>961</v>
      </c>
      <c r="OJZ15" s="2106">
        <v>2013</v>
      </c>
      <c r="OKA15" s="2106"/>
      <c r="OKB15" s="2106"/>
      <c r="OKC15" s="2106"/>
      <c r="OKD15" s="2106"/>
      <c r="OKE15" s="2101" t="s">
        <v>886</v>
      </c>
      <c r="OKF15" s="2107">
        <v>2513797304.6181192</v>
      </c>
      <c r="OKG15" s="2106">
        <v>2</v>
      </c>
      <c r="OKH15" s="2102" t="s">
        <v>4552</v>
      </c>
      <c r="OKI15" s="2100" t="s">
        <v>925</v>
      </c>
      <c r="OKJ15" s="2103"/>
      <c r="OKK15" s="2101" t="s">
        <v>927</v>
      </c>
      <c r="OKL15" s="2101" t="s">
        <v>973</v>
      </c>
      <c r="OKM15" s="2101" t="s">
        <v>1145</v>
      </c>
      <c r="OKN15" s="2101"/>
      <c r="OKO15" s="2102" t="s">
        <v>961</v>
      </c>
      <c r="OKP15" s="2106">
        <v>2013</v>
      </c>
      <c r="OKQ15" s="2106"/>
      <c r="OKR15" s="2106"/>
      <c r="OKS15" s="2106"/>
      <c r="OKT15" s="2106"/>
      <c r="OKU15" s="2101" t="s">
        <v>886</v>
      </c>
      <c r="OKV15" s="2107">
        <v>2513797304.6181192</v>
      </c>
      <c r="OKW15" s="2106">
        <v>2</v>
      </c>
      <c r="OKX15" s="2102" t="s">
        <v>4552</v>
      </c>
      <c r="OKY15" s="2100" t="s">
        <v>925</v>
      </c>
      <c r="OKZ15" s="2103"/>
      <c r="OLA15" s="2101" t="s">
        <v>927</v>
      </c>
      <c r="OLB15" s="2101" t="s">
        <v>973</v>
      </c>
      <c r="OLC15" s="2101" t="s">
        <v>1145</v>
      </c>
      <c r="OLD15" s="2101"/>
      <c r="OLE15" s="2102" t="s">
        <v>961</v>
      </c>
      <c r="OLF15" s="2106">
        <v>2013</v>
      </c>
      <c r="OLG15" s="2106"/>
      <c r="OLH15" s="2106"/>
      <c r="OLI15" s="2106"/>
      <c r="OLJ15" s="2106"/>
      <c r="OLK15" s="2101" t="s">
        <v>886</v>
      </c>
      <c r="OLL15" s="2107">
        <v>2513797304.6181192</v>
      </c>
      <c r="OLM15" s="2106">
        <v>2</v>
      </c>
      <c r="OLN15" s="2102" t="s">
        <v>4552</v>
      </c>
      <c r="OLO15" s="2100" t="s">
        <v>925</v>
      </c>
      <c r="OLP15" s="2103"/>
      <c r="OLQ15" s="2101" t="s">
        <v>927</v>
      </c>
      <c r="OLR15" s="2101" t="s">
        <v>973</v>
      </c>
      <c r="OLS15" s="2101" t="s">
        <v>1145</v>
      </c>
      <c r="OLT15" s="2101"/>
      <c r="OLU15" s="2102" t="s">
        <v>961</v>
      </c>
      <c r="OLV15" s="2106">
        <v>2013</v>
      </c>
      <c r="OLW15" s="2106"/>
      <c r="OLX15" s="2106"/>
      <c r="OLY15" s="2106"/>
      <c r="OLZ15" s="2106"/>
      <c r="OMA15" s="2101" t="s">
        <v>886</v>
      </c>
      <c r="OMB15" s="2107">
        <v>2513797304.6181192</v>
      </c>
      <c r="OMC15" s="2106">
        <v>2</v>
      </c>
      <c r="OMD15" s="2102" t="s">
        <v>4552</v>
      </c>
      <c r="OME15" s="2100" t="s">
        <v>925</v>
      </c>
      <c r="OMF15" s="2103"/>
      <c r="OMG15" s="2101" t="s">
        <v>927</v>
      </c>
      <c r="OMH15" s="2101" t="s">
        <v>973</v>
      </c>
      <c r="OMI15" s="2101" t="s">
        <v>1145</v>
      </c>
      <c r="OMJ15" s="2101"/>
      <c r="OMK15" s="2102" t="s">
        <v>961</v>
      </c>
      <c r="OML15" s="2106">
        <v>2013</v>
      </c>
      <c r="OMM15" s="2106"/>
      <c r="OMN15" s="2106"/>
      <c r="OMO15" s="2106"/>
      <c r="OMP15" s="2106"/>
      <c r="OMQ15" s="2101" t="s">
        <v>886</v>
      </c>
      <c r="OMR15" s="2107">
        <v>2513797304.6181192</v>
      </c>
      <c r="OMS15" s="2106">
        <v>2</v>
      </c>
      <c r="OMT15" s="2102" t="s">
        <v>4552</v>
      </c>
      <c r="OMU15" s="2100" t="s">
        <v>925</v>
      </c>
      <c r="OMV15" s="2103"/>
      <c r="OMW15" s="2101" t="s">
        <v>927</v>
      </c>
      <c r="OMX15" s="2101" t="s">
        <v>973</v>
      </c>
      <c r="OMY15" s="2101" t="s">
        <v>1145</v>
      </c>
      <c r="OMZ15" s="2101"/>
      <c r="ONA15" s="2102" t="s">
        <v>961</v>
      </c>
      <c r="ONB15" s="2106">
        <v>2013</v>
      </c>
      <c r="ONC15" s="2106"/>
      <c r="OND15" s="2106"/>
      <c r="ONE15" s="2106"/>
      <c r="ONF15" s="2106"/>
      <c r="ONG15" s="2101" t="s">
        <v>886</v>
      </c>
      <c r="ONH15" s="2107">
        <v>2513797304.6181192</v>
      </c>
      <c r="ONI15" s="2106">
        <v>2</v>
      </c>
      <c r="ONJ15" s="2102" t="s">
        <v>4552</v>
      </c>
      <c r="ONK15" s="2100" t="s">
        <v>925</v>
      </c>
      <c r="ONL15" s="2103"/>
      <c r="ONM15" s="2101" t="s">
        <v>927</v>
      </c>
      <c r="ONN15" s="2101" t="s">
        <v>973</v>
      </c>
      <c r="ONO15" s="2101" t="s">
        <v>1145</v>
      </c>
      <c r="ONP15" s="2101"/>
      <c r="ONQ15" s="2102" t="s">
        <v>961</v>
      </c>
      <c r="ONR15" s="2106">
        <v>2013</v>
      </c>
      <c r="ONS15" s="2106"/>
      <c r="ONT15" s="2106"/>
      <c r="ONU15" s="2106"/>
      <c r="ONV15" s="2106"/>
      <c r="ONW15" s="2101" t="s">
        <v>886</v>
      </c>
      <c r="ONX15" s="2107">
        <v>2513797304.6181192</v>
      </c>
      <c r="ONY15" s="2106">
        <v>2</v>
      </c>
      <c r="ONZ15" s="2102" t="s">
        <v>4552</v>
      </c>
      <c r="OOA15" s="2100" t="s">
        <v>925</v>
      </c>
      <c r="OOB15" s="2103"/>
      <c r="OOC15" s="2101" t="s">
        <v>927</v>
      </c>
      <c r="OOD15" s="2101" t="s">
        <v>973</v>
      </c>
      <c r="OOE15" s="2101" t="s">
        <v>1145</v>
      </c>
      <c r="OOF15" s="2101"/>
      <c r="OOG15" s="2102" t="s">
        <v>961</v>
      </c>
      <c r="OOH15" s="2106">
        <v>2013</v>
      </c>
      <c r="OOI15" s="2106"/>
      <c r="OOJ15" s="2106"/>
      <c r="OOK15" s="2106"/>
      <c r="OOL15" s="2106"/>
      <c r="OOM15" s="2101" t="s">
        <v>886</v>
      </c>
      <c r="OON15" s="2107">
        <v>2513797304.6181192</v>
      </c>
      <c r="OOO15" s="2106">
        <v>2</v>
      </c>
      <c r="OOP15" s="2102" t="s">
        <v>4552</v>
      </c>
      <c r="OOQ15" s="2100" t="s">
        <v>925</v>
      </c>
      <c r="OOR15" s="2103"/>
      <c r="OOS15" s="2101" t="s">
        <v>927</v>
      </c>
      <c r="OOT15" s="2101" t="s">
        <v>973</v>
      </c>
      <c r="OOU15" s="2101" t="s">
        <v>1145</v>
      </c>
      <c r="OOV15" s="2101"/>
      <c r="OOW15" s="2102" t="s">
        <v>961</v>
      </c>
      <c r="OOX15" s="2106">
        <v>2013</v>
      </c>
      <c r="OOY15" s="2106"/>
      <c r="OOZ15" s="2106"/>
      <c r="OPA15" s="2106"/>
      <c r="OPB15" s="2106"/>
      <c r="OPC15" s="2101" t="s">
        <v>886</v>
      </c>
      <c r="OPD15" s="2107">
        <v>2513797304.6181192</v>
      </c>
      <c r="OPE15" s="2106">
        <v>2</v>
      </c>
      <c r="OPF15" s="2102" t="s">
        <v>4552</v>
      </c>
      <c r="OPG15" s="2100" t="s">
        <v>925</v>
      </c>
      <c r="OPH15" s="2103"/>
      <c r="OPI15" s="2101" t="s">
        <v>927</v>
      </c>
      <c r="OPJ15" s="2101" t="s">
        <v>973</v>
      </c>
      <c r="OPK15" s="2101" t="s">
        <v>1145</v>
      </c>
      <c r="OPL15" s="2101"/>
      <c r="OPM15" s="2102" t="s">
        <v>961</v>
      </c>
      <c r="OPN15" s="2106">
        <v>2013</v>
      </c>
      <c r="OPO15" s="2106"/>
      <c r="OPP15" s="2106"/>
      <c r="OPQ15" s="2106"/>
      <c r="OPR15" s="2106"/>
      <c r="OPS15" s="2101" t="s">
        <v>886</v>
      </c>
      <c r="OPT15" s="2107">
        <v>2513797304.6181192</v>
      </c>
      <c r="OPU15" s="2106">
        <v>2</v>
      </c>
      <c r="OPV15" s="2102" t="s">
        <v>4552</v>
      </c>
      <c r="OPW15" s="2100" t="s">
        <v>925</v>
      </c>
      <c r="OPX15" s="2103"/>
      <c r="OPY15" s="2101" t="s">
        <v>927</v>
      </c>
      <c r="OPZ15" s="2101" t="s">
        <v>973</v>
      </c>
      <c r="OQA15" s="2101" t="s">
        <v>1145</v>
      </c>
      <c r="OQB15" s="2101"/>
      <c r="OQC15" s="2102" t="s">
        <v>961</v>
      </c>
      <c r="OQD15" s="2106">
        <v>2013</v>
      </c>
      <c r="OQE15" s="2106"/>
      <c r="OQF15" s="2106"/>
      <c r="OQG15" s="2106"/>
      <c r="OQH15" s="2106"/>
      <c r="OQI15" s="2101" t="s">
        <v>886</v>
      </c>
      <c r="OQJ15" s="2107">
        <v>2513797304.6181192</v>
      </c>
      <c r="OQK15" s="2106">
        <v>2</v>
      </c>
      <c r="OQL15" s="2102" t="s">
        <v>4552</v>
      </c>
      <c r="OQM15" s="2100" t="s">
        <v>925</v>
      </c>
      <c r="OQN15" s="2103"/>
      <c r="OQO15" s="2101" t="s">
        <v>927</v>
      </c>
      <c r="OQP15" s="2101" t="s">
        <v>973</v>
      </c>
      <c r="OQQ15" s="2101" t="s">
        <v>1145</v>
      </c>
      <c r="OQR15" s="2101"/>
      <c r="OQS15" s="2102" t="s">
        <v>961</v>
      </c>
      <c r="OQT15" s="2106">
        <v>2013</v>
      </c>
      <c r="OQU15" s="2106"/>
      <c r="OQV15" s="2106"/>
      <c r="OQW15" s="2106"/>
      <c r="OQX15" s="2106"/>
      <c r="OQY15" s="2101" t="s">
        <v>886</v>
      </c>
      <c r="OQZ15" s="2107">
        <v>2513797304.6181192</v>
      </c>
      <c r="ORA15" s="2106">
        <v>2</v>
      </c>
      <c r="ORB15" s="2102" t="s">
        <v>4552</v>
      </c>
      <c r="ORC15" s="2100" t="s">
        <v>925</v>
      </c>
      <c r="ORD15" s="2103"/>
      <c r="ORE15" s="2101" t="s">
        <v>927</v>
      </c>
      <c r="ORF15" s="2101" t="s">
        <v>973</v>
      </c>
      <c r="ORG15" s="2101" t="s">
        <v>1145</v>
      </c>
      <c r="ORH15" s="2101"/>
      <c r="ORI15" s="2102" t="s">
        <v>961</v>
      </c>
      <c r="ORJ15" s="2106">
        <v>2013</v>
      </c>
      <c r="ORK15" s="2106"/>
      <c r="ORL15" s="2106"/>
      <c r="ORM15" s="2106"/>
      <c r="ORN15" s="2106"/>
      <c r="ORO15" s="2101" t="s">
        <v>886</v>
      </c>
      <c r="ORP15" s="2107">
        <v>2513797304.6181192</v>
      </c>
      <c r="ORQ15" s="2106">
        <v>2</v>
      </c>
      <c r="ORR15" s="2102" t="s">
        <v>4552</v>
      </c>
      <c r="ORS15" s="2100" t="s">
        <v>925</v>
      </c>
      <c r="ORT15" s="2103"/>
      <c r="ORU15" s="2101" t="s">
        <v>927</v>
      </c>
      <c r="ORV15" s="2101" t="s">
        <v>973</v>
      </c>
      <c r="ORW15" s="2101" t="s">
        <v>1145</v>
      </c>
      <c r="ORX15" s="2101"/>
      <c r="ORY15" s="2102" t="s">
        <v>961</v>
      </c>
      <c r="ORZ15" s="2106">
        <v>2013</v>
      </c>
      <c r="OSA15" s="2106"/>
      <c r="OSB15" s="2106"/>
      <c r="OSC15" s="2106"/>
      <c r="OSD15" s="2106"/>
      <c r="OSE15" s="2101" t="s">
        <v>886</v>
      </c>
      <c r="OSF15" s="2107">
        <v>2513797304.6181192</v>
      </c>
      <c r="OSG15" s="2106">
        <v>2</v>
      </c>
      <c r="OSH15" s="2102" t="s">
        <v>4552</v>
      </c>
      <c r="OSI15" s="2100" t="s">
        <v>925</v>
      </c>
      <c r="OSJ15" s="2103"/>
      <c r="OSK15" s="2101" t="s">
        <v>927</v>
      </c>
      <c r="OSL15" s="2101" t="s">
        <v>973</v>
      </c>
      <c r="OSM15" s="2101" t="s">
        <v>1145</v>
      </c>
      <c r="OSN15" s="2101"/>
      <c r="OSO15" s="2102" t="s">
        <v>961</v>
      </c>
      <c r="OSP15" s="2106">
        <v>2013</v>
      </c>
      <c r="OSQ15" s="2106"/>
      <c r="OSR15" s="2106"/>
      <c r="OSS15" s="2106"/>
      <c r="OST15" s="2106"/>
      <c r="OSU15" s="2101" t="s">
        <v>886</v>
      </c>
      <c r="OSV15" s="2107">
        <v>2513797304.6181192</v>
      </c>
      <c r="OSW15" s="2106">
        <v>2</v>
      </c>
      <c r="OSX15" s="2102" t="s">
        <v>4552</v>
      </c>
      <c r="OSY15" s="2100" t="s">
        <v>925</v>
      </c>
      <c r="OSZ15" s="2103"/>
      <c r="OTA15" s="2101" t="s">
        <v>927</v>
      </c>
      <c r="OTB15" s="2101" t="s">
        <v>973</v>
      </c>
      <c r="OTC15" s="2101" t="s">
        <v>1145</v>
      </c>
      <c r="OTD15" s="2101"/>
      <c r="OTE15" s="2102" t="s">
        <v>961</v>
      </c>
      <c r="OTF15" s="2106">
        <v>2013</v>
      </c>
      <c r="OTG15" s="2106"/>
      <c r="OTH15" s="2106"/>
      <c r="OTI15" s="2106"/>
      <c r="OTJ15" s="2106"/>
      <c r="OTK15" s="2101" t="s">
        <v>886</v>
      </c>
      <c r="OTL15" s="2107">
        <v>2513797304.6181192</v>
      </c>
      <c r="OTM15" s="2106">
        <v>2</v>
      </c>
      <c r="OTN15" s="2102" t="s">
        <v>4552</v>
      </c>
      <c r="OTO15" s="2100" t="s">
        <v>925</v>
      </c>
      <c r="OTP15" s="2103"/>
      <c r="OTQ15" s="2101" t="s">
        <v>927</v>
      </c>
      <c r="OTR15" s="2101" t="s">
        <v>973</v>
      </c>
      <c r="OTS15" s="2101" t="s">
        <v>1145</v>
      </c>
      <c r="OTT15" s="2101"/>
      <c r="OTU15" s="2102" t="s">
        <v>961</v>
      </c>
      <c r="OTV15" s="2106">
        <v>2013</v>
      </c>
      <c r="OTW15" s="2106"/>
      <c r="OTX15" s="2106"/>
      <c r="OTY15" s="2106"/>
      <c r="OTZ15" s="2106"/>
      <c r="OUA15" s="2101" t="s">
        <v>886</v>
      </c>
      <c r="OUB15" s="2107">
        <v>2513797304.6181192</v>
      </c>
      <c r="OUC15" s="2106">
        <v>2</v>
      </c>
      <c r="OUD15" s="2102" t="s">
        <v>4552</v>
      </c>
      <c r="OUE15" s="2100" t="s">
        <v>925</v>
      </c>
      <c r="OUF15" s="2103"/>
      <c r="OUG15" s="2101" t="s">
        <v>927</v>
      </c>
      <c r="OUH15" s="2101" t="s">
        <v>973</v>
      </c>
      <c r="OUI15" s="2101" t="s">
        <v>1145</v>
      </c>
      <c r="OUJ15" s="2101"/>
      <c r="OUK15" s="2102" t="s">
        <v>961</v>
      </c>
      <c r="OUL15" s="2106">
        <v>2013</v>
      </c>
      <c r="OUM15" s="2106"/>
      <c r="OUN15" s="2106"/>
      <c r="OUO15" s="2106"/>
      <c r="OUP15" s="2106"/>
      <c r="OUQ15" s="2101" t="s">
        <v>886</v>
      </c>
      <c r="OUR15" s="2107">
        <v>2513797304.6181192</v>
      </c>
      <c r="OUS15" s="2106">
        <v>2</v>
      </c>
      <c r="OUT15" s="2102" t="s">
        <v>4552</v>
      </c>
      <c r="OUU15" s="2100" t="s">
        <v>925</v>
      </c>
      <c r="OUV15" s="2103"/>
      <c r="OUW15" s="2101" t="s">
        <v>927</v>
      </c>
      <c r="OUX15" s="2101" t="s">
        <v>973</v>
      </c>
      <c r="OUY15" s="2101" t="s">
        <v>1145</v>
      </c>
      <c r="OUZ15" s="2101"/>
      <c r="OVA15" s="2102" t="s">
        <v>961</v>
      </c>
      <c r="OVB15" s="2106">
        <v>2013</v>
      </c>
      <c r="OVC15" s="2106"/>
      <c r="OVD15" s="2106"/>
      <c r="OVE15" s="2106"/>
      <c r="OVF15" s="2106"/>
      <c r="OVG15" s="2101" t="s">
        <v>886</v>
      </c>
      <c r="OVH15" s="2107">
        <v>2513797304.6181192</v>
      </c>
      <c r="OVI15" s="2106">
        <v>2</v>
      </c>
      <c r="OVJ15" s="2102" t="s">
        <v>4552</v>
      </c>
      <c r="OVK15" s="2100" t="s">
        <v>925</v>
      </c>
      <c r="OVL15" s="2103"/>
      <c r="OVM15" s="2101" t="s">
        <v>927</v>
      </c>
      <c r="OVN15" s="2101" t="s">
        <v>973</v>
      </c>
      <c r="OVO15" s="2101" t="s">
        <v>1145</v>
      </c>
      <c r="OVP15" s="2101"/>
      <c r="OVQ15" s="2102" t="s">
        <v>961</v>
      </c>
      <c r="OVR15" s="2106">
        <v>2013</v>
      </c>
      <c r="OVS15" s="2106"/>
      <c r="OVT15" s="2106"/>
      <c r="OVU15" s="2106"/>
      <c r="OVV15" s="2106"/>
      <c r="OVW15" s="2101" t="s">
        <v>886</v>
      </c>
      <c r="OVX15" s="2107">
        <v>2513797304.6181192</v>
      </c>
      <c r="OVY15" s="2106">
        <v>2</v>
      </c>
      <c r="OVZ15" s="2102" t="s">
        <v>4552</v>
      </c>
      <c r="OWA15" s="2100" t="s">
        <v>925</v>
      </c>
      <c r="OWB15" s="2103"/>
      <c r="OWC15" s="2101" t="s">
        <v>927</v>
      </c>
      <c r="OWD15" s="2101" t="s">
        <v>973</v>
      </c>
      <c r="OWE15" s="2101" t="s">
        <v>1145</v>
      </c>
      <c r="OWF15" s="2101"/>
      <c r="OWG15" s="2102" t="s">
        <v>961</v>
      </c>
      <c r="OWH15" s="2106">
        <v>2013</v>
      </c>
      <c r="OWI15" s="2106"/>
      <c r="OWJ15" s="2106"/>
      <c r="OWK15" s="2106"/>
      <c r="OWL15" s="2106"/>
      <c r="OWM15" s="2101" t="s">
        <v>886</v>
      </c>
      <c r="OWN15" s="2107">
        <v>2513797304.6181192</v>
      </c>
      <c r="OWO15" s="2106">
        <v>2</v>
      </c>
      <c r="OWP15" s="2102" t="s">
        <v>4552</v>
      </c>
      <c r="OWQ15" s="2100" t="s">
        <v>925</v>
      </c>
      <c r="OWR15" s="2103"/>
      <c r="OWS15" s="2101" t="s">
        <v>927</v>
      </c>
      <c r="OWT15" s="2101" t="s">
        <v>973</v>
      </c>
      <c r="OWU15" s="2101" t="s">
        <v>1145</v>
      </c>
      <c r="OWV15" s="2101"/>
      <c r="OWW15" s="2102" t="s">
        <v>961</v>
      </c>
      <c r="OWX15" s="2106">
        <v>2013</v>
      </c>
      <c r="OWY15" s="2106"/>
      <c r="OWZ15" s="2106"/>
      <c r="OXA15" s="2106"/>
      <c r="OXB15" s="2106"/>
      <c r="OXC15" s="2101" t="s">
        <v>886</v>
      </c>
      <c r="OXD15" s="2107">
        <v>2513797304.6181192</v>
      </c>
      <c r="OXE15" s="2106">
        <v>2</v>
      </c>
      <c r="OXF15" s="2102" t="s">
        <v>4552</v>
      </c>
      <c r="OXG15" s="2100" t="s">
        <v>925</v>
      </c>
      <c r="OXH15" s="2103"/>
      <c r="OXI15" s="2101" t="s">
        <v>927</v>
      </c>
      <c r="OXJ15" s="2101" t="s">
        <v>973</v>
      </c>
      <c r="OXK15" s="2101" t="s">
        <v>1145</v>
      </c>
      <c r="OXL15" s="2101"/>
      <c r="OXM15" s="2102" t="s">
        <v>961</v>
      </c>
      <c r="OXN15" s="2106">
        <v>2013</v>
      </c>
      <c r="OXO15" s="2106"/>
      <c r="OXP15" s="2106"/>
      <c r="OXQ15" s="2106"/>
      <c r="OXR15" s="2106"/>
      <c r="OXS15" s="2101" t="s">
        <v>886</v>
      </c>
      <c r="OXT15" s="2107">
        <v>2513797304.6181192</v>
      </c>
      <c r="OXU15" s="2106">
        <v>2</v>
      </c>
      <c r="OXV15" s="2102" t="s">
        <v>4552</v>
      </c>
      <c r="OXW15" s="2100" t="s">
        <v>925</v>
      </c>
      <c r="OXX15" s="2103"/>
      <c r="OXY15" s="2101" t="s">
        <v>927</v>
      </c>
      <c r="OXZ15" s="2101" t="s">
        <v>973</v>
      </c>
      <c r="OYA15" s="2101" t="s">
        <v>1145</v>
      </c>
      <c r="OYB15" s="2101"/>
      <c r="OYC15" s="2102" t="s">
        <v>961</v>
      </c>
      <c r="OYD15" s="2106">
        <v>2013</v>
      </c>
      <c r="OYE15" s="2106"/>
      <c r="OYF15" s="2106"/>
      <c r="OYG15" s="2106"/>
      <c r="OYH15" s="2106"/>
      <c r="OYI15" s="2101" t="s">
        <v>886</v>
      </c>
      <c r="OYJ15" s="2107">
        <v>2513797304.6181192</v>
      </c>
      <c r="OYK15" s="2106">
        <v>2</v>
      </c>
      <c r="OYL15" s="2102" t="s">
        <v>4552</v>
      </c>
      <c r="OYM15" s="2100" t="s">
        <v>925</v>
      </c>
      <c r="OYN15" s="2103"/>
      <c r="OYO15" s="2101" t="s">
        <v>927</v>
      </c>
      <c r="OYP15" s="2101" t="s">
        <v>973</v>
      </c>
      <c r="OYQ15" s="2101" t="s">
        <v>1145</v>
      </c>
      <c r="OYR15" s="2101"/>
      <c r="OYS15" s="2102" t="s">
        <v>961</v>
      </c>
      <c r="OYT15" s="2106">
        <v>2013</v>
      </c>
      <c r="OYU15" s="2106"/>
      <c r="OYV15" s="2106"/>
      <c r="OYW15" s="2106"/>
      <c r="OYX15" s="2106"/>
      <c r="OYY15" s="2101" t="s">
        <v>886</v>
      </c>
      <c r="OYZ15" s="2107">
        <v>2513797304.6181192</v>
      </c>
      <c r="OZA15" s="2106">
        <v>2</v>
      </c>
      <c r="OZB15" s="2102" t="s">
        <v>4552</v>
      </c>
      <c r="OZC15" s="2100" t="s">
        <v>925</v>
      </c>
      <c r="OZD15" s="2103"/>
      <c r="OZE15" s="2101" t="s">
        <v>927</v>
      </c>
      <c r="OZF15" s="2101" t="s">
        <v>973</v>
      </c>
      <c r="OZG15" s="2101" t="s">
        <v>1145</v>
      </c>
      <c r="OZH15" s="2101"/>
      <c r="OZI15" s="2102" t="s">
        <v>961</v>
      </c>
      <c r="OZJ15" s="2106">
        <v>2013</v>
      </c>
      <c r="OZK15" s="2106"/>
      <c r="OZL15" s="2106"/>
      <c r="OZM15" s="2106"/>
      <c r="OZN15" s="2106"/>
      <c r="OZO15" s="2101" t="s">
        <v>886</v>
      </c>
      <c r="OZP15" s="2107">
        <v>2513797304.6181192</v>
      </c>
      <c r="OZQ15" s="2106">
        <v>2</v>
      </c>
      <c r="OZR15" s="2102" t="s">
        <v>4552</v>
      </c>
      <c r="OZS15" s="2100" t="s">
        <v>925</v>
      </c>
      <c r="OZT15" s="2103"/>
      <c r="OZU15" s="2101" t="s">
        <v>927</v>
      </c>
      <c r="OZV15" s="2101" t="s">
        <v>973</v>
      </c>
      <c r="OZW15" s="2101" t="s">
        <v>1145</v>
      </c>
      <c r="OZX15" s="2101"/>
      <c r="OZY15" s="2102" t="s">
        <v>961</v>
      </c>
      <c r="OZZ15" s="2106">
        <v>2013</v>
      </c>
      <c r="PAA15" s="2106"/>
      <c r="PAB15" s="2106"/>
      <c r="PAC15" s="2106"/>
      <c r="PAD15" s="2106"/>
      <c r="PAE15" s="2101" t="s">
        <v>886</v>
      </c>
      <c r="PAF15" s="2107">
        <v>2513797304.6181192</v>
      </c>
      <c r="PAG15" s="2106">
        <v>2</v>
      </c>
      <c r="PAH15" s="2102" t="s">
        <v>4552</v>
      </c>
      <c r="PAI15" s="2100" t="s">
        <v>925</v>
      </c>
      <c r="PAJ15" s="2103"/>
      <c r="PAK15" s="2101" t="s">
        <v>927</v>
      </c>
      <c r="PAL15" s="2101" t="s">
        <v>973</v>
      </c>
      <c r="PAM15" s="2101" t="s">
        <v>1145</v>
      </c>
      <c r="PAN15" s="2101"/>
      <c r="PAO15" s="2102" t="s">
        <v>961</v>
      </c>
      <c r="PAP15" s="2106">
        <v>2013</v>
      </c>
      <c r="PAQ15" s="2106"/>
      <c r="PAR15" s="2106"/>
      <c r="PAS15" s="2106"/>
      <c r="PAT15" s="2106"/>
      <c r="PAU15" s="2101" t="s">
        <v>886</v>
      </c>
      <c r="PAV15" s="2107">
        <v>2513797304.6181192</v>
      </c>
      <c r="PAW15" s="2106">
        <v>2</v>
      </c>
      <c r="PAX15" s="2102" t="s">
        <v>4552</v>
      </c>
      <c r="PAY15" s="2100" t="s">
        <v>925</v>
      </c>
      <c r="PAZ15" s="2103"/>
      <c r="PBA15" s="2101" t="s">
        <v>927</v>
      </c>
      <c r="PBB15" s="2101" t="s">
        <v>973</v>
      </c>
      <c r="PBC15" s="2101" t="s">
        <v>1145</v>
      </c>
      <c r="PBD15" s="2101"/>
      <c r="PBE15" s="2102" t="s">
        <v>961</v>
      </c>
      <c r="PBF15" s="2106">
        <v>2013</v>
      </c>
      <c r="PBG15" s="2106"/>
      <c r="PBH15" s="2106"/>
      <c r="PBI15" s="2106"/>
      <c r="PBJ15" s="2106"/>
      <c r="PBK15" s="2101" t="s">
        <v>886</v>
      </c>
      <c r="PBL15" s="2107">
        <v>2513797304.6181192</v>
      </c>
      <c r="PBM15" s="2106">
        <v>2</v>
      </c>
      <c r="PBN15" s="2102" t="s">
        <v>4552</v>
      </c>
      <c r="PBO15" s="2100" t="s">
        <v>925</v>
      </c>
      <c r="PBP15" s="2103"/>
      <c r="PBQ15" s="2101" t="s">
        <v>927</v>
      </c>
      <c r="PBR15" s="2101" t="s">
        <v>973</v>
      </c>
      <c r="PBS15" s="2101" t="s">
        <v>1145</v>
      </c>
      <c r="PBT15" s="2101"/>
      <c r="PBU15" s="2102" t="s">
        <v>961</v>
      </c>
      <c r="PBV15" s="2106">
        <v>2013</v>
      </c>
      <c r="PBW15" s="2106"/>
      <c r="PBX15" s="2106"/>
      <c r="PBY15" s="2106"/>
      <c r="PBZ15" s="2106"/>
      <c r="PCA15" s="2101" t="s">
        <v>886</v>
      </c>
      <c r="PCB15" s="2107">
        <v>2513797304.6181192</v>
      </c>
      <c r="PCC15" s="2106">
        <v>2</v>
      </c>
      <c r="PCD15" s="2102" t="s">
        <v>4552</v>
      </c>
      <c r="PCE15" s="2100" t="s">
        <v>925</v>
      </c>
      <c r="PCF15" s="2103"/>
      <c r="PCG15" s="2101" t="s">
        <v>927</v>
      </c>
      <c r="PCH15" s="2101" t="s">
        <v>973</v>
      </c>
      <c r="PCI15" s="2101" t="s">
        <v>1145</v>
      </c>
      <c r="PCJ15" s="2101"/>
      <c r="PCK15" s="2102" t="s">
        <v>961</v>
      </c>
      <c r="PCL15" s="2106">
        <v>2013</v>
      </c>
      <c r="PCM15" s="2106"/>
      <c r="PCN15" s="2106"/>
      <c r="PCO15" s="2106"/>
      <c r="PCP15" s="2106"/>
      <c r="PCQ15" s="2101" t="s">
        <v>886</v>
      </c>
      <c r="PCR15" s="2107">
        <v>2513797304.6181192</v>
      </c>
      <c r="PCS15" s="2106">
        <v>2</v>
      </c>
      <c r="PCT15" s="2102" t="s">
        <v>4552</v>
      </c>
      <c r="PCU15" s="2100" t="s">
        <v>925</v>
      </c>
      <c r="PCV15" s="2103"/>
      <c r="PCW15" s="2101" t="s">
        <v>927</v>
      </c>
      <c r="PCX15" s="2101" t="s">
        <v>973</v>
      </c>
      <c r="PCY15" s="2101" t="s">
        <v>1145</v>
      </c>
      <c r="PCZ15" s="2101"/>
      <c r="PDA15" s="2102" t="s">
        <v>961</v>
      </c>
      <c r="PDB15" s="2106">
        <v>2013</v>
      </c>
      <c r="PDC15" s="2106"/>
      <c r="PDD15" s="2106"/>
      <c r="PDE15" s="2106"/>
      <c r="PDF15" s="2106"/>
      <c r="PDG15" s="2101" t="s">
        <v>886</v>
      </c>
      <c r="PDH15" s="2107">
        <v>2513797304.6181192</v>
      </c>
      <c r="PDI15" s="2106">
        <v>2</v>
      </c>
      <c r="PDJ15" s="2102" t="s">
        <v>4552</v>
      </c>
      <c r="PDK15" s="2100" t="s">
        <v>925</v>
      </c>
      <c r="PDL15" s="2103"/>
      <c r="PDM15" s="2101" t="s">
        <v>927</v>
      </c>
      <c r="PDN15" s="2101" t="s">
        <v>973</v>
      </c>
      <c r="PDO15" s="2101" t="s">
        <v>1145</v>
      </c>
      <c r="PDP15" s="2101"/>
      <c r="PDQ15" s="2102" t="s">
        <v>961</v>
      </c>
      <c r="PDR15" s="2106">
        <v>2013</v>
      </c>
      <c r="PDS15" s="2106"/>
      <c r="PDT15" s="2106"/>
      <c r="PDU15" s="2106"/>
      <c r="PDV15" s="2106"/>
      <c r="PDW15" s="2101" t="s">
        <v>886</v>
      </c>
      <c r="PDX15" s="2107">
        <v>2513797304.6181192</v>
      </c>
      <c r="PDY15" s="2106">
        <v>2</v>
      </c>
      <c r="PDZ15" s="2102" t="s">
        <v>4552</v>
      </c>
      <c r="PEA15" s="2100" t="s">
        <v>925</v>
      </c>
      <c r="PEB15" s="2103"/>
      <c r="PEC15" s="2101" t="s">
        <v>927</v>
      </c>
      <c r="PED15" s="2101" t="s">
        <v>973</v>
      </c>
      <c r="PEE15" s="2101" t="s">
        <v>1145</v>
      </c>
      <c r="PEF15" s="2101"/>
      <c r="PEG15" s="2102" t="s">
        <v>961</v>
      </c>
      <c r="PEH15" s="2106">
        <v>2013</v>
      </c>
      <c r="PEI15" s="2106"/>
      <c r="PEJ15" s="2106"/>
      <c r="PEK15" s="2106"/>
      <c r="PEL15" s="2106"/>
      <c r="PEM15" s="2101" t="s">
        <v>886</v>
      </c>
      <c r="PEN15" s="2107">
        <v>2513797304.6181192</v>
      </c>
      <c r="PEO15" s="2106">
        <v>2</v>
      </c>
      <c r="PEP15" s="2102" t="s">
        <v>4552</v>
      </c>
      <c r="PEQ15" s="2100" t="s">
        <v>925</v>
      </c>
      <c r="PER15" s="2103"/>
      <c r="PES15" s="2101" t="s">
        <v>927</v>
      </c>
      <c r="PET15" s="2101" t="s">
        <v>973</v>
      </c>
      <c r="PEU15" s="2101" t="s">
        <v>1145</v>
      </c>
      <c r="PEV15" s="2101"/>
      <c r="PEW15" s="2102" t="s">
        <v>961</v>
      </c>
      <c r="PEX15" s="2106">
        <v>2013</v>
      </c>
      <c r="PEY15" s="2106"/>
      <c r="PEZ15" s="2106"/>
      <c r="PFA15" s="2106"/>
      <c r="PFB15" s="2106"/>
      <c r="PFC15" s="2101" t="s">
        <v>886</v>
      </c>
      <c r="PFD15" s="2107">
        <v>2513797304.6181192</v>
      </c>
      <c r="PFE15" s="2106">
        <v>2</v>
      </c>
      <c r="PFF15" s="2102" t="s">
        <v>4552</v>
      </c>
      <c r="PFG15" s="2100" t="s">
        <v>925</v>
      </c>
      <c r="PFH15" s="2103"/>
      <c r="PFI15" s="2101" t="s">
        <v>927</v>
      </c>
      <c r="PFJ15" s="2101" t="s">
        <v>973</v>
      </c>
      <c r="PFK15" s="2101" t="s">
        <v>1145</v>
      </c>
      <c r="PFL15" s="2101"/>
      <c r="PFM15" s="2102" t="s">
        <v>961</v>
      </c>
      <c r="PFN15" s="2106">
        <v>2013</v>
      </c>
      <c r="PFO15" s="2106"/>
      <c r="PFP15" s="2106"/>
      <c r="PFQ15" s="2106"/>
      <c r="PFR15" s="2106"/>
      <c r="PFS15" s="2101" t="s">
        <v>886</v>
      </c>
      <c r="PFT15" s="2107">
        <v>2513797304.6181192</v>
      </c>
      <c r="PFU15" s="2106">
        <v>2</v>
      </c>
      <c r="PFV15" s="2102" t="s">
        <v>4552</v>
      </c>
      <c r="PFW15" s="2100" t="s">
        <v>925</v>
      </c>
      <c r="PFX15" s="2103"/>
      <c r="PFY15" s="2101" t="s">
        <v>927</v>
      </c>
      <c r="PFZ15" s="2101" t="s">
        <v>973</v>
      </c>
      <c r="PGA15" s="2101" t="s">
        <v>1145</v>
      </c>
      <c r="PGB15" s="2101"/>
      <c r="PGC15" s="2102" t="s">
        <v>961</v>
      </c>
      <c r="PGD15" s="2106">
        <v>2013</v>
      </c>
      <c r="PGE15" s="2106"/>
      <c r="PGF15" s="2106"/>
      <c r="PGG15" s="2106"/>
      <c r="PGH15" s="2106"/>
      <c r="PGI15" s="2101" t="s">
        <v>886</v>
      </c>
      <c r="PGJ15" s="2107">
        <v>2513797304.6181192</v>
      </c>
      <c r="PGK15" s="2106">
        <v>2</v>
      </c>
      <c r="PGL15" s="2102" t="s">
        <v>4552</v>
      </c>
      <c r="PGM15" s="2100" t="s">
        <v>925</v>
      </c>
      <c r="PGN15" s="2103"/>
      <c r="PGO15" s="2101" t="s">
        <v>927</v>
      </c>
      <c r="PGP15" s="2101" t="s">
        <v>973</v>
      </c>
      <c r="PGQ15" s="2101" t="s">
        <v>1145</v>
      </c>
      <c r="PGR15" s="2101"/>
      <c r="PGS15" s="2102" t="s">
        <v>961</v>
      </c>
      <c r="PGT15" s="2106">
        <v>2013</v>
      </c>
      <c r="PGU15" s="2106"/>
      <c r="PGV15" s="2106"/>
      <c r="PGW15" s="2106"/>
      <c r="PGX15" s="2106"/>
      <c r="PGY15" s="2101" t="s">
        <v>886</v>
      </c>
      <c r="PGZ15" s="2107">
        <v>2513797304.6181192</v>
      </c>
      <c r="PHA15" s="2106">
        <v>2</v>
      </c>
      <c r="PHB15" s="2102" t="s">
        <v>4552</v>
      </c>
      <c r="PHC15" s="2100" t="s">
        <v>925</v>
      </c>
      <c r="PHD15" s="2103"/>
      <c r="PHE15" s="2101" t="s">
        <v>927</v>
      </c>
      <c r="PHF15" s="2101" t="s">
        <v>973</v>
      </c>
      <c r="PHG15" s="2101" t="s">
        <v>1145</v>
      </c>
      <c r="PHH15" s="2101"/>
      <c r="PHI15" s="2102" t="s">
        <v>961</v>
      </c>
      <c r="PHJ15" s="2106">
        <v>2013</v>
      </c>
      <c r="PHK15" s="2106"/>
      <c r="PHL15" s="2106"/>
      <c r="PHM15" s="2106"/>
      <c r="PHN15" s="2106"/>
      <c r="PHO15" s="2101" t="s">
        <v>886</v>
      </c>
      <c r="PHP15" s="2107">
        <v>2513797304.6181192</v>
      </c>
      <c r="PHQ15" s="2106">
        <v>2</v>
      </c>
      <c r="PHR15" s="2102" t="s">
        <v>4552</v>
      </c>
      <c r="PHS15" s="2100" t="s">
        <v>925</v>
      </c>
      <c r="PHT15" s="2103"/>
      <c r="PHU15" s="2101" t="s">
        <v>927</v>
      </c>
      <c r="PHV15" s="2101" t="s">
        <v>973</v>
      </c>
      <c r="PHW15" s="2101" t="s">
        <v>1145</v>
      </c>
      <c r="PHX15" s="2101"/>
      <c r="PHY15" s="2102" t="s">
        <v>961</v>
      </c>
      <c r="PHZ15" s="2106">
        <v>2013</v>
      </c>
      <c r="PIA15" s="2106"/>
      <c r="PIB15" s="2106"/>
      <c r="PIC15" s="2106"/>
      <c r="PID15" s="2106"/>
      <c r="PIE15" s="2101" t="s">
        <v>886</v>
      </c>
      <c r="PIF15" s="2107">
        <v>2513797304.6181192</v>
      </c>
      <c r="PIG15" s="2106">
        <v>2</v>
      </c>
      <c r="PIH15" s="2102" t="s">
        <v>4552</v>
      </c>
      <c r="PII15" s="2100" t="s">
        <v>925</v>
      </c>
      <c r="PIJ15" s="2103"/>
      <c r="PIK15" s="2101" t="s">
        <v>927</v>
      </c>
      <c r="PIL15" s="2101" t="s">
        <v>973</v>
      </c>
      <c r="PIM15" s="2101" t="s">
        <v>1145</v>
      </c>
      <c r="PIN15" s="2101"/>
      <c r="PIO15" s="2102" t="s">
        <v>961</v>
      </c>
      <c r="PIP15" s="2106">
        <v>2013</v>
      </c>
      <c r="PIQ15" s="2106"/>
      <c r="PIR15" s="2106"/>
      <c r="PIS15" s="2106"/>
      <c r="PIT15" s="2106"/>
      <c r="PIU15" s="2101" t="s">
        <v>886</v>
      </c>
      <c r="PIV15" s="2107">
        <v>2513797304.6181192</v>
      </c>
      <c r="PIW15" s="2106">
        <v>2</v>
      </c>
      <c r="PIX15" s="2102" t="s">
        <v>4552</v>
      </c>
      <c r="PIY15" s="2100" t="s">
        <v>925</v>
      </c>
      <c r="PIZ15" s="2103"/>
      <c r="PJA15" s="2101" t="s">
        <v>927</v>
      </c>
      <c r="PJB15" s="2101" t="s">
        <v>973</v>
      </c>
      <c r="PJC15" s="2101" t="s">
        <v>1145</v>
      </c>
      <c r="PJD15" s="2101"/>
      <c r="PJE15" s="2102" t="s">
        <v>961</v>
      </c>
      <c r="PJF15" s="2106">
        <v>2013</v>
      </c>
      <c r="PJG15" s="2106"/>
      <c r="PJH15" s="2106"/>
      <c r="PJI15" s="2106"/>
      <c r="PJJ15" s="2106"/>
      <c r="PJK15" s="2101" t="s">
        <v>886</v>
      </c>
      <c r="PJL15" s="2107">
        <v>2513797304.6181192</v>
      </c>
      <c r="PJM15" s="2106">
        <v>2</v>
      </c>
      <c r="PJN15" s="2102" t="s">
        <v>4552</v>
      </c>
      <c r="PJO15" s="2100" t="s">
        <v>925</v>
      </c>
      <c r="PJP15" s="2103"/>
      <c r="PJQ15" s="2101" t="s">
        <v>927</v>
      </c>
      <c r="PJR15" s="2101" t="s">
        <v>973</v>
      </c>
      <c r="PJS15" s="2101" t="s">
        <v>1145</v>
      </c>
      <c r="PJT15" s="2101"/>
      <c r="PJU15" s="2102" t="s">
        <v>961</v>
      </c>
      <c r="PJV15" s="2106">
        <v>2013</v>
      </c>
      <c r="PJW15" s="2106"/>
      <c r="PJX15" s="2106"/>
      <c r="PJY15" s="2106"/>
      <c r="PJZ15" s="2106"/>
      <c r="PKA15" s="2101" t="s">
        <v>886</v>
      </c>
      <c r="PKB15" s="2107">
        <v>2513797304.6181192</v>
      </c>
      <c r="PKC15" s="2106">
        <v>2</v>
      </c>
      <c r="PKD15" s="2102" t="s">
        <v>4552</v>
      </c>
      <c r="PKE15" s="2100" t="s">
        <v>925</v>
      </c>
      <c r="PKF15" s="2103"/>
      <c r="PKG15" s="2101" t="s">
        <v>927</v>
      </c>
      <c r="PKH15" s="2101" t="s">
        <v>973</v>
      </c>
      <c r="PKI15" s="2101" t="s">
        <v>1145</v>
      </c>
      <c r="PKJ15" s="2101"/>
      <c r="PKK15" s="2102" t="s">
        <v>961</v>
      </c>
      <c r="PKL15" s="2106">
        <v>2013</v>
      </c>
      <c r="PKM15" s="2106"/>
      <c r="PKN15" s="2106"/>
      <c r="PKO15" s="2106"/>
      <c r="PKP15" s="2106"/>
      <c r="PKQ15" s="2101" t="s">
        <v>886</v>
      </c>
      <c r="PKR15" s="2107">
        <v>2513797304.6181192</v>
      </c>
      <c r="PKS15" s="2106">
        <v>2</v>
      </c>
      <c r="PKT15" s="2102" t="s">
        <v>4552</v>
      </c>
      <c r="PKU15" s="2100" t="s">
        <v>925</v>
      </c>
      <c r="PKV15" s="2103"/>
      <c r="PKW15" s="2101" t="s">
        <v>927</v>
      </c>
      <c r="PKX15" s="2101" t="s">
        <v>973</v>
      </c>
      <c r="PKY15" s="2101" t="s">
        <v>1145</v>
      </c>
      <c r="PKZ15" s="2101"/>
      <c r="PLA15" s="2102" t="s">
        <v>961</v>
      </c>
      <c r="PLB15" s="2106">
        <v>2013</v>
      </c>
      <c r="PLC15" s="2106"/>
      <c r="PLD15" s="2106"/>
      <c r="PLE15" s="2106"/>
      <c r="PLF15" s="2106"/>
      <c r="PLG15" s="2101" t="s">
        <v>886</v>
      </c>
      <c r="PLH15" s="2107">
        <v>2513797304.6181192</v>
      </c>
      <c r="PLI15" s="2106">
        <v>2</v>
      </c>
      <c r="PLJ15" s="2102" t="s">
        <v>4552</v>
      </c>
      <c r="PLK15" s="2100" t="s">
        <v>925</v>
      </c>
      <c r="PLL15" s="2103"/>
      <c r="PLM15" s="2101" t="s">
        <v>927</v>
      </c>
      <c r="PLN15" s="2101" t="s">
        <v>973</v>
      </c>
      <c r="PLO15" s="2101" t="s">
        <v>1145</v>
      </c>
      <c r="PLP15" s="2101"/>
      <c r="PLQ15" s="2102" t="s">
        <v>961</v>
      </c>
      <c r="PLR15" s="2106">
        <v>2013</v>
      </c>
      <c r="PLS15" s="2106"/>
      <c r="PLT15" s="2106"/>
      <c r="PLU15" s="2106"/>
      <c r="PLV15" s="2106"/>
      <c r="PLW15" s="2101" t="s">
        <v>886</v>
      </c>
      <c r="PLX15" s="2107">
        <v>2513797304.6181192</v>
      </c>
      <c r="PLY15" s="2106">
        <v>2</v>
      </c>
      <c r="PLZ15" s="2102" t="s">
        <v>4552</v>
      </c>
      <c r="PMA15" s="2100" t="s">
        <v>925</v>
      </c>
      <c r="PMB15" s="2103"/>
      <c r="PMC15" s="2101" t="s">
        <v>927</v>
      </c>
      <c r="PMD15" s="2101" t="s">
        <v>973</v>
      </c>
      <c r="PME15" s="2101" t="s">
        <v>1145</v>
      </c>
      <c r="PMF15" s="2101"/>
      <c r="PMG15" s="2102" t="s">
        <v>961</v>
      </c>
      <c r="PMH15" s="2106">
        <v>2013</v>
      </c>
      <c r="PMI15" s="2106"/>
      <c r="PMJ15" s="2106"/>
      <c r="PMK15" s="2106"/>
      <c r="PML15" s="2106"/>
      <c r="PMM15" s="2101" t="s">
        <v>886</v>
      </c>
      <c r="PMN15" s="2107">
        <v>2513797304.6181192</v>
      </c>
      <c r="PMO15" s="2106">
        <v>2</v>
      </c>
      <c r="PMP15" s="2102" t="s">
        <v>4552</v>
      </c>
      <c r="PMQ15" s="2100" t="s">
        <v>925</v>
      </c>
      <c r="PMR15" s="2103"/>
      <c r="PMS15" s="2101" t="s">
        <v>927</v>
      </c>
      <c r="PMT15" s="2101" t="s">
        <v>973</v>
      </c>
      <c r="PMU15" s="2101" t="s">
        <v>1145</v>
      </c>
      <c r="PMV15" s="2101"/>
      <c r="PMW15" s="2102" t="s">
        <v>961</v>
      </c>
      <c r="PMX15" s="2106">
        <v>2013</v>
      </c>
      <c r="PMY15" s="2106"/>
      <c r="PMZ15" s="2106"/>
      <c r="PNA15" s="2106"/>
      <c r="PNB15" s="2106"/>
      <c r="PNC15" s="2101" t="s">
        <v>886</v>
      </c>
      <c r="PND15" s="2107">
        <v>2513797304.6181192</v>
      </c>
      <c r="PNE15" s="2106">
        <v>2</v>
      </c>
      <c r="PNF15" s="2102" t="s">
        <v>4552</v>
      </c>
      <c r="PNG15" s="2100" t="s">
        <v>925</v>
      </c>
      <c r="PNH15" s="2103"/>
      <c r="PNI15" s="2101" t="s">
        <v>927</v>
      </c>
      <c r="PNJ15" s="2101" t="s">
        <v>973</v>
      </c>
      <c r="PNK15" s="2101" t="s">
        <v>1145</v>
      </c>
      <c r="PNL15" s="2101"/>
      <c r="PNM15" s="2102" t="s">
        <v>961</v>
      </c>
      <c r="PNN15" s="2106">
        <v>2013</v>
      </c>
      <c r="PNO15" s="2106"/>
      <c r="PNP15" s="2106"/>
      <c r="PNQ15" s="2106"/>
      <c r="PNR15" s="2106"/>
      <c r="PNS15" s="2101" t="s">
        <v>886</v>
      </c>
      <c r="PNT15" s="2107">
        <v>2513797304.6181192</v>
      </c>
      <c r="PNU15" s="2106">
        <v>2</v>
      </c>
      <c r="PNV15" s="2102" t="s">
        <v>4552</v>
      </c>
      <c r="PNW15" s="2100" t="s">
        <v>925</v>
      </c>
      <c r="PNX15" s="2103"/>
      <c r="PNY15" s="2101" t="s">
        <v>927</v>
      </c>
      <c r="PNZ15" s="2101" t="s">
        <v>973</v>
      </c>
      <c r="POA15" s="2101" t="s">
        <v>1145</v>
      </c>
      <c r="POB15" s="2101"/>
      <c r="POC15" s="2102" t="s">
        <v>961</v>
      </c>
      <c r="POD15" s="2106">
        <v>2013</v>
      </c>
      <c r="POE15" s="2106"/>
      <c r="POF15" s="2106"/>
      <c r="POG15" s="2106"/>
      <c r="POH15" s="2106"/>
      <c r="POI15" s="2101" t="s">
        <v>886</v>
      </c>
      <c r="POJ15" s="2107">
        <v>2513797304.6181192</v>
      </c>
      <c r="POK15" s="2106">
        <v>2</v>
      </c>
      <c r="POL15" s="2102" t="s">
        <v>4552</v>
      </c>
      <c r="POM15" s="2100" t="s">
        <v>925</v>
      </c>
      <c r="PON15" s="2103"/>
      <c r="POO15" s="2101" t="s">
        <v>927</v>
      </c>
      <c r="POP15" s="2101" t="s">
        <v>973</v>
      </c>
      <c r="POQ15" s="2101" t="s">
        <v>1145</v>
      </c>
      <c r="POR15" s="2101"/>
      <c r="POS15" s="2102" t="s">
        <v>961</v>
      </c>
      <c r="POT15" s="2106">
        <v>2013</v>
      </c>
      <c r="POU15" s="2106"/>
      <c r="POV15" s="2106"/>
      <c r="POW15" s="2106"/>
      <c r="POX15" s="2106"/>
      <c r="POY15" s="2101" t="s">
        <v>886</v>
      </c>
      <c r="POZ15" s="2107">
        <v>2513797304.6181192</v>
      </c>
      <c r="PPA15" s="2106">
        <v>2</v>
      </c>
      <c r="PPB15" s="2102" t="s">
        <v>4552</v>
      </c>
      <c r="PPC15" s="2100" t="s">
        <v>925</v>
      </c>
      <c r="PPD15" s="2103"/>
      <c r="PPE15" s="2101" t="s">
        <v>927</v>
      </c>
      <c r="PPF15" s="2101" t="s">
        <v>973</v>
      </c>
      <c r="PPG15" s="2101" t="s">
        <v>1145</v>
      </c>
      <c r="PPH15" s="2101"/>
      <c r="PPI15" s="2102" t="s">
        <v>961</v>
      </c>
      <c r="PPJ15" s="2106">
        <v>2013</v>
      </c>
      <c r="PPK15" s="2106"/>
      <c r="PPL15" s="2106"/>
      <c r="PPM15" s="2106"/>
      <c r="PPN15" s="2106"/>
      <c r="PPO15" s="2101" t="s">
        <v>886</v>
      </c>
      <c r="PPP15" s="2107">
        <v>2513797304.6181192</v>
      </c>
      <c r="PPQ15" s="2106">
        <v>2</v>
      </c>
      <c r="PPR15" s="2102" t="s">
        <v>4552</v>
      </c>
      <c r="PPS15" s="2100" t="s">
        <v>925</v>
      </c>
      <c r="PPT15" s="2103"/>
      <c r="PPU15" s="2101" t="s">
        <v>927</v>
      </c>
      <c r="PPV15" s="2101" t="s">
        <v>973</v>
      </c>
      <c r="PPW15" s="2101" t="s">
        <v>1145</v>
      </c>
      <c r="PPX15" s="2101"/>
      <c r="PPY15" s="2102" t="s">
        <v>961</v>
      </c>
      <c r="PPZ15" s="2106">
        <v>2013</v>
      </c>
      <c r="PQA15" s="2106"/>
      <c r="PQB15" s="2106"/>
      <c r="PQC15" s="2106"/>
      <c r="PQD15" s="2106"/>
      <c r="PQE15" s="2101" t="s">
        <v>886</v>
      </c>
      <c r="PQF15" s="2107">
        <v>2513797304.6181192</v>
      </c>
      <c r="PQG15" s="2106">
        <v>2</v>
      </c>
      <c r="PQH15" s="2102" t="s">
        <v>4552</v>
      </c>
      <c r="PQI15" s="2100" t="s">
        <v>925</v>
      </c>
      <c r="PQJ15" s="2103"/>
      <c r="PQK15" s="2101" t="s">
        <v>927</v>
      </c>
      <c r="PQL15" s="2101" t="s">
        <v>973</v>
      </c>
      <c r="PQM15" s="2101" t="s">
        <v>1145</v>
      </c>
      <c r="PQN15" s="2101"/>
      <c r="PQO15" s="2102" t="s">
        <v>961</v>
      </c>
      <c r="PQP15" s="2106">
        <v>2013</v>
      </c>
      <c r="PQQ15" s="2106"/>
      <c r="PQR15" s="2106"/>
      <c r="PQS15" s="2106"/>
      <c r="PQT15" s="2106"/>
      <c r="PQU15" s="2101" t="s">
        <v>886</v>
      </c>
      <c r="PQV15" s="2107">
        <v>2513797304.6181192</v>
      </c>
      <c r="PQW15" s="2106">
        <v>2</v>
      </c>
      <c r="PQX15" s="2102" t="s">
        <v>4552</v>
      </c>
      <c r="PQY15" s="2100" t="s">
        <v>925</v>
      </c>
      <c r="PQZ15" s="2103"/>
      <c r="PRA15" s="2101" t="s">
        <v>927</v>
      </c>
      <c r="PRB15" s="2101" t="s">
        <v>973</v>
      </c>
      <c r="PRC15" s="2101" t="s">
        <v>1145</v>
      </c>
      <c r="PRD15" s="2101"/>
      <c r="PRE15" s="2102" t="s">
        <v>961</v>
      </c>
      <c r="PRF15" s="2106">
        <v>2013</v>
      </c>
      <c r="PRG15" s="2106"/>
      <c r="PRH15" s="2106"/>
      <c r="PRI15" s="2106"/>
      <c r="PRJ15" s="2106"/>
      <c r="PRK15" s="2101" t="s">
        <v>886</v>
      </c>
      <c r="PRL15" s="2107">
        <v>2513797304.6181192</v>
      </c>
      <c r="PRM15" s="2106">
        <v>2</v>
      </c>
      <c r="PRN15" s="2102" t="s">
        <v>4552</v>
      </c>
      <c r="PRO15" s="2100" t="s">
        <v>925</v>
      </c>
      <c r="PRP15" s="2103"/>
      <c r="PRQ15" s="2101" t="s">
        <v>927</v>
      </c>
      <c r="PRR15" s="2101" t="s">
        <v>973</v>
      </c>
      <c r="PRS15" s="2101" t="s">
        <v>1145</v>
      </c>
      <c r="PRT15" s="2101"/>
      <c r="PRU15" s="2102" t="s">
        <v>961</v>
      </c>
      <c r="PRV15" s="2106">
        <v>2013</v>
      </c>
      <c r="PRW15" s="2106"/>
      <c r="PRX15" s="2106"/>
      <c r="PRY15" s="2106"/>
      <c r="PRZ15" s="2106"/>
      <c r="PSA15" s="2101" t="s">
        <v>886</v>
      </c>
      <c r="PSB15" s="2107">
        <v>2513797304.6181192</v>
      </c>
      <c r="PSC15" s="2106">
        <v>2</v>
      </c>
      <c r="PSD15" s="2102" t="s">
        <v>4552</v>
      </c>
      <c r="PSE15" s="2100" t="s">
        <v>925</v>
      </c>
      <c r="PSF15" s="2103"/>
      <c r="PSG15" s="2101" t="s">
        <v>927</v>
      </c>
      <c r="PSH15" s="2101" t="s">
        <v>973</v>
      </c>
      <c r="PSI15" s="2101" t="s">
        <v>1145</v>
      </c>
      <c r="PSJ15" s="2101"/>
      <c r="PSK15" s="2102" t="s">
        <v>961</v>
      </c>
      <c r="PSL15" s="2106">
        <v>2013</v>
      </c>
      <c r="PSM15" s="2106"/>
      <c r="PSN15" s="2106"/>
      <c r="PSO15" s="2106"/>
      <c r="PSP15" s="2106"/>
      <c r="PSQ15" s="2101" t="s">
        <v>886</v>
      </c>
      <c r="PSR15" s="2107">
        <v>2513797304.6181192</v>
      </c>
      <c r="PSS15" s="2106">
        <v>2</v>
      </c>
      <c r="PST15" s="2102" t="s">
        <v>4552</v>
      </c>
      <c r="PSU15" s="2100" t="s">
        <v>925</v>
      </c>
      <c r="PSV15" s="2103"/>
      <c r="PSW15" s="2101" t="s">
        <v>927</v>
      </c>
      <c r="PSX15" s="2101" t="s">
        <v>973</v>
      </c>
      <c r="PSY15" s="2101" t="s">
        <v>1145</v>
      </c>
      <c r="PSZ15" s="2101"/>
      <c r="PTA15" s="2102" t="s">
        <v>961</v>
      </c>
      <c r="PTB15" s="2106">
        <v>2013</v>
      </c>
      <c r="PTC15" s="2106"/>
      <c r="PTD15" s="2106"/>
      <c r="PTE15" s="2106"/>
      <c r="PTF15" s="2106"/>
      <c r="PTG15" s="2101" t="s">
        <v>886</v>
      </c>
      <c r="PTH15" s="2107">
        <v>2513797304.6181192</v>
      </c>
      <c r="PTI15" s="2106">
        <v>2</v>
      </c>
      <c r="PTJ15" s="2102" t="s">
        <v>4552</v>
      </c>
      <c r="PTK15" s="2100" t="s">
        <v>925</v>
      </c>
      <c r="PTL15" s="2103"/>
      <c r="PTM15" s="2101" t="s">
        <v>927</v>
      </c>
      <c r="PTN15" s="2101" t="s">
        <v>973</v>
      </c>
      <c r="PTO15" s="2101" t="s">
        <v>1145</v>
      </c>
      <c r="PTP15" s="2101"/>
      <c r="PTQ15" s="2102" t="s">
        <v>961</v>
      </c>
      <c r="PTR15" s="2106">
        <v>2013</v>
      </c>
      <c r="PTS15" s="2106"/>
      <c r="PTT15" s="2106"/>
      <c r="PTU15" s="2106"/>
      <c r="PTV15" s="2106"/>
      <c r="PTW15" s="2101" t="s">
        <v>886</v>
      </c>
      <c r="PTX15" s="2107">
        <v>2513797304.6181192</v>
      </c>
      <c r="PTY15" s="2106">
        <v>2</v>
      </c>
      <c r="PTZ15" s="2102" t="s">
        <v>4552</v>
      </c>
      <c r="PUA15" s="2100" t="s">
        <v>925</v>
      </c>
      <c r="PUB15" s="2103"/>
      <c r="PUC15" s="2101" t="s">
        <v>927</v>
      </c>
      <c r="PUD15" s="2101" t="s">
        <v>973</v>
      </c>
      <c r="PUE15" s="2101" t="s">
        <v>1145</v>
      </c>
      <c r="PUF15" s="2101"/>
      <c r="PUG15" s="2102" t="s">
        <v>961</v>
      </c>
      <c r="PUH15" s="2106">
        <v>2013</v>
      </c>
      <c r="PUI15" s="2106"/>
      <c r="PUJ15" s="2106"/>
      <c r="PUK15" s="2106"/>
      <c r="PUL15" s="2106"/>
      <c r="PUM15" s="2101" t="s">
        <v>886</v>
      </c>
      <c r="PUN15" s="2107">
        <v>2513797304.6181192</v>
      </c>
      <c r="PUO15" s="2106">
        <v>2</v>
      </c>
      <c r="PUP15" s="2102" t="s">
        <v>4552</v>
      </c>
      <c r="PUQ15" s="2100" t="s">
        <v>925</v>
      </c>
      <c r="PUR15" s="2103"/>
      <c r="PUS15" s="2101" t="s">
        <v>927</v>
      </c>
      <c r="PUT15" s="2101" t="s">
        <v>973</v>
      </c>
      <c r="PUU15" s="2101" t="s">
        <v>1145</v>
      </c>
      <c r="PUV15" s="2101"/>
      <c r="PUW15" s="2102" t="s">
        <v>961</v>
      </c>
      <c r="PUX15" s="2106">
        <v>2013</v>
      </c>
      <c r="PUY15" s="2106"/>
      <c r="PUZ15" s="2106"/>
      <c r="PVA15" s="2106"/>
      <c r="PVB15" s="2106"/>
      <c r="PVC15" s="2101" t="s">
        <v>886</v>
      </c>
      <c r="PVD15" s="2107">
        <v>2513797304.6181192</v>
      </c>
      <c r="PVE15" s="2106">
        <v>2</v>
      </c>
      <c r="PVF15" s="2102" t="s">
        <v>4552</v>
      </c>
      <c r="PVG15" s="2100" t="s">
        <v>925</v>
      </c>
      <c r="PVH15" s="2103"/>
      <c r="PVI15" s="2101" t="s">
        <v>927</v>
      </c>
      <c r="PVJ15" s="2101" t="s">
        <v>973</v>
      </c>
      <c r="PVK15" s="2101" t="s">
        <v>1145</v>
      </c>
      <c r="PVL15" s="2101"/>
      <c r="PVM15" s="2102" t="s">
        <v>961</v>
      </c>
      <c r="PVN15" s="2106">
        <v>2013</v>
      </c>
      <c r="PVO15" s="2106"/>
      <c r="PVP15" s="2106"/>
      <c r="PVQ15" s="2106"/>
      <c r="PVR15" s="2106"/>
      <c r="PVS15" s="2101" t="s">
        <v>886</v>
      </c>
      <c r="PVT15" s="2107">
        <v>2513797304.6181192</v>
      </c>
      <c r="PVU15" s="2106">
        <v>2</v>
      </c>
      <c r="PVV15" s="2102" t="s">
        <v>4552</v>
      </c>
      <c r="PVW15" s="2100" t="s">
        <v>925</v>
      </c>
      <c r="PVX15" s="2103"/>
      <c r="PVY15" s="2101" t="s">
        <v>927</v>
      </c>
      <c r="PVZ15" s="2101" t="s">
        <v>973</v>
      </c>
      <c r="PWA15" s="2101" t="s">
        <v>1145</v>
      </c>
      <c r="PWB15" s="2101"/>
      <c r="PWC15" s="2102" t="s">
        <v>961</v>
      </c>
      <c r="PWD15" s="2106">
        <v>2013</v>
      </c>
      <c r="PWE15" s="2106"/>
      <c r="PWF15" s="2106"/>
      <c r="PWG15" s="2106"/>
      <c r="PWH15" s="2106"/>
      <c r="PWI15" s="2101" t="s">
        <v>886</v>
      </c>
      <c r="PWJ15" s="2107">
        <v>2513797304.6181192</v>
      </c>
      <c r="PWK15" s="2106">
        <v>2</v>
      </c>
      <c r="PWL15" s="2102" t="s">
        <v>4552</v>
      </c>
      <c r="PWM15" s="2100" t="s">
        <v>925</v>
      </c>
      <c r="PWN15" s="2103"/>
      <c r="PWO15" s="2101" t="s">
        <v>927</v>
      </c>
      <c r="PWP15" s="2101" t="s">
        <v>973</v>
      </c>
      <c r="PWQ15" s="2101" t="s">
        <v>1145</v>
      </c>
      <c r="PWR15" s="2101"/>
      <c r="PWS15" s="2102" t="s">
        <v>961</v>
      </c>
      <c r="PWT15" s="2106">
        <v>2013</v>
      </c>
      <c r="PWU15" s="2106"/>
      <c r="PWV15" s="2106"/>
      <c r="PWW15" s="2106"/>
      <c r="PWX15" s="2106"/>
      <c r="PWY15" s="2101" t="s">
        <v>886</v>
      </c>
      <c r="PWZ15" s="2107">
        <v>2513797304.6181192</v>
      </c>
      <c r="PXA15" s="2106">
        <v>2</v>
      </c>
      <c r="PXB15" s="2102" t="s">
        <v>4552</v>
      </c>
      <c r="PXC15" s="2100" t="s">
        <v>925</v>
      </c>
      <c r="PXD15" s="2103"/>
      <c r="PXE15" s="2101" t="s">
        <v>927</v>
      </c>
      <c r="PXF15" s="2101" t="s">
        <v>973</v>
      </c>
      <c r="PXG15" s="2101" t="s">
        <v>1145</v>
      </c>
      <c r="PXH15" s="2101"/>
      <c r="PXI15" s="2102" t="s">
        <v>961</v>
      </c>
      <c r="PXJ15" s="2106">
        <v>2013</v>
      </c>
      <c r="PXK15" s="2106"/>
      <c r="PXL15" s="2106"/>
      <c r="PXM15" s="2106"/>
      <c r="PXN15" s="2106"/>
      <c r="PXO15" s="2101" t="s">
        <v>886</v>
      </c>
      <c r="PXP15" s="2107">
        <v>2513797304.6181192</v>
      </c>
      <c r="PXQ15" s="2106">
        <v>2</v>
      </c>
      <c r="PXR15" s="2102" t="s">
        <v>4552</v>
      </c>
      <c r="PXS15" s="2100" t="s">
        <v>925</v>
      </c>
      <c r="PXT15" s="2103"/>
      <c r="PXU15" s="2101" t="s">
        <v>927</v>
      </c>
      <c r="PXV15" s="2101" t="s">
        <v>973</v>
      </c>
      <c r="PXW15" s="2101" t="s">
        <v>1145</v>
      </c>
      <c r="PXX15" s="2101"/>
      <c r="PXY15" s="2102" t="s">
        <v>961</v>
      </c>
      <c r="PXZ15" s="2106">
        <v>2013</v>
      </c>
      <c r="PYA15" s="2106"/>
      <c r="PYB15" s="2106"/>
      <c r="PYC15" s="2106"/>
      <c r="PYD15" s="2106"/>
      <c r="PYE15" s="2101" t="s">
        <v>886</v>
      </c>
      <c r="PYF15" s="2107">
        <v>2513797304.6181192</v>
      </c>
      <c r="PYG15" s="2106">
        <v>2</v>
      </c>
      <c r="PYH15" s="2102" t="s">
        <v>4552</v>
      </c>
      <c r="PYI15" s="2100" t="s">
        <v>925</v>
      </c>
      <c r="PYJ15" s="2103"/>
      <c r="PYK15" s="2101" t="s">
        <v>927</v>
      </c>
      <c r="PYL15" s="2101" t="s">
        <v>973</v>
      </c>
      <c r="PYM15" s="2101" t="s">
        <v>1145</v>
      </c>
      <c r="PYN15" s="2101"/>
      <c r="PYO15" s="2102" t="s">
        <v>961</v>
      </c>
      <c r="PYP15" s="2106">
        <v>2013</v>
      </c>
      <c r="PYQ15" s="2106"/>
      <c r="PYR15" s="2106"/>
      <c r="PYS15" s="2106"/>
      <c r="PYT15" s="2106"/>
      <c r="PYU15" s="2101" t="s">
        <v>886</v>
      </c>
      <c r="PYV15" s="2107">
        <v>2513797304.6181192</v>
      </c>
      <c r="PYW15" s="2106">
        <v>2</v>
      </c>
      <c r="PYX15" s="2102" t="s">
        <v>4552</v>
      </c>
      <c r="PYY15" s="2100" t="s">
        <v>925</v>
      </c>
      <c r="PYZ15" s="2103"/>
      <c r="PZA15" s="2101" t="s">
        <v>927</v>
      </c>
      <c r="PZB15" s="2101" t="s">
        <v>973</v>
      </c>
      <c r="PZC15" s="2101" t="s">
        <v>1145</v>
      </c>
      <c r="PZD15" s="2101"/>
      <c r="PZE15" s="2102" t="s">
        <v>961</v>
      </c>
      <c r="PZF15" s="2106">
        <v>2013</v>
      </c>
      <c r="PZG15" s="2106"/>
      <c r="PZH15" s="2106"/>
      <c r="PZI15" s="2106"/>
      <c r="PZJ15" s="2106"/>
      <c r="PZK15" s="2101" t="s">
        <v>886</v>
      </c>
      <c r="PZL15" s="2107">
        <v>2513797304.6181192</v>
      </c>
      <c r="PZM15" s="2106">
        <v>2</v>
      </c>
      <c r="PZN15" s="2102" t="s">
        <v>4552</v>
      </c>
      <c r="PZO15" s="2100" t="s">
        <v>925</v>
      </c>
      <c r="PZP15" s="2103"/>
      <c r="PZQ15" s="2101" t="s">
        <v>927</v>
      </c>
      <c r="PZR15" s="2101" t="s">
        <v>973</v>
      </c>
      <c r="PZS15" s="2101" t="s">
        <v>1145</v>
      </c>
      <c r="PZT15" s="2101"/>
      <c r="PZU15" s="2102" t="s">
        <v>961</v>
      </c>
      <c r="PZV15" s="2106">
        <v>2013</v>
      </c>
      <c r="PZW15" s="2106"/>
      <c r="PZX15" s="2106"/>
      <c r="PZY15" s="2106"/>
      <c r="PZZ15" s="2106"/>
      <c r="QAA15" s="2101" t="s">
        <v>886</v>
      </c>
      <c r="QAB15" s="2107">
        <v>2513797304.6181192</v>
      </c>
      <c r="QAC15" s="2106">
        <v>2</v>
      </c>
      <c r="QAD15" s="2102" t="s">
        <v>4552</v>
      </c>
      <c r="QAE15" s="2100" t="s">
        <v>925</v>
      </c>
      <c r="QAF15" s="2103"/>
      <c r="QAG15" s="2101" t="s">
        <v>927</v>
      </c>
      <c r="QAH15" s="2101" t="s">
        <v>973</v>
      </c>
      <c r="QAI15" s="2101" t="s">
        <v>1145</v>
      </c>
      <c r="QAJ15" s="2101"/>
      <c r="QAK15" s="2102" t="s">
        <v>961</v>
      </c>
      <c r="QAL15" s="2106">
        <v>2013</v>
      </c>
      <c r="QAM15" s="2106"/>
      <c r="QAN15" s="2106"/>
      <c r="QAO15" s="2106"/>
      <c r="QAP15" s="2106"/>
      <c r="QAQ15" s="2101" t="s">
        <v>886</v>
      </c>
      <c r="QAR15" s="2107">
        <v>2513797304.6181192</v>
      </c>
      <c r="QAS15" s="2106">
        <v>2</v>
      </c>
      <c r="QAT15" s="2102" t="s">
        <v>4552</v>
      </c>
      <c r="QAU15" s="2100" t="s">
        <v>925</v>
      </c>
      <c r="QAV15" s="2103"/>
      <c r="QAW15" s="2101" t="s">
        <v>927</v>
      </c>
      <c r="QAX15" s="2101" t="s">
        <v>973</v>
      </c>
      <c r="QAY15" s="2101" t="s">
        <v>1145</v>
      </c>
      <c r="QAZ15" s="2101"/>
      <c r="QBA15" s="2102" t="s">
        <v>961</v>
      </c>
      <c r="QBB15" s="2106">
        <v>2013</v>
      </c>
      <c r="QBC15" s="2106"/>
      <c r="QBD15" s="2106"/>
      <c r="QBE15" s="2106"/>
      <c r="QBF15" s="2106"/>
      <c r="QBG15" s="2101" t="s">
        <v>886</v>
      </c>
      <c r="QBH15" s="2107">
        <v>2513797304.6181192</v>
      </c>
      <c r="QBI15" s="2106">
        <v>2</v>
      </c>
      <c r="QBJ15" s="2102" t="s">
        <v>4552</v>
      </c>
      <c r="QBK15" s="2100" t="s">
        <v>925</v>
      </c>
      <c r="QBL15" s="2103"/>
      <c r="QBM15" s="2101" t="s">
        <v>927</v>
      </c>
      <c r="QBN15" s="2101" t="s">
        <v>973</v>
      </c>
      <c r="QBO15" s="2101" t="s">
        <v>1145</v>
      </c>
      <c r="QBP15" s="2101"/>
      <c r="QBQ15" s="2102" t="s">
        <v>961</v>
      </c>
      <c r="QBR15" s="2106">
        <v>2013</v>
      </c>
      <c r="QBS15" s="2106"/>
      <c r="QBT15" s="2106"/>
      <c r="QBU15" s="2106"/>
      <c r="QBV15" s="2106"/>
      <c r="QBW15" s="2101" t="s">
        <v>886</v>
      </c>
      <c r="QBX15" s="2107">
        <v>2513797304.6181192</v>
      </c>
      <c r="QBY15" s="2106">
        <v>2</v>
      </c>
      <c r="QBZ15" s="2102" t="s">
        <v>4552</v>
      </c>
      <c r="QCA15" s="2100" t="s">
        <v>925</v>
      </c>
      <c r="QCB15" s="2103"/>
      <c r="QCC15" s="2101" t="s">
        <v>927</v>
      </c>
      <c r="QCD15" s="2101" t="s">
        <v>973</v>
      </c>
      <c r="QCE15" s="2101" t="s">
        <v>1145</v>
      </c>
      <c r="QCF15" s="2101"/>
      <c r="QCG15" s="2102" t="s">
        <v>961</v>
      </c>
      <c r="QCH15" s="2106">
        <v>2013</v>
      </c>
      <c r="QCI15" s="2106"/>
      <c r="QCJ15" s="2106"/>
      <c r="QCK15" s="2106"/>
      <c r="QCL15" s="2106"/>
      <c r="QCM15" s="2101" t="s">
        <v>886</v>
      </c>
      <c r="QCN15" s="2107">
        <v>2513797304.6181192</v>
      </c>
      <c r="QCO15" s="2106">
        <v>2</v>
      </c>
      <c r="QCP15" s="2102" t="s">
        <v>4552</v>
      </c>
      <c r="QCQ15" s="2100" t="s">
        <v>925</v>
      </c>
      <c r="QCR15" s="2103"/>
      <c r="QCS15" s="2101" t="s">
        <v>927</v>
      </c>
      <c r="QCT15" s="2101" t="s">
        <v>973</v>
      </c>
      <c r="QCU15" s="2101" t="s">
        <v>1145</v>
      </c>
      <c r="QCV15" s="2101"/>
      <c r="QCW15" s="2102" t="s">
        <v>961</v>
      </c>
      <c r="QCX15" s="2106">
        <v>2013</v>
      </c>
      <c r="QCY15" s="2106"/>
      <c r="QCZ15" s="2106"/>
      <c r="QDA15" s="2106"/>
      <c r="QDB15" s="2106"/>
      <c r="QDC15" s="2101" t="s">
        <v>886</v>
      </c>
      <c r="QDD15" s="2107">
        <v>2513797304.6181192</v>
      </c>
      <c r="QDE15" s="2106">
        <v>2</v>
      </c>
      <c r="QDF15" s="2102" t="s">
        <v>4552</v>
      </c>
      <c r="QDG15" s="2100" t="s">
        <v>925</v>
      </c>
      <c r="QDH15" s="2103"/>
      <c r="QDI15" s="2101" t="s">
        <v>927</v>
      </c>
      <c r="QDJ15" s="2101" t="s">
        <v>973</v>
      </c>
      <c r="QDK15" s="2101" t="s">
        <v>1145</v>
      </c>
      <c r="QDL15" s="2101"/>
      <c r="QDM15" s="2102" t="s">
        <v>961</v>
      </c>
      <c r="QDN15" s="2106">
        <v>2013</v>
      </c>
      <c r="QDO15" s="2106"/>
      <c r="QDP15" s="2106"/>
      <c r="QDQ15" s="2106"/>
      <c r="QDR15" s="2106"/>
      <c r="QDS15" s="2101" t="s">
        <v>886</v>
      </c>
      <c r="QDT15" s="2107">
        <v>2513797304.6181192</v>
      </c>
      <c r="QDU15" s="2106">
        <v>2</v>
      </c>
      <c r="QDV15" s="2102" t="s">
        <v>4552</v>
      </c>
      <c r="QDW15" s="2100" t="s">
        <v>925</v>
      </c>
      <c r="QDX15" s="2103"/>
      <c r="QDY15" s="2101" t="s">
        <v>927</v>
      </c>
      <c r="QDZ15" s="2101" t="s">
        <v>973</v>
      </c>
      <c r="QEA15" s="2101" t="s">
        <v>1145</v>
      </c>
      <c r="QEB15" s="2101"/>
      <c r="QEC15" s="2102" t="s">
        <v>961</v>
      </c>
      <c r="QED15" s="2106">
        <v>2013</v>
      </c>
      <c r="QEE15" s="2106"/>
      <c r="QEF15" s="2106"/>
      <c r="QEG15" s="2106"/>
      <c r="QEH15" s="2106"/>
      <c r="QEI15" s="2101" t="s">
        <v>886</v>
      </c>
      <c r="QEJ15" s="2107">
        <v>2513797304.6181192</v>
      </c>
      <c r="QEK15" s="2106">
        <v>2</v>
      </c>
      <c r="QEL15" s="2102" t="s">
        <v>4552</v>
      </c>
      <c r="QEM15" s="2100" t="s">
        <v>925</v>
      </c>
      <c r="QEN15" s="2103"/>
      <c r="QEO15" s="2101" t="s">
        <v>927</v>
      </c>
      <c r="QEP15" s="2101" t="s">
        <v>973</v>
      </c>
      <c r="QEQ15" s="2101" t="s">
        <v>1145</v>
      </c>
      <c r="QER15" s="2101"/>
      <c r="QES15" s="2102" t="s">
        <v>961</v>
      </c>
      <c r="QET15" s="2106">
        <v>2013</v>
      </c>
      <c r="QEU15" s="2106"/>
      <c r="QEV15" s="2106"/>
      <c r="QEW15" s="2106"/>
      <c r="QEX15" s="2106"/>
      <c r="QEY15" s="2101" t="s">
        <v>886</v>
      </c>
      <c r="QEZ15" s="2107">
        <v>2513797304.6181192</v>
      </c>
      <c r="QFA15" s="2106">
        <v>2</v>
      </c>
      <c r="QFB15" s="2102" t="s">
        <v>4552</v>
      </c>
      <c r="QFC15" s="2100" t="s">
        <v>925</v>
      </c>
      <c r="QFD15" s="2103"/>
      <c r="QFE15" s="2101" t="s">
        <v>927</v>
      </c>
      <c r="QFF15" s="2101" t="s">
        <v>973</v>
      </c>
      <c r="QFG15" s="2101" t="s">
        <v>1145</v>
      </c>
      <c r="QFH15" s="2101"/>
      <c r="QFI15" s="2102" t="s">
        <v>961</v>
      </c>
      <c r="QFJ15" s="2106">
        <v>2013</v>
      </c>
      <c r="QFK15" s="2106"/>
      <c r="QFL15" s="2106"/>
      <c r="QFM15" s="2106"/>
      <c r="QFN15" s="2106"/>
      <c r="QFO15" s="2101" t="s">
        <v>886</v>
      </c>
      <c r="QFP15" s="2107">
        <v>2513797304.6181192</v>
      </c>
      <c r="QFQ15" s="2106">
        <v>2</v>
      </c>
      <c r="QFR15" s="2102" t="s">
        <v>4552</v>
      </c>
      <c r="QFS15" s="2100" t="s">
        <v>925</v>
      </c>
      <c r="QFT15" s="2103"/>
      <c r="QFU15" s="2101" t="s">
        <v>927</v>
      </c>
      <c r="QFV15" s="2101" t="s">
        <v>973</v>
      </c>
      <c r="QFW15" s="2101" t="s">
        <v>1145</v>
      </c>
      <c r="QFX15" s="2101"/>
      <c r="QFY15" s="2102" t="s">
        <v>961</v>
      </c>
      <c r="QFZ15" s="2106">
        <v>2013</v>
      </c>
      <c r="QGA15" s="2106"/>
      <c r="QGB15" s="2106"/>
      <c r="QGC15" s="2106"/>
      <c r="QGD15" s="2106"/>
      <c r="QGE15" s="2101" t="s">
        <v>886</v>
      </c>
      <c r="QGF15" s="2107">
        <v>2513797304.6181192</v>
      </c>
      <c r="QGG15" s="2106">
        <v>2</v>
      </c>
      <c r="QGH15" s="2102" t="s">
        <v>4552</v>
      </c>
      <c r="QGI15" s="2100" t="s">
        <v>925</v>
      </c>
      <c r="QGJ15" s="2103"/>
      <c r="QGK15" s="2101" t="s">
        <v>927</v>
      </c>
      <c r="QGL15" s="2101" t="s">
        <v>973</v>
      </c>
      <c r="QGM15" s="2101" t="s">
        <v>1145</v>
      </c>
      <c r="QGN15" s="2101"/>
      <c r="QGO15" s="2102" t="s">
        <v>961</v>
      </c>
      <c r="QGP15" s="2106">
        <v>2013</v>
      </c>
      <c r="QGQ15" s="2106"/>
      <c r="QGR15" s="2106"/>
      <c r="QGS15" s="2106"/>
      <c r="QGT15" s="2106"/>
      <c r="QGU15" s="2101" t="s">
        <v>886</v>
      </c>
      <c r="QGV15" s="2107">
        <v>2513797304.6181192</v>
      </c>
      <c r="QGW15" s="2106">
        <v>2</v>
      </c>
      <c r="QGX15" s="2102" t="s">
        <v>4552</v>
      </c>
      <c r="QGY15" s="2100" t="s">
        <v>925</v>
      </c>
      <c r="QGZ15" s="2103"/>
      <c r="QHA15" s="2101" t="s">
        <v>927</v>
      </c>
      <c r="QHB15" s="2101" t="s">
        <v>973</v>
      </c>
      <c r="QHC15" s="2101" t="s">
        <v>1145</v>
      </c>
      <c r="QHD15" s="2101"/>
      <c r="QHE15" s="2102" t="s">
        <v>961</v>
      </c>
      <c r="QHF15" s="2106">
        <v>2013</v>
      </c>
      <c r="QHG15" s="2106"/>
      <c r="QHH15" s="2106"/>
      <c r="QHI15" s="2106"/>
      <c r="QHJ15" s="2106"/>
      <c r="QHK15" s="2101" t="s">
        <v>886</v>
      </c>
      <c r="QHL15" s="2107">
        <v>2513797304.6181192</v>
      </c>
      <c r="QHM15" s="2106">
        <v>2</v>
      </c>
      <c r="QHN15" s="2102" t="s">
        <v>4552</v>
      </c>
      <c r="QHO15" s="2100" t="s">
        <v>925</v>
      </c>
      <c r="QHP15" s="2103"/>
      <c r="QHQ15" s="2101" t="s">
        <v>927</v>
      </c>
      <c r="QHR15" s="2101" t="s">
        <v>973</v>
      </c>
      <c r="QHS15" s="2101" t="s">
        <v>1145</v>
      </c>
      <c r="QHT15" s="2101"/>
      <c r="QHU15" s="2102" t="s">
        <v>961</v>
      </c>
      <c r="QHV15" s="2106">
        <v>2013</v>
      </c>
      <c r="QHW15" s="2106"/>
      <c r="QHX15" s="2106"/>
      <c r="QHY15" s="2106"/>
      <c r="QHZ15" s="2106"/>
      <c r="QIA15" s="2101" t="s">
        <v>886</v>
      </c>
      <c r="QIB15" s="2107">
        <v>2513797304.6181192</v>
      </c>
      <c r="QIC15" s="2106">
        <v>2</v>
      </c>
      <c r="QID15" s="2102" t="s">
        <v>4552</v>
      </c>
      <c r="QIE15" s="2100" t="s">
        <v>925</v>
      </c>
      <c r="QIF15" s="2103"/>
      <c r="QIG15" s="2101" t="s">
        <v>927</v>
      </c>
      <c r="QIH15" s="2101" t="s">
        <v>973</v>
      </c>
      <c r="QII15" s="2101" t="s">
        <v>1145</v>
      </c>
      <c r="QIJ15" s="2101"/>
      <c r="QIK15" s="2102" t="s">
        <v>961</v>
      </c>
      <c r="QIL15" s="2106">
        <v>2013</v>
      </c>
      <c r="QIM15" s="2106"/>
      <c r="QIN15" s="2106"/>
      <c r="QIO15" s="2106"/>
      <c r="QIP15" s="2106"/>
      <c r="QIQ15" s="2101" t="s">
        <v>886</v>
      </c>
      <c r="QIR15" s="2107">
        <v>2513797304.6181192</v>
      </c>
      <c r="QIS15" s="2106">
        <v>2</v>
      </c>
      <c r="QIT15" s="2102" t="s">
        <v>4552</v>
      </c>
      <c r="QIU15" s="2100" t="s">
        <v>925</v>
      </c>
      <c r="QIV15" s="2103"/>
      <c r="QIW15" s="2101" t="s">
        <v>927</v>
      </c>
      <c r="QIX15" s="2101" t="s">
        <v>973</v>
      </c>
      <c r="QIY15" s="2101" t="s">
        <v>1145</v>
      </c>
      <c r="QIZ15" s="2101"/>
      <c r="QJA15" s="2102" t="s">
        <v>961</v>
      </c>
      <c r="QJB15" s="2106">
        <v>2013</v>
      </c>
      <c r="QJC15" s="2106"/>
      <c r="QJD15" s="2106"/>
      <c r="QJE15" s="2106"/>
      <c r="QJF15" s="2106"/>
      <c r="QJG15" s="2101" t="s">
        <v>886</v>
      </c>
      <c r="QJH15" s="2107">
        <v>2513797304.6181192</v>
      </c>
      <c r="QJI15" s="2106">
        <v>2</v>
      </c>
      <c r="QJJ15" s="2102" t="s">
        <v>4552</v>
      </c>
      <c r="QJK15" s="2100" t="s">
        <v>925</v>
      </c>
      <c r="QJL15" s="2103"/>
      <c r="QJM15" s="2101" t="s">
        <v>927</v>
      </c>
      <c r="QJN15" s="2101" t="s">
        <v>973</v>
      </c>
      <c r="QJO15" s="2101" t="s">
        <v>1145</v>
      </c>
      <c r="QJP15" s="2101"/>
      <c r="QJQ15" s="2102" t="s">
        <v>961</v>
      </c>
      <c r="QJR15" s="2106">
        <v>2013</v>
      </c>
      <c r="QJS15" s="2106"/>
      <c r="QJT15" s="2106"/>
      <c r="QJU15" s="2106"/>
      <c r="QJV15" s="2106"/>
      <c r="QJW15" s="2101" t="s">
        <v>886</v>
      </c>
      <c r="QJX15" s="2107">
        <v>2513797304.6181192</v>
      </c>
      <c r="QJY15" s="2106">
        <v>2</v>
      </c>
      <c r="QJZ15" s="2102" t="s">
        <v>4552</v>
      </c>
      <c r="QKA15" s="2100" t="s">
        <v>925</v>
      </c>
      <c r="QKB15" s="2103"/>
      <c r="QKC15" s="2101" t="s">
        <v>927</v>
      </c>
      <c r="QKD15" s="2101" t="s">
        <v>973</v>
      </c>
      <c r="QKE15" s="2101" t="s">
        <v>1145</v>
      </c>
      <c r="QKF15" s="2101"/>
      <c r="QKG15" s="2102" t="s">
        <v>961</v>
      </c>
      <c r="QKH15" s="2106">
        <v>2013</v>
      </c>
      <c r="QKI15" s="2106"/>
      <c r="QKJ15" s="2106"/>
      <c r="QKK15" s="2106"/>
      <c r="QKL15" s="2106"/>
      <c r="QKM15" s="2101" t="s">
        <v>886</v>
      </c>
      <c r="QKN15" s="2107">
        <v>2513797304.6181192</v>
      </c>
      <c r="QKO15" s="2106">
        <v>2</v>
      </c>
      <c r="QKP15" s="2102" t="s">
        <v>4552</v>
      </c>
      <c r="QKQ15" s="2100" t="s">
        <v>925</v>
      </c>
      <c r="QKR15" s="2103"/>
      <c r="QKS15" s="2101" t="s">
        <v>927</v>
      </c>
      <c r="QKT15" s="2101" t="s">
        <v>973</v>
      </c>
      <c r="QKU15" s="2101" t="s">
        <v>1145</v>
      </c>
      <c r="QKV15" s="2101"/>
      <c r="QKW15" s="2102" t="s">
        <v>961</v>
      </c>
      <c r="QKX15" s="2106">
        <v>2013</v>
      </c>
      <c r="QKY15" s="2106"/>
      <c r="QKZ15" s="2106"/>
      <c r="QLA15" s="2106"/>
      <c r="QLB15" s="2106"/>
      <c r="QLC15" s="2101" t="s">
        <v>886</v>
      </c>
      <c r="QLD15" s="2107">
        <v>2513797304.6181192</v>
      </c>
      <c r="QLE15" s="2106">
        <v>2</v>
      </c>
      <c r="QLF15" s="2102" t="s">
        <v>4552</v>
      </c>
      <c r="QLG15" s="2100" t="s">
        <v>925</v>
      </c>
      <c r="QLH15" s="2103"/>
      <c r="QLI15" s="2101" t="s">
        <v>927</v>
      </c>
      <c r="QLJ15" s="2101" t="s">
        <v>973</v>
      </c>
      <c r="QLK15" s="2101" t="s">
        <v>1145</v>
      </c>
      <c r="QLL15" s="2101"/>
      <c r="QLM15" s="2102" t="s">
        <v>961</v>
      </c>
      <c r="QLN15" s="2106">
        <v>2013</v>
      </c>
      <c r="QLO15" s="2106"/>
      <c r="QLP15" s="2106"/>
      <c r="QLQ15" s="2106"/>
      <c r="QLR15" s="2106"/>
      <c r="QLS15" s="2101" t="s">
        <v>886</v>
      </c>
      <c r="QLT15" s="2107">
        <v>2513797304.6181192</v>
      </c>
      <c r="QLU15" s="2106">
        <v>2</v>
      </c>
      <c r="QLV15" s="2102" t="s">
        <v>4552</v>
      </c>
      <c r="QLW15" s="2100" t="s">
        <v>925</v>
      </c>
      <c r="QLX15" s="2103"/>
      <c r="QLY15" s="2101" t="s">
        <v>927</v>
      </c>
      <c r="QLZ15" s="2101" t="s">
        <v>973</v>
      </c>
      <c r="QMA15" s="2101" t="s">
        <v>1145</v>
      </c>
      <c r="QMB15" s="2101"/>
      <c r="QMC15" s="2102" t="s">
        <v>961</v>
      </c>
      <c r="QMD15" s="2106">
        <v>2013</v>
      </c>
      <c r="QME15" s="2106"/>
      <c r="QMF15" s="2106"/>
      <c r="QMG15" s="2106"/>
      <c r="QMH15" s="2106"/>
      <c r="QMI15" s="2101" t="s">
        <v>886</v>
      </c>
      <c r="QMJ15" s="2107">
        <v>2513797304.6181192</v>
      </c>
      <c r="QMK15" s="2106">
        <v>2</v>
      </c>
      <c r="QML15" s="2102" t="s">
        <v>4552</v>
      </c>
      <c r="QMM15" s="2100" t="s">
        <v>925</v>
      </c>
      <c r="QMN15" s="2103"/>
      <c r="QMO15" s="2101" t="s">
        <v>927</v>
      </c>
      <c r="QMP15" s="2101" t="s">
        <v>973</v>
      </c>
      <c r="QMQ15" s="2101" t="s">
        <v>1145</v>
      </c>
      <c r="QMR15" s="2101"/>
      <c r="QMS15" s="2102" t="s">
        <v>961</v>
      </c>
      <c r="QMT15" s="2106">
        <v>2013</v>
      </c>
      <c r="QMU15" s="2106"/>
      <c r="QMV15" s="2106"/>
      <c r="QMW15" s="2106"/>
      <c r="QMX15" s="2106"/>
      <c r="QMY15" s="2101" t="s">
        <v>886</v>
      </c>
      <c r="QMZ15" s="2107">
        <v>2513797304.6181192</v>
      </c>
      <c r="QNA15" s="2106">
        <v>2</v>
      </c>
      <c r="QNB15" s="2102" t="s">
        <v>4552</v>
      </c>
      <c r="QNC15" s="2100" t="s">
        <v>925</v>
      </c>
      <c r="QND15" s="2103"/>
      <c r="QNE15" s="2101" t="s">
        <v>927</v>
      </c>
      <c r="QNF15" s="2101" t="s">
        <v>973</v>
      </c>
      <c r="QNG15" s="2101" t="s">
        <v>1145</v>
      </c>
      <c r="QNH15" s="2101"/>
      <c r="QNI15" s="2102" t="s">
        <v>961</v>
      </c>
      <c r="QNJ15" s="2106">
        <v>2013</v>
      </c>
      <c r="QNK15" s="2106"/>
      <c r="QNL15" s="2106"/>
      <c r="QNM15" s="2106"/>
      <c r="QNN15" s="2106"/>
      <c r="QNO15" s="2101" t="s">
        <v>886</v>
      </c>
      <c r="QNP15" s="2107">
        <v>2513797304.6181192</v>
      </c>
      <c r="QNQ15" s="2106">
        <v>2</v>
      </c>
      <c r="QNR15" s="2102" t="s">
        <v>4552</v>
      </c>
      <c r="QNS15" s="2100" t="s">
        <v>925</v>
      </c>
      <c r="QNT15" s="2103"/>
      <c r="QNU15" s="2101" t="s">
        <v>927</v>
      </c>
      <c r="QNV15" s="2101" t="s">
        <v>973</v>
      </c>
      <c r="QNW15" s="2101" t="s">
        <v>1145</v>
      </c>
      <c r="QNX15" s="2101"/>
      <c r="QNY15" s="2102" t="s">
        <v>961</v>
      </c>
      <c r="QNZ15" s="2106">
        <v>2013</v>
      </c>
      <c r="QOA15" s="2106"/>
      <c r="QOB15" s="2106"/>
      <c r="QOC15" s="2106"/>
      <c r="QOD15" s="2106"/>
      <c r="QOE15" s="2101" t="s">
        <v>886</v>
      </c>
      <c r="QOF15" s="2107">
        <v>2513797304.6181192</v>
      </c>
      <c r="QOG15" s="2106">
        <v>2</v>
      </c>
      <c r="QOH15" s="2102" t="s">
        <v>4552</v>
      </c>
      <c r="QOI15" s="2100" t="s">
        <v>925</v>
      </c>
      <c r="QOJ15" s="2103"/>
      <c r="QOK15" s="2101" t="s">
        <v>927</v>
      </c>
      <c r="QOL15" s="2101" t="s">
        <v>973</v>
      </c>
      <c r="QOM15" s="2101" t="s">
        <v>1145</v>
      </c>
      <c r="QON15" s="2101"/>
      <c r="QOO15" s="2102" t="s">
        <v>961</v>
      </c>
      <c r="QOP15" s="2106">
        <v>2013</v>
      </c>
      <c r="QOQ15" s="2106"/>
      <c r="QOR15" s="2106"/>
      <c r="QOS15" s="2106"/>
      <c r="QOT15" s="2106"/>
      <c r="QOU15" s="2101" t="s">
        <v>886</v>
      </c>
      <c r="QOV15" s="2107">
        <v>2513797304.6181192</v>
      </c>
      <c r="QOW15" s="2106">
        <v>2</v>
      </c>
      <c r="QOX15" s="2102" t="s">
        <v>4552</v>
      </c>
      <c r="QOY15" s="2100" t="s">
        <v>925</v>
      </c>
      <c r="QOZ15" s="2103"/>
      <c r="QPA15" s="2101" t="s">
        <v>927</v>
      </c>
      <c r="QPB15" s="2101" t="s">
        <v>973</v>
      </c>
      <c r="QPC15" s="2101" t="s">
        <v>1145</v>
      </c>
      <c r="QPD15" s="2101"/>
      <c r="QPE15" s="2102" t="s">
        <v>961</v>
      </c>
      <c r="QPF15" s="2106">
        <v>2013</v>
      </c>
      <c r="QPG15" s="2106"/>
      <c r="QPH15" s="2106"/>
      <c r="QPI15" s="2106"/>
      <c r="QPJ15" s="2106"/>
      <c r="QPK15" s="2101" t="s">
        <v>886</v>
      </c>
      <c r="QPL15" s="2107">
        <v>2513797304.6181192</v>
      </c>
      <c r="QPM15" s="2106">
        <v>2</v>
      </c>
      <c r="QPN15" s="2102" t="s">
        <v>4552</v>
      </c>
      <c r="QPO15" s="2100" t="s">
        <v>925</v>
      </c>
      <c r="QPP15" s="2103"/>
      <c r="QPQ15" s="2101" t="s">
        <v>927</v>
      </c>
      <c r="QPR15" s="2101" t="s">
        <v>973</v>
      </c>
      <c r="QPS15" s="2101" t="s">
        <v>1145</v>
      </c>
      <c r="QPT15" s="2101"/>
      <c r="QPU15" s="2102" t="s">
        <v>961</v>
      </c>
      <c r="QPV15" s="2106">
        <v>2013</v>
      </c>
      <c r="QPW15" s="2106"/>
      <c r="QPX15" s="2106"/>
      <c r="QPY15" s="2106"/>
      <c r="QPZ15" s="2106"/>
      <c r="QQA15" s="2101" t="s">
        <v>886</v>
      </c>
      <c r="QQB15" s="2107">
        <v>2513797304.6181192</v>
      </c>
      <c r="QQC15" s="2106">
        <v>2</v>
      </c>
      <c r="QQD15" s="2102" t="s">
        <v>4552</v>
      </c>
      <c r="QQE15" s="2100" t="s">
        <v>925</v>
      </c>
      <c r="QQF15" s="2103"/>
      <c r="QQG15" s="2101" t="s">
        <v>927</v>
      </c>
      <c r="QQH15" s="2101" t="s">
        <v>973</v>
      </c>
      <c r="QQI15" s="2101" t="s">
        <v>1145</v>
      </c>
      <c r="QQJ15" s="2101"/>
      <c r="QQK15" s="2102" t="s">
        <v>961</v>
      </c>
      <c r="QQL15" s="2106">
        <v>2013</v>
      </c>
      <c r="QQM15" s="2106"/>
      <c r="QQN15" s="2106"/>
      <c r="QQO15" s="2106"/>
      <c r="QQP15" s="2106"/>
      <c r="QQQ15" s="2101" t="s">
        <v>886</v>
      </c>
      <c r="QQR15" s="2107">
        <v>2513797304.6181192</v>
      </c>
      <c r="QQS15" s="2106">
        <v>2</v>
      </c>
      <c r="QQT15" s="2102" t="s">
        <v>4552</v>
      </c>
      <c r="QQU15" s="2100" t="s">
        <v>925</v>
      </c>
      <c r="QQV15" s="2103"/>
      <c r="QQW15" s="2101" t="s">
        <v>927</v>
      </c>
      <c r="QQX15" s="2101" t="s">
        <v>973</v>
      </c>
      <c r="QQY15" s="2101" t="s">
        <v>1145</v>
      </c>
      <c r="QQZ15" s="2101"/>
      <c r="QRA15" s="2102" t="s">
        <v>961</v>
      </c>
      <c r="QRB15" s="2106">
        <v>2013</v>
      </c>
      <c r="QRC15" s="2106"/>
      <c r="QRD15" s="2106"/>
      <c r="QRE15" s="2106"/>
      <c r="QRF15" s="2106"/>
      <c r="QRG15" s="2101" t="s">
        <v>886</v>
      </c>
      <c r="QRH15" s="2107">
        <v>2513797304.6181192</v>
      </c>
      <c r="QRI15" s="2106">
        <v>2</v>
      </c>
      <c r="QRJ15" s="2102" t="s">
        <v>4552</v>
      </c>
      <c r="QRK15" s="2100" t="s">
        <v>925</v>
      </c>
      <c r="QRL15" s="2103"/>
      <c r="QRM15" s="2101" t="s">
        <v>927</v>
      </c>
      <c r="QRN15" s="2101" t="s">
        <v>973</v>
      </c>
      <c r="QRO15" s="2101" t="s">
        <v>1145</v>
      </c>
      <c r="QRP15" s="2101"/>
      <c r="QRQ15" s="2102" t="s">
        <v>961</v>
      </c>
      <c r="QRR15" s="2106">
        <v>2013</v>
      </c>
      <c r="QRS15" s="2106"/>
      <c r="QRT15" s="2106"/>
      <c r="QRU15" s="2106"/>
      <c r="QRV15" s="2106"/>
      <c r="QRW15" s="2101" t="s">
        <v>886</v>
      </c>
      <c r="QRX15" s="2107">
        <v>2513797304.6181192</v>
      </c>
      <c r="QRY15" s="2106">
        <v>2</v>
      </c>
      <c r="QRZ15" s="2102" t="s">
        <v>4552</v>
      </c>
      <c r="QSA15" s="2100" t="s">
        <v>925</v>
      </c>
      <c r="QSB15" s="2103"/>
      <c r="QSC15" s="2101" t="s">
        <v>927</v>
      </c>
      <c r="QSD15" s="2101" t="s">
        <v>973</v>
      </c>
      <c r="QSE15" s="2101" t="s">
        <v>1145</v>
      </c>
      <c r="QSF15" s="2101"/>
      <c r="QSG15" s="2102" t="s">
        <v>961</v>
      </c>
      <c r="QSH15" s="2106">
        <v>2013</v>
      </c>
      <c r="QSI15" s="2106"/>
      <c r="QSJ15" s="2106"/>
      <c r="QSK15" s="2106"/>
      <c r="QSL15" s="2106"/>
      <c r="QSM15" s="2101" t="s">
        <v>886</v>
      </c>
      <c r="QSN15" s="2107">
        <v>2513797304.6181192</v>
      </c>
      <c r="QSO15" s="2106">
        <v>2</v>
      </c>
      <c r="QSP15" s="2102" t="s">
        <v>4552</v>
      </c>
      <c r="QSQ15" s="2100" t="s">
        <v>925</v>
      </c>
      <c r="QSR15" s="2103"/>
      <c r="QSS15" s="2101" t="s">
        <v>927</v>
      </c>
      <c r="QST15" s="2101" t="s">
        <v>973</v>
      </c>
      <c r="QSU15" s="2101" t="s">
        <v>1145</v>
      </c>
      <c r="QSV15" s="2101"/>
      <c r="QSW15" s="2102" t="s">
        <v>961</v>
      </c>
      <c r="QSX15" s="2106">
        <v>2013</v>
      </c>
      <c r="QSY15" s="2106"/>
      <c r="QSZ15" s="2106"/>
      <c r="QTA15" s="2106"/>
      <c r="QTB15" s="2106"/>
      <c r="QTC15" s="2101" t="s">
        <v>886</v>
      </c>
      <c r="QTD15" s="2107">
        <v>2513797304.6181192</v>
      </c>
      <c r="QTE15" s="2106">
        <v>2</v>
      </c>
      <c r="QTF15" s="2102" t="s">
        <v>4552</v>
      </c>
      <c r="QTG15" s="2100" t="s">
        <v>925</v>
      </c>
      <c r="QTH15" s="2103"/>
      <c r="QTI15" s="2101" t="s">
        <v>927</v>
      </c>
      <c r="QTJ15" s="2101" t="s">
        <v>973</v>
      </c>
      <c r="QTK15" s="2101" t="s">
        <v>1145</v>
      </c>
      <c r="QTL15" s="2101"/>
      <c r="QTM15" s="2102" t="s">
        <v>961</v>
      </c>
      <c r="QTN15" s="2106">
        <v>2013</v>
      </c>
      <c r="QTO15" s="2106"/>
      <c r="QTP15" s="2106"/>
      <c r="QTQ15" s="2106"/>
      <c r="QTR15" s="2106"/>
      <c r="QTS15" s="2101" t="s">
        <v>886</v>
      </c>
      <c r="QTT15" s="2107">
        <v>2513797304.6181192</v>
      </c>
      <c r="QTU15" s="2106">
        <v>2</v>
      </c>
      <c r="QTV15" s="2102" t="s">
        <v>4552</v>
      </c>
      <c r="QTW15" s="2100" t="s">
        <v>925</v>
      </c>
      <c r="QTX15" s="2103"/>
      <c r="QTY15" s="2101" t="s">
        <v>927</v>
      </c>
      <c r="QTZ15" s="2101" t="s">
        <v>973</v>
      </c>
      <c r="QUA15" s="2101" t="s">
        <v>1145</v>
      </c>
      <c r="QUB15" s="2101"/>
      <c r="QUC15" s="2102" t="s">
        <v>961</v>
      </c>
      <c r="QUD15" s="2106">
        <v>2013</v>
      </c>
      <c r="QUE15" s="2106"/>
      <c r="QUF15" s="2106"/>
      <c r="QUG15" s="2106"/>
      <c r="QUH15" s="2106"/>
      <c r="QUI15" s="2101" t="s">
        <v>886</v>
      </c>
      <c r="QUJ15" s="2107">
        <v>2513797304.6181192</v>
      </c>
      <c r="QUK15" s="2106">
        <v>2</v>
      </c>
      <c r="QUL15" s="2102" t="s">
        <v>4552</v>
      </c>
      <c r="QUM15" s="2100" t="s">
        <v>925</v>
      </c>
      <c r="QUN15" s="2103"/>
      <c r="QUO15" s="2101" t="s">
        <v>927</v>
      </c>
      <c r="QUP15" s="2101" t="s">
        <v>973</v>
      </c>
      <c r="QUQ15" s="2101" t="s">
        <v>1145</v>
      </c>
      <c r="QUR15" s="2101"/>
      <c r="QUS15" s="2102" t="s">
        <v>961</v>
      </c>
      <c r="QUT15" s="2106">
        <v>2013</v>
      </c>
      <c r="QUU15" s="2106"/>
      <c r="QUV15" s="2106"/>
      <c r="QUW15" s="2106"/>
      <c r="QUX15" s="2106"/>
      <c r="QUY15" s="2101" t="s">
        <v>886</v>
      </c>
      <c r="QUZ15" s="2107">
        <v>2513797304.6181192</v>
      </c>
      <c r="QVA15" s="2106">
        <v>2</v>
      </c>
      <c r="QVB15" s="2102" t="s">
        <v>4552</v>
      </c>
      <c r="QVC15" s="2100" t="s">
        <v>925</v>
      </c>
      <c r="QVD15" s="2103"/>
      <c r="QVE15" s="2101" t="s">
        <v>927</v>
      </c>
      <c r="QVF15" s="2101" t="s">
        <v>973</v>
      </c>
      <c r="QVG15" s="2101" t="s">
        <v>1145</v>
      </c>
      <c r="QVH15" s="2101"/>
      <c r="QVI15" s="2102" t="s">
        <v>961</v>
      </c>
      <c r="QVJ15" s="2106">
        <v>2013</v>
      </c>
      <c r="QVK15" s="2106"/>
      <c r="QVL15" s="2106"/>
      <c r="QVM15" s="2106"/>
      <c r="QVN15" s="2106"/>
      <c r="QVO15" s="2101" t="s">
        <v>886</v>
      </c>
      <c r="QVP15" s="2107">
        <v>2513797304.6181192</v>
      </c>
      <c r="QVQ15" s="2106">
        <v>2</v>
      </c>
      <c r="QVR15" s="2102" t="s">
        <v>4552</v>
      </c>
      <c r="QVS15" s="2100" t="s">
        <v>925</v>
      </c>
      <c r="QVT15" s="2103"/>
      <c r="QVU15" s="2101" t="s">
        <v>927</v>
      </c>
      <c r="QVV15" s="2101" t="s">
        <v>973</v>
      </c>
      <c r="QVW15" s="2101" t="s">
        <v>1145</v>
      </c>
      <c r="QVX15" s="2101"/>
      <c r="QVY15" s="2102" t="s">
        <v>961</v>
      </c>
      <c r="QVZ15" s="2106">
        <v>2013</v>
      </c>
      <c r="QWA15" s="2106"/>
      <c r="QWB15" s="2106"/>
      <c r="QWC15" s="2106"/>
      <c r="QWD15" s="2106"/>
      <c r="QWE15" s="2101" t="s">
        <v>886</v>
      </c>
      <c r="QWF15" s="2107">
        <v>2513797304.6181192</v>
      </c>
      <c r="QWG15" s="2106">
        <v>2</v>
      </c>
      <c r="QWH15" s="2102" t="s">
        <v>4552</v>
      </c>
      <c r="QWI15" s="2100" t="s">
        <v>925</v>
      </c>
      <c r="QWJ15" s="2103"/>
      <c r="QWK15" s="2101" t="s">
        <v>927</v>
      </c>
      <c r="QWL15" s="2101" t="s">
        <v>973</v>
      </c>
      <c r="QWM15" s="2101" t="s">
        <v>1145</v>
      </c>
      <c r="QWN15" s="2101"/>
      <c r="QWO15" s="2102" t="s">
        <v>961</v>
      </c>
      <c r="QWP15" s="2106">
        <v>2013</v>
      </c>
      <c r="QWQ15" s="2106"/>
      <c r="QWR15" s="2106"/>
      <c r="QWS15" s="2106"/>
      <c r="QWT15" s="2106"/>
      <c r="QWU15" s="2101" t="s">
        <v>886</v>
      </c>
      <c r="QWV15" s="2107">
        <v>2513797304.6181192</v>
      </c>
      <c r="QWW15" s="2106">
        <v>2</v>
      </c>
      <c r="QWX15" s="2102" t="s">
        <v>4552</v>
      </c>
      <c r="QWY15" s="2100" t="s">
        <v>925</v>
      </c>
      <c r="QWZ15" s="2103"/>
      <c r="QXA15" s="2101" t="s">
        <v>927</v>
      </c>
      <c r="QXB15" s="2101" t="s">
        <v>973</v>
      </c>
      <c r="QXC15" s="2101" t="s">
        <v>1145</v>
      </c>
      <c r="QXD15" s="2101"/>
      <c r="QXE15" s="2102" t="s">
        <v>961</v>
      </c>
      <c r="QXF15" s="2106">
        <v>2013</v>
      </c>
      <c r="QXG15" s="2106"/>
      <c r="QXH15" s="2106"/>
      <c r="QXI15" s="2106"/>
      <c r="QXJ15" s="2106"/>
      <c r="QXK15" s="2101" t="s">
        <v>886</v>
      </c>
      <c r="QXL15" s="2107">
        <v>2513797304.6181192</v>
      </c>
      <c r="QXM15" s="2106">
        <v>2</v>
      </c>
      <c r="QXN15" s="2102" t="s">
        <v>4552</v>
      </c>
      <c r="QXO15" s="2100" t="s">
        <v>925</v>
      </c>
      <c r="QXP15" s="2103"/>
      <c r="QXQ15" s="2101" t="s">
        <v>927</v>
      </c>
      <c r="QXR15" s="2101" t="s">
        <v>973</v>
      </c>
      <c r="QXS15" s="2101" t="s">
        <v>1145</v>
      </c>
      <c r="QXT15" s="2101"/>
      <c r="QXU15" s="2102" t="s">
        <v>961</v>
      </c>
      <c r="QXV15" s="2106">
        <v>2013</v>
      </c>
      <c r="QXW15" s="2106"/>
      <c r="QXX15" s="2106"/>
      <c r="QXY15" s="2106"/>
      <c r="QXZ15" s="2106"/>
      <c r="QYA15" s="2101" t="s">
        <v>886</v>
      </c>
      <c r="QYB15" s="2107">
        <v>2513797304.6181192</v>
      </c>
      <c r="QYC15" s="2106">
        <v>2</v>
      </c>
      <c r="QYD15" s="2102" t="s">
        <v>4552</v>
      </c>
      <c r="QYE15" s="2100" t="s">
        <v>925</v>
      </c>
      <c r="QYF15" s="2103"/>
      <c r="QYG15" s="2101" t="s">
        <v>927</v>
      </c>
      <c r="QYH15" s="2101" t="s">
        <v>973</v>
      </c>
      <c r="QYI15" s="2101" t="s">
        <v>1145</v>
      </c>
      <c r="QYJ15" s="2101"/>
      <c r="QYK15" s="2102" t="s">
        <v>961</v>
      </c>
      <c r="QYL15" s="2106">
        <v>2013</v>
      </c>
      <c r="QYM15" s="2106"/>
      <c r="QYN15" s="2106"/>
      <c r="QYO15" s="2106"/>
      <c r="QYP15" s="2106"/>
      <c r="QYQ15" s="2101" t="s">
        <v>886</v>
      </c>
      <c r="QYR15" s="2107">
        <v>2513797304.6181192</v>
      </c>
      <c r="QYS15" s="2106">
        <v>2</v>
      </c>
      <c r="QYT15" s="2102" t="s">
        <v>4552</v>
      </c>
      <c r="QYU15" s="2100" t="s">
        <v>925</v>
      </c>
      <c r="QYV15" s="2103"/>
      <c r="QYW15" s="2101" t="s">
        <v>927</v>
      </c>
      <c r="QYX15" s="2101" t="s">
        <v>973</v>
      </c>
      <c r="QYY15" s="2101" t="s">
        <v>1145</v>
      </c>
      <c r="QYZ15" s="2101"/>
      <c r="QZA15" s="2102" t="s">
        <v>961</v>
      </c>
      <c r="QZB15" s="2106">
        <v>2013</v>
      </c>
      <c r="QZC15" s="2106"/>
      <c r="QZD15" s="2106"/>
      <c r="QZE15" s="2106"/>
      <c r="QZF15" s="2106"/>
      <c r="QZG15" s="2101" t="s">
        <v>886</v>
      </c>
      <c r="QZH15" s="2107">
        <v>2513797304.6181192</v>
      </c>
      <c r="QZI15" s="2106">
        <v>2</v>
      </c>
      <c r="QZJ15" s="2102" t="s">
        <v>4552</v>
      </c>
      <c r="QZK15" s="2100" t="s">
        <v>925</v>
      </c>
      <c r="QZL15" s="2103"/>
      <c r="QZM15" s="2101" t="s">
        <v>927</v>
      </c>
      <c r="QZN15" s="2101" t="s">
        <v>973</v>
      </c>
      <c r="QZO15" s="2101" t="s">
        <v>1145</v>
      </c>
      <c r="QZP15" s="2101"/>
      <c r="QZQ15" s="2102" t="s">
        <v>961</v>
      </c>
      <c r="QZR15" s="2106">
        <v>2013</v>
      </c>
      <c r="QZS15" s="2106"/>
      <c r="QZT15" s="2106"/>
      <c r="QZU15" s="2106"/>
      <c r="QZV15" s="2106"/>
      <c r="QZW15" s="2101" t="s">
        <v>886</v>
      </c>
      <c r="QZX15" s="2107">
        <v>2513797304.6181192</v>
      </c>
      <c r="QZY15" s="2106">
        <v>2</v>
      </c>
      <c r="QZZ15" s="2102" t="s">
        <v>4552</v>
      </c>
      <c r="RAA15" s="2100" t="s">
        <v>925</v>
      </c>
      <c r="RAB15" s="2103"/>
      <c r="RAC15" s="2101" t="s">
        <v>927</v>
      </c>
      <c r="RAD15" s="2101" t="s">
        <v>973</v>
      </c>
      <c r="RAE15" s="2101" t="s">
        <v>1145</v>
      </c>
      <c r="RAF15" s="2101"/>
      <c r="RAG15" s="2102" t="s">
        <v>961</v>
      </c>
      <c r="RAH15" s="2106">
        <v>2013</v>
      </c>
      <c r="RAI15" s="2106"/>
      <c r="RAJ15" s="2106"/>
      <c r="RAK15" s="2106"/>
      <c r="RAL15" s="2106"/>
      <c r="RAM15" s="2101" t="s">
        <v>886</v>
      </c>
      <c r="RAN15" s="2107">
        <v>2513797304.6181192</v>
      </c>
      <c r="RAO15" s="2106">
        <v>2</v>
      </c>
      <c r="RAP15" s="2102" t="s">
        <v>4552</v>
      </c>
      <c r="RAQ15" s="2100" t="s">
        <v>925</v>
      </c>
      <c r="RAR15" s="2103"/>
      <c r="RAS15" s="2101" t="s">
        <v>927</v>
      </c>
      <c r="RAT15" s="2101" t="s">
        <v>973</v>
      </c>
      <c r="RAU15" s="2101" t="s">
        <v>1145</v>
      </c>
      <c r="RAV15" s="2101"/>
      <c r="RAW15" s="2102" t="s">
        <v>961</v>
      </c>
      <c r="RAX15" s="2106">
        <v>2013</v>
      </c>
      <c r="RAY15" s="2106"/>
      <c r="RAZ15" s="2106"/>
      <c r="RBA15" s="2106"/>
      <c r="RBB15" s="2106"/>
      <c r="RBC15" s="2101" t="s">
        <v>886</v>
      </c>
      <c r="RBD15" s="2107">
        <v>2513797304.6181192</v>
      </c>
      <c r="RBE15" s="2106">
        <v>2</v>
      </c>
      <c r="RBF15" s="2102" t="s">
        <v>4552</v>
      </c>
      <c r="RBG15" s="2100" t="s">
        <v>925</v>
      </c>
      <c r="RBH15" s="2103"/>
      <c r="RBI15" s="2101" t="s">
        <v>927</v>
      </c>
      <c r="RBJ15" s="2101" t="s">
        <v>973</v>
      </c>
      <c r="RBK15" s="2101" t="s">
        <v>1145</v>
      </c>
      <c r="RBL15" s="2101"/>
      <c r="RBM15" s="2102" t="s">
        <v>961</v>
      </c>
      <c r="RBN15" s="2106">
        <v>2013</v>
      </c>
      <c r="RBO15" s="2106"/>
      <c r="RBP15" s="2106"/>
      <c r="RBQ15" s="2106"/>
      <c r="RBR15" s="2106"/>
      <c r="RBS15" s="2101" t="s">
        <v>886</v>
      </c>
      <c r="RBT15" s="2107">
        <v>2513797304.6181192</v>
      </c>
      <c r="RBU15" s="2106">
        <v>2</v>
      </c>
      <c r="RBV15" s="2102" t="s">
        <v>4552</v>
      </c>
      <c r="RBW15" s="2100" t="s">
        <v>925</v>
      </c>
      <c r="RBX15" s="2103"/>
      <c r="RBY15" s="2101" t="s">
        <v>927</v>
      </c>
      <c r="RBZ15" s="2101" t="s">
        <v>973</v>
      </c>
      <c r="RCA15" s="2101" t="s">
        <v>1145</v>
      </c>
      <c r="RCB15" s="2101"/>
      <c r="RCC15" s="2102" t="s">
        <v>961</v>
      </c>
      <c r="RCD15" s="2106">
        <v>2013</v>
      </c>
      <c r="RCE15" s="2106"/>
      <c r="RCF15" s="2106"/>
      <c r="RCG15" s="2106"/>
      <c r="RCH15" s="2106"/>
      <c r="RCI15" s="2101" t="s">
        <v>886</v>
      </c>
      <c r="RCJ15" s="2107">
        <v>2513797304.6181192</v>
      </c>
      <c r="RCK15" s="2106">
        <v>2</v>
      </c>
      <c r="RCL15" s="2102" t="s">
        <v>4552</v>
      </c>
      <c r="RCM15" s="2100" t="s">
        <v>925</v>
      </c>
      <c r="RCN15" s="2103"/>
      <c r="RCO15" s="2101" t="s">
        <v>927</v>
      </c>
      <c r="RCP15" s="2101" t="s">
        <v>973</v>
      </c>
      <c r="RCQ15" s="2101" t="s">
        <v>1145</v>
      </c>
      <c r="RCR15" s="2101"/>
      <c r="RCS15" s="2102" t="s">
        <v>961</v>
      </c>
      <c r="RCT15" s="2106">
        <v>2013</v>
      </c>
      <c r="RCU15" s="2106"/>
      <c r="RCV15" s="2106"/>
      <c r="RCW15" s="2106"/>
      <c r="RCX15" s="2106"/>
      <c r="RCY15" s="2101" t="s">
        <v>886</v>
      </c>
      <c r="RCZ15" s="2107">
        <v>2513797304.6181192</v>
      </c>
      <c r="RDA15" s="2106">
        <v>2</v>
      </c>
      <c r="RDB15" s="2102" t="s">
        <v>4552</v>
      </c>
      <c r="RDC15" s="2100" t="s">
        <v>925</v>
      </c>
      <c r="RDD15" s="2103"/>
      <c r="RDE15" s="2101" t="s">
        <v>927</v>
      </c>
      <c r="RDF15" s="2101" t="s">
        <v>973</v>
      </c>
      <c r="RDG15" s="2101" t="s">
        <v>1145</v>
      </c>
      <c r="RDH15" s="2101"/>
      <c r="RDI15" s="2102" t="s">
        <v>961</v>
      </c>
      <c r="RDJ15" s="2106">
        <v>2013</v>
      </c>
      <c r="RDK15" s="2106"/>
      <c r="RDL15" s="2106"/>
      <c r="RDM15" s="2106"/>
      <c r="RDN15" s="2106"/>
      <c r="RDO15" s="2101" t="s">
        <v>886</v>
      </c>
      <c r="RDP15" s="2107">
        <v>2513797304.6181192</v>
      </c>
      <c r="RDQ15" s="2106">
        <v>2</v>
      </c>
      <c r="RDR15" s="2102" t="s">
        <v>4552</v>
      </c>
      <c r="RDS15" s="2100" t="s">
        <v>925</v>
      </c>
      <c r="RDT15" s="2103"/>
      <c r="RDU15" s="2101" t="s">
        <v>927</v>
      </c>
      <c r="RDV15" s="2101" t="s">
        <v>973</v>
      </c>
      <c r="RDW15" s="2101" t="s">
        <v>1145</v>
      </c>
      <c r="RDX15" s="2101"/>
      <c r="RDY15" s="2102" t="s">
        <v>961</v>
      </c>
      <c r="RDZ15" s="2106">
        <v>2013</v>
      </c>
      <c r="REA15" s="2106"/>
      <c r="REB15" s="2106"/>
      <c r="REC15" s="2106"/>
      <c r="RED15" s="2106"/>
      <c r="REE15" s="2101" t="s">
        <v>886</v>
      </c>
      <c r="REF15" s="2107">
        <v>2513797304.6181192</v>
      </c>
      <c r="REG15" s="2106">
        <v>2</v>
      </c>
      <c r="REH15" s="2102" t="s">
        <v>4552</v>
      </c>
      <c r="REI15" s="2100" t="s">
        <v>925</v>
      </c>
      <c r="REJ15" s="2103"/>
      <c r="REK15" s="2101" t="s">
        <v>927</v>
      </c>
      <c r="REL15" s="2101" t="s">
        <v>973</v>
      </c>
      <c r="REM15" s="2101" t="s">
        <v>1145</v>
      </c>
      <c r="REN15" s="2101"/>
      <c r="REO15" s="2102" t="s">
        <v>961</v>
      </c>
      <c r="REP15" s="2106">
        <v>2013</v>
      </c>
      <c r="REQ15" s="2106"/>
      <c r="RER15" s="2106"/>
      <c r="RES15" s="2106"/>
      <c r="RET15" s="2106"/>
      <c r="REU15" s="2101" t="s">
        <v>886</v>
      </c>
      <c r="REV15" s="2107">
        <v>2513797304.6181192</v>
      </c>
      <c r="REW15" s="2106">
        <v>2</v>
      </c>
      <c r="REX15" s="2102" t="s">
        <v>4552</v>
      </c>
      <c r="REY15" s="2100" t="s">
        <v>925</v>
      </c>
      <c r="REZ15" s="2103"/>
      <c r="RFA15" s="2101" t="s">
        <v>927</v>
      </c>
      <c r="RFB15" s="2101" t="s">
        <v>973</v>
      </c>
      <c r="RFC15" s="2101" t="s">
        <v>1145</v>
      </c>
      <c r="RFD15" s="2101"/>
      <c r="RFE15" s="2102" t="s">
        <v>961</v>
      </c>
      <c r="RFF15" s="2106">
        <v>2013</v>
      </c>
      <c r="RFG15" s="2106"/>
      <c r="RFH15" s="2106"/>
      <c r="RFI15" s="2106"/>
      <c r="RFJ15" s="2106"/>
      <c r="RFK15" s="2101" t="s">
        <v>886</v>
      </c>
      <c r="RFL15" s="2107">
        <v>2513797304.6181192</v>
      </c>
      <c r="RFM15" s="2106">
        <v>2</v>
      </c>
      <c r="RFN15" s="2102" t="s">
        <v>4552</v>
      </c>
      <c r="RFO15" s="2100" t="s">
        <v>925</v>
      </c>
      <c r="RFP15" s="2103"/>
      <c r="RFQ15" s="2101" t="s">
        <v>927</v>
      </c>
      <c r="RFR15" s="2101" t="s">
        <v>973</v>
      </c>
      <c r="RFS15" s="2101" t="s">
        <v>1145</v>
      </c>
      <c r="RFT15" s="2101"/>
      <c r="RFU15" s="2102" t="s">
        <v>961</v>
      </c>
      <c r="RFV15" s="2106">
        <v>2013</v>
      </c>
      <c r="RFW15" s="2106"/>
      <c r="RFX15" s="2106"/>
      <c r="RFY15" s="2106"/>
      <c r="RFZ15" s="2106"/>
      <c r="RGA15" s="2101" t="s">
        <v>886</v>
      </c>
      <c r="RGB15" s="2107">
        <v>2513797304.6181192</v>
      </c>
      <c r="RGC15" s="2106">
        <v>2</v>
      </c>
      <c r="RGD15" s="2102" t="s">
        <v>4552</v>
      </c>
      <c r="RGE15" s="2100" t="s">
        <v>925</v>
      </c>
      <c r="RGF15" s="2103"/>
      <c r="RGG15" s="2101" t="s">
        <v>927</v>
      </c>
      <c r="RGH15" s="2101" t="s">
        <v>973</v>
      </c>
      <c r="RGI15" s="2101" t="s">
        <v>1145</v>
      </c>
      <c r="RGJ15" s="2101"/>
      <c r="RGK15" s="2102" t="s">
        <v>961</v>
      </c>
      <c r="RGL15" s="2106">
        <v>2013</v>
      </c>
      <c r="RGM15" s="2106"/>
      <c r="RGN15" s="2106"/>
      <c r="RGO15" s="2106"/>
      <c r="RGP15" s="2106"/>
      <c r="RGQ15" s="2101" t="s">
        <v>886</v>
      </c>
      <c r="RGR15" s="2107">
        <v>2513797304.6181192</v>
      </c>
      <c r="RGS15" s="2106">
        <v>2</v>
      </c>
      <c r="RGT15" s="2102" t="s">
        <v>4552</v>
      </c>
      <c r="RGU15" s="2100" t="s">
        <v>925</v>
      </c>
      <c r="RGV15" s="2103"/>
      <c r="RGW15" s="2101" t="s">
        <v>927</v>
      </c>
      <c r="RGX15" s="2101" t="s">
        <v>973</v>
      </c>
      <c r="RGY15" s="2101" t="s">
        <v>1145</v>
      </c>
      <c r="RGZ15" s="2101"/>
      <c r="RHA15" s="2102" t="s">
        <v>961</v>
      </c>
      <c r="RHB15" s="2106">
        <v>2013</v>
      </c>
      <c r="RHC15" s="2106"/>
      <c r="RHD15" s="2106"/>
      <c r="RHE15" s="2106"/>
      <c r="RHF15" s="2106"/>
      <c r="RHG15" s="2101" t="s">
        <v>886</v>
      </c>
      <c r="RHH15" s="2107">
        <v>2513797304.6181192</v>
      </c>
      <c r="RHI15" s="2106">
        <v>2</v>
      </c>
      <c r="RHJ15" s="2102" t="s">
        <v>4552</v>
      </c>
      <c r="RHK15" s="2100" t="s">
        <v>925</v>
      </c>
      <c r="RHL15" s="2103"/>
      <c r="RHM15" s="2101" t="s">
        <v>927</v>
      </c>
      <c r="RHN15" s="2101" t="s">
        <v>973</v>
      </c>
      <c r="RHO15" s="2101" t="s">
        <v>1145</v>
      </c>
      <c r="RHP15" s="2101"/>
      <c r="RHQ15" s="2102" t="s">
        <v>961</v>
      </c>
      <c r="RHR15" s="2106">
        <v>2013</v>
      </c>
      <c r="RHS15" s="2106"/>
      <c r="RHT15" s="2106"/>
      <c r="RHU15" s="2106"/>
      <c r="RHV15" s="2106"/>
      <c r="RHW15" s="2101" t="s">
        <v>886</v>
      </c>
      <c r="RHX15" s="2107">
        <v>2513797304.6181192</v>
      </c>
      <c r="RHY15" s="2106">
        <v>2</v>
      </c>
      <c r="RHZ15" s="2102" t="s">
        <v>4552</v>
      </c>
      <c r="RIA15" s="2100" t="s">
        <v>925</v>
      </c>
      <c r="RIB15" s="2103"/>
      <c r="RIC15" s="2101" t="s">
        <v>927</v>
      </c>
      <c r="RID15" s="2101" t="s">
        <v>973</v>
      </c>
      <c r="RIE15" s="2101" t="s">
        <v>1145</v>
      </c>
      <c r="RIF15" s="2101"/>
      <c r="RIG15" s="2102" t="s">
        <v>961</v>
      </c>
      <c r="RIH15" s="2106">
        <v>2013</v>
      </c>
      <c r="RII15" s="2106"/>
      <c r="RIJ15" s="2106"/>
      <c r="RIK15" s="2106"/>
      <c r="RIL15" s="2106"/>
      <c r="RIM15" s="2101" t="s">
        <v>886</v>
      </c>
      <c r="RIN15" s="2107">
        <v>2513797304.6181192</v>
      </c>
      <c r="RIO15" s="2106">
        <v>2</v>
      </c>
      <c r="RIP15" s="2102" t="s">
        <v>4552</v>
      </c>
      <c r="RIQ15" s="2100" t="s">
        <v>925</v>
      </c>
      <c r="RIR15" s="2103"/>
      <c r="RIS15" s="2101" t="s">
        <v>927</v>
      </c>
      <c r="RIT15" s="2101" t="s">
        <v>973</v>
      </c>
      <c r="RIU15" s="2101" t="s">
        <v>1145</v>
      </c>
      <c r="RIV15" s="2101"/>
      <c r="RIW15" s="2102" t="s">
        <v>961</v>
      </c>
      <c r="RIX15" s="2106">
        <v>2013</v>
      </c>
      <c r="RIY15" s="2106"/>
      <c r="RIZ15" s="2106"/>
      <c r="RJA15" s="2106"/>
      <c r="RJB15" s="2106"/>
      <c r="RJC15" s="2101" t="s">
        <v>886</v>
      </c>
      <c r="RJD15" s="2107">
        <v>2513797304.6181192</v>
      </c>
      <c r="RJE15" s="2106">
        <v>2</v>
      </c>
      <c r="RJF15" s="2102" t="s">
        <v>4552</v>
      </c>
      <c r="RJG15" s="2100" t="s">
        <v>925</v>
      </c>
      <c r="RJH15" s="2103"/>
      <c r="RJI15" s="2101" t="s">
        <v>927</v>
      </c>
      <c r="RJJ15" s="2101" t="s">
        <v>973</v>
      </c>
      <c r="RJK15" s="2101" t="s">
        <v>1145</v>
      </c>
      <c r="RJL15" s="2101"/>
      <c r="RJM15" s="2102" t="s">
        <v>961</v>
      </c>
      <c r="RJN15" s="2106">
        <v>2013</v>
      </c>
      <c r="RJO15" s="2106"/>
      <c r="RJP15" s="2106"/>
      <c r="RJQ15" s="2106"/>
      <c r="RJR15" s="2106"/>
      <c r="RJS15" s="2101" t="s">
        <v>886</v>
      </c>
      <c r="RJT15" s="2107">
        <v>2513797304.6181192</v>
      </c>
      <c r="RJU15" s="2106">
        <v>2</v>
      </c>
      <c r="RJV15" s="2102" t="s">
        <v>4552</v>
      </c>
      <c r="RJW15" s="2100" t="s">
        <v>925</v>
      </c>
      <c r="RJX15" s="2103"/>
      <c r="RJY15" s="2101" t="s">
        <v>927</v>
      </c>
      <c r="RJZ15" s="2101" t="s">
        <v>973</v>
      </c>
      <c r="RKA15" s="2101" t="s">
        <v>1145</v>
      </c>
      <c r="RKB15" s="2101"/>
      <c r="RKC15" s="2102" t="s">
        <v>961</v>
      </c>
      <c r="RKD15" s="2106">
        <v>2013</v>
      </c>
      <c r="RKE15" s="2106"/>
      <c r="RKF15" s="2106"/>
      <c r="RKG15" s="2106"/>
      <c r="RKH15" s="2106"/>
      <c r="RKI15" s="2101" t="s">
        <v>886</v>
      </c>
      <c r="RKJ15" s="2107">
        <v>2513797304.6181192</v>
      </c>
      <c r="RKK15" s="2106">
        <v>2</v>
      </c>
      <c r="RKL15" s="2102" t="s">
        <v>4552</v>
      </c>
      <c r="RKM15" s="2100" t="s">
        <v>925</v>
      </c>
      <c r="RKN15" s="2103"/>
      <c r="RKO15" s="2101" t="s">
        <v>927</v>
      </c>
      <c r="RKP15" s="2101" t="s">
        <v>973</v>
      </c>
      <c r="RKQ15" s="2101" t="s">
        <v>1145</v>
      </c>
      <c r="RKR15" s="2101"/>
      <c r="RKS15" s="2102" t="s">
        <v>961</v>
      </c>
      <c r="RKT15" s="2106">
        <v>2013</v>
      </c>
      <c r="RKU15" s="2106"/>
      <c r="RKV15" s="2106"/>
      <c r="RKW15" s="2106"/>
      <c r="RKX15" s="2106"/>
      <c r="RKY15" s="2101" t="s">
        <v>886</v>
      </c>
      <c r="RKZ15" s="2107">
        <v>2513797304.6181192</v>
      </c>
      <c r="RLA15" s="2106">
        <v>2</v>
      </c>
      <c r="RLB15" s="2102" t="s">
        <v>4552</v>
      </c>
      <c r="RLC15" s="2100" t="s">
        <v>925</v>
      </c>
      <c r="RLD15" s="2103"/>
      <c r="RLE15" s="2101" t="s">
        <v>927</v>
      </c>
      <c r="RLF15" s="2101" t="s">
        <v>973</v>
      </c>
      <c r="RLG15" s="2101" t="s">
        <v>1145</v>
      </c>
      <c r="RLH15" s="2101"/>
      <c r="RLI15" s="2102" t="s">
        <v>961</v>
      </c>
      <c r="RLJ15" s="2106">
        <v>2013</v>
      </c>
      <c r="RLK15" s="2106"/>
      <c r="RLL15" s="2106"/>
      <c r="RLM15" s="2106"/>
      <c r="RLN15" s="2106"/>
      <c r="RLO15" s="2101" t="s">
        <v>886</v>
      </c>
      <c r="RLP15" s="2107">
        <v>2513797304.6181192</v>
      </c>
      <c r="RLQ15" s="2106">
        <v>2</v>
      </c>
      <c r="RLR15" s="2102" t="s">
        <v>4552</v>
      </c>
      <c r="RLS15" s="2100" t="s">
        <v>925</v>
      </c>
      <c r="RLT15" s="2103"/>
      <c r="RLU15" s="2101" t="s">
        <v>927</v>
      </c>
      <c r="RLV15" s="2101" t="s">
        <v>973</v>
      </c>
      <c r="RLW15" s="2101" t="s">
        <v>1145</v>
      </c>
      <c r="RLX15" s="2101"/>
      <c r="RLY15" s="2102" t="s">
        <v>961</v>
      </c>
      <c r="RLZ15" s="2106">
        <v>2013</v>
      </c>
      <c r="RMA15" s="2106"/>
      <c r="RMB15" s="2106"/>
      <c r="RMC15" s="2106"/>
      <c r="RMD15" s="2106"/>
      <c r="RME15" s="2101" t="s">
        <v>886</v>
      </c>
      <c r="RMF15" s="2107">
        <v>2513797304.6181192</v>
      </c>
      <c r="RMG15" s="2106">
        <v>2</v>
      </c>
      <c r="RMH15" s="2102" t="s">
        <v>4552</v>
      </c>
      <c r="RMI15" s="2100" t="s">
        <v>925</v>
      </c>
      <c r="RMJ15" s="2103"/>
      <c r="RMK15" s="2101" t="s">
        <v>927</v>
      </c>
      <c r="RML15" s="2101" t="s">
        <v>973</v>
      </c>
      <c r="RMM15" s="2101" t="s">
        <v>1145</v>
      </c>
      <c r="RMN15" s="2101"/>
      <c r="RMO15" s="2102" t="s">
        <v>961</v>
      </c>
      <c r="RMP15" s="2106">
        <v>2013</v>
      </c>
      <c r="RMQ15" s="2106"/>
      <c r="RMR15" s="2106"/>
      <c r="RMS15" s="2106"/>
      <c r="RMT15" s="2106"/>
      <c r="RMU15" s="2101" t="s">
        <v>886</v>
      </c>
      <c r="RMV15" s="2107">
        <v>2513797304.6181192</v>
      </c>
      <c r="RMW15" s="2106">
        <v>2</v>
      </c>
      <c r="RMX15" s="2102" t="s">
        <v>4552</v>
      </c>
      <c r="RMY15" s="2100" t="s">
        <v>925</v>
      </c>
      <c r="RMZ15" s="2103"/>
      <c r="RNA15" s="2101" t="s">
        <v>927</v>
      </c>
      <c r="RNB15" s="2101" t="s">
        <v>973</v>
      </c>
      <c r="RNC15" s="2101" t="s">
        <v>1145</v>
      </c>
      <c r="RND15" s="2101"/>
      <c r="RNE15" s="2102" t="s">
        <v>961</v>
      </c>
      <c r="RNF15" s="2106">
        <v>2013</v>
      </c>
      <c r="RNG15" s="2106"/>
      <c r="RNH15" s="2106"/>
      <c r="RNI15" s="2106"/>
      <c r="RNJ15" s="2106"/>
      <c r="RNK15" s="2101" t="s">
        <v>886</v>
      </c>
      <c r="RNL15" s="2107">
        <v>2513797304.6181192</v>
      </c>
      <c r="RNM15" s="2106">
        <v>2</v>
      </c>
      <c r="RNN15" s="2102" t="s">
        <v>4552</v>
      </c>
      <c r="RNO15" s="2100" t="s">
        <v>925</v>
      </c>
      <c r="RNP15" s="2103"/>
      <c r="RNQ15" s="2101" t="s">
        <v>927</v>
      </c>
      <c r="RNR15" s="2101" t="s">
        <v>973</v>
      </c>
      <c r="RNS15" s="2101" t="s">
        <v>1145</v>
      </c>
      <c r="RNT15" s="2101"/>
      <c r="RNU15" s="2102" t="s">
        <v>961</v>
      </c>
      <c r="RNV15" s="2106">
        <v>2013</v>
      </c>
      <c r="RNW15" s="2106"/>
      <c r="RNX15" s="2106"/>
      <c r="RNY15" s="2106"/>
      <c r="RNZ15" s="2106"/>
      <c r="ROA15" s="2101" t="s">
        <v>886</v>
      </c>
      <c r="ROB15" s="2107">
        <v>2513797304.6181192</v>
      </c>
      <c r="ROC15" s="2106">
        <v>2</v>
      </c>
      <c r="ROD15" s="2102" t="s">
        <v>4552</v>
      </c>
      <c r="ROE15" s="2100" t="s">
        <v>925</v>
      </c>
      <c r="ROF15" s="2103"/>
      <c r="ROG15" s="2101" t="s">
        <v>927</v>
      </c>
      <c r="ROH15" s="2101" t="s">
        <v>973</v>
      </c>
      <c r="ROI15" s="2101" t="s">
        <v>1145</v>
      </c>
      <c r="ROJ15" s="2101"/>
      <c r="ROK15" s="2102" t="s">
        <v>961</v>
      </c>
      <c r="ROL15" s="2106">
        <v>2013</v>
      </c>
      <c r="ROM15" s="2106"/>
      <c r="RON15" s="2106"/>
      <c r="ROO15" s="2106"/>
      <c r="ROP15" s="2106"/>
      <c r="ROQ15" s="2101" t="s">
        <v>886</v>
      </c>
      <c r="ROR15" s="2107">
        <v>2513797304.6181192</v>
      </c>
      <c r="ROS15" s="2106">
        <v>2</v>
      </c>
      <c r="ROT15" s="2102" t="s">
        <v>4552</v>
      </c>
      <c r="ROU15" s="2100" t="s">
        <v>925</v>
      </c>
      <c r="ROV15" s="2103"/>
      <c r="ROW15" s="2101" t="s">
        <v>927</v>
      </c>
      <c r="ROX15" s="2101" t="s">
        <v>973</v>
      </c>
      <c r="ROY15" s="2101" t="s">
        <v>1145</v>
      </c>
      <c r="ROZ15" s="2101"/>
      <c r="RPA15" s="2102" t="s">
        <v>961</v>
      </c>
      <c r="RPB15" s="2106">
        <v>2013</v>
      </c>
      <c r="RPC15" s="2106"/>
      <c r="RPD15" s="2106"/>
      <c r="RPE15" s="2106"/>
      <c r="RPF15" s="2106"/>
      <c r="RPG15" s="2101" t="s">
        <v>886</v>
      </c>
      <c r="RPH15" s="2107">
        <v>2513797304.6181192</v>
      </c>
      <c r="RPI15" s="2106">
        <v>2</v>
      </c>
      <c r="RPJ15" s="2102" t="s">
        <v>4552</v>
      </c>
      <c r="RPK15" s="2100" t="s">
        <v>925</v>
      </c>
      <c r="RPL15" s="2103"/>
      <c r="RPM15" s="2101" t="s">
        <v>927</v>
      </c>
      <c r="RPN15" s="2101" t="s">
        <v>973</v>
      </c>
      <c r="RPO15" s="2101" t="s">
        <v>1145</v>
      </c>
      <c r="RPP15" s="2101"/>
      <c r="RPQ15" s="2102" t="s">
        <v>961</v>
      </c>
      <c r="RPR15" s="2106">
        <v>2013</v>
      </c>
      <c r="RPS15" s="2106"/>
      <c r="RPT15" s="2106"/>
      <c r="RPU15" s="2106"/>
      <c r="RPV15" s="2106"/>
      <c r="RPW15" s="2101" t="s">
        <v>886</v>
      </c>
      <c r="RPX15" s="2107">
        <v>2513797304.6181192</v>
      </c>
      <c r="RPY15" s="2106">
        <v>2</v>
      </c>
      <c r="RPZ15" s="2102" t="s">
        <v>4552</v>
      </c>
      <c r="RQA15" s="2100" t="s">
        <v>925</v>
      </c>
      <c r="RQB15" s="2103"/>
      <c r="RQC15" s="2101" t="s">
        <v>927</v>
      </c>
      <c r="RQD15" s="2101" t="s">
        <v>973</v>
      </c>
      <c r="RQE15" s="2101" t="s">
        <v>1145</v>
      </c>
      <c r="RQF15" s="2101"/>
      <c r="RQG15" s="2102" t="s">
        <v>961</v>
      </c>
      <c r="RQH15" s="2106">
        <v>2013</v>
      </c>
      <c r="RQI15" s="2106"/>
      <c r="RQJ15" s="2106"/>
      <c r="RQK15" s="2106"/>
      <c r="RQL15" s="2106"/>
      <c r="RQM15" s="2101" t="s">
        <v>886</v>
      </c>
      <c r="RQN15" s="2107">
        <v>2513797304.6181192</v>
      </c>
      <c r="RQO15" s="2106">
        <v>2</v>
      </c>
      <c r="RQP15" s="2102" t="s">
        <v>4552</v>
      </c>
      <c r="RQQ15" s="2100" t="s">
        <v>925</v>
      </c>
      <c r="RQR15" s="2103"/>
      <c r="RQS15" s="2101" t="s">
        <v>927</v>
      </c>
      <c r="RQT15" s="2101" t="s">
        <v>973</v>
      </c>
      <c r="RQU15" s="2101" t="s">
        <v>1145</v>
      </c>
      <c r="RQV15" s="2101"/>
      <c r="RQW15" s="2102" t="s">
        <v>961</v>
      </c>
      <c r="RQX15" s="2106">
        <v>2013</v>
      </c>
      <c r="RQY15" s="2106"/>
      <c r="RQZ15" s="2106"/>
      <c r="RRA15" s="2106"/>
      <c r="RRB15" s="2106"/>
      <c r="RRC15" s="2101" t="s">
        <v>886</v>
      </c>
      <c r="RRD15" s="2107">
        <v>2513797304.6181192</v>
      </c>
      <c r="RRE15" s="2106">
        <v>2</v>
      </c>
      <c r="RRF15" s="2102" t="s">
        <v>4552</v>
      </c>
      <c r="RRG15" s="2100" t="s">
        <v>925</v>
      </c>
      <c r="RRH15" s="2103"/>
      <c r="RRI15" s="2101" t="s">
        <v>927</v>
      </c>
      <c r="RRJ15" s="2101" t="s">
        <v>973</v>
      </c>
      <c r="RRK15" s="2101" t="s">
        <v>1145</v>
      </c>
      <c r="RRL15" s="2101"/>
      <c r="RRM15" s="2102" t="s">
        <v>961</v>
      </c>
      <c r="RRN15" s="2106">
        <v>2013</v>
      </c>
      <c r="RRO15" s="2106"/>
      <c r="RRP15" s="2106"/>
      <c r="RRQ15" s="2106"/>
      <c r="RRR15" s="2106"/>
      <c r="RRS15" s="2101" t="s">
        <v>886</v>
      </c>
      <c r="RRT15" s="2107">
        <v>2513797304.6181192</v>
      </c>
      <c r="RRU15" s="2106">
        <v>2</v>
      </c>
      <c r="RRV15" s="2102" t="s">
        <v>4552</v>
      </c>
      <c r="RRW15" s="2100" t="s">
        <v>925</v>
      </c>
      <c r="RRX15" s="2103"/>
      <c r="RRY15" s="2101" t="s">
        <v>927</v>
      </c>
      <c r="RRZ15" s="2101" t="s">
        <v>973</v>
      </c>
      <c r="RSA15" s="2101" t="s">
        <v>1145</v>
      </c>
      <c r="RSB15" s="2101"/>
      <c r="RSC15" s="2102" t="s">
        <v>961</v>
      </c>
      <c r="RSD15" s="2106">
        <v>2013</v>
      </c>
      <c r="RSE15" s="2106"/>
      <c r="RSF15" s="2106"/>
      <c r="RSG15" s="2106"/>
      <c r="RSH15" s="2106"/>
      <c r="RSI15" s="2101" t="s">
        <v>886</v>
      </c>
      <c r="RSJ15" s="2107">
        <v>2513797304.6181192</v>
      </c>
      <c r="RSK15" s="2106">
        <v>2</v>
      </c>
      <c r="RSL15" s="2102" t="s">
        <v>4552</v>
      </c>
      <c r="RSM15" s="2100" t="s">
        <v>925</v>
      </c>
      <c r="RSN15" s="2103"/>
      <c r="RSO15" s="2101" t="s">
        <v>927</v>
      </c>
      <c r="RSP15" s="2101" t="s">
        <v>973</v>
      </c>
      <c r="RSQ15" s="2101" t="s">
        <v>1145</v>
      </c>
      <c r="RSR15" s="2101"/>
      <c r="RSS15" s="2102" t="s">
        <v>961</v>
      </c>
      <c r="RST15" s="2106">
        <v>2013</v>
      </c>
      <c r="RSU15" s="2106"/>
      <c r="RSV15" s="2106"/>
      <c r="RSW15" s="2106"/>
      <c r="RSX15" s="2106"/>
      <c r="RSY15" s="2101" t="s">
        <v>886</v>
      </c>
      <c r="RSZ15" s="2107">
        <v>2513797304.6181192</v>
      </c>
      <c r="RTA15" s="2106">
        <v>2</v>
      </c>
      <c r="RTB15" s="2102" t="s">
        <v>4552</v>
      </c>
      <c r="RTC15" s="2100" t="s">
        <v>925</v>
      </c>
      <c r="RTD15" s="2103"/>
      <c r="RTE15" s="2101" t="s">
        <v>927</v>
      </c>
      <c r="RTF15" s="2101" t="s">
        <v>973</v>
      </c>
      <c r="RTG15" s="2101" t="s">
        <v>1145</v>
      </c>
      <c r="RTH15" s="2101"/>
      <c r="RTI15" s="2102" t="s">
        <v>961</v>
      </c>
      <c r="RTJ15" s="2106">
        <v>2013</v>
      </c>
      <c r="RTK15" s="2106"/>
      <c r="RTL15" s="2106"/>
      <c r="RTM15" s="2106"/>
      <c r="RTN15" s="2106"/>
      <c r="RTO15" s="2101" t="s">
        <v>886</v>
      </c>
      <c r="RTP15" s="2107">
        <v>2513797304.6181192</v>
      </c>
      <c r="RTQ15" s="2106">
        <v>2</v>
      </c>
      <c r="RTR15" s="2102" t="s">
        <v>4552</v>
      </c>
      <c r="RTS15" s="2100" t="s">
        <v>925</v>
      </c>
      <c r="RTT15" s="2103"/>
      <c r="RTU15" s="2101" t="s">
        <v>927</v>
      </c>
      <c r="RTV15" s="2101" t="s">
        <v>973</v>
      </c>
      <c r="RTW15" s="2101" t="s">
        <v>1145</v>
      </c>
      <c r="RTX15" s="2101"/>
      <c r="RTY15" s="2102" t="s">
        <v>961</v>
      </c>
      <c r="RTZ15" s="2106">
        <v>2013</v>
      </c>
      <c r="RUA15" s="2106"/>
      <c r="RUB15" s="2106"/>
      <c r="RUC15" s="2106"/>
      <c r="RUD15" s="2106"/>
      <c r="RUE15" s="2101" t="s">
        <v>886</v>
      </c>
      <c r="RUF15" s="2107">
        <v>2513797304.6181192</v>
      </c>
      <c r="RUG15" s="2106">
        <v>2</v>
      </c>
      <c r="RUH15" s="2102" t="s">
        <v>4552</v>
      </c>
      <c r="RUI15" s="2100" t="s">
        <v>925</v>
      </c>
      <c r="RUJ15" s="2103"/>
      <c r="RUK15" s="2101" t="s">
        <v>927</v>
      </c>
      <c r="RUL15" s="2101" t="s">
        <v>973</v>
      </c>
      <c r="RUM15" s="2101" t="s">
        <v>1145</v>
      </c>
      <c r="RUN15" s="2101"/>
      <c r="RUO15" s="2102" t="s">
        <v>961</v>
      </c>
      <c r="RUP15" s="2106">
        <v>2013</v>
      </c>
      <c r="RUQ15" s="2106"/>
      <c r="RUR15" s="2106"/>
      <c r="RUS15" s="2106"/>
      <c r="RUT15" s="2106"/>
      <c r="RUU15" s="2101" t="s">
        <v>886</v>
      </c>
      <c r="RUV15" s="2107">
        <v>2513797304.6181192</v>
      </c>
      <c r="RUW15" s="2106">
        <v>2</v>
      </c>
      <c r="RUX15" s="2102" t="s">
        <v>4552</v>
      </c>
      <c r="RUY15" s="2100" t="s">
        <v>925</v>
      </c>
      <c r="RUZ15" s="2103"/>
      <c r="RVA15" s="2101" t="s">
        <v>927</v>
      </c>
      <c r="RVB15" s="2101" t="s">
        <v>973</v>
      </c>
      <c r="RVC15" s="2101" t="s">
        <v>1145</v>
      </c>
      <c r="RVD15" s="2101"/>
      <c r="RVE15" s="2102" t="s">
        <v>961</v>
      </c>
      <c r="RVF15" s="2106">
        <v>2013</v>
      </c>
      <c r="RVG15" s="2106"/>
      <c r="RVH15" s="2106"/>
      <c r="RVI15" s="2106"/>
      <c r="RVJ15" s="2106"/>
      <c r="RVK15" s="2101" t="s">
        <v>886</v>
      </c>
      <c r="RVL15" s="2107">
        <v>2513797304.6181192</v>
      </c>
      <c r="RVM15" s="2106">
        <v>2</v>
      </c>
      <c r="RVN15" s="2102" t="s">
        <v>4552</v>
      </c>
      <c r="RVO15" s="2100" t="s">
        <v>925</v>
      </c>
      <c r="RVP15" s="2103"/>
      <c r="RVQ15" s="2101" t="s">
        <v>927</v>
      </c>
      <c r="RVR15" s="2101" t="s">
        <v>973</v>
      </c>
      <c r="RVS15" s="2101" t="s">
        <v>1145</v>
      </c>
      <c r="RVT15" s="2101"/>
      <c r="RVU15" s="2102" t="s">
        <v>961</v>
      </c>
      <c r="RVV15" s="2106">
        <v>2013</v>
      </c>
      <c r="RVW15" s="2106"/>
      <c r="RVX15" s="2106"/>
      <c r="RVY15" s="2106"/>
      <c r="RVZ15" s="2106"/>
      <c r="RWA15" s="2101" t="s">
        <v>886</v>
      </c>
      <c r="RWB15" s="2107">
        <v>2513797304.6181192</v>
      </c>
      <c r="RWC15" s="2106">
        <v>2</v>
      </c>
      <c r="RWD15" s="2102" t="s">
        <v>4552</v>
      </c>
      <c r="RWE15" s="2100" t="s">
        <v>925</v>
      </c>
      <c r="RWF15" s="2103"/>
      <c r="RWG15" s="2101" t="s">
        <v>927</v>
      </c>
      <c r="RWH15" s="2101" t="s">
        <v>973</v>
      </c>
      <c r="RWI15" s="2101" t="s">
        <v>1145</v>
      </c>
      <c r="RWJ15" s="2101"/>
      <c r="RWK15" s="2102" t="s">
        <v>961</v>
      </c>
      <c r="RWL15" s="2106">
        <v>2013</v>
      </c>
      <c r="RWM15" s="2106"/>
      <c r="RWN15" s="2106"/>
      <c r="RWO15" s="2106"/>
      <c r="RWP15" s="2106"/>
      <c r="RWQ15" s="2101" t="s">
        <v>886</v>
      </c>
      <c r="RWR15" s="2107">
        <v>2513797304.6181192</v>
      </c>
      <c r="RWS15" s="2106">
        <v>2</v>
      </c>
      <c r="RWT15" s="2102" t="s">
        <v>4552</v>
      </c>
      <c r="RWU15" s="2100" t="s">
        <v>925</v>
      </c>
      <c r="RWV15" s="2103"/>
      <c r="RWW15" s="2101" t="s">
        <v>927</v>
      </c>
      <c r="RWX15" s="2101" t="s">
        <v>973</v>
      </c>
      <c r="RWY15" s="2101" t="s">
        <v>1145</v>
      </c>
      <c r="RWZ15" s="2101"/>
      <c r="RXA15" s="2102" t="s">
        <v>961</v>
      </c>
      <c r="RXB15" s="2106">
        <v>2013</v>
      </c>
      <c r="RXC15" s="2106"/>
      <c r="RXD15" s="2106"/>
      <c r="RXE15" s="2106"/>
      <c r="RXF15" s="2106"/>
      <c r="RXG15" s="2101" t="s">
        <v>886</v>
      </c>
      <c r="RXH15" s="2107">
        <v>2513797304.6181192</v>
      </c>
      <c r="RXI15" s="2106">
        <v>2</v>
      </c>
      <c r="RXJ15" s="2102" t="s">
        <v>4552</v>
      </c>
      <c r="RXK15" s="2100" t="s">
        <v>925</v>
      </c>
      <c r="RXL15" s="2103"/>
      <c r="RXM15" s="2101" t="s">
        <v>927</v>
      </c>
      <c r="RXN15" s="2101" t="s">
        <v>973</v>
      </c>
      <c r="RXO15" s="2101" t="s">
        <v>1145</v>
      </c>
      <c r="RXP15" s="2101"/>
      <c r="RXQ15" s="2102" t="s">
        <v>961</v>
      </c>
      <c r="RXR15" s="2106">
        <v>2013</v>
      </c>
      <c r="RXS15" s="2106"/>
      <c r="RXT15" s="2106"/>
      <c r="RXU15" s="2106"/>
      <c r="RXV15" s="2106"/>
      <c r="RXW15" s="2101" t="s">
        <v>886</v>
      </c>
      <c r="RXX15" s="2107">
        <v>2513797304.6181192</v>
      </c>
      <c r="RXY15" s="2106">
        <v>2</v>
      </c>
      <c r="RXZ15" s="2102" t="s">
        <v>4552</v>
      </c>
      <c r="RYA15" s="2100" t="s">
        <v>925</v>
      </c>
      <c r="RYB15" s="2103"/>
      <c r="RYC15" s="2101" t="s">
        <v>927</v>
      </c>
      <c r="RYD15" s="2101" t="s">
        <v>973</v>
      </c>
      <c r="RYE15" s="2101" t="s">
        <v>1145</v>
      </c>
      <c r="RYF15" s="2101"/>
      <c r="RYG15" s="2102" t="s">
        <v>961</v>
      </c>
      <c r="RYH15" s="2106">
        <v>2013</v>
      </c>
      <c r="RYI15" s="2106"/>
      <c r="RYJ15" s="2106"/>
      <c r="RYK15" s="2106"/>
      <c r="RYL15" s="2106"/>
      <c r="RYM15" s="2101" t="s">
        <v>886</v>
      </c>
      <c r="RYN15" s="2107">
        <v>2513797304.6181192</v>
      </c>
      <c r="RYO15" s="2106">
        <v>2</v>
      </c>
      <c r="RYP15" s="2102" t="s">
        <v>4552</v>
      </c>
      <c r="RYQ15" s="2100" t="s">
        <v>925</v>
      </c>
      <c r="RYR15" s="2103"/>
      <c r="RYS15" s="2101" t="s">
        <v>927</v>
      </c>
      <c r="RYT15" s="2101" t="s">
        <v>973</v>
      </c>
      <c r="RYU15" s="2101" t="s">
        <v>1145</v>
      </c>
      <c r="RYV15" s="2101"/>
      <c r="RYW15" s="2102" t="s">
        <v>961</v>
      </c>
      <c r="RYX15" s="2106">
        <v>2013</v>
      </c>
      <c r="RYY15" s="2106"/>
      <c r="RYZ15" s="2106"/>
      <c r="RZA15" s="2106"/>
      <c r="RZB15" s="2106"/>
      <c r="RZC15" s="2101" t="s">
        <v>886</v>
      </c>
      <c r="RZD15" s="2107">
        <v>2513797304.6181192</v>
      </c>
      <c r="RZE15" s="2106">
        <v>2</v>
      </c>
      <c r="RZF15" s="2102" t="s">
        <v>4552</v>
      </c>
      <c r="RZG15" s="2100" t="s">
        <v>925</v>
      </c>
      <c r="RZH15" s="2103"/>
      <c r="RZI15" s="2101" t="s">
        <v>927</v>
      </c>
      <c r="RZJ15" s="2101" t="s">
        <v>973</v>
      </c>
      <c r="RZK15" s="2101" t="s">
        <v>1145</v>
      </c>
      <c r="RZL15" s="2101"/>
      <c r="RZM15" s="2102" t="s">
        <v>961</v>
      </c>
      <c r="RZN15" s="2106">
        <v>2013</v>
      </c>
      <c r="RZO15" s="2106"/>
      <c r="RZP15" s="2106"/>
      <c r="RZQ15" s="2106"/>
      <c r="RZR15" s="2106"/>
      <c r="RZS15" s="2101" t="s">
        <v>886</v>
      </c>
      <c r="RZT15" s="2107">
        <v>2513797304.6181192</v>
      </c>
      <c r="RZU15" s="2106">
        <v>2</v>
      </c>
      <c r="RZV15" s="2102" t="s">
        <v>4552</v>
      </c>
      <c r="RZW15" s="2100" t="s">
        <v>925</v>
      </c>
      <c r="RZX15" s="2103"/>
      <c r="RZY15" s="2101" t="s">
        <v>927</v>
      </c>
      <c r="RZZ15" s="2101" t="s">
        <v>973</v>
      </c>
      <c r="SAA15" s="2101" t="s">
        <v>1145</v>
      </c>
      <c r="SAB15" s="2101"/>
      <c r="SAC15" s="2102" t="s">
        <v>961</v>
      </c>
      <c r="SAD15" s="2106">
        <v>2013</v>
      </c>
      <c r="SAE15" s="2106"/>
      <c r="SAF15" s="2106"/>
      <c r="SAG15" s="2106"/>
      <c r="SAH15" s="2106"/>
      <c r="SAI15" s="2101" t="s">
        <v>886</v>
      </c>
      <c r="SAJ15" s="2107">
        <v>2513797304.6181192</v>
      </c>
      <c r="SAK15" s="2106">
        <v>2</v>
      </c>
      <c r="SAL15" s="2102" t="s">
        <v>4552</v>
      </c>
      <c r="SAM15" s="2100" t="s">
        <v>925</v>
      </c>
      <c r="SAN15" s="2103"/>
      <c r="SAO15" s="2101" t="s">
        <v>927</v>
      </c>
      <c r="SAP15" s="2101" t="s">
        <v>973</v>
      </c>
      <c r="SAQ15" s="2101" t="s">
        <v>1145</v>
      </c>
      <c r="SAR15" s="2101"/>
      <c r="SAS15" s="2102" t="s">
        <v>961</v>
      </c>
      <c r="SAT15" s="2106">
        <v>2013</v>
      </c>
      <c r="SAU15" s="2106"/>
      <c r="SAV15" s="2106"/>
      <c r="SAW15" s="2106"/>
      <c r="SAX15" s="2106"/>
      <c r="SAY15" s="2101" t="s">
        <v>886</v>
      </c>
      <c r="SAZ15" s="2107">
        <v>2513797304.6181192</v>
      </c>
      <c r="SBA15" s="2106">
        <v>2</v>
      </c>
      <c r="SBB15" s="2102" t="s">
        <v>4552</v>
      </c>
      <c r="SBC15" s="2100" t="s">
        <v>925</v>
      </c>
      <c r="SBD15" s="2103"/>
      <c r="SBE15" s="2101" t="s">
        <v>927</v>
      </c>
      <c r="SBF15" s="2101" t="s">
        <v>973</v>
      </c>
      <c r="SBG15" s="2101" t="s">
        <v>1145</v>
      </c>
      <c r="SBH15" s="2101"/>
      <c r="SBI15" s="2102" t="s">
        <v>961</v>
      </c>
      <c r="SBJ15" s="2106">
        <v>2013</v>
      </c>
      <c r="SBK15" s="2106"/>
      <c r="SBL15" s="2106"/>
      <c r="SBM15" s="2106"/>
      <c r="SBN15" s="2106"/>
      <c r="SBO15" s="2101" t="s">
        <v>886</v>
      </c>
      <c r="SBP15" s="2107">
        <v>2513797304.6181192</v>
      </c>
      <c r="SBQ15" s="2106">
        <v>2</v>
      </c>
      <c r="SBR15" s="2102" t="s">
        <v>4552</v>
      </c>
      <c r="SBS15" s="2100" t="s">
        <v>925</v>
      </c>
      <c r="SBT15" s="2103"/>
      <c r="SBU15" s="2101" t="s">
        <v>927</v>
      </c>
      <c r="SBV15" s="2101" t="s">
        <v>973</v>
      </c>
      <c r="SBW15" s="2101" t="s">
        <v>1145</v>
      </c>
      <c r="SBX15" s="2101"/>
      <c r="SBY15" s="2102" t="s">
        <v>961</v>
      </c>
      <c r="SBZ15" s="2106">
        <v>2013</v>
      </c>
      <c r="SCA15" s="2106"/>
      <c r="SCB15" s="2106"/>
      <c r="SCC15" s="2106"/>
      <c r="SCD15" s="2106"/>
      <c r="SCE15" s="2101" t="s">
        <v>886</v>
      </c>
      <c r="SCF15" s="2107">
        <v>2513797304.6181192</v>
      </c>
      <c r="SCG15" s="2106">
        <v>2</v>
      </c>
      <c r="SCH15" s="2102" t="s">
        <v>4552</v>
      </c>
      <c r="SCI15" s="2100" t="s">
        <v>925</v>
      </c>
      <c r="SCJ15" s="2103"/>
      <c r="SCK15" s="2101" t="s">
        <v>927</v>
      </c>
      <c r="SCL15" s="2101" t="s">
        <v>973</v>
      </c>
      <c r="SCM15" s="2101" t="s">
        <v>1145</v>
      </c>
      <c r="SCN15" s="2101"/>
      <c r="SCO15" s="2102" t="s">
        <v>961</v>
      </c>
      <c r="SCP15" s="2106">
        <v>2013</v>
      </c>
      <c r="SCQ15" s="2106"/>
      <c r="SCR15" s="2106"/>
      <c r="SCS15" s="2106"/>
      <c r="SCT15" s="2106"/>
      <c r="SCU15" s="2101" t="s">
        <v>886</v>
      </c>
      <c r="SCV15" s="2107">
        <v>2513797304.6181192</v>
      </c>
      <c r="SCW15" s="2106">
        <v>2</v>
      </c>
      <c r="SCX15" s="2102" t="s">
        <v>4552</v>
      </c>
      <c r="SCY15" s="2100" t="s">
        <v>925</v>
      </c>
      <c r="SCZ15" s="2103"/>
      <c r="SDA15" s="2101" t="s">
        <v>927</v>
      </c>
      <c r="SDB15" s="2101" t="s">
        <v>973</v>
      </c>
      <c r="SDC15" s="2101" t="s">
        <v>1145</v>
      </c>
      <c r="SDD15" s="2101"/>
      <c r="SDE15" s="2102" t="s">
        <v>961</v>
      </c>
      <c r="SDF15" s="2106">
        <v>2013</v>
      </c>
      <c r="SDG15" s="2106"/>
      <c r="SDH15" s="2106"/>
      <c r="SDI15" s="2106"/>
      <c r="SDJ15" s="2106"/>
      <c r="SDK15" s="2101" t="s">
        <v>886</v>
      </c>
      <c r="SDL15" s="2107">
        <v>2513797304.6181192</v>
      </c>
      <c r="SDM15" s="2106">
        <v>2</v>
      </c>
      <c r="SDN15" s="2102" t="s">
        <v>4552</v>
      </c>
      <c r="SDO15" s="2100" t="s">
        <v>925</v>
      </c>
      <c r="SDP15" s="2103"/>
      <c r="SDQ15" s="2101" t="s">
        <v>927</v>
      </c>
      <c r="SDR15" s="2101" t="s">
        <v>973</v>
      </c>
      <c r="SDS15" s="2101" t="s">
        <v>1145</v>
      </c>
      <c r="SDT15" s="2101"/>
      <c r="SDU15" s="2102" t="s">
        <v>961</v>
      </c>
      <c r="SDV15" s="2106">
        <v>2013</v>
      </c>
      <c r="SDW15" s="2106"/>
      <c r="SDX15" s="2106"/>
      <c r="SDY15" s="2106"/>
      <c r="SDZ15" s="2106"/>
      <c r="SEA15" s="2101" t="s">
        <v>886</v>
      </c>
      <c r="SEB15" s="2107">
        <v>2513797304.6181192</v>
      </c>
      <c r="SEC15" s="2106">
        <v>2</v>
      </c>
      <c r="SED15" s="2102" t="s">
        <v>4552</v>
      </c>
      <c r="SEE15" s="2100" t="s">
        <v>925</v>
      </c>
      <c r="SEF15" s="2103"/>
      <c r="SEG15" s="2101" t="s">
        <v>927</v>
      </c>
      <c r="SEH15" s="2101" t="s">
        <v>973</v>
      </c>
      <c r="SEI15" s="2101" t="s">
        <v>1145</v>
      </c>
      <c r="SEJ15" s="2101"/>
      <c r="SEK15" s="2102" t="s">
        <v>961</v>
      </c>
      <c r="SEL15" s="2106">
        <v>2013</v>
      </c>
      <c r="SEM15" s="2106"/>
      <c r="SEN15" s="2106"/>
      <c r="SEO15" s="2106"/>
      <c r="SEP15" s="2106"/>
      <c r="SEQ15" s="2101" t="s">
        <v>886</v>
      </c>
      <c r="SER15" s="2107">
        <v>2513797304.6181192</v>
      </c>
      <c r="SES15" s="2106">
        <v>2</v>
      </c>
      <c r="SET15" s="2102" t="s">
        <v>4552</v>
      </c>
      <c r="SEU15" s="2100" t="s">
        <v>925</v>
      </c>
      <c r="SEV15" s="2103"/>
      <c r="SEW15" s="2101" t="s">
        <v>927</v>
      </c>
      <c r="SEX15" s="2101" t="s">
        <v>973</v>
      </c>
      <c r="SEY15" s="2101" t="s">
        <v>1145</v>
      </c>
      <c r="SEZ15" s="2101"/>
      <c r="SFA15" s="2102" t="s">
        <v>961</v>
      </c>
      <c r="SFB15" s="2106">
        <v>2013</v>
      </c>
      <c r="SFC15" s="2106"/>
      <c r="SFD15" s="2106"/>
      <c r="SFE15" s="2106"/>
      <c r="SFF15" s="2106"/>
      <c r="SFG15" s="2101" t="s">
        <v>886</v>
      </c>
      <c r="SFH15" s="2107">
        <v>2513797304.6181192</v>
      </c>
      <c r="SFI15" s="2106">
        <v>2</v>
      </c>
      <c r="SFJ15" s="2102" t="s">
        <v>4552</v>
      </c>
      <c r="SFK15" s="2100" t="s">
        <v>925</v>
      </c>
      <c r="SFL15" s="2103"/>
      <c r="SFM15" s="2101" t="s">
        <v>927</v>
      </c>
      <c r="SFN15" s="2101" t="s">
        <v>973</v>
      </c>
      <c r="SFO15" s="2101" t="s">
        <v>1145</v>
      </c>
      <c r="SFP15" s="2101"/>
      <c r="SFQ15" s="2102" t="s">
        <v>961</v>
      </c>
      <c r="SFR15" s="2106">
        <v>2013</v>
      </c>
      <c r="SFS15" s="2106"/>
      <c r="SFT15" s="2106"/>
      <c r="SFU15" s="2106"/>
      <c r="SFV15" s="2106"/>
      <c r="SFW15" s="2101" t="s">
        <v>886</v>
      </c>
      <c r="SFX15" s="2107">
        <v>2513797304.6181192</v>
      </c>
      <c r="SFY15" s="2106">
        <v>2</v>
      </c>
      <c r="SFZ15" s="2102" t="s">
        <v>4552</v>
      </c>
      <c r="SGA15" s="2100" t="s">
        <v>925</v>
      </c>
      <c r="SGB15" s="2103"/>
      <c r="SGC15" s="2101" t="s">
        <v>927</v>
      </c>
      <c r="SGD15" s="2101" t="s">
        <v>973</v>
      </c>
      <c r="SGE15" s="2101" t="s">
        <v>1145</v>
      </c>
      <c r="SGF15" s="2101"/>
      <c r="SGG15" s="2102" t="s">
        <v>961</v>
      </c>
      <c r="SGH15" s="2106">
        <v>2013</v>
      </c>
      <c r="SGI15" s="2106"/>
      <c r="SGJ15" s="2106"/>
      <c r="SGK15" s="2106"/>
      <c r="SGL15" s="2106"/>
      <c r="SGM15" s="2101" t="s">
        <v>886</v>
      </c>
      <c r="SGN15" s="2107">
        <v>2513797304.6181192</v>
      </c>
      <c r="SGO15" s="2106">
        <v>2</v>
      </c>
      <c r="SGP15" s="2102" t="s">
        <v>4552</v>
      </c>
      <c r="SGQ15" s="2100" t="s">
        <v>925</v>
      </c>
      <c r="SGR15" s="2103"/>
      <c r="SGS15" s="2101" t="s">
        <v>927</v>
      </c>
      <c r="SGT15" s="2101" t="s">
        <v>973</v>
      </c>
      <c r="SGU15" s="2101" t="s">
        <v>1145</v>
      </c>
      <c r="SGV15" s="2101"/>
      <c r="SGW15" s="2102" t="s">
        <v>961</v>
      </c>
      <c r="SGX15" s="2106">
        <v>2013</v>
      </c>
      <c r="SGY15" s="2106"/>
      <c r="SGZ15" s="2106"/>
      <c r="SHA15" s="2106"/>
      <c r="SHB15" s="2106"/>
      <c r="SHC15" s="2101" t="s">
        <v>886</v>
      </c>
      <c r="SHD15" s="2107">
        <v>2513797304.6181192</v>
      </c>
      <c r="SHE15" s="2106">
        <v>2</v>
      </c>
      <c r="SHF15" s="2102" t="s">
        <v>4552</v>
      </c>
      <c r="SHG15" s="2100" t="s">
        <v>925</v>
      </c>
      <c r="SHH15" s="2103"/>
      <c r="SHI15" s="2101" t="s">
        <v>927</v>
      </c>
      <c r="SHJ15" s="2101" t="s">
        <v>973</v>
      </c>
      <c r="SHK15" s="2101" t="s">
        <v>1145</v>
      </c>
      <c r="SHL15" s="2101"/>
      <c r="SHM15" s="2102" t="s">
        <v>961</v>
      </c>
      <c r="SHN15" s="2106">
        <v>2013</v>
      </c>
      <c r="SHO15" s="2106"/>
      <c r="SHP15" s="2106"/>
      <c r="SHQ15" s="2106"/>
      <c r="SHR15" s="2106"/>
      <c r="SHS15" s="2101" t="s">
        <v>886</v>
      </c>
      <c r="SHT15" s="2107">
        <v>2513797304.6181192</v>
      </c>
      <c r="SHU15" s="2106">
        <v>2</v>
      </c>
      <c r="SHV15" s="2102" t="s">
        <v>4552</v>
      </c>
      <c r="SHW15" s="2100" t="s">
        <v>925</v>
      </c>
      <c r="SHX15" s="2103"/>
      <c r="SHY15" s="2101" t="s">
        <v>927</v>
      </c>
      <c r="SHZ15" s="2101" t="s">
        <v>973</v>
      </c>
      <c r="SIA15" s="2101" t="s">
        <v>1145</v>
      </c>
      <c r="SIB15" s="2101"/>
      <c r="SIC15" s="2102" t="s">
        <v>961</v>
      </c>
      <c r="SID15" s="2106">
        <v>2013</v>
      </c>
      <c r="SIE15" s="2106"/>
      <c r="SIF15" s="2106"/>
      <c r="SIG15" s="2106"/>
      <c r="SIH15" s="2106"/>
      <c r="SII15" s="2101" t="s">
        <v>886</v>
      </c>
      <c r="SIJ15" s="2107">
        <v>2513797304.6181192</v>
      </c>
      <c r="SIK15" s="2106">
        <v>2</v>
      </c>
      <c r="SIL15" s="2102" t="s">
        <v>4552</v>
      </c>
      <c r="SIM15" s="2100" t="s">
        <v>925</v>
      </c>
      <c r="SIN15" s="2103"/>
      <c r="SIO15" s="2101" t="s">
        <v>927</v>
      </c>
      <c r="SIP15" s="2101" t="s">
        <v>973</v>
      </c>
      <c r="SIQ15" s="2101" t="s">
        <v>1145</v>
      </c>
      <c r="SIR15" s="2101"/>
      <c r="SIS15" s="2102" t="s">
        <v>961</v>
      </c>
      <c r="SIT15" s="2106">
        <v>2013</v>
      </c>
      <c r="SIU15" s="2106"/>
      <c r="SIV15" s="2106"/>
      <c r="SIW15" s="2106"/>
      <c r="SIX15" s="2106"/>
      <c r="SIY15" s="2101" t="s">
        <v>886</v>
      </c>
      <c r="SIZ15" s="2107">
        <v>2513797304.6181192</v>
      </c>
      <c r="SJA15" s="2106">
        <v>2</v>
      </c>
      <c r="SJB15" s="2102" t="s">
        <v>4552</v>
      </c>
      <c r="SJC15" s="2100" t="s">
        <v>925</v>
      </c>
      <c r="SJD15" s="2103"/>
      <c r="SJE15" s="2101" t="s">
        <v>927</v>
      </c>
      <c r="SJF15" s="2101" t="s">
        <v>973</v>
      </c>
      <c r="SJG15" s="2101" t="s">
        <v>1145</v>
      </c>
      <c r="SJH15" s="2101"/>
      <c r="SJI15" s="2102" t="s">
        <v>961</v>
      </c>
      <c r="SJJ15" s="2106">
        <v>2013</v>
      </c>
      <c r="SJK15" s="2106"/>
      <c r="SJL15" s="2106"/>
      <c r="SJM15" s="2106"/>
      <c r="SJN15" s="2106"/>
      <c r="SJO15" s="2101" t="s">
        <v>886</v>
      </c>
      <c r="SJP15" s="2107">
        <v>2513797304.6181192</v>
      </c>
      <c r="SJQ15" s="2106">
        <v>2</v>
      </c>
      <c r="SJR15" s="2102" t="s">
        <v>4552</v>
      </c>
      <c r="SJS15" s="2100" t="s">
        <v>925</v>
      </c>
      <c r="SJT15" s="2103"/>
      <c r="SJU15" s="2101" t="s">
        <v>927</v>
      </c>
      <c r="SJV15" s="2101" t="s">
        <v>973</v>
      </c>
      <c r="SJW15" s="2101" t="s">
        <v>1145</v>
      </c>
      <c r="SJX15" s="2101"/>
      <c r="SJY15" s="2102" t="s">
        <v>961</v>
      </c>
      <c r="SJZ15" s="2106">
        <v>2013</v>
      </c>
      <c r="SKA15" s="2106"/>
      <c r="SKB15" s="2106"/>
      <c r="SKC15" s="2106"/>
      <c r="SKD15" s="2106"/>
      <c r="SKE15" s="2101" t="s">
        <v>886</v>
      </c>
      <c r="SKF15" s="2107">
        <v>2513797304.6181192</v>
      </c>
      <c r="SKG15" s="2106">
        <v>2</v>
      </c>
      <c r="SKH15" s="2102" t="s">
        <v>4552</v>
      </c>
      <c r="SKI15" s="2100" t="s">
        <v>925</v>
      </c>
      <c r="SKJ15" s="2103"/>
      <c r="SKK15" s="2101" t="s">
        <v>927</v>
      </c>
      <c r="SKL15" s="2101" t="s">
        <v>973</v>
      </c>
      <c r="SKM15" s="2101" t="s">
        <v>1145</v>
      </c>
      <c r="SKN15" s="2101"/>
      <c r="SKO15" s="2102" t="s">
        <v>961</v>
      </c>
      <c r="SKP15" s="2106">
        <v>2013</v>
      </c>
      <c r="SKQ15" s="2106"/>
      <c r="SKR15" s="2106"/>
      <c r="SKS15" s="2106"/>
      <c r="SKT15" s="2106"/>
      <c r="SKU15" s="2101" t="s">
        <v>886</v>
      </c>
      <c r="SKV15" s="2107">
        <v>2513797304.6181192</v>
      </c>
      <c r="SKW15" s="2106">
        <v>2</v>
      </c>
      <c r="SKX15" s="2102" t="s">
        <v>4552</v>
      </c>
      <c r="SKY15" s="2100" t="s">
        <v>925</v>
      </c>
      <c r="SKZ15" s="2103"/>
      <c r="SLA15" s="2101" t="s">
        <v>927</v>
      </c>
      <c r="SLB15" s="2101" t="s">
        <v>973</v>
      </c>
      <c r="SLC15" s="2101" t="s">
        <v>1145</v>
      </c>
      <c r="SLD15" s="2101"/>
      <c r="SLE15" s="2102" t="s">
        <v>961</v>
      </c>
      <c r="SLF15" s="2106">
        <v>2013</v>
      </c>
      <c r="SLG15" s="2106"/>
      <c r="SLH15" s="2106"/>
      <c r="SLI15" s="2106"/>
      <c r="SLJ15" s="2106"/>
      <c r="SLK15" s="2101" t="s">
        <v>886</v>
      </c>
      <c r="SLL15" s="2107">
        <v>2513797304.6181192</v>
      </c>
      <c r="SLM15" s="2106">
        <v>2</v>
      </c>
      <c r="SLN15" s="2102" t="s">
        <v>4552</v>
      </c>
      <c r="SLO15" s="2100" t="s">
        <v>925</v>
      </c>
      <c r="SLP15" s="2103"/>
      <c r="SLQ15" s="2101" t="s">
        <v>927</v>
      </c>
      <c r="SLR15" s="2101" t="s">
        <v>973</v>
      </c>
      <c r="SLS15" s="2101" t="s">
        <v>1145</v>
      </c>
      <c r="SLT15" s="2101"/>
      <c r="SLU15" s="2102" t="s">
        <v>961</v>
      </c>
      <c r="SLV15" s="2106">
        <v>2013</v>
      </c>
      <c r="SLW15" s="2106"/>
      <c r="SLX15" s="2106"/>
      <c r="SLY15" s="2106"/>
      <c r="SLZ15" s="2106"/>
      <c r="SMA15" s="2101" t="s">
        <v>886</v>
      </c>
      <c r="SMB15" s="2107">
        <v>2513797304.6181192</v>
      </c>
      <c r="SMC15" s="2106">
        <v>2</v>
      </c>
      <c r="SMD15" s="2102" t="s">
        <v>4552</v>
      </c>
      <c r="SME15" s="2100" t="s">
        <v>925</v>
      </c>
      <c r="SMF15" s="2103"/>
      <c r="SMG15" s="2101" t="s">
        <v>927</v>
      </c>
      <c r="SMH15" s="2101" t="s">
        <v>973</v>
      </c>
      <c r="SMI15" s="2101" t="s">
        <v>1145</v>
      </c>
      <c r="SMJ15" s="2101"/>
      <c r="SMK15" s="2102" t="s">
        <v>961</v>
      </c>
      <c r="SML15" s="2106">
        <v>2013</v>
      </c>
      <c r="SMM15" s="2106"/>
      <c r="SMN15" s="2106"/>
      <c r="SMO15" s="2106"/>
      <c r="SMP15" s="2106"/>
      <c r="SMQ15" s="2101" t="s">
        <v>886</v>
      </c>
      <c r="SMR15" s="2107">
        <v>2513797304.6181192</v>
      </c>
      <c r="SMS15" s="2106">
        <v>2</v>
      </c>
      <c r="SMT15" s="2102" t="s">
        <v>4552</v>
      </c>
      <c r="SMU15" s="2100" t="s">
        <v>925</v>
      </c>
      <c r="SMV15" s="2103"/>
      <c r="SMW15" s="2101" t="s">
        <v>927</v>
      </c>
      <c r="SMX15" s="2101" t="s">
        <v>973</v>
      </c>
      <c r="SMY15" s="2101" t="s">
        <v>1145</v>
      </c>
      <c r="SMZ15" s="2101"/>
      <c r="SNA15" s="2102" t="s">
        <v>961</v>
      </c>
      <c r="SNB15" s="2106">
        <v>2013</v>
      </c>
      <c r="SNC15" s="2106"/>
      <c r="SND15" s="2106"/>
      <c r="SNE15" s="2106"/>
      <c r="SNF15" s="2106"/>
      <c r="SNG15" s="2101" t="s">
        <v>886</v>
      </c>
      <c r="SNH15" s="2107">
        <v>2513797304.6181192</v>
      </c>
      <c r="SNI15" s="2106">
        <v>2</v>
      </c>
      <c r="SNJ15" s="2102" t="s">
        <v>4552</v>
      </c>
      <c r="SNK15" s="2100" t="s">
        <v>925</v>
      </c>
      <c r="SNL15" s="2103"/>
      <c r="SNM15" s="2101" t="s">
        <v>927</v>
      </c>
      <c r="SNN15" s="2101" t="s">
        <v>973</v>
      </c>
      <c r="SNO15" s="2101" t="s">
        <v>1145</v>
      </c>
      <c r="SNP15" s="2101"/>
      <c r="SNQ15" s="2102" t="s">
        <v>961</v>
      </c>
      <c r="SNR15" s="2106">
        <v>2013</v>
      </c>
      <c r="SNS15" s="2106"/>
      <c r="SNT15" s="2106"/>
      <c r="SNU15" s="2106"/>
      <c r="SNV15" s="2106"/>
      <c r="SNW15" s="2101" t="s">
        <v>886</v>
      </c>
      <c r="SNX15" s="2107">
        <v>2513797304.6181192</v>
      </c>
      <c r="SNY15" s="2106">
        <v>2</v>
      </c>
      <c r="SNZ15" s="2102" t="s">
        <v>4552</v>
      </c>
      <c r="SOA15" s="2100" t="s">
        <v>925</v>
      </c>
      <c r="SOB15" s="2103"/>
      <c r="SOC15" s="2101" t="s">
        <v>927</v>
      </c>
      <c r="SOD15" s="2101" t="s">
        <v>973</v>
      </c>
      <c r="SOE15" s="2101" t="s">
        <v>1145</v>
      </c>
      <c r="SOF15" s="2101"/>
      <c r="SOG15" s="2102" t="s">
        <v>961</v>
      </c>
      <c r="SOH15" s="2106">
        <v>2013</v>
      </c>
      <c r="SOI15" s="2106"/>
      <c r="SOJ15" s="2106"/>
      <c r="SOK15" s="2106"/>
      <c r="SOL15" s="2106"/>
      <c r="SOM15" s="2101" t="s">
        <v>886</v>
      </c>
      <c r="SON15" s="2107">
        <v>2513797304.6181192</v>
      </c>
      <c r="SOO15" s="2106">
        <v>2</v>
      </c>
      <c r="SOP15" s="2102" t="s">
        <v>4552</v>
      </c>
      <c r="SOQ15" s="2100" t="s">
        <v>925</v>
      </c>
      <c r="SOR15" s="2103"/>
      <c r="SOS15" s="2101" t="s">
        <v>927</v>
      </c>
      <c r="SOT15" s="2101" t="s">
        <v>973</v>
      </c>
      <c r="SOU15" s="2101" t="s">
        <v>1145</v>
      </c>
      <c r="SOV15" s="2101"/>
      <c r="SOW15" s="2102" t="s">
        <v>961</v>
      </c>
      <c r="SOX15" s="2106">
        <v>2013</v>
      </c>
      <c r="SOY15" s="2106"/>
      <c r="SOZ15" s="2106"/>
      <c r="SPA15" s="2106"/>
      <c r="SPB15" s="2106"/>
      <c r="SPC15" s="2101" t="s">
        <v>886</v>
      </c>
      <c r="SPD15" s="2107">
        <v>2513797304.6181192</v>
      </c>
      <c r="SPE15" s="2106">
        <v>2</v>
      </c>
      <c r="SPF15" s="2102" t="s">
        <v>4552</v>
      </c>
      <c r="SPG15" s="2100" t="s">
        <v>925</v>
      </c>
      <c r="SPH15" s="2103"/>
      <c r="SPI15" s="2101" t="s">
        <v>927</v>
      </c>
      <c r="SPJ15" s="2101" t="s">
        <v>973</v>
      </c>
      <c r="SPK15" s="2101" t="s">
        <v>1145</v>
      </c>
      <c r="SPL15" s="2101"/>
      <c r="SPM15" s="2102" t="s">
        <v>961</v>
      </c>
      <c r="SPN15" s="2106">
        <v>2013</v>
      </c>
      <c r="SPO15" s="2106"/>
      <c r="SPP15" s="2106"/>
      <c r="SPQ15" s="2106"/>
      <c r="SPR15" s="2106"/>
      <c r="SPS15" s="2101" t="s">
        <v>886</v>
      </c>
      <c r="SPT15" s="2107">
        <v>2513797304.6181192</v>
      </c>
      <c r="SPU15" s="2106">
        <v>2</v>
      </c>
      <c r="SPV15" s="2102" t="s">
        <v>4552</v>
      </c>
      <c r="SPW15" s="2100" t="s">
        <v>925</v>
      </c>
      <c r="SPX15" s="2103"/>
      <c r="SPY15" s="2101" t="s">
        <v>927</v>
      </c>
      <c r="SPZ15" s="2101" t="s">
        <v>973</v>
      </c>
      <c r="SQA15" s="2101" t="s">
        <v>1145</v>
      </c>
      <c r="SQB15" s="2101"/>
      <c r="SQC15" s="2102" t="s">
        <v>961</v>
      </c>
      <c r="SQD15" s="2106">
        <v>2013</v>
      </c>
      <c r="SQE15" s="2106"/>
      <c r="SQF15" s="2106"/>
      <c r="SQG15" s="2106"/>
      <c r="SQH15" s="2106"/>
      <c r="SQI15" s="2101" t="s">
        <v>886</v>
      </c>
      <c r="SQJ15" s="2107">
        <v>2513797304.6181192</v>
      </c>
      <c r="SQK15" s="2106">
        <v>2</v>
      </c>
      <c r="SQL15" s="2102" t="s">
        <v>4552</v>
      </c>
      <c r="SQM15" s="2100" t="s">
        <v>925</v>
      </c>
      <c r="SQN15" s="2103"/>
      <c r="SQO15" s="2101" t="s">
        <v>927</v>
      </c>
      <c r="SQP15" s="2101" t="s">
        <v>973</v>
      </c>
      <c r="SQQ15" s="2101" t="s">
        <v>1145</v>
      </c>
      <c r="SQR15" s="2101"/>
      <c r="SQS15" s="2102" t="s">
        <v>961</v>
      </c>
      <c r="SQT15" s="2106">
        <v>2013</v>
      </c>
      <c r="SQU15" s="2106"/>
      <c r="SQV15" s="2106"/>
      <c r="SQW15" s="2106"/>
      <c r="SQX15" s="2106"/>
      <c r="SQY15" s="2101" t="s">
        <v>886</v>
      </c>
      <c r="SQZ15" s="2107">
        <v>2513797304.6181192</v>
      </c>
      <c r="SRA15" s="2106">
        <v>2</v>
      </c>
      <c r="SRB15" s="2102" t="s">
        <v>4552</v>
      </c>
      <c r="SRC15" s="2100" t="s">
        <v>925</v>
      </c>
      <c r="SRD15" s="2103"/>
      <c r="SRE15" s="2101" t="s">
        <v>927</v>
      </c>
      <c r="SRF15" s="2101" t="s">
        <v>973</v>
      </c>
      <c r="SRG15" s="2101" t="s">
        <v>1145</v>
      </c>
      <c r="SRH15" s="2101"/>
      <c r="SRI15" s="2102" t="s">
        <v>961</v>
      </c>
      <c r="SRJ15" s="2106">
        <v>2013</v>
      </c>
      <c r="SRK15" s="2106"/>
      <c r="SRL15" s="2106"/>
      <c r="SRM15" s="2106"/>
      <c r="SRN15" s="2106"/>
      <c r="SRO15" s="2101" t="s">
        <v>886</v>
      </c>
      <c r="SRP15" s="2107">
        <v>2513797304.6181192</v>
      </c>
      <c r="SRQ15" s="2106">
        <v>2</v>
      </c>
      <c r="SRR15" s="2102" t="s">
        <v>4552</v>
      </c>
      <c r="SRS15" s="2100" t="s">
        <v>925</v>
      </c>
      <c r="SRT15" s="2103"/>
      <c r="SRU15" s="2101" t="s">
        <v>927</v>
      </c>
      <c r="SRV15" s="2101" t="s">
        <v>973</v>
      </c>
      <c r="SRW15" s="2101" t="s">
        <v>1145</v>
      </c>
      <c r="SRX15" s="2101"/>
      <c r="SRY15" s="2102" t="s">
        <v>961</v>
      </c>
      <c r="SRZ15" s="2106">
        <v>2013</v>
      </c>
      <c r="SSA15" s="2106"/>
      <c r="SSB15" s="2106"/>
      <c r="SSC15" s="2106"/>
      <c r="SSD15" s="2106"/>
      <c r="SSE15" s="2101" t="s">
        <v>886</v>
      </c>
      <c r="SSF15" s="2107">
        <v>2513797304.6181192</v>
      </c>
      <c r="SSG15" s="2106">
        <v>2</v>
      </c>
      <c r="SSH15" s="2102" t="s">
        <v>4552</v>
      </c>
      <c r="SSI15" s="2100" t="s">
        <v>925</v>
      </c>
      <c r="SSJ15" s="2103"/>
      <c r="SSK15" s="2101" t="s">
        <v>927</v>
      </c>
      <c r="SSL15" s="2101" t="s">
        <v>973</v>
      </c>
      <c r="SSM15" s="2101" t="s">
        <v>1145</v>
      </c>
      <c r="SSN15" s="2101"/>
      <c r="SSO15" s="2102" t="s">
        <v>961</v>
      </c>
      <c r="SSP15" s="2106">
        <v>2013</v>
      </c>
      <c r="SSQ15" s="2106"/>
      <c r="SSR15" s="2106"/>
      <c r="SSS15" s="2106"/>
      <c r="SST15" s="2106"/>
      <c r="SSU15" s="2101" t="s">
        <v>886</v>
      </c>
      <c r="SSV15" s="2107">
        <v>2513797304.6181192</v>
      </c>
      <c r="SSW15" s="2106">
        <v>2</v>
      </c>
      <c r="SSX15" s="2102" t="s">
        <v>4552</v>
      </c>
      <c r="SSY15" s="2100" t="s">
        <v>925</v>
      </c>
      <c r="SSZ15" s="2103"/>
      <c r="STA15" s="2101" t="s">
        <v>927</v>
      </c>
      <c r="STB15" s="2101" t="s">
        <v>973</v>
      </c>
      <c r="STC15" s="2101" t="s">
        <v>1145</v>
      </c>
      <c r="STD15" s="2101"/>
      <c r="STE15" s="2102" t="s">
        <v>961</v>
      </c>
      <c r="STF15" s="2106">
        <v>2013</v>
      </c>
      <c r="STG15" s="2106"/>
      <c r="STH15" s="2106"/>
      <c r="STI15" s="2106"/>
      <c r="STJ15" s="2106"/>
      <c r="STK15" s="2101" t="s">
        <v>886</v>
      </c>
      <c r="STL15" s="2107">
        <v>2513797304.6181192</v>
      </c>
      <c r="STM15" s="2106">
        <v>2</v>
      </c>
      <c r="STN15" s="2102" t="s">
        <v>4552</v>
      </c>
      <c r="STO15" s="2100" t="s">
        <v>925</v>
      </c>
      <c r="STP15" s="2103"/>
      <c r="STQ15" s="2101" t="s">
        <v>927</v>
      </c>
      <c r="STR15" s="2101" t="s">
        <v>973</v>
      </c>
      <c r="STS15" s="2101" t="s">
        <v>1145</v>
      </c>
      <c r="STT15" s="2101"/>
      <c r="STU15" s="2102" t="s">
        <v>961</v>
      </c>
      <c r="STV15" s="2106">
        <v>2013</v>
      </c>
      <c r="STW15" s="2106"/>
      <c r="STX15" s="2106"/>
      <c r="STY15" s="2106"/>
      <c r="STZ15" s="2106"/>
      <c r="SUA15" s="2101" t="s">
        <v>886</v>
      </c>
      <c r="SUB15" s="2107">
        <v>2513797304.6181192</v>
      </c>
      <c r="SUC15" s="2106">
        <v>2</v>
      </c>
      <c r="SUD15" s="2102" t="s">
        <v>4552</v>
      </c>
      <c r="SUE15" s="2100" t="s">
        <v>925</v>
      </c>
      <c r="SUF15" s="2103"/>
      <c r="SUG15" s="2101" t="s">
        <v>927</v>
      </c>
      <c r="SUH15" s="2101" t="s">
        <v>973</v>
      </c>
      <c r="SUI15" s="2101" t="s">
        <v>1145</v>
      </c>
      <c r="SUJ15" s="2101"/>
      <c r="SUK15" s="2102" t="s">
        <v>961</v>
      </c>
      <c r="SUL15" s="2106">
        <v>2013</v>
      </c>
      <c r="SUM15" s="2106"/>
      <c r="SUN15" s="2106"/>
      <c r="SUO15" s="2106"/>
      <c r="SUP15" s="2106"/>
      <c r="SUQ15" s="2101" t="s">
        <v>886</v>
      </c>
      <c r="SUR15" s="2107">
        <v>2513797304.6181192</v>
      </c>
      <c r="SUS15" s="2106">
        <v>2</v>
      </c>
      <c r="SUT15" s="2102" t="s">
        <v>4552</v>
      </c>
      <c r="SUU15" s="2100" t="s">
        <v>925</v>
      </c>
      <c r="SUV15" s="2103"/>
      <c r="SUW15" s="2101" t="s">
        <v>927</v>
      </c>
      <c r="SUX15" s="2101" t="s">
        <v>973</v>
      </c>
      <c r="SUY15" s="2101" t="s">
        <v>1145</v>
      </c>
      <c r="SUZ15" s="2101"/>
      <c r="SVA15" s="2102" t="s">
        <v>961</v>
      </c>
      <c r="SVB15" s="2106">
        <v>2013</v>
      </c>
      <c r="SVC15" s="2106"/>
      <c r="SVD15" s="2106"/>
      <c r="SVE15" s="2106"/>
      <c r="SVF15" s="2106"/>
      <c r="SVG15" s="2101" t="s">
        <v>886</v>
      </c>
      <c r="SVH15" s="2107">
        <v>2513797304.6181192</v>
      </c>
      <c r="SVI15" s="2106">
        <v>2</v>
      </c>
      <c r="SVJ15" s="2102" t="s">
        <v>4552</v>
      </c>
      <c r="SVK15" s="2100" t="s">
        <v>925</v>
      </c>
      <c r="SVL15" s="2103"/>
      <c r="SVM15" s="2101" t="s">
        <v>927</v>
      </c>
      <c r="SVN15" s="2101" t="s">
        <v>973</v>
      </c>
      <c r="SVO15" s="2101" t="s">
        <v>1145</v>
      </c>
      <c r="SVP15" s="2101"/>
      <c r="SVQ15" s="2102" t="s">
        <v>961</v>
      </c>
      <c r="SVR15" s="2106">
        <v>2013</v>
      </c>
      <c r="SVS15" s="2106"/>
      <c r="SVT15" s="2106"/>
      <c r="SVU15" s="2106"/>
      <c r="SVV15" s="2106"/>
      <c r="SVW15" s="2101" t="s">
        <v>886</v>
      </c>
      <c r="SVX15" s="2107">
        <v>2513797304.6181192</v>
      </c>
      <c r="SVY15" s="2106">
        <v>2</v>
      </c>
      <c r="SVZ15" s="2102" t="s">
        <v>4552</v>
      </c>
      <c r="SWA15" s="2100" t="s">
        <v>925</v>
      </c>
      <c r="SWB15" s="2103"/>
      <c r="SWC15" s="2101" t="s">
        <v>927</v>
      </c>
      <c r="SWD15" s="2101" t="s">
        <v>973</v>
      </c>
      <c r="SWE15" s="2101" t="s">
        <v>1145</v>
      </c>
      <c r="SWF15" s="2101"/>
      <c r="SWG15" s="2102" t="s">
        <v>961</v>
      </c>
      <c r="SWH15" s="2106">
        <v>2013</v>
      </c>
      <c r="SWI15" s="2106"/>
      <c r="SWJ15" s="2106"/>
      <c r="SWK15" s="2106"/>
      <c r="SWL15" s="2106"/>
      <c r="SWM15" s="2101" t="s">
        <v>886</v>
      </c>
      <c r="SWN15" s="2107">
        <v>2513797304.6181192</v>
      </c>
      <c r="SWO15" s="2106">
        <v>2</v>
      </c>
      <c r="SWP15" s="2102" t="s">
        <v>4552</v>
      </c>
      <c r="SWQ15" s="2100" t="s">
        <v>925</v>
      </c>
      <c r="SWR15" s="2103"/>
      <c r="SWS15" s="2101" t="s">
        <v>927</v>
      </c>
      <c r="SWT15" s="2101" t="s">
        <v>973</v>
      </c>
      <c r="SWU15" s="2101" t="s">
        <v>1145</v>
      </c>
      <c r="SWV15" s="2101"/>
      <c r="SWW15" s="2102" t="s">
        <v>961</v>
      </c>
      <c r="SWX15" s="2106">
        <v>2013</v>
      </c>
      <c r="SWY15" s="2106"/>
      <c r="SWZ15" s="2106"/>
      <c r="SXA15" s="2106"/>
      <c r="SXB15" s="2106"/>
      <c r="SXC15" s="2101" t="s">
        <v>886</v>
      </c>
      <c r="SXD15" s="2107">
        <v>2513797304.6181192</v>
      </c>
      <c r="SXE15" s="2106">
        <v>2</v>
      </c>
      <c r="SXF15" s="2102" t="s">
        <v>4552</v>
      </c>
      <c r="SXG15" s="2100" t="s">
        <v>925</v>
      </c>
      <c r="SXH15" s="2103"/>
      <c r="SXI15" s="2101" t="s">
        <v>927</v>
      </c>
      <c r="SXJ15" s="2101" t="s">
        <v>973</v>
      </c>
      <c r="SXK15" s="2101" t="s">
        <v>1145</v>
      </c>
      <c r="SXL15" s="2101"/>
      <c r="SXM15" s="2102" t="s">
        <v>961</v>
      </c>
      <c r="SXN15" s="2106">
        <v>2013</v>
      </c>
      <c r="SXO15" s="2106"/>
      <c r="SXP15" s="2106"/>
      <c r="SXQ15" s="2106"/>
      <c r="SXR15" s="2106"/>
      <c r="SXS15" s="2101" t="s">
        <v>886</v>
      </c>
      <c r="SXT15" s="2107">
        <v>2513797304.6181192</v>
      </c>
      <c r="SXU15" s="2106">
        <v>2</v>
      </c>
      <c r="SXV15" s="2102" t="s">
        <v>4552</v>
      </c>
      <c r="SXW15" s="2100" t="s">
        <v>925</v>
      </c>
      <c r="SXX15" s="2103"/>
      <c r="SXY15" s="2101" t="s">
        <v>927</v>
      </c>
      <c r="SXZ15" s="2101" t="s">
        <v>973</v>
      </c>
      <c r="SYA15" s="2101" t="s">
        <v>1145</v>
      </c>
      <c r="SYB15" s="2101"/>
      <c r="SYC15" s="2102" t="s">
        <v>961</v>
      </c>
      <c r="SYD15" s="2106">
        <v>2013</v>
      </c>
      <c r="SYE15" s="2106"/>
      <c r="SYF15" s="2106"/>
      <c r="SYG15" s="2106"/>
      <c r="SYH15" s="2106"/>
      <c r="SYI15" s="2101" t="s">
        <v>886</v>
      </c>
      <c r="SYJ15" s="2107">
        <v>2513797304.6181192</v>
      </c>
      <c r="SYK15" s="2106">
        <v>2</v>
      </c>
      <c r="SYL15" s="2102" t="s">
        <v>4552</v>
      </c>
      <c r="SYM15" s="2100" t="s">
        <v>925</v>
      </c>
      <c r="SYN15" s="2103"/>
      <c r="SYO15" s="2101" t="s">
        <v>927</v>
      </c>
      <c r="SYP15" s="2101" t="s">
        <v>973</v>
      </c>
      <c r="SYQ15" s="2101" t="s">
        <v>1145</v>
      </c>
      <c r="SYR15" s="2101"/>
      <c r="SYS15" s="2102" t="s">
        <v>961</v>
      </c>
      <c r="SYT15" s="2106">
        <v>2013</v>
      </c>
      <c r="SYU15" s="2106"/>
      <c r="SYV15" s="2106"/>
      <c r="SYW15" s="2106"/>
      <c r="SYX15" s="2106"/>
      <c r="SYY15" s="2101" t="s">
        <v>886</v>
      </c>
      <c r="SYZ15" s="2107">
        <v>2513797304.6181192</v>
      </c>
      <c r="SZA15" s="2106">
        <v>2</v>
      </c>
      <c r="SZB15" s="2102" t="s">
        <v>4552</v>
      </c>
      <c r="SZC15" s="2100" t="s">
        <v>925</v>
      </c>
      <c r="SZD15" s="2103"/>
      <c r="SZE15" s="2101" t="s">
        <v>927</v>
      </c>
      <c r="SZF15" s="2101" t="s">
        <v>973</v>
      </c>
      <c r="SZG15" s="2101" t="s">
        <v>1145</v>
      </c>
      <c r="SZH15" s="2101"/>
      <c r="SZI15" s="2102" t="s">
        <v>961</v>
      </c>
      <c r="SZJ15" s="2106">
        <v>2013</v>
      </c>
      <c r="SZK15" s="2106"/>
      <c r="SZL15" s="2106"/>
      <c r="SZM15" s="2106"/>
      <c r="SZN15" s="2106"/>
      <c r="SZO15" s="2101" t="s">
        <v>886</v>
      </c>
      <c r="SZP15" s="2107">
        <v>2513797304.6181192</v>
      </c>
      <c r="SZQ15" s="2106">
        <v>2</v>
      </c>
      <c r="SZR15" s="2102" t="s">
        <v>4552</v>
      </c>
      <c r="SZS15" s="2100" t="s">
        <v>925</v>
      </c>
      <c r="SZT15" s="2103"/>
      <c r="SZU15" s="2101" t="s">
        <v>927</v>
      </c>
      <c r="SZV15" s="2101" t="s">
        <v>973</v>
      </c>
      <c r="SZW15" s="2101" t="s">
        <v>1145</v>
      </c>
      <c r="SZX15" s="2101"/>
      <c r="SZY15" s="2102" t="s">
        <v>961</v>
      </c>
      <c r="SZZ15" s="2106">
        <v>2013</v>
      </c>
      <c r="TAA15" s="2106"/>
      <c r="TAB15" s="2106"/>
      <c r="TAC15" s="2106"/>
      <c r="TAD15" s="2106"/>
      <c r="TAE15" s="2101" t="s">
        <v>886</v>
      </c>
      <c r="TAF15" s="2107">
        <v>2513797304.6181192</v>
      </c>
      <c r="TAG15" s="2106">
        <v>2</v>
      </c>
      <c r="TAH15" s="2102" t="s">
        <v>4552</v>
      </c>
      <c r="TAI15" s="2100" t="s">
        <v>925</v>
      </c>
      <c r="TAJ15" s="2103"/>
      <c r="TAK15" s="2101" t="s">
        <v>927</v>
      </c>
      <c r="TAL15" s="2101" t="s">
        <v>973</v>
      </c>
      <c r="TAM15" s="2101" t="s">
        <v>1145</v>
      </c>
      <c r="TAN15" s="2101"/>
      <c r="TAO15" s="2102" t="s">
        <v>961</v>
      </c>
      <c r="TAP15" s="2106">
        <v>2013</v>
      </c>
      <c r="TAQ15" s="2106"/>
      <c r="TAR15" s="2106"/>
      <c r="TAS15" s="2106"/>
      <c r="TAT15" s="2106"/>
      <c r="TAU15" s="2101" t="s">
        <v>886</v>
      </c>
      <c r="TAV15" s="2107">
        <v>2513797304.6181192</v>
      </c>
      <c r="TAW15" s="2106">
        <v>2</v>
      </c>
      <c r="TAX15" s="2102" t="s">
        <v>4552</v>
      </c>
      <c r="TAY15" s="2100" t="s">
        <v>925</v>
      </c>
      <c r="TAZ15" s="2103"/>
      <c r="TBA15" s="2101" t="s">
        <v>927</v>
      </c>
      <c r="TBB15" s="2101" t="s">
        <v>973</v>
      </c>
      <c r="TBC15" s="2101" t="s">
        <v>1145</v>
      </c>
      <c r="TBD15" s="2101"/>
      <c r="TBE15" s="2102" t="s">
        <v>961</v>
      </c>
      <c r="TBF15" s="2106">
        <v>2013</v>
      </c>
      <c r="TBG15" s="2106"/>
      <c r="TBH15" s="2106"/>
      <c r="TBI15" s="2106"/>
      <c r="TBJ15" s="2106"/>
      <c r="TBK15" s="2101" t="s">
        <v>886</v>
      </c>
      <c r="TBL15" s="2107">
        <v>2513797304.6181192</v>
      </c>
      <c r="TBM15" s="2106">
        <v>2</v>
      </c>
      <c r="TBN15" s="2102" t="s">
        <v>4552</v>
      </c>
      <c r="TBO15" s="2100" t="s">
        <v>925</v>
      </c>
      <c r="TBP15" s="2103"/>
      <c r="TBQ15" s="2101" t="s">
        <v>927</v>
      </c>
      <c r="TBR15" s="2101" t="s">
        <v>973</v>
      </c>
      <c r="TBS15" s="2101" t="s">
        <v>1145</v>
      </c>
      <c r="TBT15" s="2101"/>
      <c r="TBU15" s="2102" t="s">
        <v>961</v>
      </c>
      <c r="TBV15" s="2106">
        <v>2013</v>
      </c>
      <c r="TBW15" s="2106"/>
      <c r="TBX15" s="2106"/>
      <c r="TBY15" s="2106"/>
      <c r="TBZ15" s="2106"/>
      <c r="TCA15" s="2101" t="s">
        <v>886</v>
      </c>
      <c r="TCB15" s="2107">
        <v>2513797304.6181192</v>
      </c>
      <c r="TCC15" s="2106">
        <v>2</v>
      </c>
      <c r="TCD15" s="2102" t="s">
        <v>4552</v>
      </c>
      <c r="TCE15" s="2100" t="s">
        <v>925</v>
      </c>
      <c r="TCF15" s="2103"/>
      <c r="TCG15" s="2101" t="s">
        <v>927</v>
      </c>
      <c r="TCH15" s="2101" t="s">
        <v>973</v>
      </c>
      <c r="TCI15" s="2101" t="s">
        <v>1145</v>
      </c>
      <c r="TCJ15" s="2101"/>
      <c r="TCK15" s="2102" t="s">
        <v>961</v>
      </c>
      <c r="TCL15" s="2106">
        <v>2013</v>
      </c>
      <c r="TCM15" s="2106"/>
      <c r="TCN15" s="2106"/>
      <c r="TCO15" s="2106"/>
      <c r="TCP15" s="2106"/>
      <c r="TCQ15" s="2101" t="s">
        <v>886</v>
      </c>
      <c r="TCR15" s="2107">
        <v>2513797304.6181192</v>
      </c>
      <c r="TCS15" s="2106">
        <v>2</v>
      </c>
      <c r="TCT15" s="2102" t="s">
        <v>4552</v>
      </c>
      <c r="TCU15" s="2100" t="s">
        <v>925</v>
      </c>
      <c r="TCV15" s="2103"/>
      <c r="TCW15" s="2101" t="s">
        <v>927</v>
      </c>
      <c r="TCX15" s="2101" t="s">
        <v>973</v>
      </c>
      <c r="TCY15" s="2101" t="s">
        <v>1145</v>
      </c>
      <c r="TCZ15" s="2101"/>
      <c r="TDA15" s="2102" t="s">
        <v>961</v>
      </c>
      <c r="TDB15" s="2106">
        <v>2013</v>
      </c>
      <c r="TDC15" s="2106"/>
      <c r="TDD15" s="2106"/>
      <c r="TDE15" s="2106"/>
      <c r="TDF15" s="2106"/>
      <c r="TDG15" s="2101" t="s">
        <v>886</v>
      </c>
      <c r="TDH15" s="2107">
        <v>2513797304.6181192</v>
      </c>
      <c r="TDI15" s="2106">
        <v>2</v>
      </c>
      <c r="TDJ15" s="2102" t="s">
        <v>4552</v>
      </c>
      <c r="TDK15" s="2100" t="s">
        <v>925</v>
      </c>
      <c r="TDL15" s="2103"/>
      <c r="TDM15" s="2101" t="s">
        <v>927</v>
      </c>
      <c r="TDN15" s="2101" t="s">
        <v>973</v>
      </c>
      <c r="TDO15" s="2101" t="s">
        <v>1145</v>
      </c>
      <c r="TDP15" s="2101"/>
      <c r="TDQ15" s="2102" t="s">
        <v>961</v>
      </c>
      <c r="TDR15" s="2106">
        <v>2013</v>
      </c>
      <c r="TDS15" s="2106"/>
      <c r="TDT15" s="2106"/>
      <c r="TDU15" s="2106"/>
      <c r="TDV15" s="2106"/>
      <c r="TDW15" s="2101" t="s">
        <v>886</v>
      </c>
      <c r="TDX15" s="2107">
        <v>2513797304.6181192</v>
      </c>
      <c r="TDY15" s="2106">
        <v>2</v>
      </c>
      <c r="TDZ15" s="2102" t="s">
        <v>4552</v>
      </c>
      <c r="TEA15" s="2100" t="s">
        <v>925</v>
      </c>
      <c r="TEB15" s="2103"/>
      <c r="TEC15" s="2101" t="s">
        <v>927</v>
      </c>
      <c r="TED15" s="2101" t="s">
        <v>973</v>
      </c>
      <c r="TEE15" s="2101" t="s">
        <v>1145</v>
      </c>
      <c r="TEF15" s="2101"/>
      <c r="TEG15" s="2102" t="s">
        <v>961</v>
      </c>
      <c r="TEH15" s="2106">
        <v>2013</v>
      </c>
      <c r="TEI15" s="2106"/>
      <c r="TEJ15" s="2106"/>
      <c r="TEK15" s="2106"/>
      <c r="TEL15" s="2106"/>
      <c r="TEM15" s="2101" t="s">
        <v>886</v>
      </c>
      <c r="TEN15" s="2107">
        <v>2513797304.6181192</v>
      </c>
      <c r="TEO15" s="2106">
        <v>2</v>
      </c>
      <c r="TEP15" s="2102" t="s">
        <v>4552</v>
      </c>
      <c r="TEQ15" s="2100" t="s">
        <v>925</v>
      </c>
      <c r="TER15" s="2103"/>
      <c r="TES15" s="2101" t="s">
        <v>927</v>
      </c>
      <c r="TET15" s="2101" t="s">
        <v>973</v>
      </c>
      <c r="TEU15" s="2101" t="s">
        <v>1145</v>
      </c>
      <c r="TEV15" s="2101"/>
      <c r="TEW15" s="2102" t="s">
        <v>961</v>
      </c>
      <c r="TEX15" s="2106">
        <v>2013</v>
      </c>
      <c r="TEY15" s="2106"/>
      <c r="TEZ15" s="2106"/>
      <c r="TFA15" s="2106"/>
      <c r="TFB15" s="2106"/>
      <c r="TFC15" s="2101" t="s">
        <v>886</v>
      </c>
      <c r="TFD15" s="2107">
        <v>2513797304.6181192</v>
      </c>
      <c r="TFE15" s="2106">
        <v>2</v>
      </c>
      <c r="TFF15" s="2102" t="s">
        <v>4552</v>
      </c>
      <c r="TFG15" s="2100" t="s">
        <v>925</v>
      </c>
      <c r="TFH15" s="2103"/>
      <c r="TFI15" s="2101" t="s">
        <v>927</v>
      </c>
      <c r="TFJ15" s="2101" t="s">
        <v>973</v>
      </c>
      <c r="TFK15" s="2101" t="s">
        <v>1145</v>
      </c>
      <c r="TFL15" s="2101"/>
      <c r="TFM15" s="2102" t="s">
        <v>961</v>
      </c>
      <c r="TFN15" s="2106">
        <v>2013</v>
      </c>
      <c r="TFO15" s="2106"/>
      <c r="TFP15" s="2106"/>
      <c r="TFQ15" s="2106"/>
      <c r="TFR15" s="2106"/>
      <c r="TFS15" s="2101" t="s">
        <v>886</v>
      </c>
      <c r="TFT15" s="2107">
        <v>2513797304.6181192</v>
      </c>
      <c r="TFU15" s="2106">
        <v>2</v>
      </c>
      <c r="TFV15" s="2102" t="s">
        <v>4552</v>
      </c>
      <c r="TFW15" s="2100" t="s">
        <v>925</v>
      </c>
      <c r="TFX15" s="2103"/>
      <c r="TFY15" s="2101" t="s">
        <v>927</v>
      </c>
      <c r="TFZ15" s="2101" t="s">
        <v>973</v>
      </c>
      <c r="TGA15" s="2101" t="s">
        <v>1145</v>
      </c>
      <c r="TGB15" s="2101"/>
      <c r="TGC15" s="2102" t="s">
        <v>961</v>
      </c>
      <c r="TGD15" s="2106">
        <v>2013</v>
      </c>
      <c r="TGE15" s="2106"/>
      <c r="TGF15" s="2106"/>
      <c r="TGG15" s="2106"/>
      <c r="TGH15" s="2106"/>
      <c r="TGI15" s="2101" t="s">
        <v>886</v>
      </c>
      <c r="TGJ15" s="2107">
        <v>2513797304.6181192</v>
      </c>
      <c r="TGK15" s="2106">
        <v>2</v>
      </c>
      <c r="TGL15" s="2102" t="s">
        <v>4552</v>
      </c>
      <c r="TGM15" s="2100" t="s">
        <v>925</v>
      </c>
      <c r="TGN15" s="2103"/>
      <c r="TGO15" s="2101" t="s">
        <v>927</v>
      </c>
      <c r="TGP15" s="2101" t="s">
        <v>973</v>
      </c>
      <c r="TGQ15" s="2101" t="s">
        <v>1145</v>
      </c>
      <c r="TGR15" s="2101"/>
      <c r="TGS15" s="2102" t="s">
        <v>961</v>
      </c>
      <c r="TGT15" s="2106">
        <v>2013</v>
      </c>
      <c r="TGU15" s="2106"/>
      <c r="TGV15" s="2106"/>
      <c r="TGW15" s="2106"/>
      <c r="TGX15" s="2106"/>
      <c r="TGY15" s="2101" t="s">
        <v>886</v>
      </c>
      <c r="TGZ15" s="2107">
        <v>2513797304.6181192</v>
      </c>
      <c r="THA15" s="2106">
        <v>2</v>
      </c>
      <c r="THB15" s="2102" t="s">
        <v>4552</v>
      </c>
      <c r="THC15" s="2100" t="s">
        <v>925</v>
      </c>
      <c r="THD15" s="2103"/>
      <c r="THE15" s="2101" t="s">
        <v>927</v>
      </c>
      <c r="THF15" s="2101" t="s">
        <v>973</v>
      </c>
      <c r="THG15" s="2101" t="s">
        <v>1145</v>
      </c>
      <c r="THH15" s="2101"/>
      <c r="THI15" s="2102" t="s">
        <v>961</v>
      </c>
      <c r="THJ15" s="2106">
        <v>2013</v>
      </c>
      <c r="THK15" s="2106"/>
      <c r="THL15" s="2106"/>
      <c r="THM15" s="2106"/>
      <c r="THN15" s="2106"/>
      <c r="THO15" s="2101" t="s">
        <v>886</v>
      </c>
      <c r="THP15" s="2107">
        <v>2513797304.6181192</v>
      </c>
      <c r="THQ15" s="2106">
        <v>2</v>
      </c>
      <c r="THR15" s="2102" t="s">
        <v>4552</v>
      </c>
      <c r="THS15" s="2100" t="s">
        <v>925</v>
      </c>
      <c r="THT15" s="2103"/>
      <c r="THU15" s="2101" t="s">
        <v>927</v>
      </c>
      <c r="THV15" s="2101" t="s">
        <v>973</v>
      </c>
      <c r="THW15" s="2101" t="s">
        <v>1145</v>
      </c>
      <c r="THX15" s="2101"/>
      <c r="THY15" s="2102" t="s">
        <v>961</v>
      </c>
      <c r="THZ15" s="2106">
        <v>2013</v>
      </c>
      <c r="TIA15" s="2106"/>
      <c r="TIB15" s="2106"/>
      <c r="TIC15" s="2106"/>
      <c r="TID15" s="2106"/>
      <c r="TIE15" s="2101" t="s">
        <v>886</v>
      </c>
      <c r="TIF15" s="2107">
        <v>2513797304.6181192</v>
      </c>
      <c r="TIG15" s="2106">
        <v>2</v>
      </c>
      <c r="TIH15" s="2102" t="s">
        <v>4552</v>
      </c>
      <c r="TII15" s="2100" t="s">
        <v>925</v>
      </c>
      <c r="TIJ15" s="2103"/>
      <c r="TIK15" s="2101" t="s">
        <v>927</v>
      </c>
      <c r="TIL15" s="2101" t="s">
        <v>973</v>
      </c>
      <c r="TIM15" s="2101" t="s">
        <v>1145</v>
      </c>
      <c r="TIN15" s="2101"/>
      <c r="TIO15" s="2102" t="s">
        <v>961</v>
      </c>
      <c r="TIP15" s="2106">
        <v>2013</v>
      </c>
      <c r="TIQ15" s="2106"/>
      <c r="TIR15" s="2106"/>
      <c r="TIS15" s="2106"/>
      <c r="TIT15" s="2106"/>
      <c r="TIU15" s="2101" t="s">
        <v>886</v>
      </c>
      <c r="TIV15" s="2107">
        <v>2513797304.6181192</v>
      </c>
      <c r="TIW15" s="2106">
        <v>2</v>
      </c>
      <c r="TIX15" s="2102" t="s">
        <v>4552</v>
      </c>
      <c r="TIY15" s="2100" t="s">
        <v>925</v>
      </c>
      <c r="TIZ15" s="2103"/>
      <c r="TJA15" s="2101" t="s">
        <v>927</v>
      </c>
      <c r="TJB15" s="2101" t="s">
        <v>973</v>
      </c>
      <c r="TJC15" s="2101" t="s">
        <v>1145</v>
      </c>
      <c r="TJD15" s="2101"/>
      <c r="TJE15" s="2102" t="s">
        <v>961</v>
      </c>
      <c r="TJF15" s="2106">
        <v>2013</v>
      </c>
      <c r="TJG15" s="2106"/>
      <c r="TJH15" s="2106"/>
      <c r="TJI15" s="2106"/>
      <c r="TJJ15" s="2106"/>
      <c r="TJK15" s="2101" t="s">
        <v>886</v>
      </c>
      <c r="TJL15" s="2107">
        <v>2513797304.6181192</v>
      </c>
      <c r="TJM15" s="2106">
        <v>2</v>
      </c>
      <c r="TJN15" s="2102" t="s">
        <v>4552</v>
      </c>
      <c r="TJO15" s="2100" t="s">
        <v>925</v>
      </c>
      <c r="TJP15" s="2103"/>
      <c r="TJQ15" s="2101" t="s">
        <v>927</v>
      </c>
      <c r="TJR15" s="2101" t="s">
        <v>973</v>
      </c>
      <c r="TJS15" s="2101" t="s">
        <v>1145</v>
      </c>
      <c r="TJT15" s="2101"/>
      <c r="TJU15" s="2102" t="s">
        <v>961</v>
      </c>
      <c r="TJV15" s="2106">
        <v>2013</v>
      </c>
      <c r="TJW15" s="2106"/>
      <c r="TJX15" s="2106"/>
      <c r="TJY15" s="2106"/>
      <c r="TJZ15" s="2106"/>
      <c r="TKA15" s="2101" t="s">
        <v>886</v>
      </c>
      <c r="TKB15" s="2107">
        <v>2513797304.6181192</v>
      </c>
      <c r="TKC15" s="2106">
        <v>2</v>
      </c>
      <c r="TKD15" s="2102" t="s">
        <v>4552</v>
      </c>
      <c r="TKE15" s="2100" t="s">
        <v>925</v>
      </c>
      <c r="TKF15" s="2103"/>
      <c r="TKG15" s="2101" t="s">
        <v>927</v>
      </c>
      <c r="TKH15" s="2101" t="s">
        <v>973</v>
      </c>
      <c r="TKI15" s="2101" t="s">
        <v>1145</v>
      </c>
      <c r="TKJ15" s="2101"/>
      <c r="TKK15" s="2102" t="s">
        <v>961</v>
      </c>
      <c r="TKL15" s="2106">
        <v>2013</v>
      </c>
      <c r="TKM15" s="2106"/>
      <c r="TKN15" s="2106"/>
      <c r="TKO15" s="2106"/>
      <c r="TKP15" s="2106"/>
      <c r="TKQ15" s="2101" t="s">
        <v>886</v>
      </c>
      <c r="TKR15" s="2107">
        <v>2513797304.6181192</v>
      </c>
      <c r="TKS15" s="2106">
        <v>2</v>
      </c>
      <c r="TKT15" s="2102" t="s">
        <v>4552</v>
      </c>
      <c r="TKU15" s="2100" t="s">
        <v>925</v>
      </c>
      <c r="TKV15" s="2103"/>
      <c r="TKW15" s="2101" t="s">
        <v>927</v>
      </c>
      <c r="TKX15" s="2101" t="s">
        <v>973</v>
      </c>
      <c r="TKY15" s="2101" t="s">
        <v>1145</v>
      </c>
      <c r="TKZ15" s="2101"/>
      <c r="TLA15" s="2102" t="s">
        <v>961</v>
      </c>
      <c r="TLB15" s="2106">
        <v>2013</v>
      </c>
      <c r="TLC15" s="2106"/>
      <c r="TLD15" s="2106"/>
      <c r="TLE15" s="2106"/>
      <c r="TLF15" s="2106"/>
      <c r="TLG15" s="2101" t="s">
        <v>886</v>
      </c>
      <c r="TLH15" s="2107">
        <v>2513797304.6181192</v>
      </c>
      <c r="TLI15" s="2106">
        <v>2</v>
      </c>
      <c r="TLJ15" s="2102" t="s">
        <v>4552</v>
      </c>
      <c r="TLK15" s="2100" t="s">
        <v>925</v>
      </c>
      <c r="TLL15" s="2103"/>
      <c r="TLM15" s="2101" t="s">
        <v>927</v>
      </c>
      <c r="TLN15" s="2101" t="s">
        <v>973</v>
      </c>
      <c r="TLO15" s="2101" t="s">
        <v>1145</v>
      </c>
      <c r="TLP15" s="2101"/>
      <c r="TLQ15" s="2102" t="s">
        <v>961</v>
      </c>
      <c r="TLR15" s="2106">
        <v>2013</v>
      </c>
      <c r="TLS15" s="2106"/>
      <c r="TLT15" s="2106"/>
      <c r="TLU15" s="2106"/>
      <c r="TLV15" s="2106"/>
      <c r="TLW15" s="2101" t="s">
        <v>886</v>
      </c>
      <c r="TLX15" s="2107">
        <v>2513797304.6181192</v>
      </c>
      <c r="TLY15" s="2106">
        <v>2</v>
      </c>
      <c r="TLZ15" s="2102" t="s">
        <v>4552</v>
      </c>
      <c r="TMA15" s="2100" t="s">
        <v>925</v>
      </c>
      <c r="TMB15" s="2103"/>
      <c r="TMC15" s="2101" t="s">
        <v>927</v>
      </c>
      <c r="TMD15" s="2101" t="s">
        <v>973</v>
      </c>
      <c r="TME15" s="2101" t="s">
        <v>1145</v>
      </c>
      <c r="TMF15" s="2101"/>
      <c r="TMG15" s="2102" t="s">
        <v>961</v>
      </c>
      <c r="TMH15" s="2106">
        <v>2013</v>
      </c>
      <c r="TMI15" s="2106"/>
      <c r="TMJ15" s="2106"/>
      <c r="TMK15" s="2106"/>
      <c r="TML15" s="2106"/>
      <c r="TMM15" s="2101" t="s">
        <v>886</v>
      </c>
      <c r="TMN15" s="2107">
        <v>2513797304.6181192</v>
      </c>
      <c r="TMO15" s="2106">
        <v>2</v>
      </c>
      <c r="TMP15" s="2102" t="s">
        <v>4552</v>
      </c>
      <c r="TMQ15" s="2100" t="s">
        <v>925</v>
      </c>
      <c r="TMR15" s="2103"/>
      <c r="TMS15" s="2101" t="s">
        <v>927</v>
      </c>
      <c r="TMT15" s="2101" t="s">
        <v>973</v>
      </c>
      <c r="TMU15" s="2101" t="s">
        <v>1145</v>
      </c>
      <c r="TMV15" s="2101"/>
      <c r="TMW15" s="2102" t="s">
        <v>961</v>
      </c>
      <c r="TMX15" s="2106">
        <v>2013</v>
      </c>
      <c r="TMY15" s="2106"/>
      <c r="TMZ15" s="2106"/>
      <c r="TNA15" s="2106"/>
      <c r="TNB15" s="2106"/>
      <c r="TNC15" s="2101" t="s">
        <v>886</v>
      </c>
      <c r="TND15" s="2107">
        <v>2513797304.6181192</v>
      </c>
      <c r="TNE15" s="2106">
        <v>2</v>
      </c>
      <c r="TNF15" s="2102" t="s">
        <v>4552</v>
      </c>
      <c r="TNG15" s="2100" t="s">
        <v>925</v>
      </c>
      <c r="TNH15" s="2103"/>
      <c r="TNI15" s="2101" t="s">
        <v>927</v>
      </c>
      <c r="TNJ15" s="2101" t="s">
        <v>973</v>
      </c>
      <c r="TNK15" s="2101" t="s">
        <v>1145</v>
      </c>
      <c r="TNL15" s="2101"/>
      <c r="TNM15" s="2102" t="s">
        <v>961</v>
      </c>
      <c r="TNN15" s="2106">
        <v>2013</v>
      </c>
      <c r="TNO15" s="2106"/>
      <c r="TNP15" s="2106"/>
      <c r="TNQ15" s="2106"/>
      <c r="TNR15" s="2106"/>
      <c r="TNS15" s="2101" t="s">
        <v>886</v>
      </c>
      <c r="TNT15" s="2107">
        <v>2513797304.6181192</v>
      </c>
      <c r="TNU15" s="2106">
        <v>2</v>
      </c>
      <c r="TNV15" s="2102" t="s">
        <v>4552</v>
      </c>
      <c r="TNW15" s="2100" t="s">
        <v>925</v>
      </c>
      <c r="TNX15" s="2103"/>
      <c r="TNY15" s="2101" t="s">
        <v>927</v>
      </c>
      <c r="TNZ15" s="2101" t="s">
        <v>973</v>
      </c>
      <c r="TOA15" s="2101" t="s">
        <v>1145</v>
      </c>
      <c r="TOB15" s="2101"/>
      <c r="TOC15" s="2102" t="s">
        <v>961</v>
      </c>
      <c r="TOD15" s="2106">
        <v>2013</v>
      </c>
      <c r="TOE15" s="2106"/>
      <c r="TOF15" s="2106"/>
      <c r="TOG15" s="2106"/>
      <c r="TOH15" s="2106"/>
      <c r="TOI15" s="2101" t="s">
        <v>886</v>
      </c>
      <c r="TOJ15" s="2107">
        <v>2513797304.6181192</v>
      </c>
      <c r="TOK15" s="2106">
        <v>2</v>
      </c>
      <c r="TOL15" s="2102" t="s">
        <v>4552</v>
      </c>
      <c r="TOM15" s="2100" t="s">
        <v>925</v>
      </c>
      <c r="TON15" s="2103"/>
      <c r="TOO15" s="2101" t="s">
        <v>927</v>
      </c>
      <c r="TOP15" s="2101" t="s">
        <v>973</v>
      </c>
      <c r="TOQ15" s="2101" t="s">
        <v>1145</v>
      </c>
      <c r="TOR15" s="2101"/>
      <c r="TOS15" s="2102" t="s">
        <v>961</v>
      </c>
      <c r="TOT15" s="2106">
        <v>2013</v>
      </c>
      <c r="TOU15" s="2106"/>
      <c r="TOV15" s="2106"/>
      <c r="TOW15" s="2106"/>
      <c r="TOX15" s="2106"/>
      <c r="TOY15" s="2101" t="s">
        <v>886</v>
      </c>
      <c r="TOZ15" s="2107">
        <v>2513797304.6181192</v>
      </c>
      <c r="TPA15" s="2106">
        <v>2</v>
      </c>
      <c r="TPB15" s="2102" t="s">
        <v>4552</v>
      </c>
      <c r="TPC15" s="2100" t="s">
        <v>925</v>
      </c>
      <c r="TPD15" s="2103"/>
      <c r="TPE15" s="2101" t="s">
        <v>927</v>
      </c>
      <c r="TPF15" s="2101" t="s">
        <v>973</v>
      </c>
      <c r="TPG15" s="2101" t="s">
        <v>1145</v>
      </c>
      <c r="TPH15" s="2101"/>
      <c r="TPI15" s="2102" t="s">
        <v>961</v>
      </c>
      <c r="TPJ15" s="2106">
        <v>2013</v>
      </c>
      <c r="TPK15" s="2106"/>
      <c r="TPL15" s="2106"/>
      <c r="TPM15" s="2106"/>
      <c r="TPN15" s="2106"/>
      <c r="TPO15" s="2101" t="s">
        <v>886</v>
      </c>
      <c r="TPP15" s="2107">
        <v>2513797304.6181192</v>
      </c>
      <c r="TPQ15" s="2106">
        <v>2</v>
      </c>
      <c r="TPR15" s="2102" t="s">
        <v>4552</v>
      </c>
      <c r="TPS15" s="2100" t="s">
        <v>925</v>
      </c>
      <c r="TPT15" s="2103"/>
      <c r="TPU15" s="2101" t="s">
        <v>927</v>
      </c>
      <c r="TPV15" s="2101" t="s">
        <v>973</v>
      </c>
      <c r="TPW15" s="2101" t="s">
        <v>1145</v>
      </c>
      <c r="TPX15" s="2101"/>
      <c r="TPY15" s="2102" t="s">
        <v>961</v>
      </c>
      <c r="TPZ15" s="2106">
        <v>2013</v>
      </c>
      <c r="TQA15" s="2106"/>
      <c r="TQB15" s="2106"/>
      <c r="TQC15" s="2106"/>
      <c r="TQD15" s="2106"/>
      <c r="TQE15" s="2101" t="s">
        <v>886</v>
      </c>
      <c r="TQF15" s="2107">
        <v>2513797304.6181192</v>
      </c>
      <c r="TQG15" s="2106">
        <v>2</v>
      </c>
      <c r="TQH15" s="2102" t="s">
        <v>4552</v>
      </c>
      <c r="TQI15" s="2100" t="s">
        <v>925</v>
      </c>
      <c r="TQJ15" s="2103"/>
      <c r="TQK15" s="2101" t="s">
        <v>927</v>
      </c>
      <c r="TQL15" s="2101" t="s">
        <v>973</v>
      </c>
      <c r="TQM15" s="2101" t="s">
        <v>1145</v>
      </c>
      <c r="TQN15" s="2101"/>
      <c r="TQO15" s="2102" t="s">
        <v>961</v>
      </c>
      <c r="TQP15" s="2106">
        <v>2013</v>
      </c>
      <c r="TQQ15" s="2106"/>
      <c r="TQR15" s="2106"/>
      <c r="TQS15" s="2106"/>
      <c r="TQT15" s="2106"/>
      <c r="TQU15" s="2101" t="s">
        <v>886</v>
      </c>
      <c r="TQV15" s="2107">
        <v>2513797304.6181192</v>
      </c>
      <c r="TQW15" s="2106">
        <v>2</v>
      </c>
      <c r="TQX15" s="2102" t="s">
        <v>4552</v>
      </c>
      <c r="TQY15" s="2100" t="s">
        <v>925</v>
      </c>
      <c r="TQZ15" s="2103"/>
      <c r="TRA15" s="2101" t="s">
        <v>927</v>
      </c>
      <c r="TRB15" s="2101" t="s">
        <v>973</v>
      </c>
      <c r="TRC15" s="2101" t="s">
        <v>1145</v>
      </c>
      <c r="TRD15" s="2101"/>
      <c r="TRE15" s="2102" t="s">
        <v>961</v>
      </c>
      <c r="TRF15" s="2106">
        <v>2013</v>
      </c>
      <c r="TRG15" s="2106"/>
      <c r="TRH15" s="2106"/>
      <c r="TRI15" s="2106"/>
      <c r="TRJ15" s="2106"/>
      <c r="TRK15" s="2101" t="s">
        <v>886</v>
      </c>
      <c r="TRL15" s="2107">
        <v>2513797304.6181192</v>
      </c>
      <c r="TRM15" s="2106">
        <v>2</v>
      </c>
      <c r="TRN15" s="2102" t="s">
        <v>4552</v>
      </c>
      <c r="TRO15" s="2100" t="s">
        <v>925</v>
      </c>
      <c r="TRP15" s="2103"/>
      <c r="TRQ15" s="2101" t="s">
        <v>927</v>
      </c>
      <c r="TRR15" s="2101" t="s">
        <v>973</v>
      </c>
      <c r="TRS15" s="2101" t="s">
        <v>1145</v>
      </c>
      <c r="TRT15" s="2101"/>
      <c r="TRU15" s="2102" t="s">
        <v>961</v>
      </c>
      <c r="TRV15" s="2106">
        <v>2013</v>
      </c>
      <c r="TRW15" s="2106"/>
      <c r="TRX15" s="2106"/>
      <c r="TRY15" s="2106"/>
      <c r="TRZ15" s="2106"/>
      <c r="TSA15" s="2101" t="s">
        <v>886</v>
      </c>
      <c r="TSB15" s="2107">
        <v>2513797304.6181192</v>
      </c>
      <c r="TSC15" s="2106">
        <v>2</v>
      </c>
      <c r="TSD15" s="2102" t="s">
        <v>4552</v>
      </c>
      <c r="TSE15" s="2100" t="s">
        <v>925</v>
      </c>
      <c r="TSF15" s="2103"/>
      <c r="TSG15" s="2101" t="s">
        <v>927</v>
      </c>
      <c r="TSH15" s="2101" t="s">
        <v>973</v>
      </c>
      <c r="TSI15" s="2101" t="s">
        <v>1145</v>
      </c>
      <c r="TSJ15" s="2101"/>
      <c r="TSK15" s="2102" t="s">
        <v>961</v>
      </c>
      <c r="TSL15" s="2106">
        <v>2013</v>
      </c>
      <c r="TSM15" s="2106"/>
      <c r="TSN15" s="2106"/>
      <c r="TSO15" s="2106"/>
      <c r="TSP15" s="2106"/>
      <c r="TSQ15" s="2101" t="s">
        <v>886</v>
      </c>
      <c r="TSR15" s="2107">
        <v>2513797304.6181192</v>
      </c>
      <c r="TSS15" s="2106">
        <v>2</v>
      </c>
      <c r="TST15" s="2102" t="s">
        <v>4552</v>
      </c>
      <c r="TSU15" s="2100" t="s">
        <v>925</v>
      </c>
      <c r="TSV15" s="2103"/>
      <c r="TSW15" s="2101" t="s">
        <v>927</v>
      </c>
      <c r="TSX15" s="2101" t="s">
        <v>973</v>
      </c>
      <c r="TSY15" s="2101" t="s">
        <v>1145</v>
      </c>
      <c r="TSZ15" s="2101"/>
      <c r="TTA15" s="2102" t="s">
        <v>961</v>
      </c>
      <c r="TTB15" s="2106">
        <v>2013</v>
      </c>
      <c r="TTC15" s="2106"/>
      <c r="TTD15" s="2106"/>
      <c r="TTE15" s="2106"/>
      <c r="TTF15" s="2106"/>
      <c r="TTG15" s="2101" t="s">
        <v>886</v>
      </c>
      <c r="TTH15" s="2107">
        <v>2513797304.6181192</v>
      </c>
      <c r="TTI15" s="2106">
        <v>2</v>
      </c>
      <c r="TTJ15" s="2102" t="s">
        <v>4552</v>
      </c>
      <c r="TTK15" s="2100" t="s">
        <v>925</v>
      </c>
      <c r="TTL15" s="2103"/>
      <c r="TTM15" s="2101" t="s">
        <v>927</v>
      </c>
      <c r="TTN15" s="2101" t="s">
        <v>973</v>
      </c>
      <c r="TTO15" s="2101" t="s">
        <v>1145</v>
      </c>
      <c r="TTP15" s="2101"/>
      <c r="TTQ15" s="2102" t="s">
        <v>961</v>
      </c>
      <c r="TTR15" s="2106">
        <v>2013</v>
      </c>
      <c r="TTS15" s="2106"/>
      <c r="TTT15" s="2106"/>
      <c r="TTU15" s="2106"/>
      <c r="TTV15" s="2106"/>
      <c r="TTW15" s="2101" t="s">
        <v>886</v>
      </c>
      <c r="TTX15" s="2107">
        <v>2513797304.6181192</v>
      </c>
      <c r="TTY15" s="2106">
        <v>2</v>
      </c>
      <c r="TTZ15" s="2102" t="s">
        <v>4552</v>
      </c>
      <c r="TUA15" s="2100" t="s">
        <v>925</v>
      </c>
      <c r="TUB15" s="2103"/>
      <c r="TUC15" s="2101" t="s">
        <v>927</v>
      </c>
      <c r="TUD15" s="2101" t="s">
        <v>973</v>
      </c>
      <c r="TUE15" s="2101" t="s">
        <v>1145</v>
      </c>
      <c r="TUF15" s="2101"/>
      <c r="TUG15" s="2102" t="s">
        <v>961</v>
      </c>
      <c r="TUH15" s="2106">
        <v>2013</v>
      </c>
      <c r="TUI15" s="2106"/>
      <c r="TUJ15" s="2106"/>
      <c r="TUK15" s="2106"/>
      <c r="TUL15" s="2106"/>
      <c r="TUM15" s="2101" t="s">
        <v>886</v>
      </c>
      <c r="TUN15" s="2107">
        <v>2513797304.6181192</v>
      </c>
      <c r="TUO15" s="2106">
        <v>2</v>
      </c>
      <c r="TUP15" s="2102" t="s">
        <v>4552</v>
      </c>
      <c r="TUQ15" s="2100" t="s">
        <v>925</v>
      </c>
      <c r="TUR15" s="2103"/>
      <c r="TUS15" s="2101" t="s">
        <v>927</v>
      </c>
      <c r="TUT15" s="2101" t="s">
        <v>973</v>
      </c>
      <c r="TUU15" s="2101" t="s">
        <v>1145</v>
      </c>
      <c r="TUV15" s="2101"/>
      <c r="TUW15" s="2102" t="s">
        <v>961</v>
      </c>
      <c r="TUX15" s="2106">
        <v>2013</v>
      </c>
      <c r="TUY15" s="2106"/>
      <c r="TUZ15" s="2106"/>
      <c r="TVA15" s="2106"/>
      <c r="TVB15" s="2106"/>
      <c r="TVC15" s="2101" t="s">
        <v>886</v>
      </c>
      <c r="TVD15" s="2107">
        <v>2513797304.6181192</v>
      </c>
      <c r="TVE15" s="2106">
        <v>2</v>
      </c>
      <c r="TVF15" s="2102" t="s">
        <v>4552</v>
      </c>
      <c r="TVG15" s="2100" t="s">
        <v>925</v>
      </c>
      <c r="TVH15" s="2103"/>
      <c r="TVI15" s="2101" t="s">
        <v>927</v>
      </c>
      <c r="TVJ15" s="2101" t="s">
        <v>973</v>
      </c>
      <c r="TVK15" s="2101" t="s">
        <v>1145</v>
      </c>
      <c r="TVL15" s="2101"/>
      <c r="TVM15" s="2102" t="s">
        <v>961</v>
      </c>
      <c r="TVN15" s="2106">
        <v>2013</v>
      </c>
      <c r="TVO15" s="2106"/>
      <c r="TVP15" s="2106"/>
      <c r="TVQ15" s="2106"/>
      <c r="TVR15" s="2106"/>
      <c r="TVS15" s="2101" t="s">
        <v>886</v>
      </c>
      <c r="TVT15" s="2107">
        <v>2513797304.6181192</v>
      </c>
      <c r="TVU15" s="2106">
        <v>2</v>
      </c>
      <c r="TVV15" s="2102" t="s">
        <v>4552</v>
      </c>
      <c r="TVW15" s="2100" t="s">
        <v>925</v>
      </c>
      <c r="TVX15" s="2103"/>
      <c r="TVY15" s="2101" t="s">
        <v>927</v>
      </c>
      <c r="TVZ15" s="2101" t="s">
        <v>973</v>
      </c>
      <c r="TWA15" s="2101" t="s">
        <v>1145</v>
      </c>
      <c r="TWB15" s="2101"/>
      <c r="TWC15" s="2102" t="s">
        <v>961</v>
      </c>
      <c r="TWD15" s="2106">
        <v>2013</v>
      </c>
      <c r="TWE15" s="2106"/>
      <c r="TWF15" s="2106"/>
      <c r="TWG15" s="2106"/>
      <c r="TWH15" s="2106"/>
      <c r="TWI15" s="2101" t="s">
        <v>886</v>
      </c>
      <c r="TWJ15" s="2107">
        <v>2513797304.6181192</v>
      </c>
      <c r="TWK15" s="2106">
        <v>2</v>
      </c>
      <c r="TWL15" s="2102" t="s">
        <v>4552</v>
      </c>
      <c r="TWM15" s="2100" t="s">
        <v>925</v>
      </c>
      <c r="TWN15" s="2103"/>
      <c r="TWO15" s="2101" t="s">
        <v>927</v>
      </c>
      <c r="TWP15" s="2101" t="s">
        <v>973</v>
      </c>
      <c r="TWQ15" s="2101" t="s">
        <v>1145</v>
      </c>
      <c r="TWR15" s="2101"/>
      <c r="TWS15" s="2102" t="s">
        <v>961</v>
      </c>
      <c r="TWT15" s="2106">
        <v>2013</v>
      </c>
      <c r="TWU15" s="2106"/>
      <c r="TWV15" s="2106"/>
      <c r="TWW15" s="2106"/>
      <c r="TWX15" s="2106"/>
      <c r="TWY15" s="2101" t="s">
        <v>886</v>
      </c>
      <c r="TWZ15" s="2107">
        <v>2513797304.6181192</v>
      </c>
      <c r="TXA15" s="2106">
        <v>2</v>
      </c>
      <c r="TXB15" s="2102" t="s">
        <v>4552</v>
      </c>
      <c r="TXC15" s="2100" t="s">
        <v>925</v>
      </c>
      <c r="TXD15" s="2103"/>
      <c r="TXE15" s="2101" t="s">
        <v>927</v>
      </c>
      <c r="TXF15" s="2101" t="s">
        <v>973</v>
      </c>
      <c r="TXG15" s="2101" t="s">
        <v>1145</v>
      </c>
      <c r="TXH15" s="2101"/>
      <c r="TXI15" s="2102" t="s">
        <v>961</v>
      </c>
      <c r="TXJ15" s="2106">
        <v>2013</v>
      </c>
      <c r="TXK15" s="2106"/>
      <c r="TXL15" s="2106"/>
      <c r="TXM15" s="2106"/>
      <c r="TXN15" s="2106"/>
      <c r="TXO15" s="2101" t="s">
        <v>886</v>
      </c>
      <c r="TXP15" s="2107">
        <v>2513797304.6181192</v>
      </c>
      <c r="TXQ15" s="2106">
        <v>2</v>
      </c>
      <c r="TXR15" s="2102" t="s">
        <v>4552</v>
      </c>
      <c r="TXS15" s="2100" t="s">
        <v>925</v>
      </c>
      <c r="TXT15" s="2103"/>
      <c r="TXU15" s="2101" t="s">
        <v>927</v>
      </c>
      <c r="TXV15" s="2101" t="s">
        <v>973</v>
      </c>
      <c r="TXW15" s="2101" t="s">
        <v>1145</v>
      </c>
      <c r="TXX15" s="2101"/>
      <c r="TXY15" s="2102" t="s">
        <v>961</v>
      </c>
      <c r="TXZ15" s="2106">
        <v>2013</v>
      </c>
      <c r="TYA15" s="2106"/>
      <c r="TYB15" s="2106"/>
      <c r="TYC15" s="2106"/>
      <c r="TYD15" s="2106"/>
      <c r="TYE15" s="2101" t="s">
        <v>886</v>
      </c>
      <c r="TYF15" s="2107">
        <v>2513797304.6181192</v>
      </c>
      <c r="TYG15" s="2106">
        <v>2</v>
      </c>
      <c r="TYH15" s="2102" t="s">
        <v>4552</v>
      </c>
      <c r="TYI15" s="2100" t="s">
        <v>925</v>
      </c>
      <c r="TYJ15" s="2103"/>
      <c r="TYK15" s="2101" t="s">
        <v>927</v>
      </c>
      <c r="TYL15" s="2101" t="s">
        <v>973</v>
      </c>
      <c r="TYM15" s="2101" t="s">
        <v>1145</v>
      </c>
      <c r="TYN15" s="2101"/>
      <c r="TYO15" s="2102" t="s">
        <v>961</v>
      </c>
      <c r="TYP15" s="2106">
        <v>2013</v>
      </c>
      <c r="TYQ15" s="2106"/>
      <c r="TYR15" s="2106"/>
      <c r="TYS15" s="2106"/>
      <c r="TYT15" s="2106"/>
      <c r="TYU15" s="2101" t="s">
        <v>886</v>
      </c>
      <c r="TYV15" s="2107">
        <v>2513797304.6181192</v>
      </c>
      <c r="TYW15" s="2106">
        <v>2</v>
      </c>
      <c r="TYX15" s="2102" t="s">
        <v>4552</v>
      </c>
      <c r="TYY15" s="2100" t="s">
        <v>925</v>
      </c>
      <c r="TYZ15" s="2103"/>
      <c r="TZA15" s="2101" t="s">
        <v>927</v>
      </c>
      <c r="TZB15" s="2101" t="s">
        <v>973</v>
      </c>
      <c r="TZC15" s="2101" t="s">
        <v>1145</v>
      </c>
      <c r="TZD15" s="2101"/>
      <c r="TZE15" s="2102" t="s">
        <v>961</v>
      </c>
      <c r="TZF15" s="2106">
        <v>2013</v>
      </c>
      <c r="TZG15" s="2106"/>
      <c r="TZH15" s="2106"/>
      <c r="TZI15" s="2106"/>
      <c r="TZJ15" s="2106"/>
      <c r="TZK15" s="2101" t="s">
        <v>886</v>
      </c>
      <c r="TZL15" s="2107">
        <v>2513797304.6181192</v>
      </c>
      <c r="TZM15" s="2106">
        <v>2</v>
      </c>
      <c r="TZN15" s="2102" t="s">
        <v>4552</v>
      </c>
      <c r="TZO15" s="2100" t="s">
        <v>925</v>
      </c>
      <c r="TZP15" s="2103"/>
      <c r="TZQ15" s="2101" t="s">
        <v>927</v>
      </c>
      <c r="TZR15" s="2101" t="s">
        <v>973</v>
      </c>
      <c r="TZS15" s="2101" t="s">
        <v>1145</v>
      </c>
      <c r="TZT15" s="2101"/>
      <c r="TZU15" s="2102" t="s">
        <v>961</v>
      </c>
      <c r="TZV15" s="2106">
        <v>2013</v>
      </c>
      <c r="TZW15" s="2106"/>
      <c r="TZX15" s="2106"/>
      <c r="TZY15" s="2106"/>
      <c r="TZZ15" s="2106"/>
      <c r="UAA15" s="2101" t="s">
        <v>886</v>
      </c>
      <c r="UAB15" s="2107">
        <v>2513797304.6181192</v>
      </c>
      <c r="UAC15" s="2106">
        <v>2</v>
      </c>
      <c r="UAD15" s="2102" t="s">
        <v>4552</v>
      </c>
      <c r="UAE15" s="2100" t="s">
        <v>925</v>
      </c>
      <c r="UAF15" s="2103"/>
      <c r="UAG15" s="2101" t="s">
        <v>927</v>
      </c>
      <c r="UAH15" s="2101" t="s">
        <v>973</v>
      </c>
      <c r="UAI15" s="2101" t="s">
        <v>1145</v>
      </c>
      <c r="UAJ15" s="2101"/>
      <c r="UAK15" s="2102" t="s">
        <v>961</v>
      </c>
      <c r="UAL15" s="2106">
        <v>2013</v>
      </c>
      <c r="UAM15" s="2106"/>
      <c r="UAN15" s="2106"/>
      <c r="UAO15" s="2106"/>
      <c r="UAP15" s="2106"/>
      <c r="UAQ15" s="2101" t="s">
        <v>886</v>
      </c>
      <c r="UAR15" s="2107">
        <v>2513797304.6181192</v>
      </c>
      <c r="UAS15" s="2106">
        <v>2</v>
      </c>
      <c r="UAT15" s="2102" t="s">
        <v>4552</v>
      </c>
      <c r="UAU15" s="2100" t="s">
        <v>925</v>
      </c>
      <c r="UAV15" s="2103"/>
      <c r="UAW15" s="2101" t="s">
        <v>927</v>
      </c>
      <c r="UAX15" s="2101" t="s">
        <v>973</v>
      </c>
      <c r="UAY15" s="2101" t="s">
        <v>1145</v>
      </c>
      <c r="UAZ15" s="2101"/>
      <c r="UBA15" s="2102" t="s">
        <v>961</v>
      </c>
      <c r="UBB15" s="2106">
        <v>2013</v>
      </c>
      <c r="UBC15" s="2106"/>
      <c r="UBD15" s="2106"/>
      <c r="UBE15" s="2106"/>
      <c r="UBF15" s="2106"/>
      <c r="UBG15" s="2101" t="s">
        <v>886</v>
      </c>
      <c r="UBH15" s="2107">
        <v>2513797304.6181192</v>
      </c>
      <c r="UBI15" s="2106">
        <v>2</v>
      </c>
      <c r="UBJ15" s="2102" t="s">
        <v>4552</v>
      </c>
      <c r="UBK15" s="2100" t="s">
        <v>925</v>
      </c>
      <c r="UBL15" s="2103"/>
      <c r="UBM15" s="2101" t="s">
        <v>927</v>
      </c>
      <c r="UBN15" s="2101" t="s">
        <v>973</v>
      </c>
      <c r="UBO15" s="2101" t="s">
        <v>1145</v>
      </c>
      <c r="UBP15" s="2101"/>
      <c r="UBQ15" s="2102" t="s">
        <v>961</v>
      </c>
      <c r="UBR15" s="2106">
        <v>2013</v>
      </c>
      <c r="UBS15" s="2106"/>
      <c r="UBT15" s="2106"/>
      <c r="UBU15" s="2106"/>
      <c r="UBV15" s="2106"/>
      <c r="UBW15" s="2101" t="s">
        <v>886</v>
      </c>
      <c r="UBX15" s="2107">
        <v>2513797304.6181192</v>
      </c>
      <c r="UBY15" s="2106">
        <v>2</v>
      </c>
      <c r="UBZ15" s="2102" t="s">
        <v>4552</v>
      </c>
      <c r="UCA15" s="2100" t="s">
        <v>925</v>
      </c>
      <c r="UCB15" s="2103"/>
      <c r="UCC15" s="2101" t="s">
        <v>927</v>
      </c>
      <c r="UCD15" s="2101" t="s">
        <v>973</v>
      </c>
      <c r="UCE15" s="2101" t="s">
        <v>1145</v>
      </c>
      <c r="UCF15" s="2101"/>
      <c r="UCG15" s="2102" t="s">
        <v>961</v>
      </c>
      <c r="UCH15" s="2106">
        <v>2013</v>
      </c>
      <c r="UCI15" s="2106"/>
      <c r="UCJ15" s="2106"/>
      <c r="UCK15" s="2106"/>
      <c r="UCL15" s="2106"/>
      <c r="UCM15" s="2101" t="s">
        <v>886</v>
      </c>
      <c r="UCN15" s="2107">
        <v>2513797304.6181192</v>
      </c>
      <c r="UCO15" s="2106">
        <v>2</v>
      </c>
      <c r="UCP15" s="2102" t="s">
        <v>4552</v>
      </c>
      <c r="UCQ15" s="2100" t="s">
        <v>925</v>
      </c>
      <c r="UCR15" s="2103"/>
      <c r="UCS15" s="2101" t="s">
        <v>927</v>
      </c>
      <c r="UCT15" s="2101" t="s">
        <v>973</v>
      </c>
      <c r="UCU15" s="2101" t="s">
        <v>1145</v>
      </c>
      <c r="UCV15" s="2101"/>
      <c r="UCW15" s="2102" t="s">
        <v>961</v>
      </c>
      <c r="UCX15" s="2106">
        <v>2013</v>
      </c>
      <c r="UCY15" s="2106"/>
      <c r="UCZ15" s="2106"/>
      <c r="UDA15" s="2106"/>
      <c r="UDB15" s="2106"/>
      <c r="UDC15" s="2101" t="s">
        <v>886</v>
      </c>
      <c r="UDD15" s="2107">
        <v>2513797304.6181192</v>
      </c>
      <c r="UDE15" s="2106">
        <v>2</v>
      </c>
      <c r="UDF15" s="2102" t="s">
        <v>4552</v>
      </c>
      <c r="UDG15" s="2100" t="s">
        <v>925</v>
      </c>
      <c r="UDH15" s="2103"/>
      <c r="UDI15" s="2101" t="s">
        <v>927</v>
      </c>
      <c r="UDJ15" s="2101" t="s">
        <v>973</v>
      </c>
      <c r="UDK15" s="2101" t="s">
        <v>1145</v>
      </c>
      <c r="UDL15" s="2101"/>
      <c r="UDM15" s="2102" t="s">
        <v>961</v>
      </c>
      <c r="UDN15" s="2106">
        <v>2013</v>
      </c>
      <c r="UDO15" s="2106"/>
      <c r="UDP15" s="2106"/>
      <c r="UDQ15" s="2106"/>
      <c r="UDR15" s="2106"/>
      <c r="UDS15" s="2101" t="s">
        <v>886</v>
      </c>
      <c r="UDT15" s="2107">
        <v>2513797304.6181192</v>
      </c>
      <c r="UDU15" s="2106">
        <v>2</v>
      </c>
      <c r="UDV15" s="2102" t="s">
        <v>4552</v>
      </c>
      <c r="UDW15" s="2100" t="s">
        <v>925</v>
      </c>
      <c r="UDX15" s="2103"/>
      <c r="UDY15" s="2101" t="s">
        <v>927</v>
      </c>
      <c r="UDZ15" s="2101" t="s">
        <v>973</v>
      </c>
      <c r="UEA15" s="2101" t="s">
        <v>1145</v>
      </c>
      <c r="UEB15" s="2101"/>
      <c r="UEC15" s="2102" t="s">
        <v>961</v>
      </c>
      <c r="UED15" s="2106">
        <v>2013</v>
      </c>
      <c r="UEE15" s="2106"/>
      <c r="UEF15" s="2106"/>
      <c r="UEG15" s="2106"/>
      <c r="UEH15" s="2106"/>
      <c r="UEI15" s="2101" t="s">
        <v>886</v>
      </c>
      <c r="UEJ15" s="2107">
        <v>2513797304.6181192</v>
      </c>
      <c r="UEK15" s="2106">
        <v>2</v>
      </c>
      <c r="UEL15" s="2102" t="s">
        <v>4552</v>
      </c>
      <c r="UEM15" s="2100" t="s">
        <v>925</v>
      </c>
      <c r="UEN15" s="2103"/>
      <c r="UEO15" s="2101" t="s">
        <v>927</v>
      </c>
      <c r="UEP15" s="2101" t="s">
        <v>973</v>
      </c>
      <c r="UEQ15" s="2101" t="s">
        <v>1145</v>
      </c>
      <c r="UER15" s="2101"/>
      <c r="UES15" s="2102" t="s">
        <v>961</v>
      </c>
      <c r="UET15" s="2106">
        <v>2013</v>
      </c>
      <c r="UEU15" s="2106"/>
      <c r="UEV15" s="2106"/>
      <c r="UEW15" s="2106"/>
      <c r="UEX15" s="2106"/>
      <c r="UEY15" s="2101" t="s">
        <v>886</v>
      </c>
      <c r="UEZ15" s="2107">
        <v>2513797304.6181192</v>
      </c>
      <c r="UFA15" s="2106">
        <v>2</v>
      </c>
      <c r="UFB15" s="2102" t="s">
        <v>4552</v>
      </c>
      <c r="UFC15" s="2100" t="s">
        <v>925</v>
      </c>
      <c r="UFD15" s="2103"/>
      <c r="UFE15" s="2101" t="s">
        <v>927</v>
      </c>
      <c r="UFF15" s="2101" t="s">
        <v>973</v>
      </c>
      <c r="UFG15" s="2101" t="s">
        <v>1145</v>
      </c>
      <c r="UFH15" s="2101"/>
      <c r="UFI15" s="2102" t="s">
        <v>961</v>
      </c>
      <c r="UFJ15" s="2106">
        <v>2013</v>
      </c>
      <c r="UFK15" s="2106"/>
      <c r="UFL15" s="2106"/>
      <c r="UFM15" s="2106"/>
      <c r="UFN15" s="2106"/>
      <c r="UFO15" s="2101" t="s">
        <v>886</v>
      </c>
      <c r="UFP15" s="2107">
        <v>2513797304.6181192</v>
      </c>
      <c r="UFQ15" s="2106">
        <v>2</v>
      </c>
      <c r="UFR15" s="2102" t="s">
        <v>4552</v>
      </c>
      <c r="UFS15" s="2100" t="s">
        <v>925</v>
      </c>
      <c r="UFT15" s="2103"/>
      <c r="UFU15" s="2101" t="s">
        <v>927</v>
      </c>
      <c r="UFV15" s="2101" t="s">
        <v>973</v>
      </c>
      <c r="UFW15" s="2101" t="s">
        <v>1145</v>
      </c>
      <c r="UFX15" s="2101"/>
      <c r="UFY15" s="2102" t="s">
        <v>961</v>
      </c>
      <c r="UFZ15" s="2106">
        <v>2013</v>
      </c>
      <c r="UGA15" s="2106"/>
      <c r="UGB15" s="2106"/>
      <c r="UGC15" s="2106"/>
      <c r="UGD15" s="2106"/>
      <c r="UGE15" s="2101" t="s">
        <v>886</v>
      </c>
      <c r="UGF15" s="2107">
        <v>2513797304.6181192</v>
      </c>
      <c r="UGG15" s="2106">
        <v>2</v>
      </c>
      <c r="UGH15" s="2102" t="s">
        <v>4552</v>
      </c>
      <c r="UGI15" s="2100" t="s">
        <v>925</v>
      </c>
      <c r="UGJ15" s="2103"/>
      <c r="UGK15" s="2101" t="s">
        <v>927</v>
      </c>
      <c r="UGL15" s="2101" t="s">
        <v>973</v>
      </c>
      <c r="UGM15" s="2101" t="s">
        <v>1145</v>
      </c>
      <c r="UGN15" s="2101"/>
      <c r="UGO15" s="2102" t="s">
        <v>961</v>
      </c>
      <c r="UGP15" s="2106">
        <v>2013</v>
      </c>
      <c r="UGQ15" s="2106"/>
      <c r="UGR15" s="2106"/>
      <c r="UGS15" s="2106"/>
      <c r="UGT15" s="2106"/>
      <c r="UGU15" s="2101" t="s">
        <v>886</v>
      </c>
      <c r="UGV15" s="2107">
        <v>2513797304.6181192</v>
      </c>
      <c r="UGW15" s="2106">
        <v>2</v>
      </c>
      <c r="UGX15" s="2102" t="s">
        <v>4552</v>
      </c>
      <c r="UGY15" s="2100" t="s">
        <v>925</v>
      </c>
      <c r="UGZ15" s="2103"/>
      <c r="UHA15" s="2101" t="s">
        <v>927</v>
      </c>
      <c r="UHB15" s="2101" t="s">
        <v>973</v>
      </c>
      <c r="UHC15" s="2101" t="s">
        <v>1145</v>
      </c>
      <c r="UHD15" s="2101"/>
      <c r="UHE15" s="2102" t="s">
        <v>961</v>
      </c>
      <c r="UHF15" s="2106">
        <v>2013</v>
      </c>
      <c r="UHG15" s="2106"/>
      <c r="UHH15" s="2106"/>
      <c r="UHI15" s="2106"/>
      <c r="UHJ15" s="2106"/>
      <c r="UHK15" s="2101" t="s">
        <v>886</v>
      </c>
      <c r="UHL15" s="2107">
        <v>2513797304.6181192</v>
      </c>
      <c r="UHM15" s="2106">
        <v>2</v>
      </c>
      <c r="UHN15" s="2102" t="s">
        <v>4552</v>
      </c>
      <c r="UHO15" s="2100" t="s">
        <v>925</v>
      </c>
      <c r="UHP15" s="2103"/>
      <c r="UHQ15" s="2101" t="s">
        <v>927</v>
      </c>
      <c r="UHR15" s="2101" t="s">
        <v>973</v>
      </c>
      <c r="UHS15" s="2101" t="s">
        <v>1145</v>
      </c>
      <c r="UHT15" s="2101"/>
      <c r="UHU15" s="2102" t="s">
        <v>961</v>
      </c>
      <c r="UHV15" s="2106">
        <v>2013</v>
      </c>
      <c r="UHW15" s="2106"/>
      <c r="UHX15" s="2106"/>
      <c r="UHY15" s="2106"/>
      <c r="UHZ15" s="2106"/>
      <c r="UIA15" s="2101" t="s">
        <v>886</v>
      </c>
      <c r="UIB15" s="2107">
        <v>2513797304.6181192</v>
      </c>
      <c r="UIC15" s="2106">
        <v>2</v>
      </c>
      <c r="UID15" s="2102" t="s">
        <v>4552</v>
      </c>
      <c r="UIE15" s="2100" t="s">
        <v>925</v>
      </c>
      <c r="UIF15" s="2103"/>
      <c r="UIG15" s="2101" t="s">
        <v>927</v>
      </c>
      <c r="UIH15" s="2101" t="s">
        <v>973</v>
      </c>
      <c r="UII15" s="2101" t="s">
        <v>1145</v>
      </c>
      <c r="UIJ15" s="2101"/>
      <c r="UIK15" s="2102" t="s">
        <v>961</v>
      </c>
      <c r="UIL15" s="2106">
        <v>2013</v>
      </c>
      <c r="UIM15" s="2106"/>
      <c r="UIN15" s="2106"/>
      <c r="UIO15" s="2106"/>
      <c r="UIP15" s="2106"/>
      <c r="UIQ15" s="2101" t="s">
        <v>886</v>
      </c>
      <c r="UIR15" s="2107">
        <v>2513797304.6181192</v>
      </c>
      <c r="UIS15" s="2106">
        <v>2</v>
      </c>
      <c r="UIT15" s="2102" t="s">
        <v>4552</v>
      </c>
      <c r="UIU15" s="2100" t="s">
        <v>925</v>
      </c>
      <c r="UIV15" s="2103"/>
      <c r="UIW15" s="2101" t="s">
        <v>927</v>
      </c>
      <c r="UIX15" s="2101" t="s">
        <v>973</v>
      </c>
      <c r="UIY15" s="2101" t="s">
        <v>1145</v>
      </c>
      <c r="UIZ15" s="2101"/>
      <c r="UJA15" s="2102" t="s">
        <v>961</v>
      </c>
      <c r="UJB15" s="2106">
        <v>2013</v>
      </c>
      <c r="UJC15" s="2106"/>
      <c r="UJD15" s="2106"/>
      <c r="UJE15" s="2106"/>
      <c r="UJF15" s="2106"/>
      <c r="UJG15" s="2101" t="s">
        <v>886</v>
      </c>
      <c r="UJH15" s="2107">
        <v>2513797304.6181192</v>
      </c>
      <c r="UJI15" s="2106">
        <v>2</v>
      </c>
      <c r="UJJ15" s="2102" t="s">
        <v>4552</v>
      </c>
      <c r="UJK15" s="2100" t="s">
        <v>925</v>
      </c>
      <c r="UJL15" s="2103"/>
      <c r="UJM15" s="2101" t="s">
        <v>927</v>
      </c>
      <c r="UJN15" s="2101" t="s">
        <v>973</v>
      </c>
      <c r="UJO15" s="2101" t="s">
        <v>1145</v>
      </c>
      <c r="UJP15" s="2101"/>
      <c r="UJQ15" s="2102" t="s">
        <v>961</v>
      </c>
      <c r="UJR15" s="2106">
        <v>2013</v>
      </c>
      <c r="UJS15" s="2106"/>
      <c r="UJT15" s="2106"/>
      <c r="UJU15" s="2106"/>
      <c r="UJV15" s="2106"/>
      <c r="UJW15" s="2101" t="s">
        <v>886</v>
      </c>
      <c r="UJX15" s="2107">
        <v>2513797304.6181192</v>
      </c>
      <c r="UJY15" s="2106">
        <v>2</v>
      </c>
      <c r="UJZ15" s="2102" t="s">
        <v>4552</v>
      </c>
      <c r="UKA15" s="2100" t="s">
        <v>925</v>
      </c>
      <c r="UKB15" s="2103"/>
      <c r="UKC15" s="2101" t="s">
        <v>927</v>
      </c>
      <c r="UKD15" s="2101" t="s">
        <v>973</v>
      </c>
      <c r="UKE15" s="2101" t="s">
        <v>1145</v>
      </c>
      <c r="UKF15" s="2101"/>
      <c r="UKG15" s="2102" t="s">
        <v>961</v>
      </c>
      <c r="UKH15" s="2106">
        <v>2013</v>
      </c>
      <c r="UKI15" s="2106"/>
      <c r="UKJ15" s="2106"/>
      <c r="UKK15" s="2106"/>
      <c r="UKL15" s="2106"/>
      <c r="UKM15" s="2101" t="s">
        <v>886</v>
      </c>
      <c r="UKN15" s="2107">
        <v>2513797304.6181192</v>
      </c>
      <c r="UKO15" s="2106">
        <v>2</v>
      </c>
      <c r="UKP15" s="2102" t="s">
        <v>4552</v>
      </c>
      <c r="UKQ15" s="2100" t="s">
        <v>925</v>
      </c>
      <c r="UKR15" s="2103"/>
      <c r="UKS15" s="2101" t="s">
        <v>927</v>
      </c>
      <c r="UKT15" s="2101" t="s">
        <v>973</v>
      </c>
      <c r="UKU15" s="2101" t="s">
        <v>1145</v>
      </c>
      <c r="UKV15" s="2101"/>
      <c r="UKW15" s="2102" t="s">
        <v>961</v>
      </c>
      <c r="UKX15" s="2106">
        <v>2013</v>
      </c>
      <c r="UKY15" s="2106"/>
      <c r="UKZ15" s="2106"/>
      <c r="ULA15" s="2106"/>
      <c r="ULB15" s="2106"/>
      <c r="ULC15" s="2101" t="s">
        <v>886</v>
      </c>
      <c r="ULD15" s="2107">
        <v>2513797304.6181192</v>
      </c>
      <c r="ULE15" s="2106">
        <v>2</v>
      </c>
      <c r="ULF15" s="2102" t="s">
        <v>4552</v>
      </c>
      <c r="ULG15" s="2100" t="s">
        <v>925</v>
      </c>
      <c r="ULH15" s="2103"/>
      <c r="ULI15" s="2101" t="s">
        <v>927</v>
      </c>
      <c r="ULJ15" s="2101" t="s">
        <v>973</v>
      </c>
      <c r="ULK15" s="2101" t="s">
        <v>1145</v>
      </c>
      <c r="ULL15" s="2101"/>
      <c r="ULM15" s="2102" t="s">
        <v>961</v>
      </c>
      <c r="ULN15" s="2106">
        <v>2013</v>
      </c>
      <c r="ULO15" s="2106"/>
      <c r="ULP15" s="2106"/>
      <c r="ULQ15" s="2106"/>
      <c r="ULR15" s="2106"/>
      <c r="ULS15" s="2101" t="s">
        <v>886</v>
      </c>
      <c r="ULT15" s="2107">
        <v>2513797304.6181192</v>
      </c>
      <c r="ULU15" s="2106">
        <v>2</v>
      </c>
      <c r="ULV15" s="2102" t="s">
        <v>4552</v>
      </c>
      <c r="ULW15" s="2100" t="s">
        <v>925</v>
      </c>
      <c r="ULX15" s="2103"/>
      <c r="ULY15" s="2101" t="s">
        <v>927</v>
      </c>
      <c r="ULZ15" s="2101" t="s">
        <v>973</v>
      </c>
      <c r="UMA15" s="2101" t="s">
        <v>1145</v>
      </c>
      <c r="UMB15" s="2101"/>
      <c r="UMC15" s="2102" t="s">
        <v>961</v>
      </c>
      <c r="UMD15" s="2106">
        <v>2013</v>
      </c>
      <c r="UME15" s="2106"/>
      <c r="UMF15" s="2106"/>
      <c r="UMG15" s="2106"/>
      <c r="UMH15" s="2106"/>
      <c r="UMI15" s="2101" t="s">
        <v>886</v>
      </c>
      <c r="UMJ15" s="2107">
        <v>2513797304.6181192</v>
      </c>
      <c r="UMK15" s="2106">
        <v>2</v>
      </c>
      <c r="UML15" s="2102" t="s">
        <v>4552</v>
      </c>
      <c r="UMM15" s="2100" t="s">
        <v>925</v>
      </c>
      <c r="UMN15" s="2103"/>
      <c r="UMO15" s="2101" t="s">
        <v>927</v>
      </c>
      <c r="UMP15" s="2101" t="s">
        <v>973</v>
      </c>
      <c r="UMQ15" s="2101" t="s">
        <v>1145</v>
      </c>
      <c r="UMR15" s="2101"/>
      <c r="UMS15" s="2102" t="s">
        <v>961</v>
      </c>
      <c r="UMT15" s="2106">
        <v>2013</v>
      </c>
      <c r="UMU15" s="2106"/>
      <c r="UMV15" s="2106"/>
      <c r="UMW15" s="2106"/>
      <c r="UMX15" s="2106"/>
      <c r="UMY15" s="2101" t="s">
        <v>886</v>
      </c>
      <c r="UMZ15" s="2107">
        <v>2513797304.6181192</v>
      </c>
      <c r="UNA15" s="2106">
        <v>2</v>
      </c>
      <c r="UNB15" s="2102" t="s">
        <v>4552</v>
      </c>
      <c r="UNC15" s="2100" t="s">
        <v>925</v>
      </c>
      <c r="UND15" s="2103"/>
      <c r="UNE15" s="2101" t="s">
        <v>927</v>
      </c>
      <c r="UNF15" s="2101" t="s">
        <v>973</v>
      </c>
      <c r="UNG15" s="2101" t="s">
        <v>1145</v>
      </c>
      <c r="UNH15" s="2101"/>
      <c r="UNI15" s="2102" t="s">
        <v>961</v>
      </c>
      <c r="UNJ15" s="2106">
        <v>2013</v>
      </c>
      <c r="UNK15" s="2106"/>
      <c r="UNL15" s="2106"/>
      <c r="UNM15" s="2106"/>
      <c r="UNN15" s="2106"/>
      <c r="UNO15" s="2101" t="s">
        <v>886</v>
      </c>
      <c r="UNP15" s="2107">
        <v>2513797304.6181192</v>
      </c>
      <c r="UNQ15" s="2106">
        <v>2</v>
      </c>
      <c r="UNR15" s="2102" t="s">
        <v>4552</v>
      </c>
      <c r="UNS15" s="2100" t="s">
        <v>925</v>
      </c>
      <c r="UNT15" s="2103"/>
      <c r="UNU15" s="2101" t="s">
        <v>927</v>
      </c>
      <c r="UNV15" s="2101" t="s">
        <v>973</v>
      </c>
      <c r="UNW15" s="2101" t="s">
        <v>1145</v>
      </c>
      <c r="UNX15" s="2101"/>
      <c r="UNY15" s="2102" t="s">
        <v>961</v>
      </c>
      <c r="UNZ15" s="2106">
        <v>2013</v>
      </c>
      <c r="UOA15" s="2106"/>
      <c r="UOB15" s="2106"/>
      <c r="UOC15" s="2106"/>
      <c r="UOD15" s="2106"/>
      <c r="UOE15" s="2101" t="s">
        <v>886</v>
      </c>
      <c r="UOF15" s="2107">
        <v>2513797304.6181192</v>
      </c>
      <c r="UOG15" s="2106">
        <v>2</v>
      </c>
      <c r="UOH15" s="2102" t="s">
        <v>4552</v>
      </c>
      <c r="UOI15" s="2100" t="s">
        <v>925</v>
      </c>
      <c r="UOJ15" s="2103"/>
      <c r="UOK15" s="2101" t="s">
        <v>927</v>
      </c>
      <c r="UOL15" s="2101" t="s">
        <v>973</v>
      </c>
      <c r="UOM15" s="2101" t="s">
        <v>1145</v>
      </c>
      <c r="UON15" s="2101"/>
      <c r="UOO15" s="2102" t="s">
        <v>961</v>
      </c>
      <c r="UOP15" s="2106">
        <v>2013</v>
      </c>
      <c r="UOQ15" s="2106"/>
      <c r="UOR15" s="2106"/>
      <c r="UOS15" s="2106"/>
      <c r="UOT15" s="2106"/>
      <c r="UOU15" s="2101" t="s">
        <v>886</v>
      </c>
      <c r="UOV15" s="2107">
        <v>2513797304.6181192</v>
      </c>
      <c r="UOW15" s="2106">
        <v>2</v>
      </c>
      <c r="UOX15" s="2102" t="s">
        <v>4552</v>
      </c>
      <c r="UOY15" s="2100" t="s">
        <v>925</v>
      </c>
      <c r="UOZ15" s="2103"/>
      <c r="UPA15" s="2101" t="s">
        <v>927</v>
      </c>
      <c r="UPB15" s="2101" t="s">
        <v>973</v>
      </c>
      <c r="UPC15" s="2101" t="s">
        <v>1145</v>
      </c>
      <c r="UPD15" s="2101"/>
      <c r="UPE15" s="2102" t="s">
        <v>961</v>
      </c>
      <c r="UPF15" s="2106">
        <v>2013</v>
      </c>
      <c r="UPG15" s="2106"/>
      <c r="UPH15" s="2106"/>
      <c r="UPI15" s="2106"/>
      <c r="UPJ15" s="2106"/>
      <c r="UPK15" s="2101" t="s">
        <v>886</v>
      </c>
      <c r="UPL15" s="2107">
        <v>2513797304.6181192</v>
      </c>
      <c r="UPM15" s="2106">
        <v>2</v>
      </c>
      <c r="UPN15" s="2102" t="s">
        <v>4552</v>
      </c>
      <c r="UPO15" s="2100" t="s">
        <v>925</v>
      </c>
      <c r="UPP15" s="2103"/>
      <c r="UPQ15" s="2101" t="s">
        <v>927</v>
      </c>
      <c r="UPR15" s="2101" t="s">
        <v>973</v>
      </c>
      <c r="UPS15" s="2101" t="s">
        <v>1145</v>
      </c>
      <c r="UPT15" s="2101"/>
      <c r="UPU15" s="2102" t="s">
        <v>961</v>
      </c>
      <c r="UPV15" s="2106">
        <v>2013</v>
      </c>
      <c r="UPW15" s="2106"/>
      <c r="UPX15" s="2106"/>
      <c r="UPY15" s="2106"/>
      <c r="UPZ15" s="2106"/>
      <c r="UQA15" s="2101" t="s">
        <v>886</v>
      </c>
      <c r="UQB15" s="2107">
        <v>2513797304.6181192</v>
      </c>
      <c r="UQC15" s="2106">
        <v>2</v>
      </c>
      <c r="UQD15" s="2102" t="s">
        <v>4552</v>
      </c>
      <c r="UQE15" s="2100" t="s">
        <v>925</v>
      </c>
      <c r="UQF15" s="2103"/>
      <c r="UQG15" s="2101" t="s">
        <v>927</v>
      </c>
      <c r="UQH15" s="2101" t="s">
        <v>973</v>
      </c>
      <c r="UQI15" s="2101" t="s">
        <v>1145</v>
      </c>
      <c r="UQJ15" s="2101"/>
      <c r="UQK15" s="2102" t="s">
        <v>961</v>
      </c>
      <c r="UQL15" s="2106">
        <v>2013</v>
      </c>
      <c r="UQM15" s="2106"/>
      <c r="UQN15" s="2106"/>
      <c r="UQO15" s="2106"/>
      <c r="UQP15" s="2106"/>
      <c r="UQQ15" s="2101" t="s">
        <v>886</v>
      </c>
      <c r="UQR15" s="2107">
        <v>2513797304.6181192</v>
      </c>
      <c r="UQS15" s="2106">
        <v>2</v>
      </c>
      <c r="UQT15" s="2102" t="s">
        <v>4552</v>
      </c>
      <c r="UQU15" s="2100" t="s">
        <v>925</v>
      </c>
      <c r="UQV15" s="2103"/>
      <c r="UQW15" s="2101" t="s">
        <v>927</v>
      </c>
      <c r="UQX15" s="2101" t="s">
        <v>973</v>
      </c>
      <c r="UQY15" s="2101" t="s">
        <v>1145</v>
      </c>
      <c r="UQZ15" s="2101"/>
      <c r="URA15" s="2102" t="s">
        <v>961</v>
      </c>
      <c r="URB15" s="2106">
        <v>2013</v>
      </c>
      <c r="URC15" s="2106"/>
      <c r="URD15" s="2106"/>
      <c r="URE15" s="2106"/>
      <c r="URF15" s="2106"/>
      <c r="URG15" s="2101" t="s">
        <v>886</v>
      </c>
      <c r="URH15" s="2107">
        <v>2513797304.6181192</v>
      </c>
      <c r="URI15" s="2106">
        <v>2</v>
      </c>
      <c r="URJ15" s="2102" t="s">
        <v>4552</v>
      </c>
      <c r="URK15" s="2100" t="s">
        <v>925</v>
      </c>
      <c r="URL15" s="2103"/>
      <c r="URM15" s="2101" t="s">
        <v>927</v>
      </c>
      <c r="URN15" s="2101" t="s">
        <v>973</v>
      </c>
      <c r="URO15" s="2101" t="s">
        <v>1145</v>
      </c>
      <c r="URP15" s="2101"/>
      <c r="URQ15" s="2102" t="s">
        <v>961</v>
      </c>
      <c r="URR15" s="2106">
        <v>2013</v>
      </c>
      <c r="URS15" s="2106"/>
      <c r="URT15" s="2106"/>
      <c r="URU15" s="2106"/>
      <c r="URV15" s="2106"/>
      <c r="URW15" s="2101" t="s">
        <v>886</v>
      </c>
      <c r="URX15" s="2107">
        <v>2513797304.6181192</v>
      </c>
      <c r="URY15" s="2106">
        <v>2</v>
      </c>
      <c r="URZ15" s="2102" t="s">
        <v>4552</v>
      </c>
      <c r="USA15" s="2100" t="s">
        <v>925</v>
      </c>
      <c r="USB15" s="2103"/>
      <c r="USC15" s="2101" t="s">
        <v>927</v>
      </c>
      <c r="USD15" s="2101" t="s">
        <v>973</v>
      </c>
      <c r="USE15" s="2101" t="s">
        <v>1145</v>
      </c>
      <c r="USF15" s="2101"/>
      <c r="USG15" s="2102" t="s">
        <v>961</v>
      </c>
      <c r="USH15" s="2106">
        <v>2013</v>
      </c>
      <c r="USI15" s="2106"/>
      <c r="USJ15" s="2106"/>
      <c r="USK15" s="2106"/>
      <c r="USL15" s="2106"/>
      <c r="USM15" s="2101" t="s">
        <v>886</v>
      </c>
      <c r="USN15" s="2107">
        <v>2513797304.6181192</v>
      </c>
      <c r="USO15" s="2106">
        <v>2</v>
      </c>
      <c r="USP15" s="2102" t="s">
        <v>4552</v>
      </c>
      <c r="USQ15" s="2100" t="s">
        <v>925</v>
      </c>
      <c r="USR15" s="2103"/>
      <c r="USS15" s="2101" t="s">
        <v>927</v>
      </c>
      <c r="UST15" s="2101" t="s">
        <v>973</v>
      </c>
      <c r="USU15" s="2101" t="s">
        <v>1145</v>
      </c>
      <c r="USV15" s="2101"/>
      <c r="USW15" s="2102" t="s">
        <v>961</v>
      </c>
      <c r="USX15" s="2106">
        <v>2013</v>
      </c>
      <c r="USY15" s="2106"/>
      <c r="USZ15" s="2106"/>
      <c r="UTA15" s="2106"/>
      <c r="UTB15" s="2106"/>
      <c r="UTC15" s="2101" t="s">
        <v>886</v>
      </c>
      <c r="UTD15" s="2107">
        <v>2513797304.6181192</v>
      </c>
      <c r="UTE15" s="2106">
        <v>2</v>
      </c>
      <c r="UTF15" s="2102" t="s">
        <v>4552</v>
      </c>
      <c r="UTG15" s="2100" t="s">
        <v>925</v>
      </c>
      <c r="UTH15" s="2103"/>
      <c r="UTI15" s="2101" t="s">
        <v>927</v>
      </c>
      <c r="UTJ15" s="2101" t="s">
        <v>973</v>
      </c>
      <c r="UTK15" s="2101" t="s">
        <v>1145</v>
      </c>
      <c r="UTL15" s="2101"/>
      <c r="UTM15" s="2102" t="s">
        <v>961</v>
      </c>
      <c r="UTN15" s="2106">
        <v>2013</v>
      </c>
      <c r="UTO15" s="2106"/>
      <c r="UTP15" s="2106"/>
      <c r="UTQ15" s="2106"/>
      <c r="UTR15" s="2106"/>
      <c r="UTS15" s="2101" t="s">
        <v>886</v>
      </c>
      <c r="UTT15" s="2107">
        <v>2513797304.6181192</v>
      </c>
      <c r="UTU15" s="2106">
        <v>2</v>
      </c>
      <c r="UTV15" s="2102" t="s">
        <v>4552</v>
      </c>
      <c r="UTW15" s="2100" t="s">
        <v>925</v>
      </c>
      <c r="UTX15" s="2103"/>
      <c r="UTY15" s="2101" t="s">
        <v>927</v>
      </c>
      <c r="UTZ15" s="2101" t="s">
        <v>973</v>
      </c>
      <c r="UUA15" s="2101" t="s">
        <v>1145</v>
      </c>
      <c r="UUB15" s="2101"/>
      <c r="UUC15" s="2102" t="s">
        <v>961</v>
      </c>
      <c r="UUD15" s="2106">
        <v>2013</v>
      </c>
      <c r="UUE15" s="2106"/>
      <c r="UUF15" s="2106"/>
      <c r="UUG15" s="2106"/>
      <c r="UUH15" s="2106"/>
      <c r="UUI15" s="2101" t="s">
        <v>886</v>
      </c>
      <c r="UUJ15" s="2107">
        <v>2513797304.6181192</v>
      </c>
      <c r="UUK15" s="2106">
        <v>2</v>
      </c>
      <c r="UUL15" s="2102" t="s">
        <v>4552</v>
      </c>
      <c r="UUM15" s="2100" t="s">
        <v>925</v>
      </c>
      <c r="UUN15" s="2103"/>
      <c r="UUO15" s="2101" t="s">
        <v>927</v>
      </c>
      <c r="UUP15" s="2101" t="s">
        <v>973</v>
      </c>
      <c r="UUQ15" s="2101" t="s">
        <v>1145</v>
      </c>
      <c r="UUR15" s="2101"/>
      <c r="UUS15" s="2102" t="s">
        <v>961</v>
      </c>
      <c r="UUT15" s="2106">
        <v>2013</v>
      </c>
      <c r="UUU15" s="2106"/>
      <c r="UUV15" s="2106"/>
      <c r="UUW15" s="2106"/>
      <c r="UUX15" s="2106"/>
      <c r="UUY15" s="2101" t="s">
        <v>886</v>
      </c>
      <c r="UUZ15" s="2107">
        <v>2513797304.6181192</v>
      </c>
      <c r="UVA15" s="2106">
        <v>2</v>
      </c>
      <c r="UVB15" s="2102" t="s">
        <v>4552</v>
      </c>
      <c r="UVC15" s="2100" t="s">
        <v>925</v>
      </c>
      <c r="UVD15" s="2103"/>
      <c r="UVE15" s="2101" t="s">
        <v>927</v>
      </c>
      <c r="UVF15" s="2101" t="s">
        <v>973</v>
      </c>
      <c r="UVG15" s="2101" t="s">
        <v>1145</v>
      </c>
      <c r="UVH15" s="2101"/>
      <c r="UVI15" s="2102" t="s">
        <v>961</v>
      </c>
      <c r="UVJ15" s="2106">
        <v>2013</v>
      </c>
      <c r="UVK15" s="2106"/>
      <c r="UVL15" s="2106"/>
      <c r="UVM15" s="2106"/>
      <c r="UVN15" s="2106"/>
      <c r="UVO15" s="2101" t="s">
        <v>886</v>
      </c>
      <c r="UVP15" s="2107">
        <v>2513797304.6181192</v>
      </c>
      <c r="UVQ15" s="2106">
        <v>2</v>
      </c>
      <c r="UVR15" s="2102" t="s">
        <v>4552</v>
      </c>
      <c r="UVS15" s="2100" t="s">
        <v>925</v>
      </c>
      <c r="UVT15" s="2103"/>
      <c r="UVU15" s="2101" t="s">
        <v>927</v>
      </c>
      <c r="UVV15" s="2101" t="s">
        <v>973</v>
      </c>
      <c r="UVW15" s="2101" t="s">
        <v>1145</v>
      </c>
      <c r="UVX15" s="2101"/>
      <c r="UVY15" s="2102" t="s">
        <v>961</v>
      </c>
      <c r="UVZ15" s="2106">
        <v>2013</v>
      </c>
      <c r="UWA15" s="2106"/>
      <c r="UWB15" s="2106"/>
      <c r="UWC15" s="2106"/>
      <c r="UWD15" s="2106"/>
      <c r="UWE15" s="2101" t="s">
        <v>886</v>
      </c>
      <c r="UWF15" s="2107">
        <v>2513797304.6181192</v>
      </c>
      <c r="UWG15" s="2106">
        <v>2</v>
      </c>
      <c r="UWH15" s="2102" t="s">
        <v>4552</v>
      </c>
      <c r="UWI15" s="2100" t="s">
        <v>925</v>
      </c>
      <c r="UWJ15" s="2103"/>
      <c r="UWK15" s="2101" t="s">
        <v>927</v>
      </c>
      <c r="UWL15" s="2101" t="s">
        <v>973</v>
      </c>
      <c r="UWM15" s="2101" t="s">
        <v>1145</v>
      </c>
      <c r="UWN15" s="2101"/>
      <c r="UWO15" s="2102" t="s">
        <v>961</v>
      </c>
      <c r="UWP15" s="2106">
        <v>2013</v>
      </c>
      <c r="UWQ15" s="2106"/>
      <c r="UWR15" s="2106"/>
      <c r="UWS15" s="2106"/>
      <c r="UWT15" s="2106"/>
      <c r="UWU15" s="2101" t="s">
        <v>886</v>
      </c>
      <c r="UWV15" s="2107">
        <v>2513797304.6181192</v>
      </c>
      <c r="UWW15" s="2106">
        <v>2</v>
      </c>
      <c r="UWX15" s="2102" t="s">
        <v>4552</v>
      </c>
      <c r="UWY15" s="2100" t="s">
        <v>925</v>
      </c>
      <c r="UWZ15" s="2103"/>
      <c r="UXA15" s="2101" t="s">
        <v>927</v>
      </c>
      <c r="UXB15" s="2101" t="s">
        <v>973</v>
      </c>
      <c r="UXC15" s="2101" t="s">
        <v>1145</v>
      </c>
      <c r="UXD15" s="2101"/>
      <c r="UXE15" s="2102" t="s">
        <v>961</v>
      </c>
      <c r="UXF15" s="2106">
        <v>2013</v>
      </c>
      <c r="UXG15" s="2106"/>
      <c r="UXH15" s="2106"/>
      <c r="UXI15" s="2106"/>
      <c r="UXJ15" s="2106"/>
      <c r="UXK15" s="2101" t="s">
        <v>886</v>
      </c>
      <c r="UXL15" s="2107">
        <v>2513797304.6181192</v>
      </c>
      <c r="UXM15" s="2106">
        <v>2</v>
      </c>
      <c r="UXN15" s="2102" t="s">
        <v>4552</v>
      </c>
      <c r="UXO15" s="2100" t="s">
        <v>925</v>
      </c>
      <c r="UXP15" s="2103"/>
      <c r="UXQ15" s="2101" t="s">
        <v>927</v>
      </c>
      <c r="UXR15" s="2101" t="s">
        <v>973</v>
      </c>
      <c r="UXS15" s="2101" t="s">
        <v>1145</v>
      </c>
      <c r="UXT15" s="2101"/>
      <c r="UXU15" s="2102" t="s">
        <v>961</v>
      </c>
      <c r="UXV15" s="2106">
        <v>2013</v>
      </c>
      <c r="UXW15" s="2106"/>
      <c r="UXX15" s="2106"/>
      <c r="UXY15" s="2106"/>
      <c r="UXZ15" s="2106"/>
      <c r="UYA15" s="2101" t="s">
        <v>886</v>
      </c>
      <c r="UYB15" s="2107">
        <v>2513797304.6181192</v>
      </c>
      <c r="UYC15" s="2106">
        <v>2</v>
      </c>
      <c r="UYD15" s="2102" t="s">
        <v>4552</v>
      </c>
      <c r="UYE15" s="2100" t="s">
        <v>925</v>
      </c>
      <c r="UYF15" s="2103"/>
      <c r="UYG15" s="2101" t="s">
        <v>927</v>
      </c>
      <c r="UYH15" s="2101" t="s">
        <v>973</v>
      </c>
      <c r="UYI15" s="2101" t="s">
        <v>1145</v>
      </c>
      <c r="UYJ15" s="2101"/>
      <c r="UYK15" s="2102" t="s">
        <v>961</v>
      </c>
      <c r="UYL15" s="2106">
        <v>2013</v>
      </c>
      <c r="UYM15" s="2106"/>
      <c r="UYN15" s="2106"/>
      <c r="UYO15" s="2106"/>
      <c r="UYP15" s="2106"/>
      <c r="UYQ15" s="2101" t="s">
        <v>886</v>
      </c>
      <c r="UYR15" s="2107">
        <v>2513797304.6181192</v>
      </c>
      <c r="UYS15" s="2106">
        <v>2</v>
      </c>
      <c r="UYT15" s="2102" t="s">
        <v>4552</v>
      </c>
      <c r="UYU15" s="2100" t="s">
        <v>925</v>
      </c>
      <c r="UYV15" s="2103"/>
      <c r="UYW15" s="2101" t="s">
        <v>927</v>
      </c>
      <c r="UYX15" s="2101" t="s">
        <v>973</v>
      </c>
      <c r="UYY15" s="2101" t="s">
        <v>1145</v>
      </c>
      <c r="UYZ15" s="2101"/>
      <c r="UZA15" s="2102" t="s">
        <v>961</v>
      </c>
      <c r="UZB15" s="2106">
        <v>2013</v>
      </c>
      <c r="UZC15" s="2106"/>
      <c r="UZD15" s="2106"/>
      <c r="UZE15" s="2106"/>
      <c r="UZF15" s="2106"/>
      <c r="UZG15" s="2101" t="s">
        <v>886</v>
      </c>
      <c r="UZH15" s="2107">
        <v>2513797304.6181192</v>
      </c>
      <c r="UZI15" s="2106">
        <v>2</v>
      </c>
      <c r="UZJ15" s="2102" t="s">
        <v>4552</v>
      </c>
      <c r="UZK15" s="2100" t="s">
        <v>925</v>
      </c>
      <c r="UZL15" s="2103"/>
      <c r="UZM15" s="2101" t="s">
        <v>927</v>
      </c>
      <c r="UZN15" s="2101" t="s">
        <v>973</v>
      </c>
      <c r="UZO15" s="2101" t="s">
        <v>1145</v>
      </c>
      <c r="UZP15" s="2101"/>
      <c r="UZQ15" s="2102" t="s">
        <v>961</v>
      </c>
      <c r="UZR15" s="2106">
        <v>2013</v>
      </c>
      <c r="UZS15" s="2106"/>
      <c r="UZT15" s="2106"/>
      <c r="UZU15" s="2106"/>
      <c r="UZV15" s="2106"/>
      <c r="UZW15" s="2101" t="s">
        <v>886</v>
      </c>
      <c r="UZX15" s="2107">
        <v>2513797304.6181192</v>
      </c>
      <c r="UZY15" s="2106">
        <v>2</v>
      </c>
      <c r="UZZ15" s="2102" t="s">
        <v>4552</v>
      </c>
      <c r="VAA15" s="2100" t="s">
        <v>925</v>
      </c>
      <c r="VAB15" s="2103"/>
      <c r="VAC15" s="2101" t="s">
        <v>927</v>
      </c>
      <c r="VAD15" s="2101" t="s">
        <v>973</v>
      </c>
      <c r="VAE15" s="2101" t="s">
        <v>1145</v>
      </c>
      <c r="VAF15" s="2101"/>
      <c r="VAG15" s="2102" t="s">
        <v>961</v>
      </c>
      <c r="VAH15" s="2106">
        <v>2013</v>
      </c>
      <c r="VAI15" s="2106"/>
      <c r="VAJ15" s="2106"/>
      <c r="VAK15" s="2106"/>
      <c r="VAL15" s="2106"/>
      <c r="VAM15" s="2101" t="s">
        <v>886</v>
      </c>
      <c r="VAN15" s="2107">
        <v>2513797304.6181192</v>
      </c>
      <c r="VAO15" s="2106">
        <v>2</v>
      </c>
      <c r="VAP15" s="2102" t="s">
        <v>4552</v>
      </c>
      <c r="VAQ15" s="2100" t="s">
        <v>925</v>
      </c>
      <c r="VAR15" s="2103"/>
      <c r="VAS15" s="2101" t="s">
        <v>927</v>
      </c>
      <c r="VAT15" s="2101" t="s">
        <v>973</v>
      </c>
      <c r="VAU15" s="2101" t="s">
        <v>1145</v>
      </c>
      <c r="VAV15" s="2101"/>
      <c r="VAW15" s="2102" t="s">
        <v>961</v>
      </c>
      <c r="VAX15" s="2106">
        <v>2013</v>
      </c>
      <c r="VAY15" s="2106"/>
      <c r="VAZ15" s="2106"/>
      <c r="VBA15" s="2106"/>
      <c r="VBB15" s="2106"/>
      <c r="VBC15" s="2101" t="s">
        <v>886</v>
      </c>
      <c r="VBD15" s="2107">
        <v>2513797304.6181192</v>
      </c>
      <c r="VBE15" s="2106">
        <v>2</v>
      </c>
      <c r="VBF15" s="2102" t="s">
        <v>4552</v>
      </c>
      <c r="VBG15" s="2100" t="s">
        <v>925</v>
      </c>
      <c r="VBH15" s="2103"/>
      <c r="VBI15" s="2101" t="s">
        <v>927</v>
      </c>
      <c r="VBJ15" s="2101" t="s">
        <v>973</v>
      </c>
      <c r="VBK15" s="2101" t="s">
        <v>1145</v>
      </c>
      <c r="VBL15" s="2101"/>
      <c r="VBM15" s="2102" t="s">
        <v>961</v>
      </c>
      <c r="VBN15" s="2106">
        <v>2013</v>
      </c>
      <c r="VBO15" s="2106"/>
      <c r="VBP15" s="2106"/>
      <c r="VBQ15" s="2106"/>
      <c r="VBR15" s="2106"/>
      <c r="VBS15" s="2101" t="s">
        <v>886</v>
      </c>
      <c r="VBT15" s="2107">
        <v>2513797304.6181192</v>
      </c>
      <c r="VBU15" s="2106">
        <v>2</v>
      </c>
      <c r="VBV15" s="2102" t="s">
        <v>4552</v>
      </c>
      <c r="VBW15" s="2100" t="s">
        <v>925</v>
      </c>
      <c r="VBX15" s="2103"/>
      <c r="VBY15" s="2101" t="s">
        <v>927</v>
      </c>
      <c r="VBZ15" s="2101" t="s">
        <v>973</v>
      </c>
      <c r="VCA15" s="2101" t="s">
        <v>1145</v>
      </c>
      <c r="VCB15" s="2101"/>
      <c r="VCC15" s="2102" t="s">
        <v>961</v>
      </c>
      <c r="VCD15" s="2106">
        <v>2013</v>
      </c>
      <c r="VCE15" s="2106"/>
      <c r="VCF15" s="2106"/>
      <c r="VCG15" s="2106"/>
      <c r="VCH15" s="2106"/>
      <c r="VCI15" s="2101" t="s">
        <v>886</v>
      </c>
      <c r="VCJ15" s="2107">
        <v>2513797304.6181192</v>
      </c>
      <c r="VCK15" s="2106">
        <v>2</v>
      </c>
      <c r="VCL15" s="2102" t="s">
        <v>4552</v>
      </c>
      <c r="VCM15" s="2100" t="s">
        <v>925</v>
      </c>
      <c r="VCN15" s="2103"/>
      <c r="VCO15" s="2101" t="s">
        <v>927</v>
      </c>
      <c r="VCP15" s="2101" t="s">
        <v>973</v>
      </c>
      <c r="VCQ15" s="2101" t="s">
        <v>1145</v>
      </c>
      <c r="VCR15" s="2101"/>
      <c r="VCS15" s="2102" t="s">
        <v>961</v>
      </c>
      <c r="VCT15" s="2106">
        <v>2013</v>
      </c>
      <c r="VCU15" s="2106"/>
      <c r="VCV15" s="2106"/>
      <c r="VCW15" s="2106"/>
      <c r="VCX15" s="2106"/>
      <c r="VCY15" s="2101" t="s">
        <v>886</v>
      </c>
      <c r="VCZ15" s="2107">
        <v>2513797304.6181192</v>
      </c>
      <c r="VDA15" s="2106">
        <v>2</v>
      </c>
      <c r="VDB15" s="2102" t="s">
        <v>4552</v>
      </c>
      <c r="VDC15" s="2100" t="s">
        <v>925</v>
      </c>
      <c r="VDD15" s="2103"/>
      <c r="VDE15" s="2101" t="s">
        <v>927</v>
      </c>
      <c r="VDF15" s="2101" t="s">
        <v>973</v>
      </c>
      <c r="VDG15" s="2101" t="s">
        <v>1145</v>
      </c>
      <c r="VDH15" s="2101"/>
      <c r="VDI15" s="2102" t="s">
        <v>961</v>
      </c>
      <c r="VDJ15" s="2106">
        <v>2013</v>
      </c>
      <c r="VDK15" s="2106"/>
      <c r="VDL15" s="2106"/>
      <c r="VDM15" s="2106"/>
      <c r="VDN15" s="2106"/>
      <c r="VDO15" s="2101" t="s">
        <v>886</v>
      </c>
      <c r="VDP15" s="2107">
        <v>2513797304.6181192</v>
      </c>
      <c r="VDQ15" s="2106">
        <v>2</v>
      </c>
      <c r="VDR15" s="2102" t="s">
        <v>4552</v>
      </c>
      <c r="VDS15" s="2100" t="s">
        <v>925</v>
      </c>
      <c r="VDT15" s="2103"/>
      <c r="VDU15" s="2101" t="s">
        <v>927</v>
      </c>
      <c r="VDV15" s="2101" t="s">
        <v>973</v>
      </c>
      <c r="VDW15" s="2101" t="s">
        <v>1145</v>
      </c>
      <c r="VDX15" s="2101"/>
      <c r="VDY15" s="2102" t="s">
        <v>961</v>
      </c>
      <c r="VDZ15" s="2106">
        <v>2013</v>
      </c>
      <c r="VEA15" s="2106"/>
      <c r="VEB15" s="2106"/>
      <c r="VEC15" s="2106"/>
      <c r="VED15" s="2106"/>
      <c r="VEE15" s="2101" t="s">
        <v>886</v>
      </c>
      <c r="VEF15" s="2107">
        <v>2513797304.6181192</v>
      </c>
      <c r="VEG15" s="2106">
        <v>2</v>
      </c>
      <c r="VEH15" s="2102" t="s">
        <v>4552</v>
      </c>
      <c r="VEI15" s="2100" t="s">
        <v>925</v>
      </c>
      <c r="VEJ15" s="2103"/>
      <c r="VEK15" s="2101" t="s">
        <v>927</v>
      </c>
      <c r="VEL15" s="2101" t="s">
        <v>973</v>
      </c>
      <c r="VEM15" s="2101" t="s">
        <v>1145</v>
      </c>
      <c r="VEN15" s="2101"/>
      <c r="VEO15" s="2102" t="s">
        <v>961</v>
      </c>
      <c r="VEP15" s="2106">
        <v>2013</v>
      </c>
      <c r="VEQ15" s="2106"/>
      <c r="VER15" s="2106"/>
      <c r="VES15" s="2106"/>
      <c r="VET15" s="2106"/>
      <c r="VEU15" s="2101" t="s">
        <v>886</v>
      </c>
      <c r="VEV15" s="2107">
        <v>2513797304.6181192</v>
      </c>
      <c r="VEW15" s="2106">
        <v>2</v>
      </c>
      <c r="VEX15" s="2102" t="s">
        <v>4552</v>
      </c>
      <c r="VEY15" s="2100" t="s">
        <v>925</v>
      </c>
      <c r="VEZ15" s="2103"/>
      <c r="VFA15" s="2101" t="s">
        <v>927</v>
      </c>
      <c r="VFB15" s="2101" t="s">
        <v>973</v>
      </c>
      <c r="VFC15" s="2101" t="s">
        <v>1145</v>
      </c>
      <c r="VFD15" s="2101"/>
      <c r="VFE15" s="2102" t="s">
        <v>961</v>
      </c>
      <c r="VFF15" s="2106">
        <v>2013</v>
      </c>
      <c r="VFG15" s="2106"/>
      <c r="VFH15" s="2106"/>
      <c r="VFI15" s="2106"/>
      <c r="VFJ15" s="2106"/>
      <c r="VFK15" s="2101" t="s">
        <v>886</v>
      </c>
      <c r="VFL15" s="2107">
        <v>2513797304.6181192</v>
      </c>
      <c r="VFM15" s="2106">
        <v>2</v>
      </c>
      <c r="VFN15" s="2102" t="s">
        <v>4552</v>
      </c>
      <c r="VFO15" s="2100" t="s">
        <v>925</v>
      </c>
      <c r="VFP15" s="2103"/>
      <c r="VFQ15" s="2101" t="s">
        <v>927</v>
      </c>
      <c r="VFR15" s="2101" t="s">
        <v>973</v>
      </c>
      <c r="VFS15" s="2101" t="s">
        <v>1145</v>
      </c>
      <c r="VFT15" s="2101"/>
      <c r="VFU15" s="2102" t="s">
        <v>961</v>
      </c>
      <c r="VFV15" s="2106">
        <v>2013</v>
      </c>
      <c r="VFW15" s="2106"/>
      <c r="VFX15" s="2106"/>
      <c r="VFY15" s="2106"/>
      <c r="VFZ15" s="2106"/>
      <c r="VGA15" s="2101" t="s">
        <v>886</v>
      </c>
      <c r="VGB15" s="2107">
        <v>2513797304.6181192</v>
      </c>
      <c r="VGC15" s="2106">
        <v>2</v>
      </c>
      <c r="VGD15" s="2102" t="s">
        <v>4552</v>
      </c>
      <c r="VGE15" s="2100" t="s">
        <v>925</v>
      </c>
      <c r="VGF15" s="2103"/>
      <c r="VGG15" s="2101" t="s">
        <v>927</v>
      </c>
      <c r="VGH15" s="2101" t="s">
        <v>973</v>
      </c>
      <c r="VGI15" s="2101" t="s">
        <v>1145</v>
      </c>
      <c r="VGJ15" s="2101"/>
      <c r="VGK15" s="2102" t="s">
        <v>961</v>
      </c>
      <c r="VGL15" s="2106">
        <v>2013</v>
      </c>
      <c r="VGM15" s="2106"/>
      <c r="VGN15" s="2106"/>
      <c r="VGO15" s="2106"/>
      <c r="VGP15" s="2106"/>
      <c r="VGQ15" s="2101" t="s">
        <v>886</v>
      </c>
      <c r="VGR15" s="2107">
        <v>2513797304.6181192</v>
      </c>
      <c r="VGS15" s="2106">
        <v>2</v>
      </c>
      <c r="VGT15" s="2102" t="s">
        <v>4552</v>
      </c>
      <c r="VGU15" s="2100" t="s">
        <v>925</v>
      </c>
      <c r="VGV15" s="2103"/>
      <c r="VGW15" s="2101" t="s">
        <v>927</v>
      </c>
      <c r="VGX15" s="2101" t="s">
        <v>973</v>
      </c>
      <c r="VGY15" s="2101" t="s">
        <v>1145</v>
      </c>
      <c r="VGZ15" s="2101"/>
      <c r="VHA15" s="2102" t="s">
        <v>961</v>
      </c>
      <c r="VHB15" s="2106">
        <v>2013</v>
      </c>
      <c r="VHC15" s="2106"/>
      <c r="VHD15" s="2106"/>
      <c r="VHE15" s="2106"/>
      <c r="VHF15" s="2106"/>
      <c r="VHG15" s="2101" t="s">
        <v>886</v>
      </c>
      <c r="VHH15" s="2107">
        <v>2513797304.6181192</v>
      </c>
      <c r="VHI15" s="2106">
        <v>2</v>
      </c>
      <c r="VHJ15" s="2102" t="s">
        <v>4552</v>
      </c>
      <c r="VHK15" s="2100" t="s">
        <v>925</v>
      </c>
      <c r="VHL15" s="2103"/>
      <c r="VHM15" s="2101" t="s">
        <v>927</v>
      </c>
      <c r="VHN15" s="2101" t="s">
        <v>973</v>
      </c>
      <c r="VHO15" s="2101" t="s">
        <v>1145</v>
      </c>
      <c r="VHP15" s="2101"/>
      <c r="VHQ15" s="2102" t="s">
        <v>961</v>
      </c>
      <c r="VHR15" s="2106">
        <v>2013</v>
      </c>
      <c r="VHS15" s="2106"/>
      <c r="VHT15" s="2106"/>
      <c r="VHU15" s="2106"/>
      <c r="VHV15" s="2106"/>
      <c r="VHW15" s="2101" t="s">
        <v>886</v>
      </c>
      <c r="VHX15" s="2107">
        <v>2513797304.6181192</v>
      </c>
      <c r="VHY15" s="2106">
        <v>2</v>
      </c>
      <c r="VHZ15" s="2102" t="s">
        <v>4552</v>
      </c>
      <c r="VIA15" s="2100" t="s">
        <v>925</v>
      </c>
      <c r="VIB15" s="2103"/>
      <c r="VIC15" s="2101" t="s">
        <v>927</v>
      </c>
      <c r="VID15" s="2101" t="s">
        <v>973</v>
      </c>
      <c r="VIE15" s="2101" t="s">
        <v>1145</v>
      </c>
      <c r="VIF15" s="2101"/>
      <c r="VIG15" s="2102" t="s">
        <v>961</v>
      </c>
      <c r="VIH15" s="2106">
        <v>2013</v>
      </c>
      <c r="VII15" s="2106"/>
      <c r="VIJ15" s="2106"/>
      <c r="VIK15" s="2106"/>
      <c r="VIL15" s="2106"/>
      <c r="VIM15" s="2101" t="s">
        <v>886</v>
      </c>
      <c r="VIN15" s="2107">
        <v>2513797304.6181192</v>
      </c>
      <c r="VIO15" s="2106">
        <v>2</v>
      </c>
      <c r="VIP15" s="2102" t="s">
        <v>4552</v>
      </c>
      <c r="VIQ15" s="2100" t="s">
        <v>925</v>
      </c>
      <c r="VIR15" s="2103"/>
      <c r="VIS15" s="2101" t="s">
        <v>927</v>
      </c>
      <c r="VIT15" s="2101" t="s">
        <v>973</v>
      </c>
      <c r="VIU15" s="2101" t="s">
        <v>1145</v>
      </c>
      <c r="VIV15" s="2101"/>
      <c r="VIW15" s="2102" t="s">
        <v>961</v>
      </c>
      <c r="VIX15" s="2106">
        <v>2013</v>
      </c>
      <c r="VIY15" s="2106"/>
      <c r="VIZ15" s="2106"/>
      <c r="VJA15" s="2106"/>
      <c r="VJB15" s="2106"/>
      <c r="VJC15" s="2101" t="s">
        <v>886</v>
      </c>
      <c r="VJD15" s="2107">
        <v>2513797304.6181192</v>
      </c>
      <c r="VJE15" s="2106">
        <v>2</v>
      </c>
      <c r="VJF15" s="2102" t="s">
        <v>4552</v>
      </c>
      <c r="VJG15" s="2100" t="s">
        <v>925</v>
      </c>
      <c r="VJH15" s="2103"/>
      <c r="VJI15" s="2101" t="s">
        <v>927</v>
      </c>
      <c r="VJJ15" s="2101" t="s">
        <v>973</v>
      </c>
      <c r="VJK15" s="2101" t="s">
        <v>1145</v>
      </c>
      <c r="VJL15" s="2101"/>
      <c r="VJM15" s="2102" t="s">
        <v>961</v>
      </c>
      <c r="VJN15" s="2106">
        <v>2013</v>
      </c>
      <c r="VJO15" s="2106"/>
      <c r="VJP15" s="2106"/>
      <c r="VJQ15" s="2106"/>
      <c r="VJR15" s="2106"/>
      <c r="VJS15" s="2101" t="s">
        <v>886</v>
      </c>
      <c r="VJT15" s="2107">
        <v>2513797304.6181192</v>
      </c>
      <c r="VJU15" s="2106">
        <v>2</v>
      </c>
      <c r="VJV15" s="2102" t="s">
        <v>4552</v>
      </c>
      <c r="VJW15" s="2100" t="s">
        <v>925</v>
      </c>
      <c r="VJX15" s="2103"/>
      <c r="VJY15" s="2101" t="s">
        <v>927</v>
      </c>
      <c r="VJZ15" s="2101" t="s">
        <v>973</v>
      </c>
      <c r="VKA15" s="2101" t="s">
        <v>1145</v>
      </c>
      <c r="VKB15" s="2101"/>
      <c r="VKC15" s="2102" t="s">
        <v>961</v>
      </c>
      <c r="VKD15" s="2106">
        <v>2013</v>
      </c>
      <c r="VKE15" s="2106"/>
      <c r="VKF15" s="2106"/>
      <c r="VKG15" s="2106"/>
      <c r="VKH15" s="2106"/>
      <c r="VKI15" s="2101" t="s">
        <v>886</v>
      </c>
      <c r="VKJ15" s="2107">
        <v>2513797304.6181192</v>
      </c>
      <c r="VKK15" s="2106">
        <v>2</v>
      </c>
      <c r="VKL15" s="2102" t="s">
        <v>4552</v>
      </c>
      <c r="VKM15" s="2100" t="s">
        <v>925</v>
      </c>
      <c r="VKN15" s="2103"/>
      <c r="VKO15" s="2101" t="s">
        <v>927</v>
      </c>
      <c r="VKP15" s="2101" t="s">
        <v>973</v>
      </c>
      <c r="VKQ15" s="2101" t="s">
        <v>1145</v>
      </c>
      <c r="VKR15" s="2101"/>
      <c r="VKS15" s="2102" t="s">
        <v>961</v>
      </c>
      <c r="VKT15" s="2106">
        <v>2013</v>
      </c>
      <c r="VKU15" s="2106"/>
      <c r="VKV15" s="2106"/>
      <c r="VKW15" s="2106"/>
      <c r="VKX15" s="2106"/>
      <c r="VKY15" s="2101" t="s">
        <v>886</v>
      </c>
      <c r="VKZ15" s="2107">
        <v>2513797304.6181192</v>
      </c>
      <c r="VLA15" s="2106">
        <v>2</v>
      </c>
      <c r="VLB15" s="2102" t="s">
        <v>4552</v>
      </c>
      <c r="VLC15" s="2100" t="s">
        <v>925</v>
      </c>
      <c r="VLD15" s="2103"/>
      <c r="VLE15" s="2101" t="s">
        <v>927</v>
      </c>
      <c r="VLF15" s="2101" t="s">
        <v>973</v>
      </c>
      <c r="VLG15" s="2101" t="s">
        <v>1145</v>
      </c>
      <c r="VLH15" s="2101"/>
      <c r="VLI15" s="2102" t="s">
        <v>961</v>
      </c>
      <c r="VLJ15" s="2106">
        <v>2013</v>
      </c>
      <c r="VLK15" s="2106"/>
      <c r="VLL15" s="2106"/>
      <c r="VLM15" s="2106"/>
      <c r="VLN15" s="2106"/>
      <c r="VLO15" s="2101" t="s">
        <v>886</v>
      </c>
      <c r="VLP15" s="2107">
        <v>2513797304.6181192</v>
      </c>
      <c r="VLQ15" s="2106">
        <v>2</v>
      </c>
      <c r="VLR15" s="2102" t="s">
        <v>4552</v>
      </c>
      <c r="VLS15" s="2100" t="s">
        <v>925</v>
      </c>
      <c r="VLT15" s="2103"/>
      <c r="VLU15" s="2101" t="s">
        <v>927</v>
      </c>
      <c r="VLV15" s="2101" t="s">
        <v>973</v>
      </c>
      <c r="VLW15" s="2101" t="s">
        <v>1145</v>
      </c>
      <c r="VLX15" s="2101"/>
      <c r="VLY15" s="2102" t="s">
        <v>961</v>
      </c>
      <c r="VLZ15" s="2106">
        <v>2013</v>
      </c>
      <c r="VMA15" s="2106"/>
      <c r="VMB15" s="2106"/>
      <c r="VMC15" s="2106"/>
      <c r="VMD15" s="2106"/>
      <c r="VME15" s="2101" t="s">
        <v>886</v>
      </c>
      <c r="VMF15" s="2107">
        <v>2513797304.6181192</v>
      </c>
      <c r="VMG15" s="2106">
        <v>2</v>
      </c>
      <c r="VMH15" s="2102" t="s">
        <v>4552</v>
      </c>
      <c r="VMI15" s="2100" t="s">
        <v>925</v>
      </c>
      <c r="VMJ15" s="2103"/>
      <c r="VMK15" s="2101" t="s">
        <v>927</v>
      </c>
      <c r="VML15" s="2101" t="s">
        <v>973</v>
      </c>
      <c r="VMM15" s="2101" t="s">
        <v>1145</v>
      </c>
      <c r="VMN15" s="2101"/>
      <c r="VMO15" s="2102" t="s">
        <v>961</v>
      </c>
      <c r="VMP15" s="2106">
        <v>2013</v>
      </c>
      <c r="VMQ15" s="2106"/>
      <c r="VMR15" s="2106"/>
      <c r="VMS15" s="2106"/>
      <c r="VMT15" s="2106"/>
      <c r="VMU15" s="2101" t="s">
        <v>886</v>
      </c>
      <c r="VMV15" s="2107">
        <v>2513797304.6181192</v>
      </c>
      <c r="VMW15" s="2106">
        <v>2</v>
      </c>
      <c r="VMX15" s="2102" t="s">
        <v>4552</v>
      </c>
      <c r="VMY15" s="2100" t="s">
        <v>925</v>
      </c>
      <c r="VMZ15" s="2103"/>
      <c r="VNA15" s="2101" t="s">
        <v>927</v>
      </c>
      <c r="VNB15" s="2101" t="s">
        <v>973</v>
      </c>
      <c r="VNC15" s="2101" t="s">
        <v>1145</v>
      </c>
      <c r="VND15" s="2101"/>
      <c r="VNE15" s="2102" t="s">
        <v>961</v>
      </c>
      <c r="VNF15" s="2106">
        <v>2013</v>
      </c>
      <c r="VNG15" s="2106"/>
      <c r="VNH15" s="2106"/>
      <c r="VNI15" s="2106"/>
      <c r="VNJ15" s="2106"/>
      <c r="VNK15" s="2101" t="s">
        <v>886</v>
      </c>
      <c r="VNL15" s="2107">
        <v>2513797304.6181192</v>
      </c>
      <c r="VNM15" s="2106">
        <v>2</v>
      </c>
      <c r="VNN15" s="2102" t="s">
        <v>4552</v>
      </c>
      <c r="VNO15" s="2100" t="s">
        <v>925</v>
      </c>
      <c r="VNP15" s="2103"/>
      <c r="VNQ15" s="2101" t="s">
        <v>927</v>
      </c>
      <c r="VNR15" s="2101" t="s">
        <v>973</v>
      </c>
      <c r="VNS15" s="2101" t="s">
        <v>1145</v>
      </c>
      <c r="VNT15" s="2101"/>
      <c r="VNU15" s="2102" t="s">
        <v>961</v>
      </c>
      <c r="VNV15" s="2106">
        <v>2013</v>
      </c>
      <c r="VNW15" s="2106"/>
      <c r="VNX15" s="2106"/>
      <c r="VNY15" s="2106"/>
      <c r="VNZ15" s="2106"/>
      <c r="VOA15" s="2101" t="s">
        <v>886</v>
      </c>
      <c r="VOB15" s="2107">
        <v>2513797304.6181192</v>
      </c>
      <c r="VOC15" s="2106">
        <v>2</v>
      </c>
      <c r="VOD15" s="2102" t="s">
        <v>4552</v>
      </c>
      <c r="VOE15" s="2100" t="s">
        <v>925</v>
      </c>
      <c r="VOF15" s="2103"/>
      <c r="VOG15" s="2101" t="s">
        <v>927</v>
      </c>
      <c r="VOH15" s="2101" t="s">
        <v>973</v>
      </c>
      <c r="VOI15" s="2101" t="s">
        <v>1145</v>
      </c>
      <c r="VOJ15" s="2101"/>
      <c r="VOK15" s="2102" t="s">
        <v>961</v>
      </c>
      <c r="VOL15" s="2106">
        <v>2013</v>
      </c>
      <c r="VOM15" s="2106"/>
      <c r="VON15" s="2106"/>
      <c r="VOO15" s="2106"/>
      <c r="VOP15" s="2106"/>
      <c r="VOQ15" s="2101" t="s">
        <v>886</v>
      </c>
      <c r="VOR15" s="2107">
        <v>2513797304.6181192</v>
      </c>
      <c r="VOS15" s="2106">
        <v>2</v>
      </c>
      <c r="VOT15" s="2102" t="s">
        <v>4552</v>
      </c>
      <c r="VOU15" s="2100" t="s">
        <v>925</v>
      </c>
      <c r="VOV15" s="2103"/>
      <c r="VOW15" s="2101" t="s">
        <v>927</v>
      </c>
      <c r="VOX15" s="2101" t="s">
        <v>973</v>
      </c>
      <c r="VOY15" s="2101" t="s">
        <v>1145</v>
      </c>
      <c r="VOZ15" s="2101"/>
      <c r="VPA15" s="2102" t="s">
        <v>961</v>
      </c>
      <c r="VPB15" s="2106">
        <v>2013</v>
      </c>
      <c r="VPC15" s="2106"/>
      <c r="VPD15" s="2106"/>
      <c r="VPE15" s="2106"/>
      <c r="VPF15" s="2106"/>
      <c r="VPG15" s="2101" t="s">
        <v>886</v>
      </c>
      <c r="VPH15" s="2107">
        <v>2513797304.6181192</v>
      </c>
      <c r="VPI15" s="2106">
        <v>2</v>
      </c>
      <c r="VPJ15" s="2102" t="s">
        <v>4552</v>
      </c>
      <c r="VPK15" s="2100" t="s">
        <v>925</v>
      </c>
      <c r="VPL15" s="2103"/>
      <c r="VPM15" s="2101" t="s">
        <v>927</v>
      </c>
      <c r="VPN15" s="2101" t="s">
        <v>973</v>
      </c>
      <c r="VPO15" s="2101" t="s">
        <v>1145</v>
      </c>
      <c r="VPP15" s="2101"/>
      <c r="VPQ15" s="2102" t="s">
        <v>961</v>
      </c>
      <c r="VPR15" s="2106">
        <v>2013</v>
      </c>
      <c r="VPS15" s="2106"/>
      <c r="VPT15" s="2106"/>
      <c r="VPU15" s="2106"/>
      <c r="VPV15" s="2106"/>
      <c r="VPW15" s="2101" t="s">
        <v>886</v>
      </c>
      <c r="VPX15" s="2107">
        <v>2513797304.6181192</v>
      </c>
      <c r="VPY15" s="2106">
        <v>2</v>
      </c>
      <c r="VPZ15" s="2102" t="s">
        <v>4552</v>
      </c>
      <c r="VQA15" s="2100" t="s">
        <v>925</v>
      </c>
      <c r="VQB15" s="2103"/>
      <c r="VQC15" s="2101" t="s">
        <v>927</v>
      </c>
      <c r="VQD15" s="2101" t="s">
        <v>973</v>
      </c>
      <c r="VQE15" s="2101" t="s">
        <v>1145</v>
      </c>
      <c r="VQF15" s="2101"/>
      <c r="VQG15" s="2102" t="s">
        <v>961</v>
      </c>
      <c r="VQH15" s="2106">
        <v>2013</v>
      </c>
      <c r="VQI15" s="2106"/>
      <c r="VQJ15" s="2106"/>
      <c r="VQK15" s="2106"/>
      <c r="VQL15" s="2106"/>
      <c r="VQM15" s="2101" t="s">
        <v>886</v>
      </c>
      <c r="VQN15" s="2107">
        <v>2513797304.6181192</v>
      </c>
      <c r="VQO15" s="2106">
        <v>2</v>
      </c>
      <c r="VQP15" s="2102" t="s">
        <v>4552</v>
      </c>
      <c r="VQQ15" s="2100" t="s">
        <v>925</v>
      </c>
      <c r="VQR15" s="2103"/>
      <c r="VQS15" s="2101" t="s">
        <v>927</v>
      </c>
      <c r="VQT15" s="2101" t="s">
        <v>973</v>
      </c>
      <c r="VQU15" s="2101" t="s">
        <v>1145</v>
      </c>
      <c r="VQV15" s="2101"/>
      <c r="VQW15" s="2102" t="s">
        <v>961</v>
      </c>
      <c r="VQX15" s="2106">
        <v>2013</v>
      </c>
      <c r="VQY15" s="2106"/>
      <c r="VQZ15" s="2106"/>
      <c r="VRA15" s="2106"/>
      <c r="VRB15" s="2106"/>
      <c r="VRC15" s="2101" t="s">
        <v>886</v>
      </c>
      <c r="VRD15" s="2107">
        <v>2513797304.6181192</v>
      </c>
      <c r="VRE15" s="2106">
        <v>2</v>
      </c>
      <c r="VRF15" s="2102" t="s">
        <v>4552</v>
      </c>
      <c r="VRG15" s="2100" t="s">
        <v>925</v>
      </c>
      <c r="VRH15" s="2103"/>
      <c r="VRI15" s="2101" t="s">
        <v>927</v>
      </c>
      <c r="VRJ15" s="2101" t="s">
        <v>973</v>
      </c>
      <c r="VRK15" s="2101" t="s">
        <v>1145</v>
      </c>
      <c r="VRL15" s="2101"/>
      <c r="VRM15" s="2102" t="s">
        <v>961</v>
      </c>
      <c r="VRN15" s="2106">
        <v>2013</v>
      </c>
      <c r="VRO15" s="2106"/>
      <c r="VRP15" s="2106"/>
      <c r="VRQ15" s="2106"/>
      <c r="VRR15" s="2106"/>
      <c r="VRS15" s="2101" t="s">
        <v>886</v>
      </c>
      <c r="VRT15" s="2107">
        <v>2513797304.6181192</v>
      </c>
      <c r="VRU15" s="2106">
        <v>2</v>
      </c>
      <c r="VRV15" s="2102" t="s">
        <v>4552</v>
      </c>
      <c r="VRW15" s="2100" t="s">
        <v>925</v>
      </c>
      <c r="VRX15" s="2103"/>
      <c r="VRY15" s="2101" t="s">
        <v>927</v>
      </c>
      <c r="VRZ15" s="2101" t="s">
        <v>973</v>
      </c>
      <c r="VSA15" s="2101" t="s">
        <v>1145</v>
      </c>
      <c r="VSB15" s="2101"/>
      <c r="VSC15" s="2102" t="s">
        <v>961</v>
      </c>
      <c r="VSD15" s="2106">
        <v>2013</v>
      </c>
      <c r="VSE15" s="2106"/>
      <c r="VSF15" s="2106"/>
      <c r="VSG15" s="2106"/>
      <c r="VSH15" s="2106"/>
      <c r="VSI15" s="2101" t="s">
        <v>886</v>
      </c>
      <c r="VSJ15" s="2107">
        <v>2513797304.6181192</v>
      </c>
      <c r="VSK15" s="2106">
        <v>2</v>
      </c>
      <c r="VSL15" s="2102" t="s">
        <v>4552</v>
      </c>
      <c r="VSM15" s="2100" t="s">
        <v>925</v>
      </c>
      <c r="VSN15" s="2103"/>
      <c r="VSO15" s="2101" t="s">
        <v>927</v>
      </c>
      <c r="VSP15" s="2101" t="s">
        <v>973</v>
      </c>
      <c r="VSQ15" s="2101" t="s">
        <v>1145</v>
      </c>
      <c r="VSR15" s="2101"/>
      <c r="VSS15" s="2102" t="s">
        <v>961</v>
      </c>
      <c r="VST15" s="2106">
        <v>2013</v>
      </c>
      <c r="VSU15" s="2106"/>
      <c r="VSV15" s="2106"/>
      <c r="VSW15" s="2106"/>
      <c r="VSX15" s="2106"/>
      <c r="VSY15" s="2101" t="s">
        <v>886</v>
      </c>
      <c r="VSZ15" s="2107">
        <v>2513797304.6181192</v>
      </c>
      <c r="VTA15" s="2106">
        <v>2</v>
      </c>
      <c r="VTB15" s="2102" t="s">
        <v>4552</v>
      </c>
      <c r="VTC15" s="2100" t="s">
        <v>925</v>
      </c>
      <c r="VTD15" s="2103"/>
      <c r="VTE15" s="2101" t="s">
        <v>927</v>
      </c>
      <c r="VTF15" s="2101" t="s">
        <v>973</v>
      </c>
      <c r="VTG15" s="2101" t="s">
        <v>1145</v>
      </c>
      <c r="VTH15" s="2101"/>
      <c r="VTI15" s="2102" t="s">
        <v>961</v>
      </c>
      <c r="VTJ15" s="2106">
        <v>2013</v>
      </c>
      <c r="VTK15" s="2106"/>
      <c r="VTL15" s="2106"/>
      <c r="VTM15" s="2106"/>
      <c r="VTN15" s="2106"/>
      <c r="VTO15" s="2101" t="s">
        <v>886</v>
      </c>
      <c r="VTP15" s="2107">
        <v>2513797304.6181192</v>
      </c>
      <c r="VTQ15" s="2106">
        <v>2</v>
      </c>
      <c r="VTR15" s="2102" t="s">
        <v>4552</v>
      </c>
      <c r="VTS15" s="2100" t="s">
        <v>925</v>
      </c>
      <c r="VTT15" s="2103"/>
      <c r="VTU15" s="2101" t="s">
        <v>927</v>
      </c>
      <c r="VTV15" s="2101" t="s">
        <v>973</v>
      </c>
      <c r="VTW15" s="2101" t="s">
        <v>1145</v>
      </c>
      <c r="VTX15" s="2101"/>
      <c r="VTY15" s="2102" t="s">
        <v>961</v>
      </c>
      <c r="VTZ15" s="2106">
        <v>2013</v>
      </c>
      <c r="VUA15" s="2106"/>
      <c r="VUB15" s="2106"/>
      <c r="VUC15" s="2106"/>
      <c r="VUD15" s="2106"/>
      <c r="VUE15" s="2101" t="s">
        <v>886</v>
      </c>
      <c r="VUF15" s="2107">
        <v>2513797304.6181192</v>
      </c>
      <c r="VUG15" s="2106">
        <v>2</v>
      </c>
      <c r="VUH15" s="2102" t="s">
        <v>4552</v>
      </c>
      <c r="VUI15" s="2100" t="s">
        <v>925</v>
      </c>
      <c r="VUJ15" s="2103"/>
      <c r="VUK15" s="2101" t="s">
        <v>927</v>
      </c>
      <c r="VUL15" s="2101" t="s">
        <v>973</v>
      </c>
      <c r="VUM15" s="2101" t="s">
        <v>1145</v>
      </c>
      <c r="VUN15" s="2101"/>
      <c r="VUO15" s="2102" t="s">
        <v>961</v>
      </c>
      <c r="VUP15" s="2106">
        <v>2013</v>
      </c>
      <c r="VUQ15" s="2106"/>
      <c r="VUR15" s="2106"/>
      <c r="VUS15" s="2106"/>
      <c r="VUT15" s="2106"/>
      <c r="VUU15" s="2101" t="s">
        <v>886</v>
      </c>
      <c r="VUV15" s="2107">
        <v>2513797304.6181192</v>
      </c>
      <c r="VUW15" s="2106">
        <v>2</v>
      </c>
      <c r="VUX15" s="2102" t="s">
        <v>4552</v>
      </c>
      <c r="VUY15" s="2100" t="s">
        <v>925</v>
      </c>
      <c r="VUZ15" s="2103"/>
      <c r="VVA15" s="2101" t="s">
        <v>927</v>
      </c>
      <c r="VVB15" s="2101" t="s">
        <v>973</v>
      </c>
      <c r="VVC15" s="2101" t="s">
        <v>1145</v>
      </c>
      <c r="VVD15" s="2101"/>
      <c r="VVE15" s="2102" t="s">
        <v>961</v>
      </c>
      <c r="VVF15" s="2106">
        <v>2013</v>
      </c>
      <c r="VVG15" s="2106"/>
      <c r="VVH15" s="2106"/>
      <c r="VVI15" s="2106"/>
      <c r="VVJ15" s="2106"/>
      <c r="VVK15" s="2101" t="s">
        <v>886</v>
      </c>
      <c r="VVL15" s="2107">
        <v>2513797304.6181192</v>
      </c>
      <c r="VVM15" s="2106">
        <v>2</v>
      </c>
      <c r="VVN15" s="2102" t="s">
        <v>4552</v>
      </c>
      <c r="VVO15" s="2100" t="s">
        <v>925</v>
      </c>
      <c r="VVP15" s="2103"/>
      <c r="VVQ15" s="2101" t="s">
        <v>927</v>
      </c>
      <c r="VVR15" s="2101" t="s">
        <v>973</v>
      </c>
      <c r="VVS15" s="2101" t="s">
        <v>1145</v>
      </c>
      <c r="VVT15" s="2101"/>
      <c r="VVU15" s="2102" t="s">
        <v>961</v>
      </c>
      <c r="VVV15" s="2106">
        <v>2013</v>
      </c>
      <c r="VVW15" s="2106"/>
      <c r="VVX15" s="2106"/>
      <c r="VVY15" s="2106"/>
      <c r="VVZ15" s="2106"/>
      <c r="VWA15" s="2101" t="s">
        <v>886</v>
      </c>
      <c r="VWB15" s="2107">
        <v>2513797304.6181192</v>
      </c>
      <c r="VWC15" s="2106">
        <v>2</v>
      </c>
      <c r="VWD15" s="2102" t="s">
        <v>4552</v>
      </c>
      <c r="VWE15" s="2100" t="s">
        <v>925</v>
      </c>
      <c r="VWF15" s="2103"/>
      <c r="VWG15" s="2101" t="s">
        <v>927</v>
      </c>
      <c r="VWH15" s="2101" t="s">
        <v>973</v>
      </c>
      <c r="VWI15" s="2101" t="s">
        <v>1145</v>
      </c>
      <c r="VWJ15" s="2101"/>
      <c r="VWK15" s="2102" t="s">
        <v>961</v>
      </c>
      <c r="VWL15" s="2106">
        <v>2013</v>
      </c>
      <c r="VWM15" s="2106"/>
      <c r="VWN15" s="2106"/>
      <c r="VWO15" s="2106"/>
      <c r="VWP15" s="2106"/>
      <c r="VWQ15" s="2101" t="s">
        <v>886</v>
      </c>
      <c r="VWR15" s="2107">
        <v>2513797304.6181192</v>
      </c>
      <c r="VWS15" s="2106">
        <v>2</v>
      </c>
      <c r="VWT15" s="2102" t="s">
        <v>4552</v>
      </c>
      <c r="VWU15" s="2100" t="s">
        <v>925</v>
      </c>
      <c r="VWV15" s="2103"/>
      <c r="VWW15" s="2101" t="s">
        <v>927</v>
      </c>
      <c r="VWX15" s="2101" t="s">
        <v>973</v>
      </c>
      <c r="VWY15" s="2101" t="s">
        <v>1145</v>
      </c>
      <c r="VWZ15" s="2101"/>
      <c r="VXA15" s="2102" t="s">
        <v>961</v>
      </c>
      <c r="VXB15" s="2106">
        <v>2013</v>
      </c>
      <c r="VXC15" s="2106"/>
      <c r="VXD15" s="2106"/>
      <c r="VXE15" s="2106"/>
      <c r="VXF15" s="2106"/>
      <c r="VXG15" s="2101" t="s">
        <v>886</v>
      </c>
      <c r="VXH15" s="2107">
        <v>2513797304.6181192</v>
      </c>
      <c r="VXI15" s="2106">
        <v>2</v>
      </c>
      <c r="VXJ15" s="2102" t="s">
        <v>4552</v>
      </c>
      <c r="VXK15" s="2100" t="s">
        <v>925</v>
      </c>
      <c r="VXL15" s="2103"/>
      <c r="VXM15" s="2101" t="s">
        <v>927</v>
      </c>
      <c r="VXN15" s="2101" t="s">
        <v>973</v>
      </c>
      <c r="VXO15" s="2101" t="s">
        <v>1145</v>
      </c>
      <c r="VXP15" s="2101"/>
      <c r="VXQ15" s="2102" t="s">
        <v>961</v>
      </c>
      <c r="VXR15" s="2106">
        <v>2013</v>
      </c>
      <c r="VXS15" s="2106"/>
      <c r="VXT15" s="2106"/>
      <c r="VXU15" s="2106"/>
      <c r="VXV15" s="2106"/>
      <c r="VXW15" s="2101" t="s">
        <v>886</v>
      </c>
      <c r="VXX15" s="2107">
        <v>2513797304.6181192</v>
      </c>
      <c r="VXY15" s="2106">
        <v>2</v>
      </c>
      <c r="VXZ15" s="2102" t="s">
        <v>4552</v>
      </c>
      <c r="VYA15" s="2100" t="s">
        <v>925</v>
      </c>
      <c r="VYB15" s="2103"/>
      <c r="VYC15" s="2101" t="s">
        <v>927</v>
      </c>
      <c r="VYD15" s="2101" t="s">
        <v>973</v>
      </c>
      <c r="VYE15" s="2101" t="s">
        <v>1145</v>
      </c>
      <c r="VYF15" s="2101"/>
      <c r="VYG15" s="2102" t="s">
        <v>961</v>
      </c>
      <c r="VYH15" s="2106">
        <v>2013</v>
      </c>
      <c r="VYI15" s="2106"/>
      <c r="VYJ15" s="2106"/>
      <c r="VYK15" s="2106"/>
      <c r="VYL15" s="2106"/>
      <c r="VYM15" s="2101" t="s">
        <v>886</v>
      </c>
      <c r="VYN15" s="2107">
        <v>2513797304.6181192</v>
      </c>
      <c r="VYO15" s="2106">
        <v>2</v>
      </c>
      <c r="VYP15" s="2102" t="s">
        <v>4552</v>
      </c>
      <c r="VYQ15" s="2100" t="s">
        <v>925</v>
      </c>
      <c r="VYR15" s="2103"/>
      <c r="VYS15" s="2101" t="s">
        <v>927</v>
      </c>
      <c r="VYT15" s="2101" t="s">
        <v>973</v>
      </c>
      <c r="VYU15" s="2101" t="s">
        <v>1145</v>
      </c>
      <c r="VYV15" s="2101"/>
      <c r="VYW15" s="2102" t="s">
        <v>961</v>
      </c>
      <c r="VYX15" s="2106">
        <v>2013</v>
      </c>
      <c r="VYY15" s="2106"/>
      <c r="VYZ15" s="2106"/>
      <c r="VZA15" s="2106"/>
      <c r="VZB15" s="2106"/>
      <c r="VZC15" s="2101" t="s">
        <v>886</v>
      </c>
      <c r="VZD15" s="2107">
        <v>2513797304.6181192</v>
      </c>
      <c r="VZE15" s="2106">
        <v>2</v>
      </c>
      <c r="VZF15" s="2102" t="s">
        <v>4552</v>
      </c>
      <c r="VZG15" s="2100" t="s">
        <v>925</v>
      </c>
      <c r="VZH15" s="2103"/>
      <c r="VZI15" s="2101" t="s">
        <v>927</v>
      </c>
      <c r="VZJ15" s="2101" t="s">
        <v>973</v>
      </c>
      <c r="VZK15" s="2101" t="s">
        <v>1145</v>
      </c>
      <c r="VZL15" s="2101"/>
      <c r="VZM15" s="2102" t="s">
        <v>961</v>
      </c>
      <c r="VZN15" s="2106">
        <v>2013</v>
      </c>
      <c r="VZO15" s="2106"/>
      <c r="VZP15" s="2106"/>
      <c r="VZQ15" s="2106"/>
      <c r="VZR15" s="2106"/>
      <c r="VZS15" s="2101" t="s">
        <v>886</v>
      </c>
      <c r="VZT15" s="2107">
        <v>2513797304.6181192</v>
      </c>
      <c r="VZU15" s="2106">
        <v>2</v>
      </c>
      <c r="VZV15" s="2102" t="s">
        <v>4552</v>
      </c>
      <c r="VZW15" s="2100" t="s">
        <v>925</v>
      </c>
      <c r="VZX15" s="2103"/>
      <c r="VZY15" s="2101" t="s">
        <v>927</v>
      </c>
      <c r="VZZ15" s="2101" t="s">
        <v>973</v>
      </c>
      <c r="WAA15" s="2101" t="s">
        <v>1145</v>
      </c>
      <c r="WAB15" s="2101"/>
      <c r="WAC15" s="2102" t="s">
        <v>961</v>
      </c>
      <c r="WAD15" s="2106">
        <v>2013</v>
      </c>
      <c r="WAE15" s="2106"/>
      <c r="WAF15" s="2106"/>
      <c r="WAG15" s="2106"/>
      <c r="WAH15" s="2106"/>
      <c r="WAI15" s="2101" t="s">
        <v>886</v>
      </c>
      <c r="WAJ15" s="2107">
        <v>2513797304.6181192</v>
      </c>
      <c r="WAK15" s="2106">
        <v>2</v>
      </c>
      <c r="WAL15" s="2102" t="s">
        <v>4552</v>
      </c>
      <c r="WAM15" s="2100" t="s">
        <v>925</v>
      </c>
      <c r="WAN15" s="2103"/>
      <c r="WAO15" s="2101" t="s">
        <v>927</v>
      </c>
      <c r="WAP15" s="2101" t="s">
        <v>973</v>
      </c>
      <c r="WAQ15" s="2101" t="s">
        <v>1145</v>
      </c>
      <c r="WAR15" s="2101"/>
      <c r="WAS15" s="2102" t="s">
        <v>961</v>
      </c>
      <c r="WAT15" s="2106">
        <v>2013</v>
      </c>
      <c r="WAU15" s="2106"/>
      <c r="WAV15" s="2106"/>
      <c r="WAW15" s="2106"/>
      <c r="WAX15" s="2106"/>
      <c r="WAY15" s="2101" t="s">
        <v>886</v>
      </c>
      <c r="WAZ15" s="2107">
        <v>2513797304.6181192</v>
      </c>
      <c r="WBA15" s="2106">
        <v>2</v>
      </c>
      <c r="WBB15" s="2102" t="s">
        <v>4552</v>
      </c>
      <c r="WBC15" s="2100" t="s">
        <v>925</v>
      </c>
      <c r="WBD15" s="2103"/>
      <c r="WBE15" s="2101" t="s">
        <v>927</v>
      </c>
      <c r="WBF15" s="2101" t="s">
        <v>973</v>
      </c>
      <c r="WBG15" s="2101" t="s">
        <v>1145</v>
      </c>
      <c r="WBH15" s="2101"/>
      <c r="WBI15" s="2102" t="s">
        <v>961</v>
      </c>
      <c r="WBJ15" s="2106">
        <v>2013</v>
      </c>
      <c r="WBK15" s="2106"/>
      <c r="WBL15" s="2106"/>
      <c r="WBM15" s="2106"/>
      <c r="WBN15" s="2106"/>
      <c r="WBO15" s="2101" t="s">
        <v>886</v>
      </c>
      <c r="WBP15" s="2107">
        <v>2513797304.6181192</v>
      </c>
      <c r="WBQ15" s="2106">
        <v>2</v>
      </c>
      <c r="WBR15" s="2102" t="s">
        <v>4552</v>
      </c>
      <c r="WBS15" s="2100" t="s">
        <v>925</v>
      </c>
      <c r="WBT15" s="2103"/>
      <c r="WBU15" s="2101" t="s">
        <v>927</v>
      </c>
      <c r="WBV15" s="2101" t="s">
        <v>973</v>
      </c>
      <c r="WBW15" s="2101" t="s">
        <v>1145</v>
      </c>
      <c r="WBX15" s="2101"/>
      <c r="WBY15" s="2102" t="s">
        <v>961</v>
      </c>
      <c r="WBZ15" s="2106">
        <v>2013</v>
      </c>
      <c r="WCA15" s="2106"/>
      <c r="WCB15" s="2106"/>
      <c r="WCC15" s="2106"/>
      <c r="WCD15" s="2106"/>
      <c r="WCE15" s="2101" t="s">
        <v>886</v>
      </c>
      <c r="WCF15" s="2107">
        <v>2513797304.6181192</v>
      </c>
      <c r="WCG15" s="2106">
        <v>2</v>
      </c>
      <c r="WCH15" s="2102" t="s">
        <v>4552</v>
      </c>
      <c r="WCI15" s="2100" t="s">
        <v>925</v>
      </c>
      <c r="WCJ15" s="2103"/>
      <c r="WCK15" s="2101" t="s">
        <v>927</v>
      </c>
      <c r="WCL15" s="2101" t="s">
        <v>973</v>
      </c>
      <c r="WCM15" s="2101" t="s">
        <v>1145</v>
      </c>
      <c r="WCN15" s="2101"/>
      <c r="WCO15" s="2102" t="s">
        <v>961</v>
      </c>
      <c r="WCP15" s="2106">
        <v>2013</v>
      </c>
      <c r="WCQ15" s="2106"/>
      <c r="WCR15" s="2106"/>
      <c r="WCS15" s="2106"/>
      <c r="WCT15" s="2106"/>
      <c r="WCU15" s="2101" t="s">
        <v>886</v>
      </c>
      <c r="WCV15" s="2107">
        <v>2513797304.6181192</v>
      </c>
      <c r="WCW15" s="2106">
        <v>2</v>
      </c>
      <c r="WCX15" s="2102" t="s">
        <v>4552</v>
      </c>
      <c r="WCY15" s="2100" t="s">
        <v>925</v>
      </c>
      <c r="WCZ15" s="2103"/>
      <c r="WDA15" s="2101" t="s">
        <v>927</v>
      </c>
      <c r="WDB15" s="2101" t="s">
        <v>973</v>
      </c>
      <c r="WDC15" s="2101" t="s">
        <v>1145</v>
      </c>
      <c r="WDD15" s="2101"/>
      <c r="WDE15" s="2102" t="s">
        <v>961</v>
      </c>
      <c r="WDF15" s="2106">
        <v>2013</v>
      </c>
      <c r="WDG15" s="2106"/>
      <c r="WDH15" s="2106"/>
      <c r="WDI15" s="2106"/>
      <c r="WDJ15" s="2106"/>
      <c r="WDK15" s="2101" t="s">
        <v>886</v>
      </c>
      <c r="WDL15" s="2107">
        <v>2513797304.6181192</v>
      </c>
      <c r="WDM15" s="2106">
        <v>2</v>
      </c>
      <c r="WDN15" s="2102" t="s">
        <v>4552</v>
      </c>
      <c r="WDO15" s="2100" t="s">
        <v>925</v>
      </c>
      <c r="WDP15" s="2103"/>
      <c r="WDQ15" s="2101" t="s">
        <v>927</v>
      </c>
      <c r="WDR15" s="2101" t="s">
        <v>973</v>
      </c>
      <c r="WDS15" s="2101" t="s">
        <v>1145</v>
      </c>
      <c r="WDT15" s="2101"/>
      <c r="WDU15" s="2102" t="s">
        <v>961</v>
      </c>
      <c r="WDV15" s="2106">
        <v>2013</v>
      </c>
      <c r="WDW15" s="2106"/>
      <c r="WDX15" s="2106"/>
      <c r="WDY15" s="2106"/>
      <c r="WDZ15" s="2106"/>
      <c r="WEA15" s="2101" t="s">
        <v>886</v>
      </c>
      <c r="WEB15" s="2107">
        <v>2513797304.6181192</v>
      </c>
      <c r="WEC15" s="2106">
        <v>2</v>
      </c>
      <c r="WED15" s="2102" t="s">
        <v>4552</v>
      </c>
      <c r="WEE15" s="2100" t="s">
        <v>925</v>
      </c>
      <c r="WEF15" s="2103"/>
      <c r="WEG15" s="2101" t="s">
        <v>927</v>
      </c>
      <c r="WEH15" s="2101" t="s">
        <v>973</v>
      </c>
      <c r="WEI15" s="2101" t="s">
        <v>1145</v>
      </c>
      <c r="WEJ15" s="2101"/>
      <c r="WEK15" s="2102" t="s">
        <v>961</v>
      </c>
      <c r="WEL15" s="2106">
        <v>2013</v>
      </c>
      <c r="WEM15" s="2106"/>
      <c r="WEN15" s="2106"/>
      <c r="WEO15" s="2106"/>
      <c r="WEP15" s="2106"/>
      <c r="WEQ15" s="2101" t="s">
        <v>886</v>
      </c>
      <c r="WER15" s="2107">
        <v>2513797304.6181192</v>
      </c>
      <c r="WES15" s="2106">
        <v>2</v>
      </c>
      <c r="WET15" s="2102" t="s">
        <v>4552</v>
      </c>
      <c r="WEU15" s="2100" t="s">
        <v>925</v>
      </c>
      <c r="WEV15" s="2103"/>
      <c r="WEW15" s="2101" t="s">
        <v>927</v>
      </c>
      <c r="WEX15" s="2101" t="s">
        <v>973</v>
      </c>
      <c r="WEY15" s="2101" t="s">
        <v>1145</v>
      </c>
      <c r="WEZ15" s="2101"/>
      <c r="WFA15" s="2102" t="s">
        <v>961</v>
      </c>
      <c r="WFB15" s="2106">
        <v>2013</v>
      </c>
      <c r="WFC15" s="2106"/>
      <c r="WFD15" s="2106"/>
      <c r="WFE15" s="2106"/>
      <c r="WFF15" s="2106"/>
      <c r="WFG15" s="2101" t="s">
        <v>886</v>
      </c>
      <c r="WFH15" s="2107">
        <v>2513797304.6181192</v>
      </c>
      <c r="WFI15" s="2106">
        <v>2</v>
      </c>
      <c r="WFJ15" s="2102" t="s">
        <v>4552</v>
      </c>
      <c r="WFK15" s="2100" t="s">
        <v>925</v>
      </c>
      <c r="WFL15" s="2103"/>
      <c r="WFM15" s="2101" t="s">
        <v>927</v>
      </c>
      <c r="WFN15" s="2101" t="s">
        <v>973</v>
      </c>
      <c r="WFO15" s="2101" t="s">
        <v>1145</v>
      </c>
      <c r="WFP15" s="2101"/>
      <c r="WFQ15" s="2102" t="s">
        <v>961</v>
      </c>
      <c r="WFR15" s="2106">
        <v>2013</v>
      </c>
      <c r="WFS15" s="2106"/>
      <c r="WFT15" s="2106"/>
      <c r="WFU15" s="2106"/>
      <c r="WFV15" s="2106"/>
      <c r="WFW15" s="2101" t="s">
        <v>886</v>
      </c>
      <c r="WFX15" s="2107">
        <v>2513797304.6181192</v>
      </c>
      <c r="WFY15" s="2106">
        <v>2</v>
      </c>
      <c r="WFZ15" s="2102" t="s">
        <v>4552</v>
      </c>
      <c r="WGA15" s="2100" t="s">
        <v>925</v>
      </c>
      <c r="WGB15" s="2103"/>
      <c r="WGC15" s="2101" t="s">
        <v>927</v>
      </c>
      <c r="WGD15" s="2101" t="s">
        <v>973</v>
      </c>
      <c r="WGE15" s="2101" t="s">
        <v>1145</v>
      </c>
      <c r="WGF15" s="2101"/>
      <c r="WGG15" s="2102" t="s">
        <v>961</v>
      </c>
      <c r="WGH15" s="2106">
        <v>2013</v>
      </c>
      <c r="WGI15" s="2106"/>
      <c r="WGJ15" s="2106"/>
      <c r="WGK15" s="2106"/>
      <c r="WGL15" s="2106"/>
      <c r="WGM15" s="2101" t="s">
        <v>886</v>
      </c>
      <c r="WGN15" s="2107">
        <v>2513797304.6181192</v>
      </c>
      <c r="WGO15" s="2106">
        <v>2</v>
      </c>
      <c r="WGP15" s="2102" t="s">
        <v>4552</v>
      </c>
      <c r="WGQ15" s="2100" t="s">
        <v>925</v>
      </c>
      <c r="WGR15" s="2103"/>
      <c r="WGS15" s="2101" t="s">
        <v>927</v>
      </c>
      <c r="WGT15" s="2101" t="s">
        <v>973</v>
      </c>
      <c r="WGU15" s="2101" t="s">
        <v>1145</v>
      </c>
      <c r="WGV15" s="2101"/>
      <c r="WGW15" s="2102" t="s">
        <v>961</v>
      </c>
      <c r="WGX15" s="2106">
        <v>2013</v>
      </c>
      <c r="WGY15" s="2106"/>
      <c r="WGZ15" s="2106"/>
      <c r="WHA15" s="2106"/>
      <c r="WHB15" s="2106"/>
      <c r="WHC15" s="2101" t="s">
        <v>886</v>
      </c>
      <c r="WHD15" s="2107">
        <v>2513797304.6181192</v>
      </c>
      <c r="WHE15" s="2106">
        <v>2</v>
      </c>
      <c r="WHF15" s="2102" t="s">
        <v>4552</v>
      </c>
      <c r="WHG15" s="2100" t="s">
        <v>925</v>
      </c>
      <c r="WHH15" s="2103"/>
      <c r="WHI15" s="2101" t="s">
        <v>927</v>
      </c>
      <c r="WHJ15" s="2101" t="s">
        <v>973</v>
      </c>
      <c r="WHK15" s="2101" t="s">
        <v>1145</v>
      </c>
      <c r="WHL15" s="2101"/>
      <c r="WHM15" s="2102" t="s">
        <v>961</v>
      </c>
      <c r="WHN15" s="2106">
        <v>2013</v>
      </c>
      <c r="WHO15" s="2106"/>
      <c r="WHP15" s="2106"/>
      <c r="WHQ15" s="2106"/>
      <c r="WHR15" s="2106"/>
      <c r="WHS15" s="2101" t="s">
        <v>886</v>
      </c>
      <c r="WHT15" s="2107">
        <v>2513797304.6181192</v>
      </c>
      <c r="WHU15" s="2106">
        <v>2</v>
      </c>
      <c r="WHV15" s="2102" t="s">
        <v>4552</v>
      </c>
      <c r="WHW15" s="2100" t="s">
        <v>925</v>
      </c>
      <c r="WHX15" s="2103"/>
      <c r="WHY15" s="2101" t="s">
        <v>927</v>
      </c>
      <c r="WHZ15" s="2101" t="s">
        <v>973</v>
      </c>
      <c r="WIA15" s="2101" t="s">
        <v>1145</v>
      </c>
      <c r="WIB15" s="2101"/>
      <c r="WIC15" s="2102" t="s">
        <v>961</v>
      </c>
      <c r="WID15" s="2106">
        <v>2013</v>
      </c>
      <c r="WIE15" s="2106"/>
      <c r="WIF15" s="2106"/>
      <c r="WIG15" s="2106"/>
      <c r="WIH15" s="2106"/>
      <c r="WII15" s="2101" t="s">
        <v>886</v>
      </c>
      <c r="WIJ15" s="2107">
        <v>2513797304.6181192</v>
      </c>
      <c r="WIK15" s="2106">
        <v>2</v>
      </c>
      <c r="WIL15" s="2102" t="s">
        <v>4552</v>
      </c>
      <c r="WIM15" s="2100" t="s">
        <v>925</v>
      </c>
      <c r="WIN15" s="2103"/>
      <c r="WIO15" s="2101" t="s">
        <v>927</v>
      </c>
      <c r="WIP15" s="2101" t="s">
        <v>973</v>
      </c>
      <c r="WIQ15" s="2101" t="s">
        <v>1145</v>
      </c>
      <c r="WIR15" s="2101"/>
      <c r="WIS15" s="2102" t="s">
        <v>961</v>
      </c>
      <c r="WIT15" s="2106">
        <v>2013</v>
      </c>
      <c r="WIU15" s="2106"/>
      <c r="WIV15" s="2106"/>
      <c r="WIW15" s="2106"/>
      <c r="WIX15" s="2106"/>
      <c r="WIY15" s="2101" t="s">
        <v>886</v>
      </c>
      <c r="WIZ15" s="2107">
        <v>2513797304.6181192</v>
      </c>
      <c r="WJA15" s="2106">
        <v>2</v>
      </c>
      <c r="WJB15" s="2102" t="s">
        <v>4552</v>
      </c>
      <c r="WJC15" s="2100" t="s">
        <v>925</v>
      </c>
      <c r="WJD15" s="2103"/>
      <c r="WJE15" s="2101" t="s">
        <v>927</v>
      </c>
      <c r="WJF15" s="2101" t="s">
        <v>973</v>
      </c>
      <c r="WJG15" s="2101" t="s">
        <v>1145</v>
      </c>
      <c r="WJH15" s="2101"/>
      <c r="WJI15" s="2102" t="s">
        <v>961</v>
      </c>
      <c r="WJJ15" s="2106">
        <v>2013</v>
      </c>
      <c r="WJK15" s="2106"/>
      <c r="WJL15" s="2106"/>
      <c r="WJM15" s="2106"/>
      <c r="WJN15" s="2106"/>
      <c r="WJO15" s="2101" t="s">
        <v>886</v>
      </c>
      <c r="WJP15" s="2107">
        <v>2513797304.6181192</v>
      </c>
      <c r="WJQ15" s="2106">
        <v>2</v>
      </c>
      <c r="WJR15" s="2102" t="s">
        <v>4552</v>
      </c>
      <c r="WJS15" s="2100" t="s">
        <v>925</v>
      </c>
      <c r="WJT15" s="2103"/>
      <c r="WJU15" s="2101" t="s">
        <v>927</v>
      </c>
      <c r="WJV15" s="2101" t="s">
        <v>973</v>
      </c>
      <c r="WJW15" s="2101" t="s">
        <v>1145</v>
      </c>
      <c r="WJX15" s="2101"/>
      <c r="WJY15" s="2102" t="s">
        <v>961</v>
      </c>
      <c r="WJZ15" s="2106">
        <v>2013</v>
      </c>
      <c r="WKA15" s="2106"/>
      <c r="WKB15" s="2106"/>
      <c r="WKC15" s="2106"/>
      <c r="WKD15" s="2106"/>
      <c r="WKE15" s="2101" t="s">
        <v>886</v>
      </c>
      <c r="WKF15" s="2107">
        <v>2513797304.6181192</v>
      </c>
      <c r="WKG15" s="2106">
        <v>2</v>
      </c>
      <c r="WKH15" s="2102" t="s">
        <v>4552</v>
      </c>
      <c r="WKI15" s="2100" t="s">
        <v>925</v>
      </c>
      <c r="WKJ15" s="2103"/>
      <c r="WKK15" s="2101" t="s">
        <v>927</v>
      </c>
      <c r="WKL15" s="2101" t="s">
        <v>973</v>
      </c>
      <c r="WKM15" s="2101" t="s">
        <v>1145</v>
      </c>
      <c r="WKN15" s="2101"/>
      <c r="WKO15" s="2102" t="s">
        <v>961</v>
      </c>
      <c r="WKP15" s="2106">
        <v>2013</v>
      </c>
      <c r="WKQ15" s="2106"/>
      <c r="WKR15" s="2106"/>
      <c r="WKS15" s="2106"/>
      <c r="WKT15" s="2106"/>
      <c r="WKU15" s="2101" t="s">
        <v>886</v>
      </c>
      <c r="WKV15" s="2107">
        <v>2513797304.6181192</v>
      </c>
      <c r="WKW15" s="2106">
        <v>2</v>
      </c>
      <c r="WKX15" s="2102" t="s">
        <v>4552</v>
      </c>
      <c r="WKY15" s="2100" t="s">
        <v>925</v>
      </c>
      <c r="WKZ15" s="2103"/>
      <c r="WLA15" s="2101" t="s">
        <v>927</v>
      </c>
      <c r="WLB15" s="2101" t="s">
        <v>973</v>
      </c>
      <c r="WLC15" s="2101" t="s">
        <v>1145</v>
      </c>
      <c r="WLD15" s="2101"/>
      <c r="WLE15" s="2102" t="s">
        <v>961</v>
      </c>
      <c r="WLF15" s="2106">
        <v>2013</v>
      </c>
      <c r="WLG15" s="2106"/>
      <c r="WLH15" s="2106"/>
      <c r="WLI15" s="2106"/>
      <c r="WLJ15" s="2106"/>
      <c r="WLK15" s="2101" t="s">
        <v>886</v>
      </c>
      <c r="WLL15" s="2107">
        <v>2513797304.6181192</v>
      </c>
      <c r="WLM15" s="2106">
        <v>2</v>
      </c>
      <c r="WLN15" s="2102" t="s">
        <v>4552</v>
      </c>
      <c r="WLO15" s="2100" t="s">
        <v>925</v>
      </c>
      <c r="WLP15" s="2103"/>
      <c r="WLQ15" s="2101" t="s">
        <v>927</v>
      </c>
      <c r="WLR15" s="2101" t="s">
        <v>973</v>
      </c>
      <c r="WLS15" s="2101" t="s">
        <v>1145</v>
      </c>
      <c r="WLT15" s="2101"/>
      <c r="WLU15" s="2102" t="s">
        <v>961</v>
      </c>
      <c r="WLV15" s="2106">
        <v>2013</v>
      </c>
      <c r="WLW15" s="2106"/>
      <c r="WLX15" s="2106"/>
      <c r="WLY15" s="2106"/>
      <c r="WLZ15" s="2106"/>
      <c r="WMA15" s="2101" t="s">
        <v>886</v>
      </c>
      <c r="WMB15" s="2107">
        <v>2513797304.6181192</v>
      </c>
      <c r="WMC15" s="2106">
        <v>2</v>
      </c>
      <c r="WMD15" s="2102" t="s">
        <v>4552</v>
      </c>
      <c r="WME15" s="2100" t="s">
        <v>925</v>
      </c>
      <c r="WMF15" s="2103"/>
      <c r="WMG15" s="2101" t="s">
        <v>927</v>
      </c>
      <c r="WMH15" s="2101" t="s">
        <v>973</v>
      </c>
      <c r="WMI15" s="2101" t="s">
        <v>1145</v>
      </c>
      <c r="WMJ15" s="2101"/>
      <c r="WMK15" s="2102" t="s">
        <v>961</v>
      </c>
      <c r="WML15" s="2106">
        <v>2013</v>
      </c>
      <c r="WMM15" s="2106"/>
      <c r="WMN15" s="2106"/>
      <c r="WMO15" s="2106"/>
      <c r="WMP15" s="2106"/>
      <c r="WMQ15" s="2101" t="s">
        <v>886</v>
      </c>
      <c r="WMR15" s="2107">
        <v>2513797304.6181192</v>
      </c>
      <c r="WMS15" s="2106">
        <v>2</v>
      </c>
      <c r="WMT15" s="2102" t="s">
        <v>4552</v>
      </c>
      <c r="WMU15" s="2100" t="s">
        <v>925</v>
      </c>
      <c r="WMV15" s="2103"/>
      <c r="WMW15" s="2101" t="s">
        <v>927</v>
      </c>
      <c r="WMX15" s="2101" t="s">
        <v>973</v>
      </c>
      <c r="WMY15" s="2101" t="s">
        <v>1145</v>
      </c>
      <c r="WMZ15" s="2101"/>
      <c r="WNA15" s="2102" t="s">
        <v>961</v>
      </c>
      <c r="WNB15" s="2106">
        <v>2013</v>
      </c>
      <c r="WNC15" s="2106"/>
      <c r="WND15" s="2106"/>
      <c r="WNE15" s="2106"/>
      <c r="WNF15" s="2106"/>
      <c r="WNG15" s="2101" t="s">
        <v>886</v>
      </c>
      <c r="WNH15" s="2107">
        <v>2513797304.6181192</v>
      </c>
      <c r="WNI15" s="2106">
        <v>2</v>
      </c>
      <c r="WNJ15" s="2102" t="s">
        <v>4552</v>
      </c>
      <c r="WNK15" s="2100" t="s">
        <v>925</v>
      </c>
      <c r="WNL15" s="2103"/>
      <c r="WNM15" s="2101" t="s">
        <v>927</v>
      </c>
      <c r="WNN15" s="2101" t="s">
        <v>973</v>
      </c>
      <c r="WNO15" s="2101" t="s">
        <v>1145</v>
      </c>
      <c r="WNP15" s="2101"/>
      <c r="WNQ15" s="2102" t="s">
        <v>961</v>
      </c>
      <c r="WNR15" s="2106">
        <v>2013</v>
      </c>
      <c r="WNS15" s="2106"/>
      <c r="WNT15" s="2106"/>
      <c r="WNU15" s="2106"/>
      <c r="WNV15" s="2106"/>
      <c r="WNW15" s="2101" t="s">
        <v>886</v>
      </c>
      <c r="WNX15" s="2107">
        <v>2513797304.6181192</v>
      </c>
      <c r="WNY15" s="2106">
        <v>2</v>
      </c>
      <c r="WNZ15" s="2102" t="s">
        <v>4552</v>
      </c>
      <c r="WOA15" s="2100" t="s">
        <v>925</v>
      </c>
      <c r="WOB15" s="2103"/>
      <c r="WOC15" s="2101" t="s">
        <v>927</v>
      </c>
      <c r="WOD15" s="2101" t="s">
        <v>973</v>
      </c>
      <c r="WOE15" s="2101" t="s">
        <v>1145</v>
      </c>
      <c r="WOF15" s="2101"/>
      <c r="WOG15" s="2102" t="s">
        <v>961</v>
      </c>
      <c r="WOH15" s="2106">
        <v>2013</v>
      </c>
      <c r="WOI15" s="2106"/>
      <c r="WOJ15" s="2106"/>
      <c r="WOK15" s="2106"/>
      <c r="WOL15" s="2106"/>
      <c r="WOM15" s="2101" t="s">
        <v>886</v>
      </c>
      <c r="WON15" s="2107">
        <v>2513797304.6181192</v>
      </c>
      <c r="WOO15" s="2106">
        <v>2</v>
      </c>
      <c r="WOP15" s="2102" t="s">
        <v>4552</v>
      </c>
      <c r="WOQ15" s="2100" t="s">
        <v>925</v>
      </c>
      <c r="WOR15" s="2103"/>
      <c r="WOS15" s="2101" t="s">
        <v>927</v>
      </c>
      <c r="WOT15" s="2101" t="s">
        <v>973</v>
      </c>
      <c r="WOU15" s="2101" t="s">
        <v>1145</v>
      </c>
      <c r="WOV15" s="2101"/>
      <c r="WOW15" s="2102" t="s">
        <v>961</v>
      </c>
      <c r="WOX15" s="2106">
        <v>2013</v>
      </c>
      <c r="WOY15" s="2106"/>
      <c r="WOZ15" s="2106"/>
      <c r="WPA15" s="2106"/>
      <c r="WPB15" s="2106"/>
      <c r="WPC15" s="2101" t="s">
        <v>886</v>
      </c>
      <c r="WPD15" s="2107">
        <v>2513797304.6181192</v>
      </c>
      <c r="WPE15" s="2106">
        <v>2</v>
      </c>
      <c r="WPF15" s="2102" t="s">
        <v>4552</v>
      </c>
      <c r="WPG15" s="2100" t="s">
        <v>925</v>
      </c>
      <c r="WPH15" s="2103"/>
      <c r="WPI15" s="2101" t="s">
        <v>927</v>
      </c>
      <c r="WPJ15" s="2101" t="s">
        <v>973</v>
      </c>
      <c r="WPK15" s="2101" t="s">
        <v>1145</v>
      </c>
      <c r="WPL15" s="2101"/>
      <c r="WPM15" s="2102" t="s">
        <v>961</v>
      </c>
      <c r="WPN15" s="2106">
        <v>2013</v>
      </c>
      <c r="WPO15" s="2106"/>
      <c r="WPP15" s="2106"/>
      <c r="WPQ15" s="2106"/>
      <c r="WPR15" s="2106"/>
      <c r="WPS15" s="2101" t="s">
        <v>886</v>
      </c>
      <c r="WPT15" s="2107">
        <v>2513797304.6181192</v>
      </c>
      <c r="WPU15" s="2106">
        <v>2</v>
      </c>
      <c r="WPV15" s="2102" t="s">
        <v>4552</v>
      </c>
      <c r="WPW15" s="2100" t="s">
        <v>925</v>
      </c>
      <c r="WPX15" s="2103"/>
      <c r="WPY15" s="2101" t="s">
        <v>927</v>
      </c>
      <c r="WPZ15" s="2101" t="s">
        <v>973</v>
      </c>
      <c r="WQA15" s="2101" t="s">
        <v>1145</v>
      </c>
      <c r="WQB15" s="2101"/>
      <c r="WQC15" s="2102" t="s">
        <v>961</v>
      </c>
      <c r="WQD15" s="2106">
        <v>2013</v>
      </c>
      <c r="WQE15" s="2106"/>
      <c r="WQF15" s="2106"/>
      <c r="WQG15" s="2106"/>
      <c r="WQH15" s="2106"/>
      <c r="WQI15" s="2101" t="s">
        <v>886</v>
      </c>
      <c r="WQJ15" s="2107">
        <v>2513797304.6181192</v>
      </c>
      <c r="WQK15" s="2106">
        <v>2</v>
      </c>
      <c r="WQL15" s="2102" t="s">
        <v>4552</v>
      </c>
      <c r="WQM15" s="2100" t="s">
        <v>925</v>
      </c>
      <c r="WQN15" s="2103"/>
      <c r="WQO15" s="2101" t="s">
        <v>927</v>
      </c>
      <c r="WQP15" s="2101" t="s">
        <v>973</v>
      </c>
      <c r="WQQ15" s="2101" t="s">
        <v>1145</v>
      </c>
      <c r="WQR15" s="2101"/>
      <c r="WQS15" s="2102" t="s">
        <v>961</v>
      </c>
      <c r="WQT15" s="2106">
        <v>2013</v>
      </c>
      <c r="WQU15" s="2106"/>
      <c r="WQV15" s="2106"/>
      <c r="WQW15" s="2106"/>
      <c r="WQX15" s="2106"/>
      <c r="WQY15" s="2101" t="s">
        <v>886</v>
      </c>
      <c r="WQZ15" s="2107">
        <v>2513797304.6181192</v>
      </c>
      <c r="WRA15" s="2106">
        <v>2</v>
      </c>
      <c r="WRB15" s="2102" t="s">
        <v>4552</v>
      </c>
      <c r="WRC15" s="2100" t="s">
        <v>925</v>
      </c>
      <c r="WRD15" s="2103"/>
      <c r="WRE15" s="2101" t="s">
        <v>927</v>
      </c>
      <c r="WRF15" s="2101" t="s">
        <v>973</v>
      </c>
      <c r="WRG15" s="2101" t="s">
        <v>1145</v>
      </c>
      <c r="WRH15" s="2101"/>
      <c r="WRI15" s="2102" t="s">
        <v>961</v>
      </c>
      <c r="WRJ15" s="2106">
        <v>2013</v>
      </c>
      <c r="WRK15" s="2106"/>
      <c r="WRL15" s="2106"/>
      <c r="WRM15" s="2106"/>
      <c r="WRN15" s="2106"/>
      <c r="WRO15" s="2101" t="s">
        <v>886</v>
      </c>
      <c r="WRP15" s="2107">
        <v>2513797304.6181192</v>
      </c>
      <c r="WRQ15" s="2106">
        <v>2</v>
      </c>
      <c r="WRR15" s="2102" t="s">
        <v>4552</v>
      </c>
      <c r="WRS15" s="2100" t="s">
        <v>925</v>
      </c>
      <c r="WRT15" s="2103"/>
      <c r="WRU15" s="2101" t="s">
        <v>927</v>
      </c>
      <c r="WRV15" s="2101" t="s">
        <v>973</v>
      </c>
      <c r="WRW15" s="2101" t="s">
        <v>1145</v>
      </c>
      <c r="WRX15" s="2101"/>
      <c r="WRY15" s="2102" t="s">
        <v>961</v>
      </c>
      <c r="WRZ15" s="2106">
        <v>2013</v>
      </c>
      <c r="WSA15" s="2106"/>
      <c r="WSB15" s="2106"/>
      <c r="WSC15" s="2106"/>
      <c r="WSD15" s="2106"/>
      <c r="WSE15" s="2101" t="s">
        <v>886</v>
      </c>
      <c r="WSF15" s="2107">
        <v>2513797304.6181192</v>
      </c>
      <c r="WSG15" s="2106">
        <v>2</v>
      </c>
      <c r="WSH15" s="2102" t="s">
        <v>4552</v>
      </c>
      <c r="WSI15" s="2100" t="s">
        <v>925</v>
      </c>
      <c r="WSJ15" s="2103"/>
      <c r="WSK15" s="2101" t="s">
        <v>927</v>
      </c>
      <c r="WSL15" s="2101" t="s">
        <v>973</v>
      </c>
      <c r="WSM15" s="2101" t="s">
        <v>1145</v>
      </c>
      <c r="WSN15" s="2101"/>
      <c r="WSO15" s="2102" t="s">
        <v>961</v>
      </c>
      <c r="WSP15" s="2106">
        <v>2013</v>
      </c>
      <c r="WSQ15" s="2106"/>
      <c r="WSR15" s="2106"/>
      <c r="WSS15" s="2106"/>
      <c r="WST15" s="2106"/>
      <c r="WSU15" s="2101" t="s">
        <v>886</v>
      </c>
      <c r="WSV15" s="2107">
        <v>2513797304.6181192</v>
      </c>
      <c r="WSW15" s="2106">
        <v>2</v>
      </c>
      <c r="WSX15" s="2102" t="s">
        <v>4552</v>
      </c>
      <c r="WSY15" s="2100" t="s">
        <v>925</v>
      </c>
      <c r="WSZ15" s="2103"/>
      <c r="WTA15" s="2101" t="s">
        <v>927</v>
      </c>
      <c r="WTB15" s="2101" t="s">
        <v>973</v>
      </c>
      <c r="WTC15" s="2101" t="s">
        <v>1145</v>
      </c>
      <c r="WTD15" s="2101"/>
      <c r="WTE15" s="2102" t="s">
        <v>961</v>
      </c>
      <c r="WTF15" s="2106">
        <v>2013</v>
      </c>
      <c r="WTG15" s="2106"/>
      <c r="WTH15" s="2106"/>
      <c r="WTI15" s="2106"/>
      <c r="WTJ15" s="2106"/>
      <c r="WTK15" s="2101" t="s">
        <v>886</v>
      </c>
      <c r="WTL15" s="2107">
        <v>2513797304.6181192</v>
      </c>
      <c r="WTM15" s="2106">
        <v>2</v>
      </c>
      <c r="WTN15" s="2102" t="s">
        <v>4552</v>
      </c>
      <c r="WTO15" s="2100" t="s">
        <v>925</v>
      </c>
      <c r="WTP15" s="2103"/>
      <c r="WTQ15" s="2101" t="s">
        <v>927</v>
      </c>
      <c r="WTR15" s="2101" t="s">
        <v>973</v>
      </c>
      <c r="WTS15" s="2101" t="s">
        <v>1145</v>
      </c>
      <c r="WTT15" s="2101"/>
      <c r="WTU15" s="2102" t="s">
        <v>961</v>
      </c>
      <c r="WTV15" s="2106">
        <v>2013</v>
      </c>
      <c r="WTW15" s="2106"/>
      <c r="WTX15" s="2106"/>
      <c r="WTY15" s="2106"/>
      <c r="WTZ15" s="2106"/>
      <c r="WUA15" s="2101" t="s">
        <v>886</v>
      </c>
      <c r="WUB15" s="2107">
        <v>2513797304.6181192</v>
      </c>
      <c r="WUC15" s="2106">
        <v>2</v>
      </c>
      <c r="WUD15" s="2102" t="s">
        <v>4552</v>
      </c>
      <c r="WUE15" s="2100" t="s">
        <v>925</v>
      </c>
      <c r="WUF15" s="2103"/>
      <c r="WUG15" s="2101" t="s">
        <v>927</v>
      </c>
      <c r="WUH15" s="2101" t="s">
        <v>973</v>
      </c>
      <c r="WUI15" s="2101" t="s">
        <v>1145</v>
      </c>
      <c r="WUJ15" s="2101"/>
      <c r="WUK15" s="2102" t="s">
        <v>961</v>
      </c>
      <c r="WUL15" s="2106">
        <v>2013</v>
      </c>
      <c r="WUM15" s="2106"/>
      <c r="WUN15" s="2106"/>
      <c r="WUO15" s="2106"/>
      <c r="WUP15" s="2106"/>
      <c r="WUQ15" s="2101" t="s">
        <v>886</v>
      </c>
      <c r="WUR15" s="2107">
        <v>2513797304.6181192</v>
      </c>
      <c r="WUS15" s="2106">
        <v>2</v>
      </c>
      <c r="WUT15" s="2102" t="s">
        <v>4552</v>
      </c>
      <c r="WUU15" s="2100" t="s">
        <v>925</v>
      </c>
      <c r="WUV15" s="2103"/>
      <c r="WUW15" s="2101" t="s">
        <v>927</v>
      </c>
      <c r="WUX15" s="2101" t="s">
        <v>973</v>
      </c>
      <c r="WUY15" s="2101" t="s">
        <v>1145</v>
      </c>
      <c r="WUZ15" s="2101"/>
      <c r="WVA15" s="2102" t="s">
        <v>961</v>
      </c>
      <c r="WVB15" s="2106">
        <v>2013</v>
      </c>
      <c r="WVC15" s="2106"/>
      <c r="WVD15" s="2106"/>
      <c r="WVE15" s="2106"/>
      <c r="WVF15" s="2106"/>
      <c r="WVG15" s="2101" t="s">
        <v>886</v>
      </c>
      <c r="WVH15" s="2107">
        <v>2513797304.6181192</v>
      </c>
      <c r="WVI15" s="2106">
        <v>2</v>
      </c>
      <c r="WVJ15" s="2102" t="s">
        <v>4552</v>
      </c>
      <c r="WVK15" s="2100" t="s">
        <v>925</v>
      </c>
      <c r="WVL15" s="2103"/>
      <c r="WVM15" s="2101" t="s">
        <v>927</v>
      </c>
      <c r="WVN15" s="2101" t="s">
        <v>973</v>
      </c>
      <c r="WVO15" s="2101" t="s">
        <v>1145</v>
      </c>
      <c r="WVP15" s="2101"/>
      <c r="WVQ15" s="2102" t="s">
        <v>961</v>
      </c>
      <c r="WVR15" s="2106">
        <v>2013</v>
      </c>
      <c r="WVS15" s="2106"/>
      <c r="WVT15" s="2106"/>
      <c r="WVU15" s="2106"/>
      <c r="WVV15" s="2106"/>
      <c r="WVW15" s="2101" t="s">
        <v>886</v>
      </c>
      <c r="WVX15" s="2107">
        <v>2513797304.6181192</v>
      </c>
      <c r="WVY15" s="2106">
        <v>2</v>
      </c>
      <c r="WVZ15" s="2102" t="s">
        <v>4552</v>
      </c>
      <c r="WWA15" s="2100" t="s">
        <v>925</v>
      </c>
      <c r="WWB15" s="2103"/>
      <c r="WWC15" s="2101" t="s">
        <v>927</v>
      </c>
      <c r="WWD15" s="2101" t="s">
        <v>973</v>
      </c>
      <c r="WWE15" s="2101" t="s">
        <v>1145</v>
      </c>
      <c r="WWF15" s="2101"/>
      <c r="WWG15" s="2102" t="s">
        <v>961</v>
      </c>
      <c r="WWH15" s="2106">
        <v>2013</v>
      </c>
      <c r="WWI15" s="2106"/>
      <c r="WWJ15" s="2106"/>
      <c r="WWK15" s="2106"/>
      <c r="WWL15" s="2106"/>
      <c r="WWM15" s="2101" t="s">
        <v>886</v>
      </c>
      <c r="WWN15" s="2107">
        <v>2513797304.6181192</v>
      </c>
      <c r="WWO15" s="2106">
        <v>2</v>
      </c>
      <c r="WWP15" s="2102" t="s">
        <v>4552</v>
      </c>
      <c r="WWQ15" s="2100" t="s">
        <v>925</v>
      </c>
      <c r="WWR15" s="2103"/>
      <c r="WWS15" s="2101" t="s">
        <v>927</v>
      </c>
      <c r="WWT15" s="2101" t="s">
        <v>973</v>
      </c>
      <c r="WWU15" s="2101" t="s">
        <v>1145</v>
      </c>
      <c r="WWV15" s="2101"/>
      <c r="WWW15" s="2102" t="s">
        <v>961</v>
      </c>
      <c r="WWX15" s="2106">
        <v>2013</v>
      </c>
      <c r="WWY15" s="2106"/>
      <c r="WWZ15" s="2106"/>
      <c r="WXA15" s="2106"/>
      <c r="WXB15" s="2106"/>
      <c r="WXC15" s="2101" t="s">
        <v>886</v>
      </c>
      <c r="WXD15" s="2107">
        <v>2513797304.6181192</v>
      </c>
      <c r="WXE15" s="2106">
        <v>2</v>
      </c>
      <c r="WXF15" s="2102" t="s">
        <v>4552</v>
      </c>
      <c r="WXG15" s="2100" t="s">
        <v>925</v>
      </c>
      <c r="WXH15" s="2103"/>
      <c r="WXI15" s="2101" t="s">
        <v>927</v>
      </c>
      <c r="WXJ15" s="2101" t="s">
        <v>973</v>
      </c>
      <c r="WXK15" s="2101" t="s">
        <v>1145</v>
      </c>
      <c r="WXL15" s="2101"/>
      <c r="WXM15" s="2102" t="s">
        <v>961</v>
      </c>
      <c r="WXN15" s="2106">
        <v>2013</v>
      </c>
      <c r="WXO15" s="2106"/>
      <c r="WXP15" s="2106"/>
      <c r="WXQ15" s="2106"/>
      <c r="WXR15" s="2106"/>
      <c r="WXS15" s="2101" t="s">
        <v>886</v>
      </c>
      <c r="WXT15" s="2107">
        <v>2513797304.6181192</v>
      </c>
      <c r="WXU15" s="2106">
        <v>2</v>
      </c>
      <c r="WXV15" s="2102" t="s">
        <v>4552</v>
      </c>
      <c r="WXW15" s="2100" t="s">
        <v>925</v>
      </c>
      <c r="WXX15" s="2103"/>
      <c r="WXY15" s="2101" t="s">
        <v>927</v>
      </c>
      <c r="WXZ15" s="2101" t="s">
        <v>973</v>
      </c>
      <c r="WYA15" s="2101" t="s">
        <v>1145</v>
      </c>
      <c r="WYB15" s="2101"/>
      <c r="WYC15" s="2102" t="s">
        <v>961</v>
      </c>
      <c r="WYD15" s="2106">
        <v>2013</v>
      </c>
      <c r="WYE15" s="2106"/>
      <c r="WYF15" s="2106"/>
      <c r="WYG15" s="2106"/>
      <c r="WYH15" s="2106"/>
      <c r="WYI15" s="2101" t="s">
        <v>886</v>
      </c>
      <c r="WYJ15" s="2107">
        <v>2513797304.6181192</v>
      </c>
      <c r="WYK15" s="2106">
        <v>2</v>
      </c>
      <c r="WYL15" s="2102" t="s">
        <v>4552</v>
      </c>
      <c r="WYM15" s="2100" t="s">
        <v>925</v>
      </c>
      <c r="WYN15" s="2103"/>
      <c r="WYO15" s="2101" t="s">
        <v>927</v>
      </c>
      <c r="WYP15" s="2101" t="s">
        <v>973</v>
      </c>
      <c r="WYQ15" s="2101" t="s">
        <v>1145</v>
      </c>
      <c r="WYR15" s="2101"/>
      <c r="WYS15" s="2102" t="s">
        <v>961</v>
      </c>
      <c r="WYT15" s="2106">
        <v>2013</v>
      </c>
      <c r="WYU15" s="2106"/>
      <c r="WYV15" s="2106"/>
      <c r="WYW15" s="2106"/>
      <c r="WYX15" s="2106"/>
      <c r="WYY15" s="2101" t="s">
        <v>886</v>
      </c>
      <c r="WYZ15" s="2107">
        <v>2513797304.6181192</v>
      </c>
      <c r="WZA15" s="2106">
        <v>2</v>
      </c>
      <c r="WZB15" s="2102" t="s">
        <v>4552</v>
      </c>
      <c r="WZC15" s="2100" t="s">
        <v>925</v>
      </c>
      <c r="WZD15" s="2103"/>
      <c r="WZE15" s="2101" t="s">
        <v>927</v>
      </c>
      <c r="WZF15" s="2101" t="s">
        <v>973</v>
      </c>
      <c r="WZG15" s="2101" t="s">
        <v>1145</v>
      </c>
      <c r="WZH15" s="2101"/>
      <c r="WZI15" s="2102" t="s">
        <v>961</v>
      </c>
      <c r="WZJ15" s="2106">
        <v>2013</v>
      </c>
      <c r="WZK15" s="2106"/>
      <c r="WZL15" s="2106"/>
      <c r="WZM15" s="2106"/>
      <c r="WZN15" s="2106"/>
      <c r="WZO15" s="2101" t="s">
        <v>886</v>
      </c>
      <c r="WZP15" s="2107">
        <v>2513797304.6181192</v>
      </c>
      <c r="WZQ15" s="2106">
        <v>2</v>
      </c>
      <c r="WZR15" s="2102" t="s">
        <v>4552</v>
      </c>
      <c r="WZS15" s="2100" t="s">
        <v>925</v>
      </c>
      <c r="WZT15" s="2103"/>
      <c r="WZU15" s="2101" t="s">
        <v>927</v>
      </c>
      <c r="WZV15" s="2101" t="s">
        <v>973</v>
      </c>
      <c r="WZW15" s="2101" t="s">
        <v>1145</v>
      </c>
      <c r="WZX15" s="2101"/>
      <c r="WZY15" s="2102" t="s">
        <v>961</v>
      </c>
      <c r="WZZ15" s="2106">
        <v>2013</v>
      </c>
      <c r="XAA15" s="2106"/>
      <c r="XAB15" s="2106"/>
      <c r="XAC15" s="2106"/>
      <c r="XAD15" s="2106"/>
      <c r="XAE15" s="2101" t="s">
        <v>886</v>
      </c>
      <c r="XAF15" s="2107">
        <v>2513797304.6181192</v>
      </c>
      <c r="XAG15" s="2106">
        <v>2</v>
      </c>
      <c r="XAH15" s="2102" t="s">
        <v>4552</v>
      </c>
      <c r="XAI15" s="2100" t="s">
        <v>925</v>
      </c>
      <c r="XAJ15" s="2103"/>
      <c r="XAK15" s="2101" t="s">
        <v>927</v>
      </c>
      <c r="XAL15" s="2101" t="s">
        <v>973</v>
      </c>
      <c r="XAM15" s="2101" t="s">
        <v>1145</v>
      </c>
      <c r="XAN15" s="2101"/>
      <c r="XAO15" s="2102" t="s">
        <v>961</v>
      </c>
      <c r="XAP15" s="2106">
        <v>2013</v>
      </c>
      <c r="XAQ15" s="2106"/>
      <c r="XAR15" s="2106"/>
      <c r="XAS15" s="2106"/>
      <c r="XAT15" s="2106"/>
      <c r="XAU15" s="2101" t="s">
        <v>886</v>
      </c>
      <c r="XAV15" s="2107">
        <v>2513797304.6181192</v>
      </c>
      <c r="XAW15" s="2106">
        <v>2</v>
      </c>
      <c r="XAX15" s="2102" t="s">
        <v>4552</v>
      </c>
      <c r="XAY15" s="2100" t="s">
        <v>925</v>
      </c>
      <c r="XAZ15" s="2103"/>
      <c r="XBA15" s="2101" t="s">
        <v>927</v>
      </c>
      <c r="XBB15" s="2101" t="s">
        <v>973</v>
      </c>
      <c r="XBC15" s="2101" t="s">
        <v>1145</v>
      </c>
      <c r="XBD15" s="2101"/>
      <c r="XBE15" s="2102" t="s">
        <v>961</v>
      </c>
      <c r="XBF15" s="2106">
        <v>2013</v>
      </c>
      <c r="XBG15" s="2106"/>
      <c r="XBH15" s="2106"/>
      <c r="XBI15" s="2106"/>
      <c r="XBJ15" s="2106"/>
      <c r="XBK15" s="2101" t="s">
        <v>886</v>
      </c>
      <c r="XBL15" s="2107">
        <v>2513797304.6181192</v>
      </c>
      <c r="XBM15" s="2106">
        <v>2</v>
      </c>
      <c r="XBN15" s="2102" t="s">
        <v>4552</v>
      </c>
      <c r="XBO15" s="2100" t="s">
        <v>925</v>
      </c>
      <c r="XBP15" s="2103"/>
      <c r="XBQ15" s="2101" t="s">
        <v>927</v>
      </c>
      <c r="XBR15" s="2101" t="s">
        <v>973</v>
      </c>
      <c r="XBS15" s="2101" t="s">
        <v>1145</v>
      </c>
      <c r="XBT15" s="2101"/>
      <c r="XBU15" s="2102" t="s">
        <v>961</v>
      </c>
      <c r="XBV15" s="2106">
        <v>2013</v>
      </c>
      <c r="XBW15" s="2106"/>
      <c r="XBX15" s="2106"/>
      <c r="XBY15" s="2106"/>
      <c r="XBZ15" s="2106"/>
      <c r="XCA15" s="2101" t="s">
        <v>886</v>
      </c>
      <c r="XCB15" s="2107">
        <v>2513797304.6181192</v>
      </c>
      <c r="XCC15" s="2106">
        <v>2</v>
      </c>
      <c r="XCD15" s="2102" t="s">
        <v>4552</v>
      </c>
      <c r="XCE15" s="2100" t="s">
        <v>925</v>
      </c>
      <c r="XCF15" s="2103"/>
      <c r="XCG15" s="2101" t="s">
        <v>927</v>
      </c>
      <c r="XCH15" s="2101" t="s">
        <v>973</v>
      </c>
      <c r="XCI15" s="2101" t="s">
        <v>1145</v>
      </c>
      <c r="XCJ15" s="2101"/>
      <c r="XCK15" s="2102" t="s">
        <v>961</v>
      </c>
      <c r="XCL15" s="2106">
        <v>2013</v>
      </c>
      <c r="XCM15" s="2106"/>
      <c r="XCN15" s="2106"/>
      <c r="XCO15" s="2106"/>
      <c r="XCP15" s="2106"/>
      <c r="XCQ15" s="2101" t="s">
        <v>886</v>
      </c>
      <c r="XCR15" s="2107">
        <v>2513797304.6181192</v>
      </c>
      <c r="XCS15" s="2106">
        <v>2</v>
      </c>
      <c r="XCT15" s="2102" t="s">
        <v>4552</v>
      </c>
      <c r="XCU15" s="2100" t="s">
        <v>925</v>
      </c>
      <c r="XCV15" s="2103"/>
      <c r="XCW15" s="2101" t="s">
        <v>927</v>
      </c>
      <c r="XCX15" s="2101" t="s">
        <v>973</v>
      </c>
      <c r="XCY15" s="2101" t="s">
        <v>1145</v>
      </c>
      <c r="XCZ15" s="2101"/>
      <c r="XDA15" s="2102" t="s">
        <v>961</v>
      </c>
      <c r="XDB15" s="2106">
        <v>2013</v>
      </c>
      <c r="XDC15" s="2106"/>
      <c r="XDD15" s="2106"/>
      <c r="XDE15" s="2106"/>
      <c r="XDF15" s="2106"/>
      <c r="XDG15" s="2101" t="s">
        <v>886</v>
      </c>
      <c r="XDH15" s="2107">
        <v>2513797304.6181192</v>
      </c>
      <c r="XDI15" s="2106">
        <v>2</v>
      </c>
      <c r="XDJ15" s="2102" t="s">
        <v>4552</v>
      </c>
      <c r="XDK15" s="2100" t="s">
        <v>925</v>
      </c>
      <c r="XDL15" s="2103"/>
      <c r="XDM15" s="2101" t="s">
        <v>927</v>
      </c>
      <c r="XDN15" s="2101" t="s">
        <v>973</v>
      </c>
      <c r="XDO15" s="2101" t="s">
        <v>1145</v>
      </c>
      <c r="XDP15" s="2101"/>
      <c r="XDQ15" s="2102" t="s">
        <v>961</v>
      </c>
      <c r="XDR15" s="2106">
        <v>2013</v>
      </c>
      <c r="XDS15" s="2106"/>
      <c r="XDT15" s="2106"/>
      <c r="XDU15" s="2106"/>
      <c r="XDV15" s="2106"/>
      <c r="XDW15" s="2101" t="s">
        <v>886</v>
      </c>
      <c r="XDX15" s="2107">
        <v>2513797304.6181192</v>
      </c>
      <c r="XDY15" s="2106">
        <v>2</v>
      </c>
      <c r="XDZ15" s="2102" t="s">
        <v>4552</v>
      </c>
      <c r="XEA15" s="2100" t="s">
        <v>925</v>
      </c>
      <c r="XEB15" s="2103"/>
      <c r="XEC15" s="2101" t="s">
        <v>927</v>
      </c>
      <c r="XED15" s="2101" t="s">
        <v>973</v>
      </c>
      <c r="XEE15" s="2101" t="s">
        <v>1145</v>
      </c>
      <c r="XEF15" s="2101"/>
      <c r="XEG15" s="2102" t="s">
        <v>961</v>
      </c>
      <c r="XEH15" s="2106">
        <v>2013</v>
      </c>
      <c r="XEI15" s="2106"/>
      <c r="XEJ15" s="2106"/>
      <c r="XEK15" s="2106"/>
      <c r="XEL15" s="2106"/>
      <c r="XEM15" s="2101" t="s">
        <v>886</v>
      </c>
      <c r="XEN15" s="2107">
        <v>2513797304.6181192</v>
      </c>
      <c r="XEO15" s="2106">
        <v>2</v>
      </c>
      <c r="XEP15" s="2102" t="s">
        <v>4552</v>
      </c>
      <c r="XEQ15" s="2100" t="s">
        <v>925</v>
      </c>
      <c r="XER15" s="2103"/>
      <c r="XES15" s="2101" t="s">
        <v>927</v>
      </c>
      <c r="XET15" s="2101" t="s">
        <v>973</v>
      </c>
      <c r="XEU15" s="2101" t="s">
        <v>1145</v>
      </c>
      <c r="XEV15" s="2101"/>
      <c r="XEW15" s="2102" t="s">
        <v>961</v>
      </c>
      <c r="XEX15" s="2106">
        <v>2013</v>
      </c>
      <c r="XEY15" s="2106"/>
      <c r="XEZ15" s="2106"/>
      <c r="XFA15" s="2106"/>
      <c r="XFB15" s="2106"/>
      <c r="XFC15" s="2101" t="s">
        <v>886</v>
      </c>
      <c r="XFD15" s="2107">
        <v>2513797304.6181192</v>
      </c>
    </row>
    <row r="16" spans="1:16384" s="2074" customFormat="1" ht="33" customHeight="1">
      <c r="A16" s="2133">
        <v>3</v>
      </c>
      <c r="B16" s="2117" t="s">
        <v>3398</v>
      </c>
      <c r="C16" s="2099" t="s">
        <v>925</v>
      </c>
      <c r="D16" s="2115" t="s">
        <v>926</v>
      </c>
      <c r="E16" s="2116" t="s">
        <v>927</v>
      </c>
      <c r="F16" s="2116" t="s">
        <v>973</v>
      </c>
      <c r="G16" s="2116" t="s">
        <v>1145</v>
      </c>
      <c r="H16" s="2116"/>
      <c r="I16" s="2135" t="s">
        <v>961</v>
      </c>
      <c r="J16" s="2116">
        <v>2018</v>
      </c>
      <c r="K16" s="2135" t="s">
        <v>3401</v>
      </c>
      <c r="L16" s="2118"/>
      <c r="M16" s="2118"/>
      <c r="N16" s="2118"/>
      <c r="O16" s="2116" t="s">
        <v>886</v>
      </c>
      <c r="P16" s="2119">
        <v>209129000</v>
      </c>
      <c r="Q16" s="2131"/>
    </row>
    <row r="17" spans="1:36" s="2074" customFormat="1" ht="56" customHeight="1">
      <c r="A17" s="2133">
        <v>4</v>
      </c>
      <c r="B17" s="2117" t="s">
        <v>4247</v>
      </c>
      <c r="C17" s="2099" t="s">
        <v>3405</v>
      </c>
      <c r="D17" s="2115" t="s">
        <v>926</v>
      </c>
      <c r="E17" s="2116" t="s">
        <v>927</v>
      </c>
      <c r="F17" s="2116" t="s">
        <v>973</v>
      </c>
      <c r="G17" s="2116" t="s">
        <v>1145</v>
      </c>
      <c r="H17" s="2116"/>
      <c r="I17" s="2135" t="s">
        <v>961</v>
      </c>
      <c r="J17" s="2116">
        <v>2019</v>
      </c>
      <c r="K17" s="2135" t="s">
        <v>4246</v>
      </c>
      <c r="L17" s="2118"/>
      <c r="M17" s="2118"/>
      <c r="N17" s="2118"/>
      <c r="O17" s="2116" t="s">
        <v>886</v>
      </c>
      <c r="P17" s="2119">
        <v>281655531.63999999</v>
      </c>
      <c r="Q17" s="2131"/>
      <c r="T17" s="2101"/>
      <c r="U17" s="2102"/>
      <c r="V17" s="2100"/>
      <c r="W17" s="2103"/>
      <c r="X17" s="2101"/>
      <c r="Y17" s="2101"/>
      <c r="Z17" s="2101"/>
      <c r="AA17" s="2101"/>
      <c r="AB17" s="2104"/>
      <c r="AC17" s="2101"/>
      <c r="AD17" s="2105"/>
      <c r="AE17" s="2106"/>
      <c r="AF17" s="2106"/>
      <c r="AG17" s="2106"/>
      <c r="AH17" s="2101"/>
      <c r="AI17" s="2107"/>
      <c r="AJ17" s="2108"/>
    </row>
    <row r="18" spans="1:36" s="2074" customFormat="1" ht="30" customHeight="1">
      <c r="A18" s="2133"/>
      <c r="B18" s="2117"/>
      <c r="C18" s="2129"/>
      <c r="D18" s="2115"/>
      <c r="E18" s="2116"/>
      <c r="F18" s="2116"/>
      <c r="G18" s="2116"/>
      <c r="H18" s="2116"/>
      <c r="I18" s="2134"/>
      <c r="J18" s="2116"/>
      <c r="K18" s="2134"/>
      <c r="L18" s="2118"/>
      <c r="M18" s="2118"/>
      <c r="N18" s="2118"/>
      <c r="O18" s="2116"/>
      <c r="P18" s="2119"/>
      <c r="Q18" s="2131"/>
    </row>
    <row r="19" spans="1:36" s="2074" customFormat="1" ht="30" customHeight="1">
      <c r="A19" s="2127" t="s">
        <v>1505</v>
      </c>
      <c r="B19" s="2129" t="s">
        <v>3361</v>
      </c>
      <c r="C19" s="2118" t="s">
        <v>1507</v>
      </c>
      <c r="D19" s="2115"/>
      <c r="E19" s="2116"/>
      <c r="F19" s="2116"/>
      <c r="G19" s="2116"/>
      <c r="H19" s="2116"/>
      <c r="I19" s="2134"/>
      <c r="J19" s="2116"/>
      <c r="K19" s="2134"/>
      <c r="L19" s="2118"/>
      <c r="M19" s="2118"/>
      <c r="N19" s="2118"/>
      <c r="O19" s="2116"/>
      <c r="P19" s="2119"/>
      <c r="Q19" s="2131"/>
    </row>
    <row r="20" spans="1:36" s="2074" customFormat="1" ht="30" customHeight="1" thickBot="1">
      <c r="A20" s="2136"/>
      <c r="B20" s="2137"/>
      <c r="C20" s="2137"/>
      <c r="D20" s="2137"/>
      <c r="E20" s="2138"/>
      <c r="F20" s="2138"/>
      <c r="G20" s="2138"/>
      <c r="H20" s="2137"/>
      <c r="I20" s="2137"/>
      <c r="J20" s="2138"/>
      <c r="K20" s="2138"/>
      <c r="L20" s="2138"/>
      <c r="M20" s="2138"/>
      <c r="N20" s="2138"/>
      <c r="O20" s="2138"/>
      <c r="P20" s="2139"/>
      <c r="Q20" s="2140"/>
    </row>
    <row r="21" spans="1:36" s="2074" customFormat="1" ht="30" customHeight="1">
      <c r="A21" s="2109"/>
      <c r="B21" s="2109"/>
      <c r="C21" s="2109"/>
      <c r="D21" s="2109"/>
      <c r="E21" s="2110"/>
      <c r="F21" s="2110"/>
      <c r="G21" s="2110"/>
      <c r="H21" s="2109"/>
      <c r="I21" s="2109"/>
      <c r="J21" s="2110"/>
      <c r="K21" s="2110"/>
      <c r="L21" s="2110"/>
      <c r="M21" s="2110"/>
      <c r="N21" s="2110"/>
      <c r="O21" s="2110"/>
      <c r="P21" s="2111"/>
      <c r="Q21" s="2109"/>
    </row>
    <row r="22" spans="1:36" s="2121" customFormat="1" ht="30" customHeight="1">
      <c r="A22" s="2112"/>
      <c r="B22" s="2112"/>
      <c r="C22" s="2112"/>
      <c r="D22" s="2112"/>
      <c r="E22" s="2113"/>
      <c r="F22" s="2113"/>
      <c r="G22" s="2113"/>
      <c r="H22" s="2112"/>
      <c r="I22" s="2112"/>
      <c r="J22" s="2113"/>
      <c r="K22" s="2113"/>
      <c r="L22" s="2113"/>
      <c r="M22" s="2113"/>
      <c r="N22" s="2114"/>
      <c r="O22" s="2113"/>
      <c r="P22" s="2113"/>
      <c r="Q22" s="2112"/>
    </row>
    <row r="23" spans="1:36" s="2121" customFormat="1" ht="14" customHeight="1">
      <c r="A23" s="1882" t="s">
        <v>887</v>
      </c>
      <c r="B23" s="1882"/>
      <c r="C23" s="1882"/>
      <c r="D23" s="1882"/>
      <c r="E23" s="1882"/>
      <c r="F23" s="1882"/>
      <c r="G23" s="1301"/>
      <c r="H23" s="1301"/>
      <c r="I23" s="1301"/>
      <c r="J23" s="1301"/>
      <c r="K23" s="1301"/>
      <c r="L23" s="1882" t="s">
        <v>4551</v>
      </c>
      <c r="M23" s="1882"/>
      <c r="N23" s="1882"/>
      <c r="O23" s="1882"/>
      <c r="P23" s="1882"/>
      <c r="Q23" s="1301"/>
      <c r="R23" s="1301"/>
    </row>
    <row r="24" spans="1:36" s="2121" customFormat="1" ht="14" customHeight="1">
      <c r="A24" s="1882" t="s">
        <v>3359</v>
      </c>
      <c r="B24" s="1882"/>
      <c r="C24" s="1882"/>
      <c r="D24" s="1882"/>
      <c r="E24" s="1882"/>
      <c r="F24" s="1882"/>
      <c r="G24" s="1302"/>
      <c r="H24" s="1302"/>
      <c r="I24" s="1302"/>
      <c r="J24" s="1302"/>
      <c r="K24" s="1667"/>
      <c r="L24" s="1215"/>
      <c r="M24" s="1283"/>
      <c r="N24" s="1302"/>
      <c r="O24" s="1302"/>
      <c r="P24" s="1667"/>
      <c r="Q24" s="1215"/>
      <c r="R24" s="1283"/>
    </row>
    <row r="25" spans="1:36" s="2121" customFormat="1" ht="14" customHeight="1">
      <c r="A25" s="1882" t="s">
        <v>4560</v>
      </c>
      <c r="B25" s="1882"/>
      <c r="C25" s="1882"/>
      <c r="D25" s="1882"/>
      <c r="E25" s="1882"/>
      <c r="F25" s="1882"/>
      <c r="G25" s="1302"/>
      <c r="H25" s="1302"/>
      <c r="I25" s="1302"/>
      <c r="J25" s="1302"/>
      <c r="K25" s="1302"/>
      <c r="L25" s="1883" t="s">
        <v>4561</v>
      </c>
      <c r="M25" s="1883"/>
      <c r="N25" s="1883"/>
      <c r="O25" s="1883"/>
      <c r="P25" s="1883"/>
      <c r="Q25" s="1302"/>
      <c r="R25" s="1302"/>
    </row>
    <row r="26" spans="1:36" s="2121" customFormat="1" ht="14">
      <c r="A26" s="1301"/>
      <c r="B26" s="1301"/>
      <c r="C26" s="1301"/>
      <c r="D26" s="1301"/>
      <c r="E26" s="1301"/>
      <c r="F26" s="1301"/>
      <c r="G26" s="1302"/>
      <c r="H26" s="1302"/>
      <c r="I26" s="1302"/>
      <c r="J26" s="1302"/>
      <c r="K26" s="1301"/>
      <c r="L26" s="1214"/>
      <c r="M26" s="1304"/>
      <c r="N26" s="1302"/>
      <c r="O26" s="1302"/>
      <c r="P26" s="1301"/>
      <c r="Q26" s="1214"/>
      <c r="R26" s="1304"/>
    </row>
    <row r="27" spans="1:36" s="2121" customFormat="1" ht="14">
      <c r="A27" s="1301"/>
      <c r="B27" s="1301"/>
      <c r="C27" s="1301"/>
      <c r="D27" s="1301"/>
      <c r="E27" s="1301"/>
      <c r="F27" s="1301"/>
      <c r="G27" s="1302"/>
      <c r="H27" s="1302"/>
      <c r="I27" s="1302"/>
      <c r="J27" s="1302"/>
      <c r="K27" s="1301"/>
      <c r="L27" s="1214"/>
      <c r="M27" s="1283"/>
      <c r="N27" s="1302"/>
      <c r="O27" s="1302"/>
      <c r="P27" s="1301"/>
      <c r="Q27" s="1214"/>
      <c r="R27" s="1283"/>
    </row>
    <row r="28" spans="1:36" s="2121" customFormat="1" ht="14">
      <c r="A28" s="1301"/>
      <c r="B28" s="1301"/>
      <c r="C28" s="1301"/>
      <c r="D28" s="1301"/>
      <c r="E28" s="1301"/>
      <c r="F28" s="1301"/>
      <c r="G28" s="1302"/>
      <c r="H28" s="1302"/>
      <c r="I28" s="1302"/>
      <c r="J28" s="1302"/>
      <c r="K28" s="1301"/>
      <c r="L28" s="1214"/>
      <c r="M28" s="1283"/>
      <c r="N28" s="1302"/>
      <c r="O28" s="1302"/>
      <c r="P28" s="1301"/>
      <c r="Q28" s="1214"/>
      <c r="R28" s="1283"/>
    </row>
    <row r="29" spans="1:36" s="1658" customFormat="1">
      <c r="A29" s="1301"/>
      <c r="B29" s="1301"/>
      <c r="C29" s="1301"/>
      <c r="D29" s="1301"/>
      <c r="E29" s="1305"/>
      <c r="F29" s="1305"/>
      <c r="G29" s="1302"/>
      <c r="H29" s="1302"/>
      <c r="I29" s="1302"/>
      <c r="J29" s="1302"/>
      <c r="K29" s="1305"/>
      <c r="L29" s="1214"/>
      <c r="M29" s="1306"/>
      <c r="N29" s="1302"/>
      <c r="O29" s="1302"/>
      <c r="P29" s="1305"/>
      <c r="Q29" s="1214"/>
      <c r="R29" s="1306"/>
    </row>
    <row r="30" spans="1:36" s="1658" customFormat="1" ht="15" customHeight="1">
      <c r="A30" s="1886" t="s">
        <v>3984</v>
      </c>
      <c r="B30" s="1886"/>
      <c r="C30" s="1886"/>
      <c r="D30" s="1886"/>
      <c r="E30" s="1886"/>
      <c r="F30" s="1886"/>
      <c r="G30" s="1308"/>
      <c r="H30" s="1308"/>
      <c r="I30" s="1305"/>
      <c r="J30" s="1305"/>
      <c r="K30" s="1305"/>
      <c r="L30" s="1884" t="s">
        <v>892</v>
      </c>
      <c r="M30" s="1884"/>
      <c r="N30" s="1884"/>
      <c r="O30" s="1884"/>
      <c r="P30" s="1884"/>
      <c r="Q30" s="1305"/>
      <c r="R30" s="1305"/>
    </row>
    <row r="31" spans="1:36" s="1658" customFormat="1" ht="15" customHeight="1">
      <c r="A31" s="1887" t="s">
        <v>3985</v>
      </c>
      <c r="B31" s="1887"/>
      <c r="C31" s="1887"/>
      <c r="D31" s="1887"/>
      <c r="E31" s="1887"/>
      <c r="F31" s="1887"/>
      <c r="G31" s="1302"/>
      <c r="H31" s="1302"/>
      <c r="I31" s="1300"/>
      <c r="J31" s="1300"/>
      <c r="K31" s="1300"/>
      <c r="L31" s="1885" t="s">
        <v>891</v>
      </c>
      <c r="M31" s="1885"/>
      <c r="N31" s="1885"/>
      <c r="O31" s="1885"/>
      <c r="P31" s="1885"/>
      <c r="Q31" s="1300"/>
      <c r="R31" s="1300"/>
    </row>
    <row r="32" spans="1:36" s="1658" customFormat="1">
      <c r="A32" s="1659"/>
      <c r="B32" s="1659"/>
      <c r="C32" s="1659"/>
      <c r="D32" s="1659"/>
      <c r="E32" s="1659"/>
      <c r="F32" s="1659"/>
      <c r="G32" s="1659"/>
      <c r="H32" s="1659"/>
      <c r="I32" s="1659"/>
      <c r="J32" s="1659"/>
      <c r="K32" s="1659"/>
      <c r="L32" s="1659"/>
      <c r="M32" s="1659"/>
      <c r="N32" s="1659"/>
      <c r="O32" s="1659"/>
      <c r="P32" s="1659"/>
      <c r="Q32" s="1659"/>
    </row>
    <row r="33" spans="1:17" s="1658" customFormat="1">
      <c r="A33" s="366"/>
      <c r="B33" s="366"/>
      <c r="C33" s="366"/>
      <c r="D33" s="366"/>
      <c r="E33" s="366"/>
      <c r="F33" s="366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</row>
  </sheetData>
  <mergeCells count="34">
    <mergeCell ref="L23:P23"/>
    <mergeCell ref="L25:P25"/>
    <mergeCell ref="L30:P30"/>
    <mergeCell ref="L31:P31"/>
    <mergeCell ref="A23:F23"/>
    <mergeCell ref="A24:F24"/>
    <mergeCell ref="A25:F25"/>
    <mergeCell ref="A30:F30"/>
    <mergeCell ref="A31:F31"/>
    <mergeCell ref="O6:O8"/>
    <mergeCell ref="P6:P8"/>
    <mergeCell ref="Q6:Q8"/>
    <mergeCell ref="C7:C8"/>
    <mergeCell ref="D7:D8"/>
    <mergeCell ref="F7:F8"/>
    <mergeCell ref="G7:G8"/>
    <mergeCell ref="J7:J8"/>
    <mergeCell ref="K7:K8"/>
    <mergeCell ref="H6:H8"/>
    <mergeCell ref="I6:I8"/>
    <mergeCell ref="J6:K6"/>
    <mergeCell ref="L6:L8"/>
    <mergeCell ref="M6:M8"/>
    <mergeCell ref="N6:N8"/>
    <mergeCell ref="A1:Q1"/>
    <mergeCell ref="A2:Q2"/>
    <mergeCell ref="N4:Q4"/>
    <mergeCell ref="B5:G5"/>
    <mergeCell ref="N5:Q5"/>
    <mergeCell ref="A6:A8"/>
    <mergeCell ref="B6:B8"/>
    <mergeCell ref="C6:D6"/>
    <mergeCell ref="E6:E8"/>
    <mergeCell ref="F6:G6"/>
  </mergeCells>
  <printOptions horizontalCentered="1"/>
  <pageMargins left="0.5" right="0.99" top="0.74803149606299202" bottom="0.74803149606299202" header="0.31496062992126" footer="0.31496062992126"/>
  <pageSetup paperSize="5" scale="65" orientation="landscape" horizontalDpi="4294967293" r:id="rId1"/>
  <colBreaks count="1" manualBreakCount="1">
    <brk id="17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31"/>
  <sheetViews>
    <sheetView workbookViewId="0">
      <selection activeCell="F11" sqref="F11"/>
    </sheetView>
  </sheetViews>
  <sheetFormatPr baseColWidth="10" defaultColWidth="8.83203125" defaultRowHeight="15"/>
  <cols>
    <col min="2" max="2" width="30.6640625" customWidth="1"/>
    <col min="5" max="5" width="18" bestFit="1" customWidth="1"/>
    <col min="11" max="11" width="22.5" customWidth="1"/>
    <col min="16" max="16" width="15.83203125" bestFit="1" customWidth="1"/>
  </cols>
  <sheetData>
    <row r="1" spans="1:17" ht="25">
      <c r="A1" s="1776" t="s">
        <v>893</v>
      </c>
      <c r="B1" s="1776"/>
      <c r="C1" s="1776"/>
      <c r="D1" s="1776"/>
      <c r="E1" s="1776"/>
      <c r="F1" s="1776"/>
      <c r="G1" s="1776"/>
      <c r="H1" s="1776"/>
      <c r="I1" s="1776"/>
      <c r="J1" s="1776"/>
      <c r="K1" s="1776"/>
      <c r="L1" s="1776"/>
      <c r="M1" s="1776"/>
      <c r="N1" s="1776"/>
      <c r="O1" s="1776"/>
      <c r="P1" s="1776"/>
      <c r="Q1" s="1776"/>
    </row>
    <row r="2" spans="1:17" ht="25">
      <c r="A2" s="1776" t="s">
        <v>894</v>
      </c>
      <c r="B2" s="1776"/>
      <c r="C2" s="1776"/>
      <c r="D2" s="1776"/>
      <c r="E2" s="1776"/>
      <c r="F2" s="1776"/>
      <c r="G2" s="1776"/>
      <c r="H2" s="1776"/>
      <c r="I2" s="1776"/>
      <c r="J2" s="1776"/>
      <c r="K2" s="1776"/>
      <c r="L2" s="1776"/>
      <c r="M2" s="1776"/>
      <c r="N2" s="1776"/>
      <c r="O2" s="1776"/>
      <c r="P2" s="1776"/>
      <c r="Q2" s="1776"/>
    </row>
    <row r="3" spans="1:17">
      <c r="A3" s="1086"/>
      <c r="B3" s="1086"/>
      <c r="C3" s="1086"/>
      <c r="D3" s="1086"/>
      <c r="E3" s="1087"/>
      <c r="F3" s="1087"/>
      <c r="G3" s="1087"/>
      <c r="H3" s="1086"/>
      <c r="I3" s="1086"/>
      <c r="J3" s="1087"/>
      <c r="K3" s="1087"/>
      <c r="L3" s="1087"/>
      <c r="M3" s="1087"/>
      <c r="N3" s="1087"/>
      <c r="O3" s="1087"/>
      <c r="P3" s="1087"/>
      <c r="Q3" s="1086"/>
    </row>
    <row r="4" spans="1:17">
      <c r="A4" s="1086"/>
      <c r="B4" s="1086"/>
      <c r="C4" s="1086"/>
      <c r="D4" s="1086"/>
      <c r="E4" s="1087"/>
      <c r="F4" s="1087"/>
      <c r="G4" s="1087"/>
      <c r="H4" s="1086"/>
      <c r="I4" s="1086"/>
      <c r="J4" s="1087"/>
      <c r="K4" s="1087" t="s">
        <v>841</v>
      </c>
      <c r="L4" s="1087"/>
      <c r="M4" s="1087"/>
      <c r="N4" s="1782" t="s">
        <v>841</v>
      </c>
      <c r="O4" s="1782"/>
      <c r="P4" s="1782"/>
      <c r="Q4" s="1782"/>
    </row>
    <row r="5" spans="1:17" ht="16" thickBot="1">
      <c r="A5" s="1086"/>
      <c r="B5" s="1781" t="s">
        <v>895</v>
      </c>
      <c r="C5" s="1781"/>
      <c r="D5" s="1781"/>
      <c r="E5" s="1781"/>
      <c r="F5" s="1781"/>
      <c r="G5" s="1781"/>
      <c r="H5" s="1086"/>
      <c r="I5" s="1086"/>
      <c r="J5" s="1087"/>
      <c r="K5" s="1087"/>
      <c r="L5" s="1087"/>
      <c r="M5" s="1087"/>
      <c r="N5" s="1781" t="s">
        <v>841</v>
      </c>
      <c r="O5" s="1781"/>
      <c r="P5" s="1781"/>
      <c r="Q5" s="1781"/>
    </row>
    <row r="6" spans="1:17" ht="39" customHeight="1" thickTop="1" thickBot="1">
      <c r="A6" s="1769" t="s">
        <v>3441</v>
      </c>
      <c r="B6" s="1762" t="s">
        <v>2493</v>
      </c>
      <c r="C6" s="1772" t="s">
        <v>2834</v>
      </c>
      <c r="D6" s="1773"/>
      <c r="E6" s="1762" t="s">
        <v>2906</v>
      </c>
      <c r="F6" s="1763" t="s">
        <v>2907</v>
      </c>
      <c r="G6" s="1764"/>
      <c r="H6" s="1765" t="s">
        <v>2914</v>
      </c>
      <c r="I6" s="1762" t="s">
        <v>2908</v>
      </c>
      <c r="J6" s="1762" t="s">
        <v>2909</v>
      </c>
      <c r="K6" s="1762"/>
      <c r="L6" s="1762" t="s">
        <v>2910</v>
      </c>
      <c r="M6" s="1762" t="s">
        <v>2837</v>
      </c>
      <c r="N6" s="1762" t="s">
        <v>2911</v>
      </c>
      <c r="O6" s="1762" t="s">
        <v>2912</v>
      </c>
      <c r="P6" s="1762" t="s">
        <v>2502</v>
      </c>
      <c r="Q6" s="1755" t="s">
        <v>2840</v>
      </c>
    </row>
    <row r="7" spans="1:17" ht="29" customHeight="1" thickTop="1">
      <c r="A7" s="1770"/>
      <c r="B7" s="1758"/>
      <c r="C7" s="1774" t="s">
        <v>2494</v>
      </c>
      <c r="D7" s="1774" t="s">
        <v>2843</v>
      </c>
      <c r="E7" s="1758"/>
      <c r="F7" s="1758" t="s">
        <v>2913</v>
      </c>
      <c r="G7" s="1758" t="s">
        <v>3353</v>
      </c>
      <c r="H7" s="1765"/>
      <c r="I7" s="1758"/>
      <c r="J7" s="1760" t="s">
        <v>2844</v>
      </c>
      <c r="K7" s="1760" t="s">
        <v>2834</v>
      </c>
      <c r="L7" s="1758"/>
      <c r="M7" s="1758"/>
      <c r="N7" s="1758"/>
      <c r="O7" s="1758"/>
      <c r="P7" s="1758"/>
      <c r="Q7" s="1756"/>
    </row>
    <row r="8" spans="1:17" ht="16" thickBot="1">
      <c r="A8" s="1771"/>
      <c r="B8" s="1759"/>
      <c r="C8" s="1766"/>
      <c r="D8" s="1766"/>
      <c r="E8" s="1759"/>
      <c r="F8" s="1759"/>
      <c r="G8" s="1759"/>
      <c r="H8" s="1766"/>
      <c r="I8" s="1759"/>
      <c r="J8" s="1761"/>
      <c r="K8" s="1761"/>
      <c r="L8" s="1759"/>
      <c r="M8" s="1759"/>
      <c r="N8" s="1759"/>
      <c r="O8" s="1759"/>
      <c r="P8" s="1759"/>
      <c r="Q8" s="1757"/>
    </row>
    <row r="9" spans="1:17" ht="16" thickTop="1">
      <c r="A9" s="1138">
        <v>1</v>
      </c>
      <c r="B9" s="1139">
        <v>2</v>
      </c>
      <c r="C9" s="1139">
        <v>3</v>
      </c>
      <c r="D9" s="1140">
        <v>4</v>
      </c>
      <c r="E9" s="1140">
        <v>5</v>
      </c>
      <c r="F9" s="1139">
        <v>6</v>
      </c>
      <c r="G9" s="1139">
        <v>7</v>
      </c>
      <c r="H9" s="1140">
        <v>8</v>
      </c>
      <c r="I9" s="1140">
        <v>9</v>
      </c>
      <c r="J9" s="1139">
        <v>10</v>
      </c>
      <c r="K9" s="1139">
        <v>11</v>
      </c>
      <c r="L9" s="1139">
        <v>12</v>
      </c>
      <c r="M9" s="1139">
        <v>13</v>
      </c>
      <c r="N9" s="1139">
        <v>14</v>
      </c>
      <c r="O9" s="1140">
        <v>15</v>
      </c>
      <c r="P9" s="1139">
        <v>16</v>
      </c>
      <c r="Q9" s="1141">
        <v>17</v>
      </c>
    </row>
    <row r="10" spans="1:17" ht="24" customHeight="1">
      <c r="A10" s="1089"/>
      <c r="B10" s="1090"/>
      <c r="C10" s="1090"/>
      <c r="D10" s="1090"/>
      <c r="E10" s="1090"/>
      <c r="F10" s="1090"/>
      <c r="G10" s="1090"/>
      <c r="H10" s="1090"/>
      <c r="I10" s="1090"/>
      <c r="J10" s="1090"/>
      <c r="K10" s="1090"/>
      <c r="L10" s="1090"/>
      <c r="M10" s="1090"/>
      <c r="N10" s="1090"/>
      <c r="O10" s="1090"/>
      <c r="P10" s="1091"/>
      <c r="Q10" s="1088"/>
    </row>
    <row r="11" spans="1:17" ht="24" customHeight="1">
      <c r="A11" s="1092">
        <v>1</v>
      </c>
      <c r="B11" s="1093" t="s">
        <v>885</v>
      </c>
      <c r="C11" s="1090"/>
      <c r="D11" s="1090"/>
      <c r="E11" s="1090"/>
      <c r="F11" s="1090"/>
      <c r="G11" s="1090"/>
      <c r="H11" s="1090"/>
      <c r="I11" s="1090"/>
      <c r="J11" s="1090"/>
      <c r="K11" s="1090"/>
      <c r="L11" s="1090"/>
      <c r="M11" s="1090"/>
      <c r="N11" s="1090"/>
      <c r="O11" s="1090"/>
      <c r="P11" s="1091"/>
      <c r="Q11" s="1088"/>
    </row>
    <row r="12" spans="1:17" ht="24" customHeight="1">
      <c r="A12" s="1092">
        <v>1.3</v>
      </c>
      <c r="B12" s="1093" t="s">
        <v>2915</v>
      </c>
      <c r="C12" s="1094"/>
      <c r="D12" s="1094"/>
      <c r="E12" s="1090"/>
      <c r="F12" s="1090"/>
      <c r="G12" s="1090"/>
      <c r="H12" s="1094"/>
      <c r="I12" s="1094"/>
      <c r="J12" s="1090"/>
      <c r="K12" s="1090"/>
      <c r="L12" s="1090"/>
      <c r="M12" s="1090"/>
      <c r="N12" s="1090"/>
      <c r="O12" s="1090"/>
      <c r="P12" s="1095">
        <v>0</v>
      </c>
      <c r="Q12" s="1096"/>
    </row>
    <row r="13" spans="1:17" ht="24" customHeight="1">
      <c r="A13" s="1092" t="s">
        <v>922</v>
      </c>
      <c r="B13" s="1097" t="s">
        <v>2730</v>
      </c>
      <c r="C13" s="1102" t="s">
        <v>1507</v>
      </c>
      <c r="D13" s="1094" t="s">
        <v>841</v>
      </c>
      <c r="E13" s="1090"/>
      <c r="F13" s="1090"/>
      <c r="G13" s="1090"/>
      <c r="H13" s="1090"/>
      <c r="I13" s="1094"/>
      <c r="J13" s="1090"/>
      <c r="K13" s="1090"/>
      <c r="L13" s="1090"/>
      <c r="M13" s="1090"/>
      <c r="N13" s="1090"/>
      <c r="O13" s="1090"/>
      <c r="P13" s="1095">
        <v>0</v>
      </c>
      <c r="Q13" s="1098"/>
    </row>
    <row r="14" spans="1:17" s="651" customFormat="1" ht="31" customHeight="1">
      <c r="A14" s="1099"/>
      <c r="B14" s="1101"/>
      <c r="C14" s="1106"/>
      <c r="D14" s="1105"/>
      <c r="E14" s="1100"/>
      <c r="F14" s="1100"/>
      <c r="G14" s="1100"/>
      <c r="H14" s="1100"/>
      <c r="I14" s="1107"/>
      <c r="J14" s="1100"/>
      <c r="K14" s="1107"/>
      <c r="L14" s="1102"/>
      <c r="M14" s="1102"/>
      <c r="N14" s="1102"/>
      <c r="O14" s="1100"/>
      <c r="P14" s="1103"/>
      <c r="Q14" s="1104"/>
    </row>
    <row r="15" spans="1:17" s="651" customFormat="1" ht="34" customHeight="1">
      <c r="A15" s="1092" t="s">
        <v>1505</v>
      </c>
      <c r="B15" s="1108" t="s">
        <v>3361</v>
      </c>
      <c r="C15" s="1102" t="s">
        <v>1507</v>
      </c>
      <c r="D15" s="1105"/>
      <c r="E15" s="1100"/>
      <c r="F15" s="1100"/>
      <c r="G15" s="1100"/>
      <c r="H15" s="1100"/>
      <c r="I15" s="1107"/>
      <c r="J15" s="1100"/>
      <c r="K15" s="1107"/>
      <c r="L15" s="1102"/>
      <c r="M15" s="1102"/>
      <c r="N15" s="1102"/>
      <c r="O15" s="1100"/>
      <c r="P15" s="1103"/>
      <c r="Q15" s="1104"/>
    </row>
    <row r="16" spans="1:17" s="651" customFormat="1" ht="34" customHeight="1" thickBot="1">
      <c r="A16" s="1109"/>
      <c r="B16" s="1110"/>
      <c r="C16" s="1111"/>
      <c r="D16" s="1111"/>
      <c r="E16" s="1112"/>
      <c r="F16" s="1112"/>
      <c r="G16" s="1112"/>
      <c r="H16" s="1111"/>
      <c r="I16" s="1111"/>
      <c r="J16" s="1112"/>
      <c r="K16" s="1112"/>
      <c r="L16" s="1112"/>
      <c r="M16" s="1112"/>
      <c r="N16" s="1112"/>
      <c r="O16" s="1112"/>
      <c r="P16" s="1113"/>
      <c r="Q16" s="1114"/>
    </row>
    <row r="17" spans="1:17">
      <c r="A17" s="1086"/>
      <c r="B17" s="1086"/>
      <c r="C17" s="1086"/>
      <c r="D17" s="1086"/>
      <c r="E17" s="1087"/>
      <c r="F17" s="1087"/>
      <c r="G17" s="1087"/>
      <c r="H17" s="1086"/>
      <c r="I17" s="1086"/>
      <c r="J17" s="1087"/>
      <c r="K17" s="1087"/>
      <c r="L17" s="1087"/>
      <c r="M17" s="1087"/>
      <c r="N17" s="1087"/>
      <c r="O17" s="1087"/>
      <c r="P17" s="1115"/>
      <c r="Q17" s="1086"/>
    </row>
    <row r="18" spans="1:17">
      <c r="A18" s="1086"/>
      <c r="B18" s="1086"/>
      <c r="C18" s="1086"/>
      <c r="D18" s="1086"/>
      <c r="E18" s="1087"/>
      <c r="F18" s="1087"/>
      <c r="G18" s="1087"/>
      <c r="H18" s="1086"/>
      <c r="I18" s="1086"/>
      <c r="J18" s="1087"/>
      <c r="K18" s="1087"/>
      <c r="L18" s="1087"/>
      <c r="M18" s="1087"/>
      <c r="N18" s="1116"/>
      <c r="O18" s="1087"/>
      <c r="P18" s="1087"/>
      <c r="Q18" s="1086"/>
    </row>
    <row r="19" spans="1:17">
      <c r="A19" s="1086"/>
      <c r="B19" s="1780" t="s">
        <v>3358</v>
      </c>
      <c r="C19" s="1780"/>
      <c r="D19" s="1780"/>
      <c r="E19" s="1780"/>
      <c r="F19" s="1117"/>
      <c r="G19" s="1117"/>
      <c r="H19" s="1118"/>
      <c r="I19" s="1118"/>
      <c r="J19" s="1780" t="s">
        <v>3360</v>
      </c>
      <c r="K19" s="1780"/>
      <c r="L19" s="1780"/>
      <c r="M19" s="1780"/>
      <c r="N19" s="1780"/>
      <c r="O19" s="1780"/>
      <c r="P19" s="1087"/>
      <c r="Q19" s="1086"/>
    </row>
    <row r="20" spans="1:17">
      <c r="A20" s="1086"/>
      <c r="B20" s="1780" t="s">
        <v>3359</v>
      </c>
      <c r="C20" s="1780"/>
      <c r="D20" s="1780"/>
      <c r="E20" s="1780"/>
      <c r="F20" s="1117"/>
      <c r="G20" s="1117"/>
      <c r="H20" s="1119"/>
      <c r="I20" s="1119"/>
      <c r="J20" s="1119"/>
      <c r="K20" s="1119"/>
      <c r="L20" s="1120"/>
      <c r="M20" s="1116"/>
      <c r="N20" s="1116"/>
      <c r="O20" s="1116"/>
      <c r="P20" s="1086"/>
      <c r="Q20" s="1086"/>
    </row>
    <row r="21" spans="1:17">
      <c r="A21" s="1086"/>
      <c r="B21" s="1780" t="s">
        <v>889</v>
      </c>
      <c r="C21" s="1780"/>
      <c r="D21" s="1780"/>
      <c r="E21" s="1780"/>
      <c r="F21" s="1118"/>
      <c r="G21" s="1118"/>
      <c r="H21" s="1119"/>
      <c r="I21" s="1119"/>
      <c r="J21" s="1779" t="s">
        <v>888</v>
      </c>
      <c r="K21" s="1779"/>
      <c r="L21" s="1779"/>
      <c r="M21" s="1779"/>
      <c r="N21" s="1779"/>
      <c r="O21" s="1779"/>
      <c r="P21" s="1086"/>
      <c r="Q21" s="1086"/>
    </row>
    <row r="22" spans="1:17">
      <c r="A22" s="1086"/>
      <c r="B22" s="1118"/>
      <c r="C22" s="1118"/>
      <c r="D22" s="1118"/>
      <c r="E22" s="1118"/>
      <c r="F22" s="1118"/>
      <c r="G22" s="1118"/>
      <c r="H22" s="1119"/>
      <c r="I22" s="1119"/>
      <c r="J22" s="1119"/>
      <c r="K22" s="1119"/>
      <c r="L22" s="1118"/>
      <c r="M22" s="1121"/>
      <c r="N22" s="1121"/>
      <c r="O22" s="1122"/>
      <c r="P22" s="1086"/>
      <c r="Q22" s="1086"/>
    </row>
    <row r="23" spans="1:17">
      <c r="A23" s="1086"/>
      <c r="B23" s="1118"/>
      <c r="C23" s="1118"/>
      <c r="D23" s="1118"/>
      <c r="E23" s="1118"/>
      <c r="F23" s="1118"/>
      <c r="G23" s="1118"/>
      <c r="H23" s="1119"/>
      <c r="I23" s="1119"/>
      <c r="J23" s="1119"/>
      <c r="K23" s="1119"/>
      <c r="L23" s="1118"/>
      <c r="M23" s="1121"/>
      <c r="N23" s="1121"/>
      <c r="O23" s="1122"/>
      <c r="P23" s="1087"/>
      <c r="Q23" s="1086"/>
    </row>
    <row r="24" spans="1:17">
      <c r="A24" s="1086"/>
      <c r="B24" s="1118"/>
      <c r="C24" s="1118"/>
      <c r="D24" s="1118"/>
      <c r="E24" s="1118"/>
      <c r="F24" s="1118"/>
      <c r="G24" s="1118"/>
      <c r="H24" s="1119"/>
      <c r="I24" s="1119"/>
      <c r="J24" s="1119"/>
      <c r="K24" s="1119"/>
      <c r="L24" s="1118"/>
      <c r="M24" s="1121"/>
      <c r="N24" s="1121"/>
      <c r="O24" s="1122"/>
      <c r="P24" s="1087"/>
      <c r="Q24" s="1086"/>
    </row>
    <row r="25" spans="1:17">
      <c r="A25" s="1086"/>
      <c r="B25" s="1118"/>
      <c r="C25" s="1118"/>
      <c r="D25" s="1118"/>
      <c r="E25" s="1118"/>
      <c r="F25" s="1123"/>
      <c r="G25" s="1123"/>
      <c r="H25" s="1119"/>
      <c r="I25" s="1119"/>
      <c r="J25" s="1119"/>
      <c r="K25" s="1119"/>
      <c r="L25" s="1123"/>
      <c r="M25" s="1124"/>
      <c r="N25" s="1121"/>
      <c r="O25" s="1124"/>
      <c r="P25" s="1087"/>
      <c r="Q25" s="1086"/>
    </row>
    <row r="26" spans="1:17">
      <c r="A26" s="1125"/>
      <c r="B26" s="1778" t="s">
        <v>869</v>
      </c>
      <c r="C26" s="1778"/>
      <c r="D26" s="1778"/>
      <c r="E26" s="1778"/>
      <c r="F26" s="1117"/>
      <c r="G26" s="1117"/>
      <c r="H26" s="1126"/>
      <c r="I26" s="1126"/>
      <c r="J26" s="1778" t="s">
        <v>892</v>
      </c>
      <c r="K26" s="1778"/>
      <c r="L26" s="1778"/>
      <c r="M26" s="1778"/>
      <c r="N26" s="1778"/>
      <c r="O26" s="1778"/>
      <c r="P26" s="1125"/>
      <c r="Q26" s="1125"/>
    </row>
    <row r="27" spans="1:17">
      <c r="A27" s="1125"/>
      <c r="B27" s="1777" t="s">
        <v>1942</v>
      </c>
      <c r="C27" s="1777"/>
      <c r="D27" s="1777"/>
      <c r="E27" s="1777"/>
      <c r="F27" s="1117"/>
      <c r="G27" s="1117"/>
      <c r="H27" s="1119"/>
      <c r="I27" s="1119"/>
      <c r="J27" s="1777" t="s">
        <v>891</v>
      </c>
      <c r="K27" s="1777"/>
      <c r="L27" s="1777"/>
      <c r="M27" s="1777"/>
      <c r="N27" s="1777"/>
      <c r="O27" s="1777"/>
      <c r="P27" s="1125"/>
      <c r="Q27" s="1125"/>
    </row>
    <row r="28" spans="1:17">
      <c r="A28" s="1125"/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</row>
    <row r="29" spans="1:17">
      <c r="A29" s="1127"/>
      <c r="B29" s="1127"/>
      <c r="C29" s="1127"/>
      <c r="D29" s="1127"/>
      <c r="E29" s="1127"/>
      <c r="F29" s="1127"/>
      <c r="G29" s="1127"/>
      <c r="H29" s="1127"/>
      <c r="I29" s="1127"/>
      <c r="J29" s="1127"/>
      <c r="K29" s="1127"/>
      <c r="L29" s="1127"/>
      <c r="M29" s="1127"/>
      <c r="N29" s="1127"/>
      <c r="O29" s="1127"/>
      <c r="P29" s="1127"/>
      <c r="Q29" s="1127"/>
    </row>
    <row r="30" spans="1:17">
      <c r="A30" s="1127"/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</row>
    <row r="31" spans="1:17">
      <c r="A31" s="1127"/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</row>
  </sheetData>
  <mergeCells count="34">
    <mergeCell ref="C6:D6"/>
    <mergeCell ref="C7:C8"/>
    <mergeCell ref="D7:D8"/>
    <mergeCell ref="E6:E8"/>
    <mergeCell ref="H6:H8"/>
    <mergeCell ref="Q6:Q8"/>
    <mergeCell ref="F7:F8"/>
    <mergeCell ref="G7:G8"/>
    <mergeCell ref="J7:J8"/>
    <mergeCell ref="K7:K8"/>
    <mergeCell ref="I6:I8"/>
    <mergeCell ref="L6:L8"/>
    <mergeCell ref="M6:M8"/>
    <mergeCell ref="N6:N8"/>
    <mergeCell ref="O6:O8"/>
    <mergeCell ref="P6:P8"/>
    <mergeCell ref="J6:K6"/>
    <mergeCell ref="F6:G6"/>
    <mergeCell ref="A1:Q1"/>
    <mergeCell ref="J27:O27"/>
    <mergeCell ref="B27:E27"/>
    <mergeCell ref="J26:O26"/>
    <mergeCell ref="B26:E26"/>
    <mergeCell ref="J21:O21"/>
    <mergeCell ref="B21:E21"/>
    <mergeCell ref="B20:E20"/>
    <mergeCell ref="J19:O19"/>
    <mergeCell ref="B19:E19"/>
    <mergeCell ref="N5:Q5"/>
    <mergeCell ref="B5:G5"/>
    <mergeCell ref="N4:Q4"/>
    <mergeCell ref="A2:Q2"/>
    <mergeCell ref="A6:A8"/>
    <mergeCell ref="B6:B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364"/>
  <sheetViews>
    <sheetView view="pageBreakPreview" zoomScale="90" zoomScaleNormal="85" zoomScaleSheetLayoutView="90" workbookViewId="0">
      <selection activeCell="I19" sqref="I19"/>
    </sheetView>
  </sheetViews>
  <sheetFormatPr baseColWidth="10" defaultColWidth="8.83203125" defaultRowHeight="15"/>
  <cols>
    <col min="1" max="1" width="7.33203125" style="955" customWidth="1"/>
    <col min="2" max="2" width="45" style="955" customWidth="1"/>
    <col min="3" max="3" width="18" style="955" customWidth="1"/>
    <col min="4" max="4" width="11" style="955" customWidth="1"/>
    <col min="5" max="5" width="14" style="955" customWidth="1"/>
    <col min="6" max="6" width="10.6640625" style="955" customWidth="1"/>
    <col min="7" max="7" width="9.6640625" style="955" customWidth="1"/>
    <col min="8" max="8" width="8.33203125" style="955" customWidth="1"/>
    <col min="9" max="9" width="34.1640625" style="955" customWidth="1"/>
    <col min="10" max="10" width="19.5" style="955" customWidth="1"/>
    <col min="11" max="11" width="31.5" style="955" customWidth="1"/>
    <col min="12" max="12" width="9.83203125" style="955" customWidth="1"/>
    <col min="13" max="13" width="11.1640625" style="955" customWidth="1"/>
    <col min="14" max="14" width="15.33203125" style="955" customWidth="1"/>
    <col min="15" max="15" width="22.33203125" style="955" customWidth="1"/>
    <col min="16" max="16" width="10" style="955" customWidth="1"/>
    <col min="17" max="17" width="10.6640625" style="955" customWidth="1"/>
    <col min="18" max="24" width="16.83203125" hidden="1" customWidth="1"/>
    <col min="25" max="28" width="20.5" hidden="1" customWidth="1"/>
    <col min="29" max="29" width="16.83203125" hidden="1" customWidth="1"/>
    <col min="30" max="31" width="19" hidden="1" customWidth="1"/>
    <col min="32" max="32" width="23.1640625" customWidth="1"/>
    <col min="33" max="33" width="15.1640625" bestFit="1" customWidth="1"/>
    <col min="258" max="258" width="7.33203125" customWidth="1"/>
    <col min="259" max="259" width="31.5" bestFit="1" customWidth="1"/>
    <col min="260" max="260" width="13.33203125" customWidth="1"/>
    <col min="261" max="261" width="7.33203125" customWidth="1"/>
    <col min="262" max="262" width="8.33203125" customWidth="1"/>
    <col min="263" max="263" width="6.6640625" customWidth="1"/>
    <col min="264" max="264" width="5.5" customWidth="1"/>
    <col min="265" max="265" width="6.33203125" customWidth="1"/>
    <col min="266" max="266" width="17.6640625" customWidth="1"/>
    <col min="267" max="267" width="19.5" customWidth="1"/>
    <col min="268" max="268" width="32.33203125" customWidth="1"/>
    <col min="269" max="269" width="7" customWidth="1"/>
    <col min="270" max="270" width="6.5" customWidth="1"/>
    <col min="271" max="271" width="9.1640625" customWidth="1"/>
    <col min="272" max="272" width="18.83203125" customWidth="1"/>
    <col min="273" max="273" width="7.5" customWidth="1"/>
    <col min="274" max="274" width="6" customWidth="1"/>
    <col min="275" max="275" width="5.5" customWidth="1"/>
    <col min="276" max="276" width="18.6640625" bestFit="1" customWidth="1"/>
    <col min="514" max="514" width="7.33203125" customWidth="1"/>
    <col min="515" max="515" width="31.5" bestFit="1" customWidth="1"/>
    <col min="516" max="516" width="13.33203125" customWidth="1"/>
    <col min="517" max="517" width="7.33203125" customWidth="1"/>
    <col min="518" max="518" width="8.33203125" customWidth="1"/>
    <col min="519" max="519" width="6.6640625" customWidth="1"/>
    <col min="520" max="520" width="5.5" customWidth="1"/>
    <col min="521" max="521" width="6.33203125" customWidth="1"/>
    <col min="522" max="522" width="17.6640625" customWidth="1"/>
    <col min="523" max="523" width="19.5" customWidth="1"/>
    <col min="524" max="524" width="32.33203125" customWidth="1"/>
    <col min="525" max="525" width="7" customWidth="1"/>
    <col min="526" max="526" width="6.5" customWidth="1"/>
    <col min="527" max="527" width="9.1640625" customWidth="1"/>
    <col min="528" max="528" width="18.83203125" customWidth="1"/>
    <col min="529" max="529" width="7.5" customWidth="1"/>
    <col min="530" max="530" width="6" customWidth="1"/>
    <col min="531" max="531" width="5.5" customWidth="1"/>
    <col min="532" max="532" width="18.6640625" bestFit="1" customWidth="1"/>
    <col min="770" max="770" width="7.33203125" customWidth="1"/>
    <col min="771" max="771" width="31.5" bestFit="1" customWidth="1"/>
    <col min="772" max="772" width="13.33203125" customWidth="1"/>
    <col min="773" max="773" width="7.33203125" customWidth="1"/>
    <col min="774" max="774" width="8.33203125" customWidth="1"/>
    <col min="775" max="775" width="6.6640625" customWidth="1"/>
    <col min="776" max="776" width="5.5" customWidth="1"/>
    <col min="777" max="777" width="6.33203125" customWidth="1"/>
    <col min="778" max="778" width="17.6640625" customWidth="1"/>
    <col min="779" max="779" width="19.5" customWidth="1"/>
    <col min="780" max="780" width="32.33203125" customWidth="1"/>
    <col min="781" max="781" width="7" customWidth="1"/>
    <col min="782" max="782" width="6.5" customWidth="1"/>
    <col min="783" max="783" width="9.1640625" customWidth="1"/>
    <col min="784" max="784" width="18.83203125" customWidth="1"/>
    <col min="785" max="785" width="7.5" customWidth="1"/>
    <col min="786" max="786" width="6" customWidth="1"/>
    <col min="787" max="787" width="5.5" customWidth="1"/>
    <col min="788" max="788" width="18.6640625" bestFit="1" customWidth="1"/>
    <col min="1026" max="1026" width="7.33203125" customWidth="1"/>
    <col min="1027" max="1027" width="31.5" bestFit="1" customWidth="1"/>
    <col min="1028" max="1028" width="13.33203125" customWidth="1"/>
    <col min="1029" max="1029" width="7.33203125" customWidth="1"/>
    <col min="1030" max="1030" width="8.33203125" customWidth="1"/>
    <col min="1031" max="1031" width="6.6640625" customWidth="1"/>
    <col min="1032" max="1032" width="5.5" customWidth="1"/>
    <col min="1033" max="1033" width="6.33203125" customWidth="1"/>
    <col min="1034" max="1034" width="17.6640625" customWidth="1"/>
    <col min="1035" max="1035" width="19.5" customWidth="1"/>
    <col min="1036" max="1036" width="32.33203125" customWidth="1"/>
    <col min="1037" max="1037" width="7" customWidth="1"/>
    <col min="1038" max="1038" width="6.5" customWidth="1"/>
    <col min="1039" max="1039" width="9.1640625" customWidth="1"/>
    <col min="1040" max="1040" width="18.83203125" customWidth="1"/>
    <col min="1041" max="1041" width="7.5" customWidth="1"/>
    <col min="1042" max="1042" width="6" customWidth="1"/>
    <col min="1043" max="1043" width="5.5" customWidth="1"/>
    <col min="1044" max="1044" width="18.6640625" bestFit="1" customWidth="1"/>
    <col min="1282" max="1282" width="7.33203125" customWidth="1"/>
    <col min="1283" max="1283" width="31.5" bestFit="1" customWidth="1"/>
    <col min="1284" max="1284" width="13.33203125" customWidth="1"/>
    <col min="1285" max="1285" width="7.33203125" customWidth="1"/>
    <col min="1286" max="1286" width="8.33203125" customWidth="1"/>
    <col min="1287" max="1287" width="6.6640625" customWidth="1"/>
    <col min="1288" max="1288" width="5.5" customWidth="1"/>
    <col min="1289" max="1289" width="6.33203125" customWidth="1"/>
    <col min="1290" max="1290" width="17.6640625" customWidth="1"/>
    <col min="1291" max="1291" width="19.5" customWidth="1"/>
    <col min="1292" max="1292" width="32.33203125" customWidth="1"/>
    <col min="1293" max="1293" width="7" customWidth="1"/>
    <col min="1294" max="1294" width="6.5" customWidth="1"/>
    <col min="1295" max="1295" width="9.1640625" customWidth="1"/>
    <col min="1296" max="1296" width="18.83203125" customWidth="1"/>
    <col min="1297" max="1297" width="7.5" customWidth="1"/>
    <col min="1298" max="1298" width="6" customWidth="1"/>
    <col min="1299" max="1299" width="5.5" customWidth="1"/>
    <col min="1300" max="1300" width="18.6640625" bestFit="1" customWidth="1"/>
    <col min="1538" max="1538" width="7.33203125" customWidth="1"/>
    <col min="1539" max="1539" width="31.5" bestFit="1" customWidth="1"/>
    <col min="1540" max="1540" width="13.33203125" customWidth="1"/>
    <col min="1541" max="1541" width="7.33203125" customWidth="1"/>
    <col min="1542" max="1542" width="8.33203125" customWidth="1"/>
    <col min="1543" max="1543" width="6.6640625" customWidth="1"/>
    <col min="1544" max="1544" width="5.5" customWidth="1"/>
    <col min="1545" max="1545" width="6.33203125" customWidth="1"/>
    <col min="1546" max="1546" width="17.6640625" customWidth="1"/>
    <col min="1547" max="1547" width="19.5" customWidth="1"/>
    <col min="1548" max="1548" width="32.33203125" customWidth="1"/>
    <col min="1549" max="1549" width="7" customWidth="1"/>
    <col min="1550" max="1550" width="6.5" customWidth="1"/>
    <col min="1551" max="1551" width="9.1640625" customWidth="1"/>
    <col min="1552" max="1552" width="18.83203125" customWidth="1"/>
    <col min="1553" max="1553" width="7.5" customWidth="1"/>
    <col min="1554" max="1554" width="6" customWidth="1"/>
    <col min="1555" max="1555" width="5.5" customWidth="1"/>
    <col min="1556" max="1556" width="18.6640625" bestFit="1" customWidth="1"/>
    <col min="1794" max="1794" width="7.33203125" customWidth="1"/>
    <col min="1795" max="1795" width="31.5" bestFit="1" customWidth="1"/>
    <col min="1796" max="1796" width="13.33203125" customWidth="1"/>
    <col min="1797" max="1797" width="7.33203125" customWidth="1"/>
    <col min="1798" max="1798" width="8.33203125" customWidth="1"/>
    <col min="1799" max="1799" width="6.6640625" customWidth="1"/>
    <col min="1800" max="1800" width="5.5" customWidth="1"/>
    <col min="1801" max="1801" width="6.33203125" customWidth="1"/>
    <col min="1802" max="1802" width="17.6640625" customWidth="1"/>
    <col min="1803" max="1803" width="19.5" customWidth="1"/>
    <col min="1804" max="1804" width="32.33203125" customWidth="1"/>
    <col min="1805" max="1805" width="7" customWidth="1"/>
    <col min="1806" max="1806" width="6.5" customWidth="1"/>
    <col min="1807" max="1807" width="9.1640625" customWidth="1"/>
    <col min="1808" max="1808" width="18.83203125" customWidth="1"/>
    <col min="1809" max="1809" width="7.5" customWidth="1"/>
    <col min="1810" max="1810" width="6" customWidth="1"/>
    <col min="1811" max="1811" width="5.5" customWidth="1"/>
    <col min="1812" max="1812" width="18.6640625" bestFit="1" customWidth="1"/>
    <col min="2050" max="2050" width="7.33203125" customWidth="1"/>
    <col min="2051" max="2051" width="31.5" bestFit="1" customWidth="1"/>
    <col min="2052" max="2052" width="13.33203125" customWidth="1"/>
    <col min="2053" max="2053" width="7.33203125" customWidth="1"/>
    <col min="2054" max="2054" width="8.33203125" customWidth="1"/>
    <col min="2055" max="2055" width="6.6640625" customWidth="1"/>
    <col min="2056" max="2056" width="5.5" customWidth="1"/>
    <col min="2057" max="2057" width="6.33203125" customWidth="1"/>
    <col min="2058" max="2058" width="17.6640625" customWidth="1"/>
    <col min="2059" max="2059" width="19.5" customWidth="1"/>
    <col min="2060" max="2060" width="32.33203125" customWidth="1"/>
    <col min="2061" max="2061" width="7" customWidth="1"/>
    <col min="2062" max="2062" width="6.5" customWidth="1"/>
    <col min="2063" max="2063" width="9.1640625" customWidth="1"/>
    <col min="2064" max="2064" width="18.83203125" customWidth="1"/>
    <col min="2065" max="2065" width="7.5" customWidth="1"/>
    <col min="2066" max="2066" width="6" customWidth="1"/>
    <col min="2067" max="2067" width="5.5" customWidth="1"/>
    <col min="2068" max="2068" width="18.6640625" bestFit="1" customWidth="1"/>
    <col min="2306" max="2306" width="7.33203125" customWidth="1"/>
    <col min="2307" max="2307" width="31.5" bestFit="1" customWidth="1"/>
    <col min="2308" max="2308" width="13.33203125" customWidth="1"/>
    <col min="2309" max="2309" width="7.33203125" customWidth="1"/>
    <col min="2310" max="2310" width="8.33203125" customWidth="1"/>
    <col min="2311" max="2311" width="6.6640625" customWidth="1"/>
    <col min="2312" max="2312" width="5.5" customWidth="1"/>
    <col min="2313" max="2313" width="6.33203125" customWidth="1"/>
    <col min="2314" max="2314" width="17.6640625" customWidth="1"/>
    <col min="2315" max="2315" width="19.5" customWidth="1"/>
    <col min="2316" max="2316" width="32.33203125" customWidth="1"/>
    <col min="2317" max="2317" width="7" customWidth="1"/>
    <col min="2318" max="2318" width="6.5" customWidth="1"/>
    <col min="2319" max="2319" width="9.1640625" customWidth="1"/>
    <col min="2320" max="2320" width="18.83203125" customWidth="1"/>
    <col min="2321" max="2321" width="7.5" customWidth="1"/>
    <col min="2322" max="2322" width="6" customWidth="1"/>
    <col min="2323" max="2323" width="5.5" customWidth="1"/>
    <col min="2324" max="2324" width="18.6640625" bestFit="1" customWidth="1"/>
    <col min="2562" max="2562" width="7.33203125" customWidth="1"/>
    <col min="2563" max="2563" width="31.5" bestFit="1" customWidth="1"/>
    <col min="2564" max="2564" width="13.33203125" customWidth="1"/>
    <col min="2565" max="2565" width="7.33203125" customWidth="1"/>
    <col min="2566" max="2566" width="8.33203125" customWidth="1"/>
    <col min="2567" max="2567" width="6.6640625" customWidth="1"/>
    <col min="2568" max="2568" width="5.5" customWidth="1"/>
    <col min="2569" max="2569" width="6.33203125" customWidth="1"/>
    <col min="2570" max="2570" width="17.6640625" customWidth="1"/>
    <col min="2571" max="2571" width="19.5" customWidth="1"/>
    <col min="2572" max="2572" width="32.33203125" customWidth="1"/>
    <col min="2573" max="2573" width="7" customWidth="1"/>
    <col min="2574" max="2574" width="6.5" customWidth="1"/>
    <col min="2575" max="2575" width="9.1640625" customWidth="1"/>
    <col min="2576" max="2576" width="18.83203125" customWidth="1"/>
    <col min="2577" max="2577" width="7.5" customWidth="1"/>
    <col min="2578" max="2578" width="6" customWidth="1"/>
    <col min="2579" max="2579" width="5.5" customWidth="1"/>
    <col min="2580" max="2580" width="18.6640625" bestFit="1" customWidth="1"/>
    <col min="2818" max="2818" width="7.33203125" customWidth="1"/>
    <col min="2819" max="2819" width="31.5" bestFit="1" customWidth="1"/>
    <col min="2820" max="2820" width="13.33203125" customWidth="1"/>
    <col min="2821" max="2821" width="7.33203125" customWidth="1"/>
    <col min="2822" max="2822" width="8.33203125" customWidth="1"/>
    <col min="2823" max="2823" width="6.6640625" customWidth="1"/>
    <col min="2824" max="2824" width="5.5" customWidth="1"/>
    <col min="2825" max="2825" width="6.33203125" customWidth="1"/>
    <col min="2826" max="2826" width="17.6640625" customWidth="1"/>
    <col min="2827" max="2827" width="19.5" customWidth="1"/>
    <col min="2828" max="2828" width="32.33203125" customWidth="1"/>
    <col min="2829" max="2829" width="7" customWidth="1"/>
    <col min="2830" max="2830" width="6.5" customWidth="1"/>
    <col min="2831" max="2831" width="9.1640625" customWidth="1"/>
    <col min="2832" max="2832" width="18.83203125" customWidth="1"/>
    <col min="2833" max="2833" width="7.5" customWidth="1"/>
    <col min="2834" max="2834" width="6" customWidth="1"/>
    <col min="2835" max="2835" width="5.5" customWidth="1"/>
    <col min="2836" max="2836" width="18.6640625" bestFit="1" customWidth="1"/>
    <col min="3074" max="3074" width="7.33203125" customWidth="1"/>
    <col min="3075" max="3075" width="31.5" bestFit="1" customWidth="1"/>
    <col min="3076" max="3076" width="13.33203125" customWidth="1"/>
    <col min="3077" max="3077" width="7.33203125" customWidth="1"/>
    <col min="3078" max="3078" width="8.33203125" customWidth="1"/>
    <col min="3079" max="3079" width="6.6640625" customWidth="1"/>
    <col min="3080" max="3080" width="5.5" customWidth="1"/>
    <col min="3081" max="3081" width="6.33203125" customWidth="1"/>
    <col min="3082" max="3082" width="17.6640625" customWidth="1"/>
    <col min="3083" max="3083" width="19.5" customWidth="1"/>
    <col min="3084" max="3084" width="32.33203125" customWidth="1"/>
    <col min="3085" max="3085" width="7" customWidth="1"/>
    <col min="3086" max="3086" width="6.5" customWidth="1"/>
    <col min="3087" max="3087" width="9.1640625" customWidth="1"/>
    <col min="3088" max="3088" width="18.83203125" customWidth="1"/>
    <col min="3089" max="3089" width="7.5" customWidth="1"/>
    <col min="3090" max="3090" width="6" customWidth="1"/>
    <col min="3091" max="3091" width="5.5" customWidth="1"/>
    <col min="3092" max="3092" width="18.6640625" bestFit="1" customWidth="1"/>
    <col min="3330" max="3330" width="7.33203125" customWidth="1"/>
    <col min="3331" max="3331" width="31.5" bestFit="1" customWidth="1"/>
    <col min="3332" max="3332" width="13.33203125" customWidth="1"/>
    <col min="3333" max="3333" width="7.33203125" customWidth="1"/>
    <col min="3334" max="3334" width="8.33203125" customWidth="1"/>
    <col min="3335" max="3335" width="6.6640625" customWidth="1"/>
    <col min="3336" max="3336" width="5.5" customWidth="1"/>
    <col min="3337" max="3337" width="6.33203125" customWidth="1"/>
    <col min="3338" max="3338" width="17.6640625" customWidth="1"/>
    <col min="3339" max="3339" width="19.5" customWidth="1"/>
    <col min="3340" max="3340" width="32.33203125" customWidth="1"/>
    <col min="3341" max="3341" width="7" customWidth="1"/>
    <col min="3342" max="3342" width="6.5" customWidth="1"/>
    <col min="3343" max="3343" width="9.1640625" customWidth="1"/>
    <col min="3344" max="3344" width="18.83203125" customWidth="1"/>
    <col min="3345" max="3345" width="7.5" customWidth="1"/>
    <col min="3346" max="3346" width="6" customWidth="1"/>
    <col min="3347" max="3347" width="5.5" customWidth="1"/>
    <col min="3348" max="3348" width="18.6640625" bestFit="1" customWidth="1"/>
    <col min="3586" max="3586" width="7.33203125" customWidth="1"/>
    <col min="3587" max="3587" width="31.5" bestFit="1" customWidth="1"/>
    <col min="3588" max="3588" width="13.33203125" customWidth="1"/>
    <col min="3589" max="3589" width="7.33203125" customWidth="1"/>
    <col min="3590" max="3590" width="8.33203125" customWidth="1"/>
    <col min="3591" max="3591" width="6.6640625" customWidth="1"/>
    <col min="3592" max="3592" width="5.5" customWidth="1"/>
    <col min="3593" max="3593" width="6.33203125" customWidth="1"/>
    <col min="3594" max="3594" width="17.6640625" customWidth="1"/>
    <col min="3595" max="3595" width="19.5" customWidth="1"/>
    <col min="3596" max="3596" width="32.33203125" customWidth="1"/>
    <col min="3597" max="3597" width="7" customWidth="1"/>
    <col min="3598" max="3598" width="6.5" customWidth="1"/>
    <col min="3599" max="3599" width="9.1640625" customWidth="1"/>
    <col min="3600" max="3600" width="18.83203125" customWidth="1"/>
    <col min="3601" max="3601" width="7.5" customWidth="1"/>
    <col min="3602" max="3602" width="6" customWidth="1"/>
    <col min="3603" max="3603" width="5.5" customWidth="1"/>
    <col min="3604" max="3604" width="18.6640625" bestFit="1" customWidth="1"/>
    <col min="3842" max="3842" width="7.33203125" customWidth="1"/>
    <col min="3843" max="3843" width="31.5" bestFit="1" customWidth="1"/>
    <col min="3844" max="3844" width="13.33203125" customWidth="1"/>
    <col min="3845" max="3845" width="7.33203125" customWidth="1"/>
    <col min="3846" max="3846" width="8.33203125" customWidth="1"/>
    <col min="3847" max="3847" width="6.6640625" customWidth="1"/>
    <col min="3848" max="3848" width="5.5" customWidth="1"/>
    <col min="3849" max="3849" width="6.33203125" customWidth="1"/>
    <col min="3850" max="3850" width="17.6640625" customWidth="1"/>
    <col min="3851" max="3851" width="19.5" customWidth="1"/>
    <col min="3852" max="3852" width="32.33203125" customWidth="1"/>
    <col min="3853" max="3853" width="7" customWidth="1"/>
    <col min="3854" max="3854" width="6.5" customWidth="1"/>
    <col min="3855" max="3855" width="9.1640625" customWidth="1"/>
    <col min="3856" max="3856" width="18.83203125" customWidth="1"/>
    <col min="3857" max="3857" width="7.5" customWidth="1"/>
    <col min="3858" max="3858" width="6" customWidth="1"/>
    <col min="3859" max="3859" width="5.5" customWidth="1"/>
    <col min="3860" max="3860" width="18.6640625" bestFit="1" customWidth="1"/>
    <col min="4098" max="4098" width="7.33203125" customWidth="1"/>
    <col min="4099" max="4099" width="31.5" bestFit="1" customWidth="1"/>
    <col min="4100" max="4100" width="13.33203125" customWidth="1"/>
    <col min="4101" max="4101" width="7.33203125" customWidth="1"/>
    <col min="4102" max="4102" width="8.33203125" customWidth="1"/>
    <col min="4103" max="4103" width="6.6640625" customWidth="1"/>
    <col min="4104" max="4104" width="5.5" customWidth="1"/>
    <col min="4105" max="4105" width="6.33203125" customWidth="1"/>
    <col min="4106" max="4106" width="17.6640625" customWidth="1"/>
    <col min="4107" max="4107" width="19.5" customWidth="1"/>
    <col min="4108" max="4108" width="32.33203125" customWidth="1"/>
    <col min="4109" max="4109" width="7" customWidth="1"/>
    <col min="4110" max="4110" width="6.5" customWidth="1"/>
    <col min="4111" max="4111" width="9.1640625" customWidth="1"/>
    <col min="4112" max="4112" width="18.83203125" customWidth="1"/>
    <col min="4113" max="4113" width="7.5" customWidth="1"/>
    <col min="4114" max="4114" width="6" customWidth="1"/>
    <col min="4115" max="4115" width="5.5" customWidth="1"/>
    <col min="4116" max="4116" width="18.6640625" bestFit="1" customWidth="1"/>
    <col min="4354" max="4354" width="7.33203125" customWidth="1"/>
    <col min="4355" max="4355" width="31.5" bestFit="1" customWidth="1"/>
    <col min="4356" max="4356" width="13.33203125" customWidth="1"/>
    <col min="4357" max="4357" width="7.33203125" customWidth="1"/>
    <col min="4358" max="4358" width="8.33203125" customWidth="1"/>
    <col min="4359" max="4359" width="6.6640625" customWidth="1"/>
    <col min="4360" max="4360" width="5.5" customWidth="1"/>
    <col min="4361" max="4361" width="6.33203125" customWidth="1"/>
    <col min="4362" max="4362" width="17.6640625" customWidth="1"/>
    <col min="4363" max="4363" width="19.5" customWidth="1"/>
    <col min="4364" max="4364" width="32.33203125" customWidth="1"/>
    <col min="4365" max="4365" width="7" customWidth="1"/>
    <col min="4366" max="4366" width="6.5" customWidth="1"/>
    <col min="4367" max="4367" width="9.1640625" customWidth="1"/>
    <col min="4368" max="4368" width="18.83203125" customWidth="1"/>
    <col min="4369" max="4369" width="7.5" customWidth="1"/>
    <col min="4370" max="4370" width="6" customWidth="1"/>
    <col min="4371" max="4371" width="5.5" customWidth="1"/>
    <col min="4372" max="4372" width="18.6640625" bestFit="1" customWidth="1"/>
    <col min="4610" max="4610" width="7.33203125" customWidth="1"/>
    <col min="4611" max="4611" width="31.5" bestFit="1" customWidth="1"/>
    <col min="4612" max="4612" width="13.33203125" customWidth="1"/>
    <col min="4613" max="4613" width="7.33203125" customWidth="1"/>
    <col min="4614" max="4614" width="8.33203125" customWidth="1"/>
    <col min="4615" max="4615" width="6.6640625" customWidth="1"/>
    <col min="4616" max="4616" width="5.5" customWidth="1"/>
    <col min="4617" max="4617" width="6.33203125" customWidth="1"/>
    <col min="4618" max="4618" width="17.6640625" customWidth="1"/>
    <col min="4619" max="4619" width="19.5" customWidth="1"/>
    <col min="4620" max="4620" width="32.33203125" customWidth="1"/>
    <col min="4621" max="4621" width="7" customWidth="1"/>
    <col min="4622" max="4622" width="6.5" customWidth="1"/>
    <col min="4623" max="4623" width="9.1640625" customWidth="1"/>
    <col min="4624" max="4624" width="18.83203125" customWidth="1"/>
    <col min="4625" max="4625" width="7.5" customWidth="1"/>
    <col min="4626" max="4626" width="6" customWidth="1"/>
    <col min="4627" max="4627" width="5.5" customWidth="1"/>
    <col min="4628" max="4628" width="18.6640625" bestFit="1" customWidth="1"/>
    <col min="4866" max="4866" width="7.33203125" customWidth="1"/>
    <col min="4867" max="4867" width="31.5" bestFit="1" customWidth="1"/>
    <col min="4868" max="4868" width="13.33203125" customWidth="1"/>
    <col min="4869" max="4869" width="7.33203125" customWidth="1"/>
    <col min="4870" max="4870" width="8.33203125" customWidth="1"/>
    <col min="4871" max="4871" width="6.6640625" customWidth="1"/>
    <col min="4872" max="4872" width="5.5" customWidth="1"/>
    <col min="4873" max="4873" width="6.33203125" customWidth="1"/>
    <col min="4874" max="4874" width="17.6640625" customWidth="1"/>
    <col min="4875" max="4875" width="19.5" customWidth="1"/>
    <col min="4876" max="4876" width="32.33203125" customWidth="1"/>
    <col min="4877" max="4877" width="7" customWidth="1"/>
    <col min="4878" max="4878" width="6.5" customWidth="1"/>
    <col min="4879" max="4879" width="9.1640625" customWidth="1"/>
    <col min="4880" max="4880" width="18.83203125" customWidth="1"/>
    <col min="4881" max="4881" width="7.5" customWidth="1"/>
    <col min="4882" max="4882" width="6" customWidth="1"/>
    <col min="4883" max="4883" width="5.5" customWidth="1"/>
    <col min="4884" max="4884" width="18.6640625" bestFit="1" customWidth="1"/>
    <col min="5122" max="5122" width="7.33203125" customWidth="1"/>
    <col min="5123" max="5123" width="31.5" bestFit="1" customWidth="1"/>
    <col min="5124" max="5124" width="13.33203125" customWidth="1"/>
    <col min="5125" max="5125" width="7.33203125" customWidth="1"/>
    <col min="5126" max="5126" width="8.33203125" customWidth="1"/>
    <col min="5127" max="5127" width="6.6640625" customWidth="1"/>
    <col min="5128" max="5128" width="5.5" customWidth="1"/>
    <col min="5129" max="5129" width="6.33203125" customWidth="1"/>
    <col min="5130" max="5130" width="17.6640625" customWidth="1"/>
    <col min="5131" max="5131" width="19.5" customWidth="1"/>
    <col min="5132" max="5132" width="32.33203125" customWidth="1"/>
    <col min="5133" max="5133" width="7" customWidth="1"/>
    <col min="5134" max="5134" width="6.5" customWidth="1"/>
    <col min="5135" max="5135" width="9.1640625" customWidth="1"/>
    <col min="5136" max="5136" width="18.83203125" customWidth="1"/>
    <col min="5137" max="5137" width="7.5" customWidth="1"/>
    <col min="5138" max="5138" width="6" customWidth="1"/>
    <col min="5139" max="5139" width="5.5" customWidth="1"/>
    <col min="5140" max="5140" width="18.6640625" bestFit="1" customWidth="1"/>
    <col min="5378" max="5378" width="7.33203125" customWidth="1"/>
    <col min="5379" max="5379" width="31.5" bestFit="1" customWidth="1"/>
    <col min="5380" max="5380" width="13.33203125" customWidth="1"/>
    <col min="5381" max="5381" width="7.33203125" customWidth="1"/>
    <col min="5382" max="5382" width="8.33203125" customWidth="1"/>
    <col min="5383" max="5383" width="6.6640625" customWidth="1"/>
    <col min="5384" max="5384" width="5.5" customWidth="1"/>
    <col min="5385" max="5385" width="6.33203125" customWidth="1"/>
    <col min="5386" max="5386" width="17.6640625" customWidth="1"/>
    <col min="5387" max="5387" width="19.5" customWidth="1"/>
    <col min="5388" max="5388" width="32.33203125" customWidth="1"/>
    <col min="5389" max="5389" width="7" customWidth="1"/>
    <col min="5390" max="5390" width="6.5" customWidth="1"/>
    <col min="5391" max="5391" width="9.1640625" customWidth="1"/>
    <col min="5392" max="5392" width="18.83203125" customWidth="1"/>
    <col min="5393" max="5393" width="7.5" customWidth="1"/>
    <col min="5394" max="5394" width="6" customWidth="1"/>
    <col min="5395" max="5395" width="5.5" customWidth="1"/>
    <col min="5396" max="5396" width="18.6640625" bestFit="1" customWidth="1"/>
    <col min="5634" max="5634" width="7.33203125" customWidth="1"/>
    <col min="5635" max="5635" width="31.5" bestFit="1" customWidth="1"/>
    <col min="5636" max="5636" width="13.33203125" customWidth="1"/>
    <col min="5637" max="5637" width="7.33203125" customWidth="1"/>
    <col min="5638" max="5638" width="8.33203125" customWidth="1"/>
    <col min="5639" max="5639" width="6.6640625" customWidth="1"/>
    <col min="5640" max="5640" width="5.5" customWidth="1"/>
    <col min="5641" max="5641" width="6.33203125" customWidth="1"/>
    <col min="5642" max="5642" width="17.6640625" customWidth="1"/>
    <col min="5643" max="5643" width="19.5" customWidth="1"/>
    <col min="5644" max="5644" width="32.33203125" customWidth="1"/>
    <col min="5645" max="5645" width="7" customWidth="1"/>
    <col min="5646" max="5646" width="6.5" customWidth="1"/>
    <col min="5647" max="5647" width="9.1640625" customWidth="1"/>
    <col min="5648" max="5648" width="18.83203125" customWidth="1"/>
    <col min="5649" max="5649" width="7.5" customWidth="1"/>
    <col min="5650" max="5650" width="6" customWidth="1"/>
    <col min="5651" max="5651" width="5.5" customWidth="1"/>
    <col min="5652" max="5652" width="18.6640625" bestFit="1" customWidth="1"/>
    <col min="5890" max="5890" width="7.33203125" customWidth="1"/>
    <col min="5891" max="5891" width="31.5" bestFit="1" customWidth="1"/>
    <col min="5892" max="5892" width="13.33203125" customWidth="1"/>
    <col min="5893" max="5893" width="7.33203125" customWidth="1"/>
    <col min="5894" max="5894" width="8.33203125" customWidth="1"/>
    <col min="5895" max="5895" width="6.6640625" customWidth="1"/>
    <col min="5896" max="5896" width="5.5" customWidth="1"/>
    <col min="5897" max="5897" width="6.33203125" customWidth="1"/>
    <col min="5898" max="5898" width="17.6640625" customWidth="1"/>
    <col min="5899" max="5899" width="19.5" customWidth="1"/>
    <col min="5900" max="5900" width="32.33203125" customWidth="1"/>
    <col min="5901" max="5901" width="7" customWidth="1"/>
    <col min="5902" max="5902" width="6.5" customWidth="1"/>
    <col min="5903" max="5903" width="9.1640625" customWidth="1"/>
    <col min="5904" max="5904" width="18.83203125" customWidth="1"/>
    <col min="5905" max="5905" width="7.5" customWidth="1"/>
    <col min="5906" max="5906" width="6" customWidth="1"/>
    <col min="5907" max="5907" width="5.5" customWidth="1"/>
    <col min="5908" max="5908" width="18.6640625" bestFit="1" customWidth="1"/>
    <col min="6146" max="6146" width="7.33203125" customWidth="1"/>
    <col min="6147" max="6147" width="31.5" bestFit="1" customWidth="1"/>
    <col min="6148" max="6148" width="13.33203125" customWidth="1"/>
    <col min="6149" max="6149" width="7.33203125" customWidth="1"/>
    <col min="6150" max="6150" width="8.33203125" customWidth="1"/>
    <col min="6151" max="6151" width="6.6640625" customWidth="1"/>
    <col min="6152" max="6152" width="5.5" customWidth="1"/>
    <col min="6153" max="6153" width="6.33203125" customWidth="1"/>
    <col min="6154" max="6154" width="17.6640625" customWidth="1"/>
    <col min="6155" max="6155" width="19.5" customWidth="1"/>
    <col min="6156" max="6156" width="32.33203125" customWidth="1"/>
    <col min="6157" max="6157" width="7" customWidth="1"/>
    <col min="6158" max="6158" width="6.5" customWidth="1"/>
    <col min="6159" max="6159" width="9.1640625" customWidth="1"/>
    <col min="6160" max="6160" width="18.83203125" customWidth="1"/>
    <col min="6161" max="6161" width="7.5" customWidth="1"/>
    <col min="6162" max="6162" width="6" customWidth="1"/>
    <col min="6163" max="6163" width="5.5" customWidth="1"/>
    <col min="6164" max="6164" width="18.6640625" bestFit="1" customWidth="1"/>
    <col min="6402" max="6402" width="7.33203125" customWidth="1"/>
    <col min="6403" max="6403" width="31.5" bestFit="1" customWidth="1"/>
    <col min="6404" max="6404" width="13.33203125" customWidth="1"/>
    <col min="6405" max="6405" width="7.33203125" customWidth="1"/>
    <col min="6406" max="6406" width="8.33203125" customWidth="1"/>
    <col min="6407" max="6407" width="6.6640625" customWidth="1"/>
    <col min="6408" max="6408" width="5.5" customWidth="1"/>
    <col min="6409" max="6409" width="6.33203125" customWidth="1"/>
    <col min="6410" max="6410" width="17.6640625" customWidth="1"/>
    <col min="6411" max="6411" width="19.5" customWidth="1"/>
    <col min="6412" max="6412" width="32.33203125" customWidth="1"/>
    <col min="6413" max="6413" width="7" customWidth="1"/>
    <col min="6414" max="6414" width="6.5" customWidth="1"/>
    <col min="6415" max="6415" width="9.1640625" customWidth="1"/>
    <col min="6416" max="6416" width="18.83203125" customWidth="1"/>
    <col min="6417" max="6417" width="7.5" customWidth="1"/>
    <col min="6418" max="6418" width="6" customWidth="1"/>
    <col min="6419" max="6419" width="5.5" customWidth="1"/>
    <col min="6420" max="6420" width="18.6640625" bestFit="1" customWidth="1"/>
    <col min="6658" max="6658" width="7.33203125" customWidth="1"/>
    <col min="6659" max="6659" width="31.5" bestFit="1" customWidth="1"/>
    <col min="6660" max="6660" width="13.33203125" customWidth="1"/>
    <col min="6661" max="6661" width="7.33203125" customWidth="1"/>
    <col min="6662" max="6662" width="8.33203125" customWidth="1"/>
    <col min="6663" max="6663" width="6.6640625" customWidth="1"/>
    <col min="6664" max="6664" width="5.5" customWidth="1"/>
    <col min="6665" max="6665" width="6.33203125" customWidth="1"/>
    <col min="6666" max="6666" width="17.6640625" customWidth="1"/>
    <col min="6667" max="6667" width="19.5" customWidth="1"/>
    <col min="6668" max="6668" width="32.33203125" customWidth="1"/>
    <col min="6669" max="6669" width="7" customWidth="1"/>
    <col min="6670" max="6670" width="6.5" customWidth="1"/>
    <col min="6671" max="6671" width="9.1640625" customWidth="1"/>
    <col min="6672" max="6672" width="18.83203125" customWidth="1"/>
    <col min="6673" max="6673" width="7.5" customWidth="1"/>
    <col min="6674" max="6674" width="6" customWidth="1"/>
    <col min="6675" max="6675" width="5.5" customWidth="1"/>
    <col min="6676" max="6676" width="18.6640625" bestFit="1" customWidth="1"/>
    <col min="6914" max="6914" width="7.33203125" customWidth="1"/>
    <col min="6915" max="6915" width="31.5" bestFit="1" customWidth="1"/>
    <col min="6916" max="6916" width="13.33203125" customWidth="1"/>
    <col min="6917" max="6917" width="7.33203125" customWidth="1"/>
    <col min="6918" max="6918" width="8.33203125" customWidth="1"/>
    <col min="6919" max="6919" width="6.6640625" customWidth="1"/>
    <col min="6920" max="6920" width="5.5" customWidth="1"/>
    <col min="6921" max="6921" width="6.33203125" customWidth="1"/>
    <col min="6922" max="6922" width="17.6640625" customWidth="1"/>
    <col min="6923" max="6923" width="19.5" customWidth="1"/>
    <col min="6924" max="6924" width="32.33203125" customWidth="1"/>
    <col min="6925" max="6925" width="7" customWidth="1"/>
    <col min="6926" max="6926" width="6.5" customWidth="1"/>
    <col min="6927" max="6927" width="9.1640625" customWidth="1"/>
    <col min="6928" max="6928" width="18.83203125" customWidth="1"/>
    <col min="6929" max="6929" width="7.5" customWidth="1"/>
    <col min="6930" max="6930" width="6" customWidth="1"/>
    <col min="6931" max="6931" width="5.5" customWidth="1"/>
    <col min="6932" max="6932" width="18.6640625" bestFit="1" customWidth="1"/>
    <col min="7170" max="7170" width="7.33203125" customWidth="1"/>
    <col min="7171" max="7171" width="31.5" bestFit="1" customWidth="1"/>
    <col min="7172" max="7172" width="13.33203125" customWidth="1"/>
    <col min="7173" max="7173" width="7.33203125" customWidth="1"/>
    <col min="7174" max="7174" width="8.33203125" customWidth="1"/>
    <col min="7175" max="7175" width="6.6640625" customWidth="1"/>
    <col min="7176" max="7176" width="5.5" customWidth="1"/>
    <col min="7177" max="7177" width="6.33203125" customWidth="1"/>
    <col min="7178" max="7178" width="17.6640625" customWidth="1"/>
    <col min="7179" max="7179" width="19.5" customWidth="1"/>
    <col min="7180" max="7180" width="32.33203125" customWidth="1"/>
    <col min="7181" max="7181" width="7" customWidth="1"/>
    <col min="7182" max="7182" width="6.5" customWidth="1"/>
    <col min="7183" max="7183" width="9.1640625" customWidth="1"/>
    <col min="7184" max="7184" width="18.83203125" customWidth="1"/>
    <col min="7185" max="7185" width="7.5" customWidth="1"/>
    <col min="7186" max="7186" width="6" customWidth="1"/>
    <col min="7187" max="7187" width="5.5" customWidth="1"/>
    <col min="7188" max="7188" width="18.6640625" bestFit="1" customWidth="1"/>
    <col min="7426" max="7426" width="7.33203125" customWidth="1"/>
    <col min="7427" max="7427" width="31.5" bestFit="1" customWidth="1"/>
    <col min="7428" max="7428" width="13.33203125" customWidth="1"/>
    <col min="7429" max="7429" width="7.33203125" customWidth="1"/>
    <col min="7430" max="7430" width="8.33203125" customWidth="1"/>
    <col min="7431" max="7431" width="6.6640625" customWidth="1"/>
    <col min="7432" max="7432" width="5.5" customWidth="1"/>
    <col min="7433" max="7433" width="6.33203125" customWidth="1"/>
    <col min="7434" max="7434" width="17.6640625" customWidth="1"/>
    <col min="7435" max="7435" width="19.5" customWidth="1"/>
    <col min="7436" max="7436" width="32.33203125" customWidth="1"/>
    <col min="7437" max="7437" width="7" customWidth="1"/>
    <col min="7438" max="7438" width="6.5" customWidth="1"/>
    <col min="7439" max="7439" width="9.1640625" customWidth="1"/>
    <col min="7440" max="7440" width="18.83203125" customWidth="1"/>
    <col min="7441" max="7441" width="7.5" customWidth="1"/>
    <col min="7442" max="7442" width="6" customWidth="1"/>
    <col min="7443" max="7443" width="5.5" customWidth="1"/>
    <col min="7444" max="7444" width="18.6640625" bestFit="1" customWidth="1"/>
    <col min="7682" max="7682" width="7.33203125" customWidth="1"/>
    <col min="7683" max="7683" width="31.5" bestFit="1" customWidth="1"/>
    <col min="7684" max="7684" width="13.33203125" customWidth="1"/>
    <col min="7685" max="7685" width="7.33203125" customWidth="1"/>
    <col min="7686" max="7686" width="8.33203125" customWidth="1"/>
    <col min="7687" max="7687" width="6.6640625" customWidth="1"/>
    <col min="7688" max="7688" width="5.5" customWidth="1"/>
    <col min="7689" max="7689" width="6.33203125" customWidth="1"/>
    <col min="7690" max="7690" width="17.6640625" customWidth="1"/>
    <col min="7691" max="7691" width="19.5" customWidth="1"/>
    <col min="7692" max="7692" width="32.33203125" customWidth="1"/>
    <col min="7693" max="7693" width="7" customWidth="1"/>
    <col min="7694" max="7694" width="6.5" customWidth="1"/>
    <col min="7695" max="7695" width="9.1640625" customWidth="1"/>
    <col min="7696" max="7696" width="18.83203125" customWidth="1"/>
    <col min="7697" max="7697" width="7.5" customWidth="1"/>
    <col min="7698" max="7698" width="6" customWidth="1"/>
    <col min="7699" max="7699" width="5.5" customWidth="1"/>
    <col min="7700" max="7700" width="18.6640625" bestFit="1" customWidth="1"/>
    <col min="7938" max="7938" width="7.33203125" customWidth="1"/>
    <col min="7939" max="7939" width="31.5" bestFit="1" customWidth="1"/>
    <col min="7940" max="7940" width="13.33203125" customWidth="1"/>
    <col min="7941" max="7941" width="7.33203125" customWidth="1"/>
    <col min="7942" max="7942" width="8.33203125" customWidth="1"/>
    <col min="7943" max="7943" width="6.6640625" customWidth="1"/>
    <col min="7944" max="7944" width="5.5" customWidth="1"/>
    <col min="7945" max="7945" width="6.33203125" customWidth="1"/>
    <col min="7946" max="7946" width="17.6640625" customWidth="1"/>
    <col min="7947" max="7947" width="19.5" customWidth="1"/>
    <col min="7948" max="7948" width="32.33203125" customWidth="1"/>
    <col min="7949" max="7949" width="7" customWidth="1"/>
    <col min="7950" max="7950" width="6.5" customWidth="1"/>
    <col min="7951" max="7951" width="9.1640625" customWidth="1"/>
    <col min="7952" max="7952" width="18.83203125" customWidth="1"/>
    <col min="7953" max="7953" width="7.5" customWidth="1"/>
    <col min="7954" max="7954" width="6" customWidth="1"/>
    <col min="7955" max="7955" width="5.5" customWidth="1"/>
    <col min="7956" max="7956" width="18.6640625" bestFit="1" customWidth="1"/>
    <col min="8194" max="8194" width="7.33203125" customWidth="1"/>
    <col min="8195" max="8195" width="31.5" bestFit="1" customWidth="1"/>
    <col min="8196" max="8196" width="13.33203125" customWidth="1"/>
    <col min="8197" max="8197" width="7.33203125" customWidth="1"/>
    <col min="8198" max="8198" width="8.33203125" customWidth="1"/>
    <col min="8199" max="8199" width="6.6640625" customWidth="1"/>
    <col min="8200" max="8200" width="5.5" customWidth="1"/>
    <col min="8201" max="8201" width="6.33203125" customWidth="1"/>
    <col min="8202" max="8202" width="17.6640625" customWidth="1"/>
    <col min="8203" max="8203" width="19.5" customWidth="1"/>
    <col min="8204" max="8204" width="32.33203125" customWidth="1"/>
    <col min="8205" max="8205" width="7" customWidth="1"/>
    <col min="8206" max="8206" width="6.5" customWidth="1"/>
    <col min="8207" max="8207" width="9.1640625" customWidth="1"/>
    <col min="8208" max="8208" width="18.83203125" customWidth="1"/>
    <col min="8209" max="8209" width="7.5" customWidth="1"/>
    <col min="8210" max="8210" width="6" customWidth="1"/>
    <col min="8211" max="8211" width="5.5" customWidth="1"/>
    <col min="8212" max="8212" width="18.6640625" bestFit="1" customWidth="1"/>
    <col min="8450" max="8450" width="7.33203125" customWidth="1"/>
    <col min="8451" max="8451" width="31.5" bestFit="1" customWidth="1"/>
    <col min="8452" max="8452" width="13.33203125" customWidth="1"/>
    <col min="8453" max="8453" width="7.33203125" customWidth="1"/>
    <col min="8454" max="8454" width="8.33203125" customWidth="1"/>
    <col min="8455" max="8455" width="6.6640625" customWidth="1"/>
    <col min="8456" max="8456" width="5.5" customWidth="1"/>
    <col min="8457" max="8457" width="6.33203125" customWidth="1"/>
    <col min="8458" max="8458" width="17.6640625" customWidth="1"/>
    <col min="8459" max="8459" width="19.5" customWidth="1"/>
    <col min="8460" max="8460" width="32.33203125" customWidth="1"/>
    <col min="8461" max="8461" width="7" customWidth="1"/>
    <col min="8462" max="8462" width="6.5" customWidth="1"/>
    <col min="8463" max="8463" width="9.1640625" customWidth="1"/>
    <col min="8464" max="8464" width="18.83203125" customWidth="1"/>
    <col min="8465" max="8465" width="7.5" customWidth="1"/>
    <col min="8466" max="8466" width="6" customWidth="1"/>
    <col min="8467" max="8467" width="5.5" customWidth="1"/>
    <col min="8468" max="8468" width="18.6640625" bestFit="1" customWidth="1"/>
    <col min="8706" max="8706" width="7.33203125" customWidth="1"/>
    <col min="8707" max="8707" width="31.5" bestFit="1" customWidth="1"/>
    <col min="8708" max="8708" width="13.33203125" customWidth="1"/>
    <col min="8709" max="8709" width="7.33203125" customWidth="1"/>
    <col min="8710" max="8710" width="8.33203125" customWidth="1"/>
    <col min="8711" max="8711" width="6.6640625" customWidth="1"/>
    <col min="8712" max="8712" width="5.5" customWidth="1"/>
    <col min="8713" max="8713" width="6.33203125" customWidth="1"/>
    <col min="8714" max="8714" width="17.6640625" customWidth="1"/>
    <col min="8715" max="8715" width="19.5" customWidth="1"/>
    <col min="8716" max="8716" width="32.33203125" customWidth="1"/>
    <col min="8717" max="8717" width="7" customWidth="1"/>
    <col min="8718" max="8718" width="6.5" customWidth="1"/>
    <col min="8719" max="8719" width="9.1640625" customWidth="1"/>
    <col min="8720" max="8720" width="18.83203125" customWidth="1"/>
    <col min="8721" max="8721" width="7.5" customWidth="1"/>
    <col min="8722" max="8722" width="6" customWidth="1"/>
    <col min="8723" max="8723" width="5.5" customWidth="1"/>
    <col min="8724" max="8724" width="18.6640625" bestFit="1" customWidth="1"/>
    <col min="8962" max="8962" width="7.33203125" customWidth="1"/>
    <col min="8963" max="8963" width="31.5" bestFit="1" customWidth="1"/>
    <col min="8964" max="8964" width="13.33203125" customWidth="1"/>
    <col min="8965" max="8965" width="7.33203125" customWidth="1"/>
    <col min="8966" max="8966" width="8.33203125" customWidth="1"/>
    <col min="8967" max="8967" width="6.6640625" customWidth="1"/>
    <col min="8968" max="8968" width="5.5" customWidth="1"/>
    <col min="8969" max="8969" width="6.33203125" customWidth="1"/>
    <col min="8970" max="8970" width="17.6640625" customWidth="1"/>
    <col min="8971" max="8971" width="19.5" customWidth="1"/>
    <col min="8972" max="8972" width="32.33203125" customWidth="1"/>
    <col min="8973" max="8973" width="7" customWidth="1"/>
    <col min="8974" max="8974" width="6.5" customWidth="1"/>
    <col min="8975" max="8975" width="9.1640625" customWidth="1"/>
    <col min="8976" max="8976" width="18.83203125" customWidth="1"/>
    <col min="8977" max="8977" width="7.5" customWidth="1"/>
    <col min="8978" max="8978" width="6" customWidth="1"/>
    <col min="8979" max="8979" width="5.5" customWidth="1"/>
    <col min="8980" max="8980" width="18.6640625" bestFit="1" customWidth="1"/>
    <col min="9218" max="9218" width="7.33203125" customWidth="1"/>
    <col min="9219" max="9219" width="31.5" bestFit="1" customWidth="1"/>
    <col min="9220" max="9220" width="13.33203125" customWidth="1"/>
    <col min="9221" max="9221" width="7.33203125" customWidth="1"/>
    <col min="9222" max="9222" width="8.33203125" customWidth="1"/>
    <col min="9223" max="9223" width="6.6640625" customWidth="1"/>
    <col min="9224" max="9224" width="5.5" customWidth="1"/>
    <col min="9225" max="9225" width="6.33203125" customWidth="1"/>
    <col min="9226" max="9226" width="17.6640625" customWidth="1"/>
    <col min="9227" max="9227" width="19.5" customWidth="1"/>
    <col min="9228" max="9228" width="32.33203125" customWidth="1"/>
    <col min="9229" max="9229" width="7" customWidth="1"/>
    <col min="9230" max="9230" width="6.5" customWidth="1"/>
    <col min="9231" max="9231" width="9.1640625" customWidth="1"/>
    <col min="9232" max="9232" width="18.83203125" customWidth="1"/>
    <col min="9233" max="9233" width="7.5" customWidth="1"/>
    <col min="9234" max="9234" width="6" customWidth="1"/>
    <col min="9235" max="9235" width="5.5" customWidth="1"/>
    <col min="9236" max="9236" width="18.6640625" bestFit="1" customWidth="1"/>
    <col min="9474" max="9474" width="7.33203125" customWidth="1"/>
    <col min="9475" max="9475" width="31.5" bestFit="1" customWidth="1"/>
    <col min="9476" max="9476" width="13.33203125" customWidth="1"/>
    <col min="9477" max="9477" width="7.33203125" customWidth="1"/>
    <col min="9478" max="9478" width="8.33203125" customWidth="1"/>
    <col min="9479" max="9479" width="6.6640625" customWidth="1"/>
    <col min="9480" max="9480" width="5.5" customWidth="1"/>
    <col min="9481" max="9481" width="6.33203125" customWidth="1"/>
    <col min="9482" max="9482" width="17.6640625" customWidth="1"/>
    <col min="9483" max="9483" width="19.5" customWidth="1"/>
    <col min="9484" max="9484" width="32.33203125" customWidth="1"/>
    <col min="9485" max="9485" width="7" customWidth="1"/>
    <col min="9486" max="9486" width="6.5" customWidth="1"/>
    <col min="9487" max="9487" width="9.1640625" customWidth="1"/>
    <col min="9488" max="9488" width="18.83203125" customWidth="1"/>
    <col min="9489" max="9489" width="7.5" customWidth="1"/>
    <col min="9490" max="9490" width="6" customWidth="1"/>
    <col min="9491" max="9491" width="5.5" customWidth="1"/>
    <col min="9492" max="9492" width="18.6640625" bestFit="1" customWidth="1"/>
    <col min="9730" max="9730" width="7.33203125" customWidth="1"/>
    <col min="9731" max="9731" width="31.5" bestFit="1" customWidth="1"/>
    <col min="9732" max="9732" width="13.33203125" customWidth="1"/>
    <col min="9733" max="9733" width="7.33203125" customWidth="1"/>
    <col min="9734" max="9734" width="8.33203125" customWidth="1"/>
    <col min="9735" max="9735" width="6.6640625" customWidth="1"/>
    <col min="9736" max="9736" width="5.5" customWidth="1"/>
    <col min="9737" max="9737" width="6.33203125" customWidth="1"/>
    <col min="9738" max="9738" width="17.6640625" customWidth="1"/>
    <col min="9739" max="9739" width="19.5" customWidth="1"/>
    <col min="9740" max="9740" width="32.33203125" customWidth="1"/>
    <col min="9741" max="9741" width="7" customWidth="1"/>
    <col min="9742" max="9742" width="6.5" customWidth="1"/>
    <col min="9743" max="9743" width="9.1640625" customWidth="1"/>
    <col min="9744" max="9744" width="18.83203125" customWidth="1"/>
    <col min="9745" max="9745" width="7.5" customWidth="1"/>
    <col min="9746" max="9746" width="6" customWidth="1"/>
    <col min="9747" max="9747" width="5.5" customWidth="1"/>
    <col min="9748" max="9748" width="18.6640625" bestFit="1" customWidth="1"/>
    <col min="9986" max="9986" width="7.33203125" customWidth="1"/>
    <col min="9987" max="9987" width="31.5" bestFit="1" customWidth="1"/>
    <col min="9988" max="9988" width="13.33203125" customWidth="1"/>
    <col min="9989" max="9989" width="7.33203125" customWidth="1"/>
    <col min="9990" max="9990" width="8.33203125" customWidth="1"/>
    <col min="9991" max="9991" width="6.6640625" customWidth="1"/>
    <col min="9992" max="9992" width="5.5" customWidth="1"/>
    <col min="9993" max="9993" width="6.33203125" customWidth="1"/>
    <col min="9994" max="9994" width="17.6640625" customWidth="1"/>
    <col min="9995" max="9995" width="19.5" customWidth="1"/>
    <col min="9996" max="9996" width="32.33203125" customWidth="1"/>
    <col min="9997" max="9997" width="7" customWidth="1"/>
    <col min="9998" max="9998" width="6.5" customWidth="1"/>
    <col min="9999" max="9999" width="9.1640625" customWidth="1"/>
    <col min="10000" max="10000" width="18.83203125" customWidth="1"/>
    <col min="10001" max="10001" width="7.5" customWidth="1"/>
    <col min="10002" max="10002" width="6" customWidth="1"/>
    <col min="10003" max="10003" width="5.5" customWidth="1"/>
    <col min="10004" max="10004" width="18.6640625" bestFit="1" customWidth="1"/>
    <col min="10242" max="10242" width="7.33203125" customWidth="1"/>
    <col min="10243" max="10243" width="31.5" bestFit="1" customWidth="1"/>
    <col min="10244" max="10244" width="13.33203125" customWidth="1"/>
    <col min="10245" max="10245" width="7.33203125" customWidth="1"/>
    <col min="10246" max="10246" width="8.33203125" customWidth="1"/>
    <col min="10247" max="10247" width="6.6640625" customWidth="1"/>
    <col min="10248" max="10248" width="5.5" customWidth="1"/>
    <col min="10249" max="10249" width="6.33203125" customWidth="1"/>
    <col min="10250" max="10250" width="17.6640625" customWidth="1"/>
    <col min="10251" max="10251" width="19.5" customWidth="1"/>
    <col min="10252" max="10252" width="32.33203125" customWidth="1"/>
    <col min="10253" max="10253" width="7" customWidth="1"/>
    <col min="10254" max="10254" width="6.5" customWidth="1"/>
    <col min="10255" max="10255" width="9.1640625" customWidth="1"/>
    <col min="10256" max="10256" width="18.83203125" customWidth="1"/>
    <col min="10257" max="10257" width="7.5" customWidth="1"/>
    <col min="10258" max="10258" width="6" customWidth="1"/>
    <col min="10259" max="10259" width="5.5" customWidth="1"/>
    <col min="10260" max="10260" width="18.6640625" bestFit="1" customWidth="1"/>
    <col min="10498" max="10498" width="7.33203125" customWidth="1"/>
    <col min="10499" max="10499" width="31.5" bestFit="1" customWidth="1"/>
    <col min="10500" max="10500" width="13.33203125" customWidth="1"/>
    <col min="10501" max="10501" width="7.33203125" customWidth="1"/>
    <col min="10502" max="10502" width="8.33203125" customWidth="1"/>
    <col min="10503" max="10503" width="6.6640625" customWidth="1"/>
    <col min="10504" max="10504" width="5.5" customWidth="1"/>
    <col min="10505" max="10505" width="6.33203125" customWidth="1"/>
    <col min="10506" max="10506" width="17.6640625" customWidth="1"/>
    <col min="10507" max="10507" width="19.5" customWidth="1"/>
    <col min="10508" max="10508" width="32.33203125" customWidth="1"/>
    <col min="10509" max="10509" width="7" customWidth="1"/>
    <col min="10510" max="10510" width="6.5" customWidth="1"/>
    <col min="10511" max="10511" width="9.1640625" customWidth="1"/>
    <col min="10512" max="10512" width="18.83203125" customWidth="1"/>
    <col min="10513" max="10513" width="7.5" customWidth="1"/>
    <col min="10514" max="10514" width="6" customWidth="1"/>
    <col min="10515" max="10515" width="5.5" customWidth="1"/>
    <col min="10516" max="10516" width="18.6640625" bestFit="1" customWidth="1"/>
    <col min="10754" max="10754" width="7.33203125" customWidth="1"/>
    <col min="10755" max="10755" width="31.5" bestFit="1" customWidth="1"/>
    <col min="10756" max="10756" width="13.33203125" customWidth="1"/>
    <col min="10757" max="10757" width="7.33203125" customWidth="1"/>
    <col min="10758" max="10758" width="8.33203125" customWidth="1"/>
    <col min="10759" max="10759" width="6.6640625" customWidth="1"/>
    <col min="10760" max="10760" width="5.5" customWidth="1"/>
    <col min="10761" max="10761" width="6.33203125" customWidth="1"/>
    <col min="10762" max="10762" width="17.6640625" customWidth="1"/>
    <col min="10763" max="10763" width="19.5" customWidth="1"/>
    <col min="10764" max="10764" width="32.33203125" customWidth="1"/>
    <col min="10765" max="10765" width="7" customWidth="1"/>
    <col min="10766" max="10766" width="6.5" customWidth="1"/>
    <col min="10767" max="10767" width="9.1640625" customWidth="1"/>
    <col min="10768" max="10768" width="18.83203125" customWidth="1"/>
    <col min="10769" max="10769" width="7.5" customWidth="1"/>
    <col min="10770" max="10770" width="6" customWidth="1"/>
    <col min="10771" max="10771" width="5.5" customWidth="1"/>
    <col min="10772" max="10772" width="18.6640625" bestFit="1" customWidth="1"/>
    <col min="11010" max="11010" width="7.33203125" customWidth="1"/>
    <col min="11011" max="11011" width="31.5" bestFit="1" customWidth="1"/>
    <col min="11012" max="11012" width="13.33203125" customWidth="1"/>
    <col min="11013" max="11013" width="7.33203125" customWidth="1"/>
    <col min="11014" max="11014" width="8.33203125" customWidth="1"/>
    <col min="11015" max="11015" width="6.6640625" customWidth="1"/>
    <col min="11016" max="11016" width="5.5" customWidth="1"/>
    <col min="11017" max="11017" width="6.33203125" customWidth="1"/>
    <col min="11018" max="11018" width="17.6640625" customWidth="1"/>
    <col min="11019" max="11019" width="19.5" customWidth="1"/>
    <col min="11020" max="11020" width="32.33203125" customWidth="1"/>
    <col min="11021" max="11021" width="7" customWidth="1"/>
    <col min="11022" max="11022" width="6.5" customWidth="1"/>
    <col min="11023" max="11023" width="9.1640625" customWidth="1"/>
    <col min="11024" max="11024" width="18.83203125" customWidth="1"/>
    <col min="11025" max="11025" width="7.5" customWidth="1"/>
    <col min="11026" max="11026" width="6" customWidth="1"/>
    <col min="11027" max="11027" width="5.5" customWidth="1"/>
    <col min="11028" max="11028" width="18.6640625" bestFit="1" customWidth="1"/>
    <col min="11266" max="11266" width="7.33203125" customWidth="1"/>
    <col min="11267" max="11267" width="31.5" bestFit="1" customWidth="1"/>
    <col min="11268" max="11268" width="13.33203125" customWidth="1"/>
    <col min="11269" max="11269" width="7.33203125" customWidth="1"/>
    <col min="11270" max="11270" width="8.33203125" customWidth="1"/>
    <col min="11271" max="11271" width="6.6640625" customWidth="1"/>
    <col min="11272" max="11272" width="5.5" customWidth="1"/>
    <col min="11273" max="11273" width="6.33203125" customWidth="1"/>
    <col min="11274" max="11274" width="17.6640625" customWidth="1"/>
    <col min="11275" max="11275" width="19.5" customWidth="1"/>
    <col min="11276" max="11276" width="32.33203125" customWidth="1"/>
    <col min="11277" max="11277" width="7" customWidth="1"/>
    <col min="11278" max="11278" width="6.5" customWidth="1"/>
    <col min="11279" max="11279" width="9.1640625" customWidth="1"/>
    <col min="11280" max="11280" width="18.83203125" customWidth="1"/>
    <col min="11281" max="11281" width="7.5" customWidth="1"/>
    <col min="11282" max="11282" width="6" customWidth="1"/>
    <col min="11283" max="11283" width="5.5" customWidth="1"/>
    <col min="11284" max="11284" width="18.6640625" bestFit="1" customWidth="1"/>
    <col min="11522" max="11522" width="7.33203125" customWidth="1"/>
    <col min="11523" max="11523" width="31.5" bestFit="1" customWidth="1"/>
    <col min="11524" max="11524" width="13.33203125" customWidth="1"/>
    <col min="11525" max="11525" width="7.33203125" customWidth="1"/>
    <col min="11526" max="11526" width="8.33203125" customWidth="1"/>
    <col min="11527" max="11527" width="6.6640625" customWidth="1"/>
    <col min="11528" max="11528" width="5.5" customWidth="1"/>
    <col min="11529" max="11529" width="6.33203125" customWidth="1"/>
    <col min="11530" max="11530" width="17.6640625" customWidth="1"/>
    <col min="11531" max="11531" width="19.5" customWidth="1"/>
    <col min="11532" max="11532" width="32.33203125" customWidth="1"/>
    <col min="11533" max="11533" width="7" customWidth="1"/>
    <col min="11534" max="11534" width="6.5" customWidth="1"/>
    <col min="11535" max="11535" width="9.1640625" customWidth="1"/>
    <col min="11536" max="11536" width="18.83203125" customWidth="1"/>
    <col min="11537" max="11537" width="7.5" customWidth="1"/>
    <col min="11538" max="11538" width="6" customWidth="1"/>
    <col min="11539" max="11539" width="5.5" customWidth="1"/>
    <col min="11540" max="11540" width="18.6640625" bestFit="1" customWidth="1"/>
    <col min="11778" max="11778" width="7.33203125" customWidth="1"/>
    <col min="11779" max="11779" width="31.5" bestFit="1" customWidth="1"/>
    <col min="11780" max="11780" width="13.33203125" customWidth="1"/>
    <col min="11781" max="11781" width="7.33203125" customWidth="1"/>
    <col min="11782" max="11782" width="8.33203125" customWidth="1"/>
    <col min="11783" max="11783" width="6.6640625" customWidth="1"/>
    <col min="11784" max="11784" width="5.5" customWidth="1"/>
    <col min="11785" max="11785" width="6.33203125" customWidth="1"/>
    <col min="11786" max="11786" width="17.6640625" customWidth="1"/>
    <col min="11787" max="11787" width="19.5" customWidth="1"/>
    <col min="11788" max="11788" width="32.33203125" customWidth="1"/>
    <col min="11789" max="11789" width="7" customWidth="1"/>
    <col min="11790" max="11790" width="6.5" customWidth="1"/>
    <col min="11791" max="11791" width="9.1640625" customWidth="1"/>
    <col min="11792" max="11792" width="18.83203125" customWidth="1"/>
    <col min="11793" max="11793" width="7.5" customWidth="1"/>
    <col min="11794" max="11794" width="6" customWidth="1"/>
    <col min="11795" max="11795" width="5.5" customWidth="1"/>
    <col min="11796" max="11796" width="18.6640625" bestFit="1" customWidth="1"/>
    <col min="12034" max="12034" width="7.33203125" customWidth="1"/>
    <col min="12035" max="12035" width="31.5" bestFit="1" customWidth="1"/>
    <col min="12036" max="12036" width="13.33203125" customWidth="1"/>
    <col min="12037" max="12037" width="7.33203125" customWidth="1"/>
    <col min="12038" max="12038" width="8.33203125" customWidth="1"/>
    <col min="12039" max="12039" width="6.6640625" customWidth="1"/>
    <col min="12040" max="12040" width="5.5" customWidth="1"/>
    <col min="12041" max="12041" width="6.33203125" customWidth="1"/>
    <col min="12042" max="12042" width="17.6640625" customWidth="1"/>
    <col min="12043" max="12043" width="19.5" customWidth="1"/>
    <col min="12044" max="12044" width="32.33203125" customWidth="1"/>
    <col min="12045" max="12045" width="7" customWidth="1"/>
    <col min="12046" max="12046" width="6.5" customWidth="1"/>
    <col min="12047" max="12047" width="9.1640625" customWidth="1"/>
    <col min="12048" max="12048" width="18.83203125" customWidth="1"/>
    <col min="12049" max="12049" width="7.5" customWidth="1"/>
    <col min="12050" max="12050" width="6" customWidth="1"/>
    <col min="12051" max="12051" width="5.5" customWidth="1"/>
    <col min="12052" max="12052" width="18.6640625" bestFit="1" customWidth="1"/>
    <col min="12290" max="12290" width="7.33203125" customWidth="1"/>
    <col min="12291" max="12291" width="31.5" bestFit="1" customWidth="1"/>
    <col min="12292" max="12292" width="13.33203125" customWidth="1"/>
    <col min="12293" max="12293" width="7.33203125" customWidth="1"/>
    <col min="12294" max="12294" width="8.33203125" customWidth="1"/>
    <col min="12295" max="12295" width="6.6640625" customWidth="1"/>
    <col min="12296" max="12296" width="5.5" customWidth="1"/>
    <col min="12297" max="12297" width="6.33203125" customWidth="1"/>
    <col min="12298" max="12298" width="17.6640625" customWidth="1"/>
    <col min="12299" max="12299" width="19.5" customWidth="1"/>
    <col min="12300" max="12300" width="32.33203125" customWidth="1"/>
    <col min="12301" max="12301" width="7" customWidth="1"/>
    <col min="12302" max="12302" width="6.5" customWidth="1"/>
    <col min="12303" max="12303" width="9.1640625" customWidth="1"/>
    <col min="12304" max="12304" width="18.83203125" customWidth="1"/>
    <col min="12305" max="12305" width="7.5" customWidth="1"/>
    <col min="12306" max="12306" width="6" customWidth="1"/>
    <col min="12307" max="12307" width="5.5" customWidth="1"/>
    <col min="12308" max="12308" width="18.6640625" bestFit="1" customWidth="1"/>
    <col min="12546" max="12546" width="7.33203125" customWidth="1"/>
    <col min="12547" max="12547" width="31.5" bestFit="1" customWidth="1"/>
    <col min="12548" max="12548" width="13.33203125" customWidth="1"/>
    <col min="12549" max="12549" width="7.33203125" customWidth="1"/>
    <col min="12550" max="12550" width="8.33203125" customWidth="1"/>
    <col min="12551" max="12551" width="6.6640625" customWidth="1"/>
    <col min="12552" max="12552" width="5.5" customWidth="1"/>
    <col min="12553" max="12553" width="6.33203125" customWidth="1"/>
    <col min="12554" max="12554" width="17.6640625" customWidth="1"/>
    <col min="12555" max="12555" width="19.5" customWidth="1"/>
    <col min="12556" max="12556" width="32.33203125" customWidth="1"/>
    <col min="12557" max="12557" width="7" customWidth="1"/>
    <col min="12558" max="12558" width="6.5" customWidth="1"/>
    <col min="12559" max="12559" width="9.1640625" customWidth="1"/>
    <col min="12560" max="12560" width="18.83203125" customWidth="1"/>
    <col min="12561" max="12561" width="7.5" customWidth="1"/>
    <col min="12562" max="12562" width="6" customWidth="1"/>
    <col min="12563" max="12563" width="5.5" customWidth="1"/>
    <col min="12564" max="12564" width="18.6640625" bestFit="1" customWidth="1"/>
    <col min="12802" max="12802" width="7.33203125" customWidth="1"/>
    <col min="12803" max="12803" width="31.5" bestFit="1" customWidth="1"/>
    <col min="12804" max="12804" width="13.33203125" customWidth="1"/>
    <col min="12805" max="12805" width="7.33203125" customWidth="1"/>
    <col min="12806" max="12806" width="8.33203125" customWidth="1"/>
    <col min="12807" max="12807" width="6.6640625" customWidth="1"/>
    <col min="12808" max="12808" width="5.5" customWidth="1"/>
    <col min="12809" max="12809" width="6.33203125" customWidth="1"/>
    <col min="12810" max="12810" width="17.6640625" customWidth="1"/>
    <col min="12811" max="12811" width="19.5" customWidth="1"/>
    <col min="12812" max="12812" width="32.33203125" customWidth="1"/>
    <col min="12813" max="12813" width="7" customWidth="1"/>
    <col min="12814" max="12814" width="6.5" customWidth="1"/>
    <col min="12815" max="12815" width="9.1640625" customWidth="1"/>
    <col min="12816" max="12816" width="18.83203125" customWidth="1"/>
    <col min="12817" max="12817" width="7.5" customWidth="1"/>
    <col min="12818" max="12818" width="6" customWidth="1"/>
    <col min="12819" max="12819" width="5.5" customWidth="1"/>
    <col min="12820" max="12820" width="18.6640625" bestFit="1" customWidth="1"/>
    <col min="13058" max="13058" width="7.33203125" customWidth="1"/>
    <col min="13059" max="13059" width="31.5" bestFit="1" customWidth="1"/>
    <col min="13060" max="13060" width="13.33203125" customWidth="1"/>
    <col min="13061" max="13061" width="7.33203125" customWidth="1"/>
    <col min="13062" max="13062" width="8.33203125" customWidth="1"/>
    <col min="13063" max="13063" width="6.6640625" customWidth="1"/>
    <col min="13064" max="13064" width="5.5" customWidth="1"/>
    <col min="13065" max="13065" width="6.33203125" customWidth="1"/>
    <col min="13066" max="13066" width="17.6640625" customWidth="1"/>
    <col min="13067" max="13067" width="19.5" customWidth="1"/>
    <col min="13068" max="13068" width="32.33203125" customWidth="1"/>
    <col min="13069" max="13069" width="7" customWidth="1"/>
    <col min="13070" max="13070" width="6.5" customWidth="1"/>
    <col min="13071" max="13071" width="9.1640625" customWidth="1"/>
    <col min="13072" max="13072" width="18.83203125" customWidth="1"/>
    <col min="13073" max="13073" width="7.5" customWidth="1"/>
    <col min="13074" max="13074" width="6" customWidth="1"/>
    <col min="13075" max="13075" width="5.5" customWidth="1"/>
    <col min="13076" max="13076" width="18.6640625" bestFit="1" customWidth="1"/>
    <col min="13314" max="13314" width="7.33203125" customWidth="1"/>
    <col min="13315" max="13315" width="31.5" bestFit="1" customWidth="1"/>
    <col min="13316" max="13316" width="13.33203125" customWidth="1"/>
    <col min="13317" max="13317" width="7.33203125" customWidth="1"/>
    <col min="13318" max="13318" width="8.33203125" customWidth="1"/>
    <col min="13319" max="13319" width="6.6640625" customWidth="1"/>
    <col min="13320" max="13320" width="5.5" customWidth="1"/>
    <col min="13321" max="13321" width="6.33203125" customWidth="1"/>
    <col min="13322" max="13322" width="17.6640625" customWidth="1"/>
    <col min="13323" max="13323" width="19.5" customWidth="1"/>
    <col min="13324" max="13324" width="32.33203125" customWidth="1"/>
    <col min="13325" max="13325" width="7" customWidth="1"/>
    <col min="13326" max="13326" width="6.5" customWidth="1"/>
    <col min="13327" max="13327" width="9.1640625" customWidth="1"/>
    <col min="13328" max="13328" width="18.83203125" customWidth="1"/>
    <col min="13329" max="13329" width="7.5" customWidth="1"/>
    <col min="13330" max="13330" width="6" customWidth="1"/>
    <col min="13331" max="13331" width="5.5" customWidth="1"/>
    <col min="13332" max="13332" width="18.6640625" bestFit="1" customWidth="1"/>
    <col min="13570" max="13570" width="7.33203125" customWidth="1"/>
    <col min="13571" max="13571" width="31.5" bestFit="1" customWidth="1"/>
    <col min="13572" max="13572" width="13.33203125" customWidth="1"/>
    <col min="13573" max="13573" width="7.33203125" customWidth="1"/>
    <col min="13574" max="13574" width="8.33203125" customWidth="1"/>
    <col min="13575" max="13575" width="6.6640625" customWidth="1"/>
    <col min="13576" max="13576" width="5.5" customWidth="1"/>
    <col min="13577" max="13577" width="6.33203125" customWidth="1"/>
    <col min="13578" max="13578" width="17.6640625" customWidth="1"/>
    <col min="13579" max="13579" width="19.5" customWidth="1"/>
    <col min="13580" max="13580" width="32.33203125" customWidth="1"/>
    <col min="13581" max="13581" width="7" customWidth="1"/>
    <col min="13582" max="13582" width="6.5" customWidth="1"/>
    <col min="13583" max="13583" width="9.1640625" customWidth="1"/>
    <col min="13584" max="13584" width="18.83203125" customWidth="1"/>
    <col min="13585" max="13585" width="7.5" customWidth="1"/>
    <col min="13586" max="13586" width="6" customWidth="1"/>
    <col min="13587" max="13587" width="5.5" customWidth="1"/>
    <col min="13588" max="13588" width="18.6640625" bestFit="1" customWidth="1"/>
    <col min="13826" max="13826" width="7.33203125" customWidth="1"/>
    <col min="13827" max="13827" width="31.5" bestFit="1" customWidth="1"/>
    <col min="13828" max="13828" width="13.33203125" customWidth="1"/>
    <col min="13829" max="13829" width="7.33203125" customWidth="1"/>
    <col min="13830" max="13830" width="8.33203125" customWidth="1"/>
    <col min="13831" max="13831" width="6.6640625" customWidth="1"/>
    <col min="13832" max="13832" width="5.5" customWidth="1"/>
    <col min="13833" max="13833" width="6.33203125" customWidth="1"/>
    <col min="13834" max="13834" width="17.6640625" customWidth="1"/>
    <col min="13835" max="13835" width="19.5" customWidth="1"/>
    <col min="13836" max="13836" width="32.33203125" customWidth="1"/>
    <col min="13837" max="13837" width="7" customWidth="1"/>
    <col min="13838" max="13838" width="6.5" customWidth="1"/>
    <col min="13839" max="13839" width="9.1640625" customWidth="1"/>
    <col min="13840" max="13840" width="18.83203125" customWidth="1"/>
    <col min="13841" max="13841" width="7.5" customWidth="1"/>
    <col min="13842" max="13842" width="6" customWidth="1"/>
    <col min="13843" max="13843" width="5.5" customWidth="1"/>
    <col min="13844" max="13844" width="18.6640625" bestFit="1" customWidth="1"/>
    <col min="14082" max="14082" width="7.33203125" customWidth="1"/>
    <col min="14083" max="14083" width="31.5" bestFit="1" customWidth="1"/>
    <col min="14084" max="14084" width="13.33203125" customWidth="1"/>
    <col min="14085" max="14085" width="7.33203125" customWidth="1"/>
    <col min="14086" max="14086" width="8.33203125" customWidth="1"/>
    <col min="14087" max="14087" width="6.6640625" customWidth="1"/>
    <col min="14088" max="14088" width="5.5" customWidth="1"/>
    <col min="14089" max="14089" width="6.33203125" customWidth="1"/>
    <col min="14090" max="14090" width="17.6640625" customWidth="1"/>
    <col min="14091" max="14091" width="19.5" customWidth="1"/>
    <col min="14092" max="14092" width="32.33203125" customWidth="1"/>
    <col min="14093" max="14093" width="7" customWidth="1"/>
    <col min="14094" max="14094" width="6.5" customWidth="1"/>
    <col min="14095" max="14095" width="9.1640625" customWidth="1"/>
    <col min="14096" max="14096" width="18.83203125" customWidth="1"/>
    <col min="14097" max="14097" width="7.5" customWidth="1"/>
    <col min="14098" max="14098" width="6" customWidth="1"/>
    <col min="14099" max="14099" width="5.5" customWidth="1"/>
    <col min="14100" max="14100" width="18.6640625" bestFit="1" customWidth="1"/>
    <col min="14338" max="14338" width="7.33203125" customWidth="1"/>
    <col min="14339" max="14339" width="31.5" bestFit="1" customWidth="1"/>
    <col min="14340" max="14340" width="13.33203125" customWidth="1"/>
    <col min="14341" max="14341" width="7.33203125" customWidth="1"/>
    <col min="14342" max="14342" width="8.33203125" customWidth="1"/>
    <col min="14343" max="14343" width="6.6640625" customWidth="1"/>
    <col min="14344" max="14344" width="5.5" customWidth="1"/>
    <col min="14345" max="14345" width="6.33203125" customWidth="1"/>
    <col min="14346" max="14346" width="17.6640625" customWidth="1"/>
    <col min="14347" max="14347" width="19.5" customWidth="1"/>
    <col min="14348" max="14348" width="32.33203125" customWidth="1"/>
    <col min="14349" max="14349" width="7" customWidth="1"/>
    <col min="14350" max="14350" width="6.5" customWidth="1"/>
    <col min="14351" max="14351" width="9.1640625" customWidth="1"/>
    <col min="14352" max="14352" width="18.83203125" customWidth="1"/>
    <col min="14353" max="14353" width="7.5" customWidth="1"/>
    <col min="14354" max="14354" width="6" customWidth="1"/>
    <col min="14355" max="14355" width="5.5" customWidth="1"/>
    <col min="14356" max="14356" width="18.6640625" bestFit="1" customWidth="1"/>
    <col min="14594" max="14594" width="7.33203125" customWidth="1"/>
    <col min="14595" max="14595" width="31.5" bestFit="1" customWidth="1"/>
    <col min="14596" max="14596" width="13.33203125" customWidth="1"/>
    <col min="14597" max="14597" width="7.33203125" customWidth="1"/>
    <col min="14598" max="14598" width="8.33203125" customWidth="1"/>
    <col min="14599" max="14599" width="6.6640625" customWidth="1"/>
    <col min="14600" max="14600" width="5.5" customWidth="1"/>
    <col min="14601" max="14601" width="6.33203125" customWidth="1"/>
    <col min="14602" max="14602" width="17.6640625" customWidth="1"/>
    <col min="14603" max="14603" width="19.5" customWidth="1"/>
    <col min="14604" max="14604" width="32.33203125" customWidth="1"/>
    <col min="14605" max="14605" width="7" customWidth="1"/>
    <col min="14606" max="14606" width="6.5" customWidth="1"/>
    <col min="14607" max="14607" width="9.1640625" customWidth="1"/>
    <col min="14608" max="14608" width="18.83203125" customWidth="1"/>
    <col min="14609" max="14609" width="7.5" customWidth="1"/>
    <col min="14610" max="14610" width="6" customWidth="1"/>
    <col min="14611" max="14611" width="5.5" customWidth="1"/>
    <col min="14612" max="14612" width="18.6640625" bestFit="1" customWidth="1"/>
    <col min="14850" max="14850" width="7.33203125" customWidth="1"/>
    <col min="14851" max="14851" width="31.5" bestFit="1" customWidth="1"/>
    <col min="14852" max="14852" width="13.33203125" customWidth="1"/>
    <col min="14853" max="14853" width="7.33203125" customWidth="1"/>
    <col min="14854" max="14854" width="8.33203125" customWidth="1"/>
    <col min="14855" max="14855" width="6.6640625" customWidth="1"/>
    <col min="14856" max="14856" width="5.5" customWidth="1"/>
    <col min="14857" max="14857" width="6.33203125" customWidth="1"/>
    <col min="14858" max="14858" width="17.6640625" customWidth="1"/>
    <col min="14859" max="14859" width="19.5" customWidth="1"/>
    <col min="14860" max="14860" width="32.33203125" customWidth="1"/>
    <col min="14861" max="14861" width="7" customWidth="1"/>
    <col min="14862" max="14862" width="6.5" customWidth="1"/>
    <col min="14863" max="14863" width="9.1640625" customWidth="1"/>
    <col min="14864" max="14864" width="18.83203125" customWidth="1"/>
    <col min="14865" max="14865" width="7.5" customWidth="1"/>
    <col min="14866" max="14866" width="6" customWidth="1"/>
    <col min="14867" max="14867" width="5.5" customWidth="1"/>
    <col min="14868" max="14868" width="18.6640625" bestFit="1" customWidth="1"/>
    <col min="15106" max="15106" width="7.33203125" customWidth="1"/>
    <col min="15107" max="15107" width="31.5" bestFit="1" customWidth="1"/>
    <col min="15108" max="15108" width="13.33203125" customWidth="1"/>
    <col min="15109" max="15109" width="7.33203125" customWidth="1"/>
    <col min="15110" max="15110" width="8.33203125" customWidth="1"/>
    <col min="15111" max="15111" width="6.6640625" customWidth="1"/>
    <col min="15112" max="15112" width="5.5" customWidth="1"/>
    <col min="15113" max="15113" width="6.33203125" customWidth="1"/>
    <col min="15114" max="15114" width="17.6640625" customWidth="1"/>
    <col min="15115" max="15115" width="19.5" customWidth="1"/>
    <col min="15116" max="15116" width="32.33203125" customWidth="1"/>
    <col min="15117" max="15117" width="7" customWidth="1"/>
    <col min="15118" max="15118" width="6.5" customWidth="1"/>
    <col min="15119" max="15119" width="9.1640625" customWidth="1"/>
    <col min="15120" max="15120" width="18.83203125" customWidth="1"/>
    <col min="15121" max="15121" width="7.5" customWidth="1"/>
    <col min="15122" max="15122" width="6" customWidth="1"/>
    <col min="15123" max="15123" width="5.5" customWidth="1"/>
    <col min="15124" max="15124" width="18.6640625" bestFit="1" customWidth="1"/>
    <col min="15362" max="15362" width="7.33203125" customWidth="1"/>
    <col min="15363" max="15363" width="31.5" bestFit="1" customWidth="1"/>
    <col min="15364" max="15364" width="13.33203125" customWidth="1"/>
    <col min="15365" max="15365" width="7.33203125" customWidth="1"/>
    <col min="15366" max="15366" width="8.33203125" customWidth="1"/>
    <col min="15367" max="15367" width="6.6640625" customWidth="1"/>
    <col min="15368" max="15368" width="5.5" customWidth="1"/>
    <col min="15369" max="15369" width="6.33203125" customWidth="1"/>
    <col min="15370" max="15370" width="17.6640625" customWidth="1"/>
    <col min="15371" max="15371" width="19.5" customWidth="1"/>
    <col min="15372" max="15372" width="32.33203125" customWidth="1"/>
    <col min="15373" max="15373" width="7" customWidth="1"/>
    <col min="15374" max="15374" width="6.5" customWidth="1"/>
    <col min="15375" max="15375" width="9.1640625" customWidth="1"/>
    <col min="15376" max="15376" width="18.83203125" customWidth="1"/>
    <col min="15377" max="15377" width="7.5" customWidth="1"/>
    <col min="15378" max="15378" width="6" customWidth="1"/>
    <col min="15379" max="15379" width="5.5" customWidth="1"/>
    <col min="15380" max="15380" width="18.6640625" bestFit="1" customWidth="1"/>
    <col min="15618" max="15618" width="7.33203125" customWidth="1"/>
    <col min="15619" max="15619" width="31.5" bestFit="1" customWidth="1"/>
    <col min="15620" max="15620" width="13.33203125" customWidth="1"/>
    <col min="15621" max="15621" width="7.33203125" customWidth="1"/>
    <col min="15622" max="15622" width="8.33203125" customWidth="1"/>
    <col min="15623" max="15623" width="6.6640625" customWidth="1"/>
    <col min="15624" max="15624" width="5.5" customWidth="1"/>
    <col min="15625" max="15625" width="6.33203125" customWidth="1"/>
    <col min="15626" max="15626" width="17.6640625" customWidth="1"/>
    <col min="15627" max="15627" width="19.5" customWidth="1"/>
    <col min="15628" max="15628" width="32.33203125" customWidth="1"/>
    <col min="15629" max="15629" width="7" customWidth="1"/>
    <col min="15630" max="15630" width="6.5" customWidth="1"/>
    <col min="15631" max="15631" width="9.1640625" customWidth="1"/>
    <col min="15632" max="15632" width="18.83203125" customWidth="1"/>
    <col min="15633" max="15633" width="7.5" customWidth="1"/>
    <col min="15634" max="15634" width="6" customWidth="1"/>
    <col min="15635" max="15635" width="5.5" customWidth="1"/>
    <col min="15636" max="15636" width="18.6640625" bestFit="1" customWidth="1"/>
    <col min="15874" max="15874" width="7.33203125" customWidth="1"/>
    <col min="15875" max="15875" width="31.5" bestFit="1" customWidth="1"/>
    <col min="15876" max="15876" width="13.33203125" customWidth="1"/>
    <col min="15877" max="15877" width="7.33203125" customWidth="1"/>
    <col min="15878" max="15878" width="8.33203125" customWidth="1"/>
    <col min="15879" max="15879" width="6.6640625" customWidth="1"/>
    <col min="15880" max="15880" width="5.5" customWidth="1"/>
    <col min="15881" max="15881" width="6.33203125" customWidth="1"/>
    <col min="15882" max="15882" width="17.6640625" customWidth="1"/>
    <col min="15883" max="15883" width="19.5" customWidth="1"/>
    <col min="15884" max="15884" width="32.33203125" customWidth="1"/>
    <col min="15885" max="15885" width="7" customWidth="1"/>
    <col min="15886" max="15886" width="6.5" customWidth="1"/>
    <col min="15887" max="15887" width="9.1640625" customWidth="1"/>
    <col min="15888" max="15888" width="18.83203125" customWidth="1"/>
    <col min="15889" max="15889" width="7.5" customWidth="1"/>
    <col min="15890" max="15890" width="6" customWidth="1"/>
    <col min="15891" max="15891" width="5.5" customWidth="1"/>
    <col min="15892" max="15892" width="18.6640625" bestFit="1" customWidth="1"/>
    <col min="16130" max="16130" width="7.33203125" customWidth="1"/>
    <col min="16131" max="16131" width="31.5" bestFit="1" customWidth="1"/>
    <col min="16132" max="16132" width="13.33203125" customWidth="1"/>
    <col min="16133" max="16133" width="7.33203125" customWidth="1"/>
    <col min="16134" max="16134" width="8.33203125" customWidth="1"/>
    <col min="16135" max="16135" width="6.6640625" customWidth="1"/>
    <col min="16136" max="16136" width="5.5" customWidth="1"/>
    <col min="16137" max="16137" width="6.33203125" customWidth="1"/>
    <col min="16138" max="16138" width="17.6640625" customWidth="1"/>
    <col min="16139" max="16139" width="19.5" customWidth="1"/>
    <col min="16140" max="16140" width="32.33203125" customWidth="1"/>
    <col min="16141" max="16141" width="7" customWidth="1"/>
    <col min="16142" max="16142" width="6.5" customWidth="1"/>
    <col min="16143" max="16143" width="9.1640625" customWidth="1"/>
    <col min="16144" max="16144" width="18.83203125" customWidth="1"/>
    <col min="16145" max="16145" width="7.5" customWidth="1"/>
    <col min="16146" max="16146" width="6" customWidth="1"/>
    <col min="16147" max="16147" width="5.5" customWidth="1"/>
    <col min="16148" max="16148" width="18.6640625" bestFit="1" customWidth="1"/>
  </cols>
  <sheetData>
    <row r="1" spans="1:32" s="808" customFormat="1" ht="25">
      <c r="A1" s="1791" t="s">
        <v>1947</v>
      </c>
      <c r="B1" s="1791"/>
      <c r="C1" s="1791"/>
      <c r="D1" s="1791"/>
      <c r="E1" s="1791"/>
      <c r="F1" s="1791"/>
      <c r="G1" s="1791"/>
      <c r="H1" s="1791"/>
      <c r="I1" s="1791"/>
      <c r="J1" s="1791"/>
      <c r="K1" s="1791"/>
      <c r="L1" s="1791"/>
      <c r="M1" s="1791"/>
      <c r="N1" s="1791"/>
      <c r="O1" s="1791"/>
      <c r="P1" s="1791"/>
      <c r="Q1" s="1791"/>
    </row>
    <row r="2" spans="1:32" s="808" customFormat="1" ht="25">
      <c r="A2" s="1791" t="s">
        <v>1948</v>
      </c>
      <c r="B2" s="1791"/>
      <c r="C2" s="1791"/>
      <c r="D2" s="1791"/>
      <c r="E2" s="1791"/>
      <c r="F2" s="1791"/>
      <c r="G2" s="1791"/>
      <c r="H2" s="1791"/>
      <c r="I2" s="1791"/>
      <c r="J2" s="1791"/>
      <c r="K2" s="1791"/>
      <c r="L2" s="1791"/>
      <c r="M2" s="1791"/>
      <c r="N2" s="1791"/>
      <c r="O2" s="1791"/>
      <c r="P2" s="1791"/>
      <c r="Q2" s="1791"/>
    </row>
    <row r="3" spans="1:32" s="808" customFormat="1">
      <c r="A3" s="921"/>
      <c r="B3" s="921"/>
      <c r="C3" s="921"/>
      <c r="D3" s="921"/>
      <c r="E3" s="921"/>
      <c r="F3" s="921"/>
      <c r="G3" s="921"/>
      <c r="H3" s="932"/>
      <c r="I3" s="921"/>
      <c r="J3" s="932"/>
      <c r="K3" s="932"/>
      <c r="L3" s="932"/>
      <c r="M3" s="932"/>
      <c r="N3" s="932"/>
      <c r="O3" s="932"/>
      <c r="P3" s="1792"/>
      <c r="Q3" s="1792"/>
    </row>
    <row r="4" spans="1:32" s="808" customFormat="1" ht="16" thickBot="1">
      <c r="A4" s="933"/>
      <c r="B4" s="933" t="s">
        <v>895</v>
      </c>
      <c r="C4" s="933"/>
      <c r="D4" s="933"/>
      <c r="E4" s="933"/>
      <c r="F4" s="933"/>
      <c r="G4" s="933"/>
      <c r="H4" s="921"/>
      <c r="I4" s="932"/>
      <c r="J4" s="932"/>
      <c r="K4" s="932"/>
      <c r="L4" s="932"/>
      <c r="M4" s="1793" t="s">
        <v>841</v>
      </c>
      <c r="N4" s="1793"/>
      <c r="O4" s="1793"/>
      <c r="P4" s="1793"/>
      <c r="Q4" s="1793"/>
    </row>
    <row r="5" spans="1:32" s="809" customFormat="1" ht="27" customHeight="1" thickTop="1">
      <c r="A5" s="1794" t="s">
        <v>2306</v>
      </c>
      <c r="B5" s="1804" t="s">
        <v>2898</v>
      </c>
      <c r="C5" s="1797" t="s">
        <v>2834</v>
      </c>
      <c r="D5" s="1797"/>
      <c r="E5" s="1797" t="s">
        <v>2917</v>
      </c>
      <c r="F5" s="1804" t="s">
        <v>2918</v>
      </c>
      <c r="G5" s="1804" t="s">
        <v>2919</v>
      </c>
      <c r="H5" s="1804" t="s">
        <v>2910</v>
      </c>
      <c r="I5" s="1804" t="s">
        <v>2920</v>
      </c>
      <c r="J5" s="1797" t="s">
        <v>2921</v>
      </c>
      <c r="K5" s="1797"/>
      <c r="L5" s="1804" t="s">
        <v>2837</v>
      </c>
      <c r="M5" s="1797" t="s">
        <v>2911</v>
      </c>
      <c r="N5" s="1804" t="s">
        <v>2839</v>
      </c>
      <c r="O5" s="1804" t="s">
        <v>2502</v>
      </c>
      <c r="P5" s="1804" t="s">
        <v>2922</v>
      </c>
      <c r="Q5" s="1806" t="s">
        <v>2840</v>
      </c>
    </row>
    <row r="6" spans="1:32" s="809" customFormat="1">
      <c r="A6" s="1795"/>
      <c r="B6" s="1805"/>
      <c r="C6" s="1800" t="s">
        <v>2494</v>
      </c>
      <c r="D6" s="1802" t="s">
        <v>2843</v>
      </c>
      <c r="E6" s="1798"/>
      <c r="F6" s="1805"/>
      <c r="G6" s="1805"/>
      <c r="H6" s="1805"/>
      <c r="I6" s="1805"/>
      <c r="J6" s="1802" t="s">
        <v>2844</v>
      </c>
      <c r="K6" s="1802" t="s">
        <v>2834</v>
      </c>
      <c r="L6" s="1805"/>
      <c r="M6" s="1798"/>
      <c r="N6" s="1805"/>
      <c r="O6" s="1805"/>
      <c r="P6" s="1805"/>
      <c r="Q6" s="1807"/>
      <c r="R6" s="1809" t="s">
        <v>2814</v>
      </c>
      <c r="S6" s="1787" t="s">
        <v>903</v>
      </c>
      <c r="T6" s="1787" t="s">
        <v>2815</v>
      </c>
      <c r="U6" s="1787" t="s">
        <v>2816</v>
      </c>
      <c r="V6" s="1811" t="s">
        <v>2817</v>
      </c>
      <c r="W6" s="1785" t="s">
        <v>2818</v>
      </c>
      <c r="X6" s="1787" t="s">
        <v>2819</v>
      </c>
      <c r="Y6" s="1789" t="s">
        <v>2820</v>
      </c>
      <c r="Z6" s="1789" t="s">
        <v>2821</v>
      </c>
      <c r="AA6" s="1789" t="s">
        <v>2822</v>
      </c>
      <c r="AB6" s="1789" t="s">
        <v>2824</v>
      </c>
      <c r="AC6" s="1787" t="s">
        <v>874</v>
      </c>
      <c r="AD6" s="1787" t="s">
        <v>2823</v>
      </c>
      <c r="AE6" s="1787" t="s">
        <v>2827</v>
      </c>
    </row>
    <row r="7" spans="1:32" s="809" customFormat="1" ht="16" thickBot="1">
      <c r="A7" s="1796"/>
      <c r="B7" s="1801"/>
      <c r="C7" s="1801"/>
      <c r="D7" s="1803"/>
      <c r="E7" s="1799"/>
      <c r="F7" s="1801"/>
      <c r="G7" s="1801"/>
      <c r="H7" s="1801"/>
      <c r="I7" s="1801"/>
      <c r="J7" s="1803"/>
      <c r="K7" s="1803"/>
      <c r="L7" s="1801"/>
      <c r="M7" s="1799"/>
      <c r="N7" s="1801"/>
      <c r="O7" s="1801"/>
      <c r="P7" s="1801"/>
      <c r="Q7" s="1808"/>
      <c r="R7" s="1810"/>
      <c r="S7" s="1788"/>
      <c r="T7" s="1788"/>
      <c r="U7" s="1788"/>
      <c r="V7" s="1812"/>
      <c r="W7" s="1786"/>
      <c r="X7" s="1788"/>
      <c r="Y7" s="1790"/>
      <c r="Z7" s="1790"/>
      <c r="AA7" s="1790"/>
      <c r="AB7" s="1790"/>
      <c r="AC7" s="1788"/>
      <c r="AD7" s="1788"/>
      <c r="AE7" s="1788"/>
    </row>
    <row r="8" spans="1:32" s="808" customFormat="1" ht="17" thickTop="1" thickBot="1">
      <c r="A8" s="1142">
        <v>1</v>
      </c>
      <c r="B8" s="1143">
        <v>2</v>
      </c>
      <c r="C8" s="1143">
        <v>3</v>
      </c>
      <c r="D8" s="1143">
        <v>4</v>
      </c>
      <c r="E8" s="1143">
        <v>5</v>
      </c>
      <c r="F8" s="1143">
        <v>6</v>
      </c>
      <c r="G8" s="1143">
        <v>7</v>
      </c>
      <c r="H8" s="1143">
        <v>8</v>
      </c>
      <c r="I8" s="1143">
        <v>9</v>
      </c>
      <c r="J8" s="1143">
        <v>10</v>
      </c>
      <c r="K8" s="1143">
        <v>11</v>
      </c>
      <c r="L8" s="1143">
        <v>12</v>
      </c>
      <c r="M8" s="1143">
        <v>13</v>
      </c>
      <c r="N8" s="1143">
        <v>14</v>
      </c>
      <c r="O8" s="1143">
        <v>15</v>
      </c>
      <c r="P8" s="1143">
        <v>16</v>
      </c>
      <c r="Q8" s="1144">
        <v>17</v>
      </c>
      <c r="R8" s="912"/>
      <c r="S8" s="726"/>
      <c r="T8" s="726"/>
      <c r="U8" s="726"/>
      <c r="V8" s="726"/>
      <c r="W8" s="726"/>
      <c r="X8" s="726"/>
      <c r="Y8" s="726"/>
      <c r="Z8" s="726"/>
      <c r="AA8" s="726"/>
      <c r="AB8" s="726"/>
      <c r="AC8" s="726"/>
      <c r="AD8" s="726"/>
      <c r="AE8" s="726"/>
    </row>
    <row r="9" spans="1:32">
      <c r="A9" s="934"/>
      <c r="B9" s="923"/>
      <c r="C9" s="923"/>
      <c r="D9" s="923"/>
      <c r="E9" s="923"/>
      <c r="F9" s="923"/>
      <c r="G9" s="923"/>
      <c r="H9" s="935"/>
      <c r="I9" s="923"/>
      <c r="J9" s="935"/>
      <c r="K9" s="935"/>
      <c r="L9" s="935"/>
      <c r="M9" s="935"/>
      <c r="N9" s="935"/>
      <c r="O9" s="936"/>
      <c r="P9" s="935"/>
      <c r="Q9" s="937"/>
      <c r="R9" s="727"/>
      <c r="S9" s="727"/>
      <c r="T9" s="727"/>
      <c r="U9" s="727"/>
      <c r="V9" s="727"/>
      <c r="W9" s="727"/>
      <c r="X9" s="727"/>
      <c r="Y9" s="727"/>
      <c r="Z9" s="727"/>
      <c r="AA9" s="727"/>
      <c r="AB9" s="727"/>
      <c r="AC9" s="728"/>
      <c r="AD9" s="727"/>
      <c r="AE9" s="727"/>
    </row>
    <row r="10" spans="1:32" ht="23.25" customHeight="1">
      <c r="A10" s="938">
        <v>1</v>
      </c>
      <c r="B10" s="939" t="s">
        <v>885</v>
      </c>
      <c r="C10" s="923"/>
      <c r="D10" s="923"/>
      <c r="E10" s="923"/>
      <c r="F10" s="923"/>
      <c r="G10" s="923"/>
      <c r="H10" s="935"/>
      <c r="I10" s="923"/>
      <c r="J10" s="935"/>
      <c r="K10" s="935"/>
      <c r="L10" s="935"/>
      <c r="M10" s="935"/>
      <c r="N10" s="935"/>
      <c r="O10" s="935"/>
      <c r="P10" s="935"/>
      <c r="Q10" s="937"/>
      <c r="R10" s="727"/>
      <c r="S10" s="727"/>
      <c r="T10" s="727"/>
      <c r="U10" s="727"/>
      <c r="V10" s="727"/>
      <c r="W10" s="727"/>
      <c r="X10" s="727"/>
      <c r="Y10" s="727"/>
      <c r="Z10" s="727"/>
      <c r="AA10" s="727"/>
      <c r="AB10" s="727"/>
      <c r="AC10" s="728"/>
      <c r="AD10" s="727"/>
      <c r="AE10" s="727"/>
    </row>
    <row r="11" spans="1:32" ht="23.25" customHeight="1">
      <c r="A11" s="938" t="s">
        <v>1961</v>
      </c>
      <c r="B11" s="939" t="s">
        <v>2923</v>
      </c>
      <c r="C11" s="923"/>
      <c r="D11" s="923"/>
      <c r="E11" s="923"/>
      <c r="F11" s="923"/>
      <c r="G11" s="923"/>
      <c r="H11" s="935"/>
      <c r="I11" s="923"/>
      <c r="J11" s="935"/>
      <c r="K11" s="935"/>
      <c r="L11" s="935"/>
      <c r="M11" s="935"/>
      <c r="N11" s="935"/>
      <c r="O11" s="940">
        <f>O12+O266+O278+O280</f>
        <v>149039230739.62415</v>
      </c>
      <c r="P11" s="935"/>
      <c r="Q11" s="937"/>
      <c r="R11" s="727"/>
      <c r="S11" s="727"/>
      <c r="T11" s="727"/>
      <c r="U11" s="727"/>
      <c r="V11" s="727"/>
      <c r="W11" s="735" t="e">
        <f>W12+W266+W280</f>
        <v>#REF!</v>
      </c>
      <c r="X11" s="727"/>
      <c r="Y11" s="735" t="e">
        <f>Y12+Y266+Y280</f>
        <v>#REF!</v>
      </c>
      <c r="Z11" s="735" t="e">
        <f>Z12+Z266+Z280</f>
        <v>#REF!</v>
      </c>
      <c r="AA11" s="735" t="e">
        <f>AA12+AA266+AA280</f>
        <v>#REF!</v>
      </c>
      <c r="AB11" s="735" t="e">
        <f>AB12+AB266+AB280</f>
        <v>#REF!</v>
      </c>
      <c r="AC11" s="727"/>
      <c r="AD11" s="735" t="e">
        <f>AD12+AD266+AD280</f>
        <v>#REF!</v>
      </c>
      <c r="AE11" s="741" t="e">
        <f>AE12+AE266+AE280</f>
        <v>#REF!</v>
      </c>
      <c r="AF11" s="792"/>
    </row>
    <row r="12" spans="1:32" ht="23.25" customHeight="1">
      <c r="A12" s="938" t="s">
        <v>1963</v>
      </c>
      <c r="B12" s="939" t="s">
        <v>2924</v>
      </c>
      <c r="C12" s="923"/>
      <c r="D12" s="935"/>
      <c r="E12" s="923"/>
      <c r="F12" s="923"/>
      <c r="G12" s="923"/>
      <c r="H12" s="935"/>
      <c r="I12" s="923"/>
      <c r="J12" s="935"/>
      <c r="K12" s="935"/>
      <c r="L12" s="935"/>
      <c r="M12" s="935"/>
      <c r="N12" s="941"/>
      <c r="O12" s="940">
        <f>SUM(O13:O261)-0</f>
        <v>129828176614.26343</v>
      </c>
      <c r="P12" s="935"/>
      <c r="Q12" s="937"/>
      <c r="R12" s="647"/>
      <c r="T12" s="145"/>
      <c r="W12" s="735" t="e">
        <f>SUM(W13:W261)</f>
        <v>#REF!</v>
      </c>
      <c r="X12" s="735"/>
      <c r="Y12" s="735" t="e">
        <f>SUM(Y13:Y261)</f>
        <v>#REF!</v>
      </c>
      <c r="Z12" s="735" t="e">
        <f>SUM(Z13:Z261)</f>
        <v>#REF!</v>
      </c>
      <c r="AA12" s="735" t="e">
        <f>SUM(AA13:AA261)</f>
        <v>#REF!</v>
      </c>
      <c r="AB12" s="735" t="e">
        <f>SUM(AB13:AB261)</f>
        <v>#REF!</v>
      </c>
      <c r="AD12" s="735" t="e">
        <f>SUM(AD13:AD261)</f>
        <v>#REF!</v>
      </c>
      <c r="AE12" s="741" t="e">
        <f>AB12+AA12+Z12+Y12+W12</f>
        <v>#REF!</v>
      </c>
      <c r="AF12" s="792"/>
    </row>
    <row r="13" spans="1:32" ht="47.25" customHeight="1">
      <c r="A13" s="963">
        <v>1</v>
      </c>
      <c r="B13" s="947" t="s">
        <v>2925</v>
      </c>
      <c r="C13" s="923" t="s">
        <v>3372</v>
      </c>
      <c r="D13" s="943" t="s">
        <v>926</v>
      </c>
      <c r="E13" s="923"/>
      <c r="F13" s="923"/>
      <c r="G13" s="923"/>
      <c r="H13" s="935"/>
      <c r="I13" s="947" t="s">
        <v>3171</v>
      </c>
      <c r="J13" s="935">
        <v>2009</v>
      </c>
      <c r="K13" s="947" t="s">
        <v>1965</v>
      </c>
      <c r="L13" s="935"/>
      <c r="M13" s="935"/>
      <c r="N13" s="935" t="s">
        <v>886</v>
      </c>
      <c r="O13" s="944">
        <v>48895647.773824677</v>
      </c>
      <c r="P13" s="935" t="s">
        <v>927</v>
      </c>
      <c r="Q13" s="937"/>
      <c r="R13" s="729" t="e">
        <f>#REF!</f>
        <v>#REF!</v>
      </c>
      <c r="S13" s="730" t="e">
        <f t="shared" ref="S13" si="0">VLOOKUP(R13,kelompok,2,0)</f>
        <v>#REF!</v>
      </c>
      <c r="T13" s="730" t="e">
        <f t="shared" ref="T13" si="1">VLOOKUP(R13,MASAMANFAAT,4,0)</f>
        <v>#REF!</v>
      </c>
      <c r="U13" s="731" t="e">
        <f>(O13-10)/T13</f>
        <v>#REF!</v>
      </c>
      <c r="V13" s="732">
        <f t="shared" ref="V13:V27" si="2">2013-AC13</f>
        <v>4</v>
      </c>
      <c r="W13" s="731" t="e">
        <f>IF(V13&gt;T13,O13-10,U13*V13)</f>
        <v>#REF!</v>
      </c>
      <c r="X13" s="731">
        <f t="shared" ref="X13" si="3">2014-AC13</f>
        <v>5</v>
      </c>
      <c r="Y13" s="731" t="e">
        <f>IF(O13-10=W13,0,U13)</f>
        <v>#REF!</v>
      </c>
      <c r="Z13" s="732" t="e">
        <f>IF(O13-10=W13+Y13,0,U13)</f>
        <v>#REF!</v>
      </c>
      <c r="AA13" s="732" t="e">
        <f>IF(O13-10=W13+Y13+Z13,0,U13)</f>
        <v>#REF!</v>
      </c>
      <c r="AB13" s="732" t="e">
        <f>IF(O13-10=W13+Y13+Z13+AA13,0,U13)</f>
        <v>#REF!</v>
      </c>
      <c r="AC13" s="729">
        <f t="shared" ref="AC13:AC27" si="4">J13</f>
        <v>2009</v>
      </c>
      <c r="AD13" s="733" t="e">
        <f>O13-(Y13+Z13+W13+AA13+AB13)</f>
        <v>#REF!</v>
      </c>
      <c r="AE13" s="735" t="e">
        <f t="shared" ref="AE13:AE69" si="5">AB13+AA13+Z13+Y13+W13</f>
        <v>#REF!</v>
      </c>
      <c r="AF13" s="792"/>
    </row>
    <row r="14" spans="1:32" ht="31.5" customHeight="1">
      <c r="A14" s="963">
        <v>2</v>
      </c>
      <c r="B14" s="947" t="s">
        <v>2926</v>
      </c>
      <c r="C14" s="923" t="s">
        <v>3372</v>
      </c>
      <c r="D14" s="943" t="s">
        <v>941</v>
      </c>
      <c r="E14" s="923"/>
      <c r="F14" s="923"/>
      <c r="G14" s="923"/>
      <c r="H14" s="935"/>
      <c r="I14" s="947" t="s">
        <v>3172</v>
      </c>
      <c r="J14" s="935">
        <v>2009</v>
      </c>
      <c r="K14" s="947" t="s">
        <v>1966</v>
      </c>
      <c r="L14" s="935"/>
      <c r="M14" s="935"/>
      <c r="N14" s="935" t="s">
        <v>886</v>
      </c>
      <c r="O14" s="944">
        <v>448739306.05332202</v>
      </c>
      <c r="P14" s="935" t="s">
        <v>966</v>
      </c>
      <c r="Q14" s="937"/>
      <c r="R14" s="729" t="e">
        <f>#REF!</f>
        <v>#REF!</v>
      </c>
      <c r="S14" s="730" t="e">
        <f t="shared" ref="S14:S70" si="6">VLOOKUP(R14,kelompok,2,0)</f>
        <v>#REF!</v>
      </c>
      <c r="T14" s="730" t="e">
        <f t="shared" ref="T14:T70" si="7">VLOOKUP(R14,MASAMANFAAT,4,0)</f>
        <v>#REF!</v>
      </c>
      <c r="U14" s="731" t="e">
        <f t="shared" ref="U14:U70" si="8">(O14-10)/T14</f>
        <v>#REF!</v>
      </c>
      <c r="V14" s="732">
        <f t="shared" si="2"/>
        <v>4</v>
      </c>
      <c r="W14" s="731" t="e">
        <f t="shared" ref="W14:W70" si="9">IF(V14&gt;T14,O14-10,U14*V14)</f>
        <v>#REF!</v>
      </c>
      <c r="X14" s="731">
        <f t="shared" ref="X14:X27" si="10">2014-AC14</f>
        <v>5</v>
      </c>
      <c r="Y14" s="731" t="e">
        <f t="shared" ref="Y14:Y70" si="11">IF(O14-10=W14,0,U14)</f>
        <v>#REF!</v>
      </c>
      <c r="Z14" s="732" t="e">
        <f t="shared" ref="Z14:Z70" si="12">IF(O14-10=W14+Y14,0,U14)</f>
        <v>#REF!</v>
      </c>
      <c r="AA14" s="732" t="e">
        <f t="shared" ref="AA14:AA70" si="13">IF(O14-10=W14+Y14+Z14,0,U14)</f>
        <v>#REF!</v>
      </c>
      <c r="AB14" s="732" t="e">
        <f t="shared" ref="AB14:AB70" si="14">IF(O14-10=W14+Y14+Z14+AA14,0,U14)</f>
        <v>#REF!</v>
      </c>
      <c r="AC14" s="729">
        <f t="shared" si="4"/>
        <v>2009</v>
      </c>
      <c r="AD14" s="733" t="e">
        <f t="shared" ref="AD14:AD70" si="15">O14-(Y14+Z14+W14+AA14+AB14)</f>
        <v>#REF!</v>
      </c>
      <c r="AE14" s="735" t="e">
        <f t="shared" si="5"/>
        <v>#REF!</v>
      </c>
      <c r="AF14" s="792"/>
    </row>
    <row r="15" spans="1:32" ht="30" customHeight="1">
      <c r="A15" s="963">
        <v>3</v>
      </c>
      <c r="B15" s="947" t="s">
        <v>2927</v>
      </c>
      <c r="C15" s="923" t="s">
        <v>3372</v>
      </c>
      <c r="D15" s="943" t="s">
        <v>946</v>
      </c>
      <c r="E15" s="923"/>
      <c r="F15" s="923"/>
      <c r="G15" s="923"/>
      <c r="H15" s="935"/>
      <c r="I15" s="947" t="s">
        <v>3173</v>
      </c>
      <c r="J15" s="935">
        <v>2009</v>
      </c>
      <c r="K15" s="947" t="s">
        <v>1967</v>
      </c>
      <c r="L15" s="935"/>
      <c r="M15" s="935"/>
      <c r="N15" s="935" t="s">
        <v>886</v>
      </c>
      <c r="O15" s="944">
        <v>1786984310.1670959</v>
      </c>
      <c r="P15" s="935" t="s">
        <v>966</v>
      </c>
      <c r="Q15" s="937"/>
      <c r="R15" s="729" t="e">
        <f>#REF!</f>
        <v>#REF!</v>
      </c>
      <c r="S15" s="730" t="e">
        <f t="shared" si="6"/>
        <v>#REF!</v>
      </c>
      <c r="T15" s="730" t="e">
        <f t="shared" si="7"/>
        <v>#REF!</v>
      </c>
      <c r="U15" s="731" t="e">
        <f t="shared" si="8"/>
        <v>#REF!</v>
      </c>
      <c r="V15" s="732">
        <f t="shared" si="2"/>
        <v>4</v>
      </c>
      <c r="W15" s="731" t="e">
        <f t="shared" si="9"/>
        <v>#REF!</v>
      </c>
      <c r="X15" s="731">
        <f t="shared" si="10"/>
        <v>5</v>
      </c>
      <c r="Y15" s="731" t="e">
        <f t="shared" si="11"/>
        <v>#REF!</v>
      </c>
      <c r="Z15" s="732" t="e">
        <f t="shared" si="12"/>
        <v>#REF!</v>
      </c>
      <c r="AA15" s="732" t="e">
        <f t="shared" si="13"/>
        <v>#REF!</v>
      </c>
      <c r="AB15" s="732" t="e">
        <f t="shared" si="14"/>
        <v>#REF!</v>
      </c>
      <c r="AC15" s="729">
        <f t="shared" si="4"/>
        <v>2009</v>
      </c>
      <c r="AD15" s="733" t="e">
        <f t="shared" si="15"/>
        <v>#REF!</v>
      </c>
      <c r="AE15" s="735" t="e">
        <f t="shared" si="5"/>
        <v>#REF!</v>
      </c>
      <c r="AF15" s="792"/>
    </row>
    <row r="16" spans="1:32" ht="32.25" customHeight="1">
      <c r="A16" s="963">
        <v>4</v>
      </c>
      <c r="B16" s="947" t="s">
        <v>2928</v>
      </c>
      <c r="C16" s="923" t="s">
        <v>3372</v>
      </c>
      <c r="D16" s="943" t="s">
        <v>949</v>
      </c>
      <c r="E16" s="923"/>
      <c r="F16" s="924">
        <v>2</v>
      </c>
      <c r="G16" s="923"/>
      <c r="H16" s="935"/>
      <c r="I16" s="947" t="s">
        <v>3174</v>
      </c>
      <c r="J16" s="935">
        <v>2009</v>
      </c>
      <c r="K16" s="947" t="s">
        <v>1968</v>
      </c>
      <c r="L16" s="935"/>
      <c r="M16" s="935"/>
      <c r="N16" s="935" t="s">
        <v>886</v>
      </c>
      <c r="O16" s="944">
        <v>311083380.33626205</v>
      </c>
      <c r="P16" s="935" t="s">
        <v>966</v>
      </c>
      <c r="Q16" s="937"/>
      <c r="R16" s="729" t="e">
        <f>#REF!</f>
        <v>#REF!</v>
      </c>
      <c r="S16" s="730" t="e">
        <f t="shared" si="6"/>
        <v>#REF!</v>
      </c>
      <c r="T16" s="730" t="e">
        <f t="shared" si="7"/>
        <v>#REF!</v>
      </c>
      <c r="U16" s="731" t="e">
        <f t="shared" si="8"/>
        <v>#REF!</v>
      </c>
      <c r="V16" s="732">
        <f t="shared" si="2"/>
        <v>4</v>
      </c>
      <c r="W16" s="731" t="e">
        <f t="shared" si="9"/>
        <v>#REF!</v>
      </c>
      <c r="X16" s="731">
        <f t="shared" si="10"/>
        <v>5</v>
      </c>
      <c r="Y16" s="731" t="e">
        <f t="shared" si="11"/>
        <v>#REF!</v>
      </c>
      <c r="Z16" s="732" t="e">
        <f t="shared" si="12"/>
        <v>#REF!</v>
      </c>
      <c r="AA16" s="732" t="e">
        <f t="shared" si="13"/>
        <v>#REF!</v>
      </c>
      <c r="AB16" s="732" t="e">
        <f t="shared" si="14"/>
        <v>#REF!</v>
      </c>
      <c r="AC16" s="729">
        <f t="shared" si="4"/>
        <v>2009</v>
      </c>
      <c r="AD16" s="733" t="e">
        <f t="shared" si="15"/>
        <v>#REF!</v>
      </c>
      <c r="AE16" s="735" t="e">
        <f t="shared" si="5"/>
        <v>#REF!</v>
      </c>
      <c r="AF16" s="792"/>
    </row>
    <row r="17" spans="1:32" ht="34.5" customHeight="1">
      <c r="A17" s="963">
        <v>5</v>
      </c>
      <c r="B17" s="947" t="s">
        <v>2929</v>
      </c>
      <c r="C17" s="923" t="s">
        <v>3372</v>
      </c>
      <c r="D17" s="943" t="s">
        <v>1053</v>
      </c>
      <c r="E17" s="923"/>
      <c r="F17" s="923"/>
      <c r="G17" s="923"/>
      <c r="H17" s="935"/>
      <c r="I17" s="947" t="s">
        <v>3175</v>
      </c>
      <c r="J17" s="935">
        <v>2009</v>
      </c>
      <c r="K17" s="947" t="s">
        <v>1969</v>
      </c>
      <c r="L17" s="935"/>
      <c r="M17" s="935"/>
      <c r="N17" s="935" t="s">
        <v>886</v>
      </c>
      <c r="O17" s="944">
        <v>532618604.7925806</v>
      </c>
      <c r="P17" s="935" t="s">
        <v>966</v>
      </c>
      <c r="Q17" s="937"/>
      <c r="R17" s="729" t="e">
        <f>#REF!</f>
        <v>#REF!</v>
      </c>
      <c r="S17" s="730" t="e">
        <f t="shared" si="6"/>
        <v>#REF!</v>
      </c>
      <c r="T17" s="730" t="e">
        <f t="shared" si="7"/>
        <v>#REF!</v>
      </c>
      <c r="U17" s="731" t="e">
        <f t="shared" si="8"/>
        <v>#REF!</v>
      </c>
      <c r="V17" s="732">
        <f t="shared" si="2"/>
        <v>4</v>
      </c>
      <c r="W17" s="731" t="e">
        <f t="shared" si="9"/>
        <v>#REF!</v>
      </c>
      <c r="X17" s="731">
        <f t="shared" si="10"/>
        <v>5</v>
      </c>
      <c r="Y17" s="731" t="e">
        <f t="shared" si="11"/>
        <v>#REF!</v>
      </c>
      <c r="Z17" s="732" t="e">
        <f t="shared" si="12"/>
        <v>#REF!</v>
      </c>
      <c r="AA17" s="732" t="e">
        <f t="shared" si="13"/>
        <v>#REF!</v>
      </c>
      <c r="AB17" s="732" t="e">
        <f t="shared" si="14"/>
        <v>#REF!</v>
      </c>
      <c r="AC17" s="729">
        <f t="shared" si="4"/>
        <v>2009</v>
      </c>
      <c r="AD17" s="733" t="e">
        <f t="shared" si="15"/>
        <v>#REF!</v>
      </c>
      <c r="AE17" s="735" t="e">
        <f t="shared" si="5"/>
        <v>#REF!</v>
      </c>
      <c r="AF17" s="792"/>
    </row>
    <row r="18" spans="1:32" ht="47.25" customHeight="1">
      <c r="A18" s="963">
        <v>6</v>
      </c>
      <c r="B18" s="947" t="s">
        <v>2930</v>
      </c>
      <c r="C18" s="923" t="s">
        <v>3372</v>
      </c>
      <c r="D18" s="943" t="s">
        <v>1055</v>
      </c>
      <c r="E18" s="923"/>
      <c r="F18" s="923"/>
      <c r="G18" s="923"/>
      <c r="H18" s="935"/>
      <c r="I18" s="947" t="s">
        <v>3176</v>
      </c>
      <c r="J18" s="935">
        <v>2009</v>
      </c>
      <c r="K18" s="947" t="s">
        <v>1970</v>
      </c>
      <c r="L18" s="935"/>
      <c r="M18" s="935"/>
      <c r="N18" s="935" t="s">
        <v>886</v>
      </c>
      <c r="O18" s="944">
        <v>1636426073.757401</v>
      </c>
      <c r="P18" s="935" t="s">
        <v>927</v>
      </c>
      <c r="Q18" s="937"/>
      <c r="R18" s="729" t="e">
        <f>#REF!</f>
        <v>#REF!</v>
      </c>
      <c r="S18" s="730" t="e">
        <f t="shared" si="6"/>
        <v>#REF!</v>
      </c>
      <c r="T18" s="730" t="e">
        <f t="shared" si="7"/>
        <v>#REF!</v>
      </c>
      <c r="U18" s="731" t="e">
        <f t="shared" si="8"/>
        <v>#REF!</v>
      </c>
      <c r="V18" s="732">
        <f t="shared" si="2"/>
        <v>4</v>
      </c>
      <c r="W18" s="731" t="e">
        <f t="shared" si="9"/>
        <v>#REF!</v>
      </c>
      <c r="X18" s="731">
        <f t="shared" si="10"/>
        <v>5</v>
      </c>
      <c r="Y18" s="731" t="e">
        <f t="shared" si="11"/>
        <v>#REF!</v>
      </c>
      <c r="Z18" s="732" t="e">
        <f t="shared" si="12"/>
        <v>#REF!</v>
      </c>
      <c r="AA18" s="732" t="e">
        <f t="shared" si="13"/>
        <v>#REF!</v>
      </c>
      <c r="AB18" s="732" t="e">
        <f t="shared" si="14"/>
        <v>#REF!</v>
      </c>
      <c r="AC18" s="729">
        <f t="shared" si="4"/>
        <v>2009</v>
      </c>
      <c r="AD18" s="733" t="e">
        <f t="shared" si="15"/>
        <v>#REF!</v>
      </c>
      <c r="AE18" s="735" t="e">
        <f t="shared" si="5"/>
        <v>#REF!</v>
      </c>
      <c r="AF18" s="792"/>
    </row>
    <row r="19" spans="1:32" ht="45" customHeight="1">
      <c r="A19" s="963">
        <v>7</v>
      </c>
      <c r="B19" s="947" t="s">
        <v>2931</v>
      </c>
      <c r="C19" s="923" t="s">
        <v>3372</v>
      </c>
      <c r="D19" s="943" t="s">
        <v>1060</v>
      </c>
      <c r="E19" s="923"/>
      <c r="F19" s="923"/>
      <c r="G19" s="923"/>
      <c r="H19" s="935"/>
      <c r="I19" s="947" t="s">
        <v>3177</v>
      </c>
      <c r="J19" s="935">
        <v>2009</v>
      </c>
      <c r="K19" s="947" t="s">
        <v>1971</v>
      </c>
      <c r="L19" s="935"/>
      <c r="M19" s="935"/>
      <c r="N19" s="935" t="s">
        <v>886</v>
      </c>
      <c r="O19" s="944">
        <v>1710369063.3450665</v>
      </c>
      <c r="P19" s="935" t="s">
        <v>927</v>
      </c>
      <c r="Q19" s="937"/>
      <c r="R19" s="729" t="e">
        <f>#REF!</f>
        <v>#REF!</v>
      </c>
      <c r="S19" s="730" t="e">
        <f t="shared" si="6"/>
        <v>#REF!</v>
      </c>
      <c r="T19" s="730" t="e">
        <f t="shared" si="7"/>
        <v>#REF!</v>
      </c>
      <c r="U19" s="731" t="e">
        <f t="shared" si="8"/>
        <v>#REF!</v>
      </c>
      <c r="V19" s="732">
        <f t="shared" si="2"/>
        <v>4</v>
      </c>
      <c r="W19" s="731" t="e">
        <f t="shared" si="9"/>
        <v>#REF!</v>
      </c>
      <c r="X19" s="731">
        <f t="shared" si="10"/>
        <v>5</v>
      </c>
      <c r="Y19" s="731" t="e">
        <f t="shared" si="11"/>
        <v>#REF!</v>
      </c>
      <c r="Z19" s="732" t="e">
        <f t="shared" si="12"/>
        <v>#REF!</v>
      </c>
      <c r="AA19" s="732" t="e">
        <f t="shared" si="13"/>
        <v>#REF!</v>
      </c>
      <c r="AB19" s="732" t="e">
        <f t="shared" si="14"/>
        <v>#REF!</v>
      </c>
      <c r="AC19" s="729">
        <f t="shared" si="4"/>
        <v>2009</v>
      </c>
      <c r="AD19" s="733" t="e">
        <f t="shared" si="15"/>
        <v>#REF!</v>
      </c>
      <c r="AE19" s="735" t="e">
        <f t="shared" si="5"/>
        <v>#REF!</v>
      </c>
      <c r="AF19" s="792"/>
    </row>
    <row r="20" spans="1:32" ht="36" customHeight="1">
      <c r="A20" s="963">
        <v>8</v>
      </c>
      <c r="B20" s="947" t="s">
        <v>2932</v>
      </c>
      <c r="C20" s="923" t="s">
        <v>3372</v>
      </c>
      <c r="D20" s="943" t="s">
        <v>1065</v>
      </c>
      <c r="E20" s="923"/>
      <c r="F20" s="923"/>
      <c r="G20" s="923"/>
      <c r="H20" s="935"/>
      <c r="I20" s="947" t="s">
        <v>3178</v>
      </c>
      <c r="J20" s="935">
        <v>2009</v>
      </c>
      <c r="K20" s="947" t="s">
        <v>1972</v>
      </c>
      <c r="L20" s="935"/>
      <c r="M20" s="935"/>
      <c r="N20" s="935" t="s">
        <v>886</v>
      </c>
      <c r="O20" s="944">
        <v>99794528.466363579</v>
      </c>
      <c r="P20" s="935" t="s">
        <v>966</v>
      </c>
      <c r="Q20" s="937"/>
      <c r="R20" s="729" t="e">
        <f>#REF!</f>
        <v>#REF!</v>
      </c>
      <c r="S20" s="730" t="e">
        <f t="shared" si="6"/>
        <v>#REF!</v>
      </c>
      <c r="T20" s="730" t="e">
        <f t="shared" si="7"/>
        <v>#REF!</v>
      </c>
      <c r="U20" s="731" t="e">
        <f t="shared" si="8"/>
        <v>#REF!</v>
      </c>
      <c r="V20" s="732">
        <f t="shared" si="2"/>
        <v>4</v>
      </c>
      <c r="W20" s="731" t="e">
        <f t="shared" si="9"/>
        <v>#REF!</v>
      </c>
      <c r="X20" s="731">
        <f t="shared" si="10"/>
        <v>5</v>
      </c>
      <c r="Y20" s="731" t="e">
        <f t="shared" si="11"/>
        <v>#REF!</v>
      </c>
      <c r="Z20" s="732" t="e">
        <f t="shared" si="12"/>
        <v>#REF!</v>
      </c>
      <c r="AA20" s="732" t="e">
        <f t="shared" si="13"/>
        <v>#REF!</v>
      </c>
      <c r="AB20" s="732" t="e">
        <f t="shared" si="14"/>
        <v>#REF!</v>
      </c>
      <c r="AC20" s="729">
        <f t="shared" si="4"/>
        <v>2009</v>
      </c>
      <c r="AD20" s="733" t="e">
        <f t="shared" si="15"/>
        <v>#REF!</v>
      </c>
      <c r="AE20" s="735" t="e">
        <f t="shared" si="5"/>
        <v>#REF!</v>
      </c>
      <c r="AF20" s="792"/>
    </row>
    <row r="21" spans="1:32" ht="37.5" customHeight="1">
      <c r="A21" s="963">
        <v>9</v>
      </c>
      <c r="B21" s="947" t="s">
        <v>2933</v>
      </c>
      <c r="C21" s="923" t="s">
        <v>3372</v>
      </c>
      <c r="D21" s="943" t="s">
        <v>1072</v>
      </c>
      <c r="E21" s="923"/>
      <c r="F21" s="923"/>
      <c r="G21" s="923"/>
      <c r="H21" s="935"/>
      <c r="I21" s="947" t="s">
        <v>3179</v>
      </c>
      <c r="J21" s="935">
        <v>2009</v>
      </c>
      <c r="K21" s="947" t="s">
        <v>1973</v>
      </c>
      <c r="L21" s="935"/>
      <c r="M21" s="935"/>
      <c r="N21" s="935" t="s">
        <v>886</v>
      </c>
      <c r="O21" s="944">
        <v>165231172.50647363</v>
      </c>
      <c r="P21" s="935" t="s">
        <v>966</v>
      </c>
      <c r="Q21" s="937"/>
      <c r="R21" s="729" t="e">
        <f>#REF!</f>
        <v>#REF!</v>
      </c>
      <c r="S21" s="730" t="e">
        <f t="shared" si="6"/>
        <v>#REF!</v>
      </c>
      <c r="T21" s="730" t="e">
        <f t="shared" si="7"/>
        <v>#REF!</v>
      </c>
      <c r="U21" s="731" t="e">
        <f t="shared" si="8"/>
        <v>#REF!</v>
      </c>
      <c r="V21" s="732">
        <f t="shared" si="2"/>
        <v>4</v>
      </c>
      <c r="W21" s="731" t="e">
        <f t="shared" si="9"/>
        <v>#REF!</v>
      </c>
      <c r="X21" s="731">
        <f t="shared" si="10"/>
        <v>5</v>
      </c>
      <c r="Y21" s="731" t="e">
        <f t="shared" si="11"/>
        <v>#REF!</v>
      </c>
      <c r="Z21" s="732" t="e">
        <f t="shared" si="12"/>
        <v>#REF!</v>
      </c>
      <c r="AA21" s="732" t="e">
        <f t="shared" si="13"/>
        <v>#REF!</v>
      </c>
      <c r="AB21" s="732" t="e">
        <f t="shared" si="14"/>
        <v>#REF!</v>
      </c>
      <c r="AC21" s="729">
        <f t="shared" si="4"/>
        <v>2009</v>
      </c>
      <c r="AD21" s="733" t="e">
        <f t="shared" si="15"/>
        <v>#REF!</v>
      </c>
      <c r="AE21" s="735" t="e">
        <f t="shared" si="5"/>
        <v>#REF!</v>
      </c>
      <c r="AF21" s="792"/>
    </row>
    <row r="22" spans="1:32" ht="33.75" customHeight="1">
      <c r="A22" s="963">
        <v>10</v>
      </c>
      <c r="B22" s="947" t="s">
        <v>2934</v>
      </c>
      <c r="C22" s="923" t="s">
        <v>3372</v>
      </c>
      <c r="D22" s="943" t="s">
        <v>1094</v>
      </c>
      <c r="E22" s="923"/>
      <c r="F22" s="924">
        <v>1</v>
      </c>
      <c r="G22" s="923"/>
      <c r="H22" s="935"/>
      <c r="I22" s="947" t="s">
        <v>3180</v>
      </c>
      <c r="J22" s="935">
        <v>2009</v>
      </c>
      <c r="K22" s="947" t="s">
        <v>1974</v>
      </c>
      <c r="L22" s="935"/>
      <c r="M22" s="935"/>
      <c r="N22" s="935" t="s">
        <v>886</v>
      </c>
      <c r="O22" s="944">
        <v>94824333.99954848</v>
      </c>
      <c r="P22" s="935" t="s">
        <v>966</v>
      </c>
      <c r="Q22" s="937"/>
      <c r="R22" s="729" t="e">
        <f>#REF!</f>
        <v>#REF!</v>
      </c>
      <c r="S22" s="730" t="e">
        <f t="shared" si="6"/>
        <v>#REF!</v>
      </c>
      <c r="T22" s="730" t="e">
        <f t="shared" si="7"/>
        <v>#REF!</v>
      </c>
      <c r="U22" s="731" t="e">
        <f t="shared" si="8"/>
        <v>#REF!</v>
      </c>
      <c r="V22" s="732">
        <f t="shared" si="2"/>
        <v>4</v>
      </c>
      <c r="W22" s="731" t="e">
        <f t="shared" si="9"/>
        <v>#REF!</v>
      </c>
      <c r="X22" s="731">
        <f t="shared" si="10"/>
        <v>5</v>
      </c>
      <c r="Y22" s="731" t="e">
        <f t="shared" si="11"/>
        <v>#REF!</v>
      </c>
      <c r="Z22" s="732" t="e">
        <f t="shared" si="12"/>
        <v>#REF!</v>
      </c>
      <c r="AA22" s="732" t="e">
        <f t="shared" si="13"/>
        <v>#REF!</v>
      </c>
      <c r="AB22" s="732" t="e">
        <f t="shared" si="14"/>
        <v>#REF!</v>
      </c>
      <c r="AC22" s="729">
        <f t="shared" si="4"/>
        <v>2009</v>
      </c>
      <c r="AD22" s="733" t="e">
        <f t="shared" si="15"/>
        <v>#REF!</v>
      </c>
      <c r="AE22" s="735" t="e">
        <f t="shared" si="5"/>
        <v>#REF!</v>
      </c>
      <c r="AF22" s="792"/>
    </row>
    <row r="23" spans="1:32" ht="33" customHeight="1">
      <c r="A23" s="963">
        <v>11</v>
      </c>
      <c r="B23" s="947" t="s">
        <v>2935</v>
      </c>
      <c r="C23" s="923" t="s">
        <v>3372</v>
      </c>
      <c r="D23" s="943" t="s">
        <v>1103</v>
      </c>
      <c r="E23" s="923"/>
      <c r="F23" s="923"/>
      <c r="G23" s="923">
        <v>360</v>
      </c>
      <c r="H23" s="935"/>
      <c r="I23" s="947" t="s">
        <v>3181</v>
      </c>
      <c r="J23" s="935">
        <v>2009</v>
      </c>
      <c r="K23" s="947" t="s">
        <v>1975</v>
      </c>
      <c r="L23" s="935"/>
      <c r="M23" s="935"/>
      <c r="N23" s="935" t="s">
        <v>886</v>
      </c>
      <c r="O23" s="944">
        <v>350167070.35103333</v>
      </c>
      <c r="P23" s="935" t="s">
        <v>966</v>
      </c>
      <c r="Q23" s="937"/>
      <c r="R23" s="729" t="e">
        <f>#REF!</f>
        <v>#REF!</v>
      </c>
      <c r="S23" s="730" t="e">
        <f t="shared" si="6"/>
        <v>#REF!</v>
      </c>
      <c r="T23" s="730" t="e">
        <f t="shared" si="7"/>
        <v>#REF!</v>
      </c>
      <c r="U23" s="731" t="e">
        <f t="shared" si="8"/>
        <v>#REF!</v>
      </c>
      <c r="V23" s="732">
        <f t="shared" si="2"/>
        <v>4</v>
      </c>
      <c r="W23" s="731" t="e">
        <f t="shared" si="9"/>
        <v>#REF!</v>
      </c>
      <c r="X23" s="731">
        <f t="shared" si="10"/>
        <v>5</v>
      </c>
      <c r="Y23" s="731" t="e">
        <f t="shared" si="11"/>
        <v>#REF!</v>
      </c>
      <c r="Z23" s="732" t="e">
        <f t="shared" si="12"/>
        <v>#REF!</v>
      </c>
      <c r="AA23" s="732" t="e">
        <f t="shared" si="13"/>
        <v>#REF!</v>
      </c>
      <c r="AB23" s="732" t="e">
        <f t="shared" si="14"/>
        <v>#REF!</v>
      </c>
      <c r="AC23" s="729">
        <f t="shared" si="4"/>
        <v>2009</v>
      </c>
      <c r="AD23" s="733" t="e">
        <f t="shared" si="15"/>
        <v>#REF!</v>
      </c>
      <c r="AE23" s="735" t="e">
        <f t="shared" si="5"/>
        <v>#REF!</v>
      </c>
      <c r="AF23" s="792"/>
    </row>
    <row r="24" spans="1:32" ht="34.5" customHeight="1">
      <c r="A24" s="963">
        <v>12</v>
      </c>
      <c r="B24" s="947" t="s">
        <v>2936</v>
      </c>
      <c r="C24" s="923" t="s">
        <v>3372</v>
      </c>
      <c r="D24" s="943" t="s">
        <v>1108</v>
      </c>
      <c r="E24" s="923"/>
      <c r="F24" s="923"/>
      <c r="G24" s="923"/>
      <c r="H24" s="935"/>
      <c r="I24" s="947" t="s">
        <v>3182</v>
      </c>
      <c r="J24" s="945">
        <v>2009</v>
      </c>
      <c r="K24" s="947"/>
      <c r="L24" s="935"/>
      <c r="M24" s="935"/>
      <c r="N24" s="935" t="s">
        <v>886</v>
      </c>
      <c r="O24" s="944">
        <v>443222547.83793521</v>
      </c>
      <c r="P24" s="935" t="s">
        <v>966</v>
      </c>
      <c r="Q24" s="937"/>
      <c r="R24" s="729" t="e">
        <f>#REF!</f>
        <v>#REF!</v>
      </c>
      <c r="S24" s="730" t="e">
        <f t="shared" si="6"/>
        <v>#REF!</v>
      </c>
      <c r="T24" s="730" t="e">
        <f t="shared" si="7"/>
        <v>#REF!</v>
      </c>
      <c r="U24" s="731" t="e">
        <f t="shared" si="8"/>
        <v>#REF!</v>
      </c>
      <c r="V24" s="732">
        <f t="shared" si="2"/>
        <v>4</v>
      </c>
      <c r="W24" s="731" t="e">
        <f t="shared" si="9"/>
        <v>#REF!</v>
      </c>
      <c r="X24" s="731">
        <f t="shared" si="10"/>
        <v>5</v>
      </c>
      <c r="Y24" s="731" t="e">
        <f t="shared" si="11"/>
        <v>#REF!</v>
      </c>
      <c r="Z24" s="732" t="e">
        <f t="shared" si="12"/>
        <v>#REF!</v>
      </c>
      <c r="AA24" s="732" t="e">
        <f t="shared" si="13"/>
        <v>#REF!</v>
      </c>
      <c r="AB24" s="732" t="e">
        <f t="shared" si="14"/>
        <v>#REF!</v>
      </c>
      <c r="AC24" s="729">
        <f t="shared" si="4"/>
        <v>2009</v>
      </c>
      <c r="AD24" s="733" t="e">
        <f t="shared" si="15"/>
        <v>#REF!</v>
      </c>
      <c r="AE24" s="735" t="e">
        <f t="shared" si="5"/>
        <v>#REF!</v>
      </c>
      <c r="AF24" s="792"/>
    </row>
    <row r="25" spans="1:32" ht="34.5" customHeight="1">
      <c r="A25" s="963">
        <v>13</v>
      </c>
      <c r="B25" s="947" t="s">
        <v>2937</v>
      </c>
      <c r="C25" s="923" t="s">
        <v>3372</v>
      </c>
      <c r="D25" s="943" t="s">
        <v>1112</v>
      </c>
      <c r="E25" s="923"/>
      <c r="F25" s="923"/>
      <c r="G25" s="923"/>
      <c r="H25" s="935"/>
      <c r="I25" s="947" t="s">
        <v>3183</v>
      </c>
      <c r="J25" s="945">
        <v>2009</v>
      </c>
      <c r="K25" s="947"/>
      <c r="L25" s="935"/>
      <c r="M25" s="935"/>
      <c r="N25" s="935" t="s">
        <v>886</v>
      </c>
      <c r="O25" s="944">
        <v>586552303.37881398</v>
      </c>
      <c r="P25" s="935" t="s">
        <v>966</v>
      </c>
      <c r="Q25" s="937"/>
      <c r="R25" s="729" t="e">
        <f>#REF!</f>
        <v>#REF!</v>
      </c>
      <c r="S25" s="730" t="e">
        <f t="shared" si="6"/>
        <v>#REF!</v>
      </c>
      <c r="T25" s="730" t="e">
        <f t="shared" si="7"/>
        <v>#REF!</v>
      </c>
      <c r="U25" s="731" t="e">
        <f t="shared" si="8"/>
        <v>#REF!</v>
      </c>
      <c r="V25" s="732">
        <f t="shared" si="2"/>
        <v>4</v>
      </c>
      <c r="W25" s="731" t="e">
        <f t="shared" si="9"/>
        <v>#REF!</v>
      </c>
      <c r="X25" s="731">
        <f t="shared" si="10"/>
        <v>5</v>
      </c>
      <c r="Y25" s="731" t="e">
        <f t="shared" si="11"/>
        <v>#REF!</v>
      </c>
      <c r="Z25" s="732" t="e">
        <f t="shared" si="12"/>
        <v>#REF!</v>
      </c>
      <c r="AA25" s="732" t="e">
        <f t="shared" si="13"/>
        <v>#REF!</v>
      </c>
      <c r="AB25" s="732" t="e">
        <f t="shared" si="14"/>
        <v>#REF!</v>
      </c>
      <c r="AC25" s="729">
        <f t="shared" si="4"/>
        <v>2009</v>
      </c>
      <c r="AD25" s="733" t="e">
        <f t="shared" si="15"/>
        <v>#REF!</v>
      </c>
      <c r="AE25" s="735" t="e">
        <f t="shared" si="5"/>
        <v>#REF!</v>
      </c>
      <c r="AF25" s="792"/>
    </row>
    <row r="26" spans="1:32" ht="24" customHeight="1">
      <c r="A26" s="963">
        <v>14</v>
      </c>
      <c r="B26" s="947" t="s">
        <v>2938</v>
      </c>
      <c r="C26" s="923" t="s">
        <v>3373</v>
      </c>
      <c r="D26" s="943" t="s">
        <v>926</v>
      </c>
      <c r="E26" s="923"/>
      <c r="F26" s="923"/>
      <c r="G26" s="923"/>
      <c r="H26" s="935"/>
      <c r="I26" s="947" t="s">
        <v>3184</v>
      </c>
      <c r="J26" s="945">
        <v>2009</v>
      </c>
      <c r="K26" s="947"/>
      <c r="L26" s="935"/>
      <c r="M26" s="935"/>
      <c r="N26" s="935" t="s">
        <v>886</v>
      </c>
      <c r="O26" s="944">
        <v>302948294.95409155</v>
      </c>
      <c r="P26" s="935" t="s">
        <v>927</v>
      </c>
      <c r="Q26" s="937"/>
      <c r="R26" s="729" t="e">
        <f>#REF!</f>
        <v>#REF!</v>
      </c>
      <c r="S26" s="730" t="e">
        <f t="shared" si="6"/>
        <v>#REF!</v>
      </c>
      <c r="T26" s="730" t="e">
        <f t="shared" si="7"/>
        <v>#REF!</v>
      </c>
      <c r="U26" s="731" t="e">
        <f t="shared" si="8"/>
        <v>#REF!</v>
      </c>
      <c r="V26" s="732">
        <f t="shared" si="2"/>
        <v>4</v>
      </c>
      <c r="W26" s="731" t="e">
        <f t="shared" si="9"/>
        <v>#REF!</v>
      </c>
      <c r="X26" s="731">
        <f t="shared" si="10"/>
        <v>5</v>
      </c>
      <c r="Y26" s="731" t="e">
        <f t="shared" si="11"/>
        <v>#REF!</v>
      </c>
      <c r="Z26" s="732" t="e">
        <f t="shared" si="12"/>
        <v>#REF!</v>
      </c>
      <c r="AA26" s="732" t="e">
        <f t="shared" si="13"/>
        <v>#REF!</v>
      </c>
      <c r="AB26" s="732" t="e">
        <f t="shared" si="14"/>
        <v>#REF!</v>
      </c>
      <c r="AC26" s="729">
        <f t="shared" si="4"/>
        <v>2009</v>
      </c>
      <c r="AD26" s="733" t="e">
        <f t="shared" si="15"/>
        <v>#REF!</v>
      </c>
      <c r="AE26" s="735" t="e">
        <f t="shared" si="5"/>
        <v>#REF!</v>
      </c>
      <c r="AF26" s="792"/>
    </row>
    <row r="27" spans="1:32" ht="24" customHeight="1">
      <c r="A27" s="963">
        <v>15</v>
      </c>
      <c r="B27" s="947" t="s">
        <v>2939</v>
      </c>
      <c r="C27" s="923" t="s">
        <v>3373</v>
      </c>
      <c r="D27" s="943" t="s">
        <v>941</v>
      </c>
      <c r="E27" s="923"/>
      <c r="F27" s="923"/>
      <c r="G27" s="923"/>
      <c r="H27" s="935"/>
      <c r="I27" s="947" t="s">
        <v>3185</v>
      </c>
      <c r="J27" s="945">
        <v>2009</v>
      </c>
      <c r="K27" s="947"/>
      <c r="L27" s="935"/>
      <c r="M27" s="935"/>
      <c r="N27" s="935" t="s">
        <v>886</v>
      </c>
      <c r="O27" s="944">
        <v>116608330.18716122</v>
      </c>
      <c r="P27" s="935" t="s">
        <v>927</v>
      </c>
      <c r="Q27" s="937"/>
      <c r="R27" s="729" t="e">
        <f>#REF!</f>
        <v>#REF!</v>
      </c>
      <c r="S27" s="730" t="e">
        <f t="shared" si="6"/>
        <v>#REF!</v>
      </c>
      <c r="T27" s="730" t="e">
        <f t="shared" si="7"/>
        <v>#REF!</v>
      </c>
      <c r="U27" s="731" t="e">
        <f t="shared" si="8"/>
        <v>#REF!</v>
      </c>
      <c r="V27" s="732">
        <f t="shared" si="2"/>
        <v>4</v>
      </c>
      <c r="W27" s="731" t="e">
        <f t="shared" si="9"/>
        <v>#REF!</v>
      </c>
      <c r="X27" s="731">
        <f t="shared" si="10"/>
        <v>5</v>
      </c>
      <c r="Y27" s="731" t="e">
        <f t="shared" si="11"/>
        <v>#REF!</v>
      </c>
      <c r="Z27" s="732" t="e">
        <f t="shared" si="12"/>
        <v>#REF!</v>
      </c>
      <c r="AA27" s="732" t="e">
        <f t="shared" si="13"/>
        <v>#REF!</v>
      </c>
      <c r="AB27" s="732" t="e">
        <f t="shared" si="14"/>
        <v>#REF!</v>
      </c>
      <c r="AC27" s="729">
        <f t="shared" si="4"/>
        <v>2009</v>
      </c>
      <c r="AD27" s="733" t="e">
        <f t="shared" si="15"/>
        <v>#REF!</v>
      </c>
      <c r="AE27" s="735" t="e">
        <f t="shared" si="5"/>
        <v>#REF!</v>
      </c>
      <c r="AF27" s="792"/>
    </row>
    <row r="28" spans="1:32" ht="24" customHeight="1">
      <c r="A28" s="963">
        <v>16</v>
      </c>
      <c r="B28" s="947" t="s">
        <v>2940</v>
      </c>
      <c r="C28" s="923" t="s">
        <v>3373</v>
      </c>
      <c r="D28" s="943" t="s">
        <v>946</v>
      </c>
      <c r="E28" s="923"/>
      <c r="F28" s="923"/>
      <c r="G28" s="923"/>
      <c r="H28" s="935"/>
      <c r="I28" s="947" t="s">
        <v>3186</v>
      </c>
      <c r="J28" s="945">
        <v>2009</v>
      </c>
      <c r="K28" s="947"/>
      <c r="L28" s="935"/>
      <c r="M28" s="935"/>
      <c r="N28" s="935" t="s">
        <v>886</v>
      </c>
      <c r="O28" s="944">
        <v>103492850.88308255</v>
      </c>
      <c r="P28" s="935" t="s">
        <v>966</v>
      </c>
      <c r="Q28" s="937"/>
      <c r="R28" s="729" t="e">
        <f>#REF!</f>
        <v>#REF!</v>
      </c>
      <c r="S28" s="730" t="e">
        <f t="shared" si="6"/>
        <v>#REF!</v>
      </c>
      <c r="T28" s="730" t="e">
        <f t="shared" si="7"/>
        <v>#REF!</v>
      </c>
      <c r="U28" s="731" t="e">
        <f t="shared" si="8"/>
        <v>#REF!</v>
      </c>
      <c r="V28" s="732">
        <f t="shared" ref="V28:V60" si="16">2013-AC28</f>
        <v>4</v>
      </c>
      <c r="W28" s="731" t="e">
        <f t="shared" si="9"/>
        <v>#REF!</v>
      </c>
      <c r="X28" s="731">
        <f t="shared" ref="X28:X60" si="17">2014-AC28</f>
        <v>5</v>
      </c>
      <c r="Y28" s="731" t="e">
        <f t="shared" si="11"/>
        <v>#REF!</v>
      </c>
      <c r="Z28" s="732" t="e">
        <f t="shared" si="12"/>
        <v>#REF!</v>
      </c>
      <c r="AA28" s="732" t="e">
        <f t="shared" si="13"/>
        <v>#REF!</v>
      </c>
      <c r="AB28" s="732" t="e">
        <f t="shared" si="14"/>
        <v>#REF!</v>
      </c>
      <c r="AC28" s="729">
        <f t="shared" ref="AC28:AC60" si="18">J28</f>
        <v>2009</v>
      </c>
      <c r="AD28" s="733" t="e">
        <f t="shared" si="15"/>
        <v>#REF!</v>
      </c>
      <c r="AE28" s="735" t="e">
        <f t="shared" si="5"/>
        <v>#REF!</v>
      </c>
      <c r="AF28" s="792"/>
    </row>
    <row r="29" spans="1:32" ht="24" customHeight="1">
      <c r="A29" s="963">
        <v>17</v>
      </c>
      <c r="B29" s="947" t="s">
        <v>2941</v>
      </c>
      <c r="C29" s="923" t="s">
        <v>3373</v>
      </c>
      <c r="D29" s="943" t="s">
        <v>949</v>
      </c>
      <c r="E29" s="923"/>
      <c r="F29" s="923"/>
      <c r="G29" s="923"/>
      <c r="H29" s="935"/>
      <c r="I29" s="947" t="s">
        <v>1976</v>
      </c>
      <c r="J29" s="945">
        <v>2009</v>
      </c>
      <c r="K29" s="947"/>
      <c r="L29" s="935"/>
      <c r="M29" s="935"/>
      <c r="N29" s="935" t="s">
        <v>886</v>
      </c>
      <c r="O29" s="944">
        <v>610932770.76966774</v>
      </c>
      <c r="P29" s="935" t="s">
        <v>966</v>
      </c>
      <c r="Q29" s="937"/>
      <c r="R29" s="729" t="e">
        <f>#REF!</f>
        <v>#REF!</v>
      </c>
      <c r="S29" s="730" t="e">
        <f t="shared" si="6"/>
        <v>#REF!</v>
      </c>
      <c r="T29" s="730" t="e">
        <f t="shared" si="7"/>
        <v>#REF!</v>
      </c>
      <c r="U29" s="731" t="e">
        <f t="shared" si="8"/>
        <v>#REF!</v>
      </c>
      <c r="V29" s="732">
        <f t="shared" si="16"/>
        <v>4</v>
      </c>
      <c r="W29" s="731" t="e">
        <f t="shared" si="9"/>
        <v>#REF!</v>
      </c>
      <c r="X29" s="731">
        <f t="shared" si="17"/>
        <v>5</v>
      </c>
      <c r="Y29" s="731" t="e">
        <f t="shared" si="11"/>
        <v>#REF!</v>
      </c>
      <c r="Z29" s="732" t="e">
        <f t="shared" si="12"/>
        <v>#REF!</v>
      </c>
      <c r="AA29" s="732" t="e">
        <f t="shared" si="13"/>
        <v>#REF!</v>
      </c>
      <c r="AB29" s="732" t="e">
        <f t="shared" si="14"/>
        <v>#REF!</v>
      </c>
      <c r="AC29" s="729">
        <f t="shared" si="18"/>
        <v>2009</v>
      </c>
      <c r="AD29" s="733" t="e">
        <f t="shared" si="15"/>
        <v>#REF!</v>
      </c>
      <c r="AE29" s="735" t="e">
        <f t="shared" si="5"/>
        <v>#REF!</v>
      </c>
      <c r="AF29" s="792"/>
    </row>
    <row r="30" spans="1:32" ht="28.5" customHeight="1">
      <c r="A30" s="963">
        <v>18</v>
      </c>
      <c r="B30" s="947" t="s">
        <v>2942</v>
      </c>
      <c r="C30" s="923" t="s">
        <v>3373</v>
      </c>
      <c r="D30" s="943" t="s">
        <v>1053</v>
      </c>
      <c r="E30" s="923"/>
      <c r="F30" s="923"/>
      <c r="G30" s="923"/>
      <c r="H30" s="935"/>
      <c r="I30" s="947" t="s">
        <v>3187</v>
      </c>
      <c r="J30" s="945">
        <v>2009</v>
      </c>
      <c r="K30" s="947"/>
      <c r="L30" s="935"/>
      <c r="M30" s="935"/>
      <c r="N30" s="935" t="s">
        <v>886</v>
      </c>
      <c r="O30" s="944">
        <v>223878039.29117879</v>
      </c>
      <c r="P30" s="935" t="s">
        <v>927</v>
      </c>
      <c r="Q30" s="937"/>
      <c r="R30" s="729" t="e">
        <f>#REF!</f>
        <v>#REF!</v>
      </c>
      <c r="S30" s="730" t="e">
        <f t="shared" si="6"/>
        <v>#REF!</v>
      </c>
      <c r="T30" s="730" t="e">
        <f t="shared" si="7"/>
        <v>#REF!</v>
      </c>
      <c r="U30" s="731" t="e">
        <f t="shared" si="8"/>
        <v>#REF!</v>
      </c>
      <c r="V30" s="732">
        <f t="shared" si="16"/>
        <v>4</v>
      </c>
      <c r="W30" s="731" t="e">
        <f t="shared" si="9"/>
        <v>#REF!</v>
      </c>
      <c r="X30" s="731">
        <f t="shared" si="17"/>
        <v>5</v>
      </c>
      <c r="Y30" s="731" t="e">
        <f t="shared" si="11"/>
        <v>#REF!</v>
      </c>
      <c r="Z30" s="732" t="e">
        <f t="shared" si="12"/>
        <v>#REF!</v>
      </c>
      <c r="AA30" s="732" t="e">
        <f t="shared" si="13"/>
        <v>#REF!</v>
      </c>
      <c r="AB30" s="732" t="e">
        <f t="shared" si="14"/>
        <v>#REF!</v>
      </c>
      <c r="AC30" s="729">
        <f t="shared" si="18"/>
        <v>2009</v>
      </c>
      <c r="AD30" s="733" t="e">
        <f t="shared" si="15"/>
        <v>#REF!</v>
      </c>
      <c r="AE30" s="735" t="e">
        <f t="shared" si="5"/>
        <v>#REF!</v>
      </c>
      <c r="AF30" s="792"/>
    </row>
    <row r="31" spans="1:32" ht="31.5" customHeight="1">
      <c r="A31" s="963">
        <v>19</v>
      </c>
      <c r="B31" s="947" t="s">
        <v>2943</v>
      </c>
      <c r="C31" s="923" t="s">
        <v>3373</v>
      </c>
      <c r="D31" s="943" t="s">
        <v>926</v>
      </c>
      <c r="E31" s="923"/>
      <c r="F31" s="923"/>
      <c r="G31" s="923"/>
      <c r="H31" s="935"/>
      <c r="I31" s="947" t="s">
        <v>3188</v>
      </c>
      <c r="J31" s="945">
        <v>2009</v>
      </c>
      <c r="K31" s="947"/>
      <c r="L31" s="935"/>
      <c r="M31" s="935"/>
      <c r="N31" s="935" t="s">
        <v>886</v>
      </c>
      <c r="O31" s="944">
        <v>2037217500</v>
      </c>
      <c r="P31" s="935" t="s">
        <v>927</v>
      </c>
      <c r="Q31" s="937"/>
      <c r="R31" s="729" t="e">
        <f>#REF!</f>
        <v>#REF!</v>
      </c>
      <c r="S31" s="730" t="e">
        <f t="shared" si="6"/>
        <v>#REF!</v>
      </c>
      <c r="T31" s="730" t="e">
        <f t="shared" si="7"/>
        <v>#REF!</v>
      </c>
      <c r="U31" s="731" t="e">
        <f t="shared" si="8"/>
        <v>#REF!</v>
      </c>
      <c r="V31" s="732">
        <f t="shared" si="16"/>
        <v>4</v>
      </c>
      <c r="W31" s="731" t="e">
        <f t="shared" si="9"/>
        <v>#REF!</v>
      </c>
      <c r="X31" s="731">
        <f t="shared" si="17"/>
        <v>5</v>
      </c>
      <c r="Y31" s="731" t="e">
        <f t="shared" si="11"/>
        <v>#REF!</v>
      </c>
      <c r="Z31" s="732" t="e">
        <f t="shared" si="12"/>
        <v>#REF!</v>
      </c>
      <c r="AA31" s="732" t="e">
        <f t="shared" si="13"/>
        <v>#REF!</v>
      </c>
      <c r="AB31" s="732" t="e">
        <f t="shared" si="14"/>
        <v>#REF!</v>
      </c>
      <c r="AC31" s="729">
        <f t="shared" si="18"/>
        <v>2009</v>
      </c>
      <c r="AD31" s="733" t="e">
        <f t="shared" si="15"/>
        <v>#REF!</v>
      </c>
      <c r="AE31" s="735" t="e">
        <f t="shared" si="5"/>
        <v>#REF!</v>
      </c>
      <c r="AF31" s="792"/>
    </row>
    <row r="32" spans="1:32" ht="21" customHeight="1">
      <c r="A32" s="963">
        <v>20</v>
      </c>
      <c r="B32" s="947" t="s">
        <v>2944</v>
      </c>
      <c r="C32" s="923" t="s">
        <v>3373</v>
      </c>
      <c r="D32" s="943" t="s">
        <v>941</v>
      </c>
      <c r="E32" s="923"/>
      <c r="F32" s="923"/>
      <c r="G32" s="923"/>
      <c r="H32" s="935"/>
      <c r="I32" s="947" t="s">
        <v>3189</v>
      </c>
      <c r="J32" s="945">
        <v>2009</v>
      </c>
      <c r="K32" s="947"/>
      <c r="L32" s="935"/>
      <c r="M32" s="935"/>
      <c r="N32" s="935" t="s">
        <v>886</v>
      </c>
      <c r="O32" s="944">
        <v>866220000</v>
      </c>
      <c r="P32" s="935" t="s">
        <v>927</v>
      </c>
      <c r="Q32" s="937"/>
      <c r="R32" s="729" t="e">
        <f>#REF!</f>
        <v>#REF!</v>
      </c>
      <c r="S32" s="730" t="e">
        <f t="shared" si="6"/>
        <v>#REF!</v>
      </c>
      <c r="T32" s="730" t="e">
        <f t="shared" si="7"/>
        <v>#REF!</v>
      </c>
      <c r="U32" s="731" t="e">
        <f t="shared" si="8"/>
        <v>#REF!</v>
      </c>
      <c r="V32" s="732">
        <f t="shared" si="16"/>
        <v>4</v>
      </c>
      <c r="W32" s="731" t="e">
        <f t="shared" si="9"/>
        <v>#REF!</v>
      </c>
      <c r="X32" s="731">
        <f t="shared" si="17"/>
        <v>5</v>
      </c>
      <c r="Y32" s="731" t="e">
        <f t="shared" si="11"/>
        <v>#REF!</v>
      </c>
      <c r="Z32" s="732" t="e">
        <f t="shared" si="12"/>
        <v>#REF!</v>
      </c>
      <c r="AA32" s="732" t="e">
        <f t="shared" si="13"/>
        <v>#REF!</v>
      </c>
      <c r="AB32" s="732" t="e">
        <f t="shared" si="14"/>
        <v>#REF!</v>
      </c>
      <c r="AC32" s="729">
        <f t="shared" si="18"/>
        <v>2009</v>
      </c>
      <c r="AD32" s="733" t="e">
        <f t="shared" si="15"/>
        <v>#REF!</v>
      </c>
      <c r="AE32" s="735" t="e">
        <f t="shared" si="5"/>
        <v>#REF!</v>
      </c>
      <c r="AF32" s="792"/>
    </row>
    <row r="33" spans="1:32" ht="21" customHeight="1" thickBot="1">
      <c r="A33" s="1025">
        <v>21</v>
      </c>
      <c r="B33" s="1029" t="s">
        <v>2945</v>
      </c>
      <c r="C33" s="1027" t="s">
        <v>3373</v>
      </c>
      <c r="D33" s="971" t="s">
        <v>946</v>
      </c>
      <c r="E33" s="925"/>
      <c r="F33" s="925"/>
      <c r="G33" s="925"/>
      <c r="H33" s="950"/>
      <c r="I33" s="970" t="s">
        <v>3190</v>
      </c>
      <c r="J33" s="972">
        <v>2009</v>
      </c>
      <c r="K33" s="970"/>
      <c r="L33" s="950"/>
      <c r="M33" s="950"/>
      <c r="N33" s="950" t="s">
        <v>886</v>
      </c>
      <c r="O33" s="973">
        <v>25908000</v>
      </c>
      <c r="P33" s="950" t="s">
        <v>927</v>
      </c>
      <c r="Q33" s="951"/>
      <c r="R33" s="729" t="e">
        <f>#REF!</f>
        <v>#REF!</v>
      </c>
      <c r="S33" s="730" t="e">
        <f t="shared" si="6"/>
        <v>#REF!</v>
      </c>
      <c r="T33" s="730" t="e">
        <f t="shared" si="7"/>
        <v>#REF!</v>
      </c>
      <c r="U33" s="731" t="e">
        <f t="shared" si="8"/>
        <v>#REF!</v>
      </c>
      <c r="V33" s="732">
        <f t="shared" si="16"/>
        <v>4</v>
      </c>
      <c r="W33" s="731" t="e">
        <f t="shared" si="9"/>
        <v>#REF!</v>
      </c>
      <c r="X33" s="731">
        <f t="shared" si="17"/>
        <v>5</v>
      </c>
      <c r="Y33" s="731" t="e">
        <f t="shared" si="11"/>
        <v>#REF!</v>
      </c>
      <c r="Z33" s="732" t="e">
        <f t="shared" si="12"/>
        <v>#REF!</v>
      </c>
      <c r="AA33" s="732" t="e">
        <f t="shared" si="13"/>
        <v>#REF!</v>
      </c>
      <c r="AB33" s="732" t="e">
        <f t="shared" si="14"/>
        <v>#REF!</v>
      </c>
      <c r="AC33" s="729">
        <f t="shared" si="18"/>
        <v>2009</v>
      </c>
      <c r="AD33" s="733" t="e">
        <f t="shared" si="15"/>
        <v>#REF!</v>
      </c>
      <c r="AE33" s="735" t="e">
        <f t="shared" si="5"/>
        <v>#REF!</v>
      </c>
      <c r="AF33" s="792"/>
    </row>
    <row r="34" spans="1:32" ht="34.5" customHeight="1">
      <c r="A34" s="1024">
        <v>22</v>
      </c>
      <c r="B34" s="964" t="s">
        <v>2946</v>
      </c>
      <c r="C34" s="965" t="s">
        <v>3372</v>
      </c>
      <c r="D34" s="966" t="s">
        <v>926</v>
      </c>
      <c r="E34" s="965"/>
      <c r="F34" s="965"/>
      <c r="G34" s="965"/>
      <c r="H34" s="967"/>
      <c r="I34" s="964" t="s">
        <v>3191</v>
      </c>
      <c r="J34" s="967">
        <v>2008</v>
      </c>
      <c r="K34" s="964"/>
      <c r="L34" s="967"/>
      <c r="M34" s="967"/>
      <c r="N34" s="967" t="s">
        <v>886</v>
      </c>
      <c r="O34" s="968">
        <v>89475733</v>
      </c>
      <c r="P34" s="967" t="s">
        <v>966</v>
      </c>
      <c r="Q34" s="969"/>
      <c r="R34" s="729" t="e">
        <f>#REF!</f>
        <v>#REF!</v>
      </c>
      <c r="S34" s="730" t="e">
        <f t="shared" si="6"/>
        <v>#REF!</v>
      </c>
      <c r="T34" s="730" t="e">
        <f t="shared" si="7"/>
        <v>#REF!</v>
      </c>
      <c r="U34" s="731" t="e">
        <f t="shared" si="8"/>
        <v>#REF!</v>
      </c>
      <c r="V34" s="732">
        <f t="shared" si="16"/>
        <v>5</v>
      </c>
      <c r="W34" s="731" t="e">
        <f t="shared" si="9"/>
        <v>#REF!</v>
      </c>
      <c r="X34" s="731">
        <f t="shared" si="17"/>
        <v>6</v>
      </c>
      <c r="Y34" s="731" t="e">
        <f t="shared" si="11"/>
        <v>#REF!</v>
      </c>
      <c r="Z34" s="732" t="e">
        <f t="shared" si="12"/>
        <v>#REF!</v>
      </c>
      <c r="AA34" s="732" t="e">
        <f t="shared" si="13"/>
        <v>#REF!</v>
      </c>
      <c r="AB34" s="732" t="e">
        <f t="shared" si="14"/>
        <v>#REF!</v>
      </c>
      <c r="AC34" s="729">
        <f t="shared" si="18"/>
        <v>2008</v>
      </c>
      <c r="AD34" s="733" t="e">
        <f t="shared" si="15"/>
        <v>#REF!</v>
      </c>
      <c r="AE34" s="735" t="e">
        <f t="shared" si="5"/>
        <v>#REF!</v>
      </c>
      <c r="AF34" s="792"/>
    </row>
    <row r="35" spans="1:32" ht="30.75" customHeight="1">
      <c r="A35" s="963">
        <v>23</v>
      </c>
      <c r="B35" s="947" t="s">
        <v>2947</v>
      </c>
      <c r="C35" s="923" t="s">
        <v>3372</v>
      </c>
      <c r="D35" s="943" t="s">
        <v>941</v>
      </c>
      <c r="E35" s="923"/>
      <c r="F35" s="923"/>
      <c r="G35" s="923"/>
      <c r="H35" s="935"/>
      <c r="I35" s="947" t="s">
        <v>3192</v>
      </c>
      <c r="J35" s="935">
        <v>2008</v>
      </c>
      <c r="K35" s="947"/>
      <c r="L35" s="935"/>
      <c r="M35" s="935"/>
      <c r="N35" s="935" t="s">
        <v>886</v>
      </c>
      <c r="O35" s="944">
        <v>332340000</v>
      </c>
      <c r="P35" s="935" t="s">
        <v>966</v>
      </c>
      <c r="Q35" s="937"/>
      <c r="R35" s="729" t="e">
        <f>#REF!</f>
        <v>#REF!</v>
      </c>
      <c r="S35" s="730" t="e">
        <f t="shared" si="6"/>
        <v>#REF!</v>
      </c>
      <c r="T35" s="730" t="e">
        <f t="shared" si="7"/>
        <v>#REF!</v>
      </c>
      <c r="U35" s="731" t="e">
        <f t="shared" si="8"/>
        <v>#REF!</v>
      </c>
      <c r="V35" s="732">
        <f t="shared" si="16"/>
        <v>5</v>
      </c>
      <c r="W35" s="731" t="e">
        <f t="shared" si="9"/>
        <v>#REF!</v>
      </c>
      <c r="X35" s="731">
        <f t="shared" si="17"/>
        <v>6</v>
      </c>
      <c r="Y35" s="731" t="e">
        <f t="shared" si="11"/>
        <v>#REF!</v>
      </c>
      <c r="Z35" s="732" t="e">
        <f t="shared" si="12"/>
        <v>#REF!</v>
      </c>
      <c r="AA35" s="732" t="e">
        <f t="shared" si="13"/>
        <v>#REF!</v>
      </c>
      <c r="AB35" s="732" t="e">
        <f t="shared" si="14"/>
        <v>#REF!</v>
      </c>
      <c r="AC35" s="729">
        <f t="shared" si="18"/>
        <v>2008</v>
      </c>
      <c r="AD35" s="733" t="e">
        <f t="shared" si="15"/>
        <v>#REF!</v>
      </c>
      <c r="AE35" s="735" t="e">
        <f t="shared" si="5"/>
        <v>#REF!</v>
      </c>
      <c r="AF35" s="792"/>
    </row>
    <row r="36" spans="1:32" ht="30.75" customHeight="1">
      <c r="A36" s="963">
        <v>24</v>
      </c>
      <c r="B36" s="947" t="s">
        <v>2948</v>
      </c>
      <c r="C36" s="923" t="s">
        <v>3373</v>
      </c>
      <c r="D36" s="943" t="s">
        <v>1055</v>
      </c>
      <c r="E36" s="923"/>
      <c r="F36" s="923"/>
      <c r="G36" s="923"/>
      <c r="H36" s="935"/>
      <c r="I36" s="947" t="s">
        <v>3193</v>
      </c>
      <c r="J36" s="935">
        <v>2006</v>
      </c>
      <c r="K36" s="947"/>
      <c r="L36" s="935"/>
      <c r="M36" s="935"/>
      <c r="N36" s="935" t="s">
        <v>886</v>
      </c>
      <c r="O36" s="944">
        <v>39427554.600000001</v>
      </c>
      <c r="P36" s="935" t="s">
        <v>966</v>
      </c>
      <c r="Q36" s="937"/>
      <c r="R36" s="729" t="e">
        <f>#REF!</f>
        <v>#REF!</v>
      </c>
      <c r="S36" s="730" t="e">
        <f t="shared" si="6"/>
        <v>#REF!</v>
      </c>
      <c r="T36" s="730" t="e">
        <f t="shared" si="7"/>
        <v>#REF!</v>
      </c>
      <c r="U36" s="731" t="e">
        <f t="shared" si="8"/>
        <v>#REF!</v>
      </c>
      <c r="V36" s="732">
        <f t="shared" si="16"/>
        <v>7</v>
      </c>
      <c r="W36" s="731" t="e">
        <f t="shared" si="9"/>
        <v>#REF!</v>
      </c>
      <c r="X36" s="731">
        <f t="shared" si="17"/>
        <v>8</v>
      </c>
      <c r="Y36" s="731" t="e">
        <f t="shared" si="11"/>
        <v>#REF!</v>
      </c>
      <c r="Z36" s="732" t="e">
        <f t="shared" si="12"/>
        <v>#REF!</v>
      </c>
      <c r="AA36" s="732" t="e">
        <f t="shared" si="13"/>
        <v>#REF!</v>
      </c>
      <c r="AB36" s="732" t="e">
        <f t="shared" si="14"/>
        <v>#REF!</v>
      </c>
      <c r="AC36" s="729">
        <f t="shared" si="18"/>
        <v>2006</v>
      </c>
      <c r="AD36" s="733" t="e">
        <f t="shared" si="15"/>
        <v>#REF!</v>
      </c>
      <c r="AE36" s="735" t="e">
        <f t="shared" si="5"/>
        <v>#REF!</v>
      </c>
      <c r="AF36" s="792"/>
    </row>
    <row r="37" spans="1:32" ht="21" customHeight="1">
      <c r="A37" s="963">
        <v>25</v>
      </c>
      <c r="B37" s="947" t="s">
        <v>2949</v>
      </c>
      <c r="C37" s="923" t="s">
        <v>3373</v>
      </c>
      <c r="D37" s="935" t="s">
        <v>926</v>
      </c>
      <c r="E37" s="923"/>
      <c r="F37" s="923"/>
      <c r="G37" s="923"/>
      <c r="H37" s="935"/>
      <c r="I37" s="947" t="s">
        <v>3194</v>
      </c>
      <c r="J37" s="935">
        <v>2008</v>
      </c>
      <c r="K37" s="947"/>
      <c r="L37" s="935"/>
      <c r="M37" s="935"/>
      <c r="N37" s="935" t="s">
        <v>886</v>
      </c>
      <c r="O37" s="944">
        <v>17763988</v>
      </c>
      <c r="P37" s="935" t="s">
        <v>927</v>
      </c>
      <c r="Q37" s="937"/>
      <c r="R37" s="729" t="e">
        <f>#REF!</f>
        <v>#REF!</v>
      </c>
      <c r="S37" s="730" t="e">
        <f t="shared" si="6"/>
        <v>#REF!</v>
      </c>
      <c r="T37" s="730" t="e">
        <f t="shared" si="7"/>
        <v>#REF!</v>
      </c>
      <c r="U37" s="731" t="e">
        <f t="shared" si="8"/>
        <v>#REF!</v>
      </c>
      <c r="V37" s="732">
        <f t="shared" si="16"/>
        <v>5</v>
      </c>
      <c r="W37" s="731" t="e">
        <f t="shared" si="9"/>
        <v>#REF!</v>
      </c>
      <c r="X37" s="731">
        <f t="shared" si="17"/>
        <v>6</v>
      </c>
      <c r="Y37" s="731" t="e">
        <f t="shared" si="11"/>
        <v>#REF!</v>
      </c>
      <c r="Z37" s="732" t="e">
        <f t="shared" si="12"/>
        <v>#REF!</v>
      </c>
      <c r="AA37" s="732" t="e">
        <f t="shared" si="13"/>
        <v>#REF!</v>
      </c>
      <c r="AB37" s="732" t="e">
        <f t="shared" si="14"/>
        <v>#REF!</v>
      </c>
      <c r="AC37" s="729">
        <f t="shared" si="18"/>
        <v>2008</v>
      </c>
      <c r="AD37" s="733" t="e">
        <f t="shared" si="15"/>
        <v>#REF!</v>
      </c>
      <c r="AE37" s="735" t="e">
        <f t="shared" si="5"/>
        <v>#REF!</v>
      </c>
      <c r="AF37" s="792"/>
    </row>
    <row r="38" spans="1:32" ht="21" customHeight="1">
      <c r="A38" s="963">
        <v>26</v>
      </c>
      <c r="B38" s="947" t="s">
        <v>2756</v>
      </c>
      <c r="C38" s="923" t="s">
        <v>3372</v>
      </c>
      <c r="D38" s="935" t="s">
        <v>926</v>
      </c>
      <c r="E38" s="923"/>
      <c r="F38" s="923"/>
      <c r="G38" s="923"/>
      <c r="H38" s="935"/>
      <c r="I38" s="947" t="s">
        <v>3195</v>
      </c>
      <c r="J38" s="935">
        <v>2010</v>
      </c>
      <c r="K38" s="947"/>
      <c r="L38" s="935"/>
      <c r="M38" s="935"/>
      <c r="N38" s="935" t="s">
        <v>886</v>
      </c>
      <c r="O38" s="944">
        <v>217691831.77841699</v>
      </c>
      <c r="P38" s="935" t="s">
        <v>966</v>
      </c>
      <c r="Q38" s="937"/>
      <c r="R38" s="729" t="e">
        <f>#REF!</f>
        <v>#REF!</v>
      </c>
      <c r="S38" s="730" t="e">
        <f t="shared" si="6"/>
        <v>#REF!</v>
      </c>
      <c r="T38" s="730" t="e">
        <f t="shared" si="7"/>
        <v>#REF!</v>
      </c>
      <c r="U38" s="731" t="e">
        <f t="shared" si="8"/>
        <v>#REF!</v>
      </c>
      <c r="V38" s="732">
        <f t="shared" si="16"/>
        <v>3</v>
      </c>
      <c r="W38" s="731" t="e">
        <f t="shared" si="9"/>
        <v>#REF!</v>
      </c>
      <c r="X38" s="731">
        <f t="shared" si="17"/>
        <v>4</v>
      </c>
      <c r="Y38" s="731" t="e">
        <f t="shared" si="11"/>
        <v>#REF!</v>
      </c>
      <c r="Z38" s="732" t="e">
        <f t="shared" si="12"/>
        <v>#REF!</v>
      </c>
      <c r="AA38" s="732" t="e">
        <f t="shared" si="13"/>
        <v>#REF!</v>
      </c>
      <c r="AB38" s="732" t="e">
        <f t="shared" si="14"/>
        <v>#REF!</v>
      </c>
      <c r="AC38" s="729">
        <f t="shared" si="18"/>
        <v>2010</v>
      </c>
      <c r="AD38" s="733" t="e">
        <f t="shared" si="15"/>
        <v>#REF!</v>
      </c>
      <c r="AE38" s="735" t="e">
        <f t="shared" si="5"/>
        <v>#REF!</v>
      </c>
      <c r="AF38" s="792"/>
    </row>
    <row r="39" spans="1:32" ht="21" customHeight="1">
      <c r="A39" s="963">
        <v>27</v>
      </c>
      <c r="B39" s="947" t="s">
        <v>2950</v>
      </c>
      <c r="C39" s="923" t="s">
        <v>3373</v>
      </c>
      <c r="D39" s="935" t="s">
        <v>926</v>
      </c>
      <c r="E39" s="923"/>
      <c r="F39" s="923"/>
      <c r="G39" s="923"/>
      <c r="H39" s="935"/>
      <c r="I39" s="947" t="s">
        <v>3196</v>
      </c>
      <c r="J39" s="935">
        <v>2010</v>
      </c>
      <c r="K39" s="947"/>
      <c r="L39" s="935"/>
      <c r="M39" s="935"/>
      <c r="N39" s="935" t="s">
        <v>886</v>
      </c>
      <c r="O39" s="944">
        <v>189362877.39940456</v>
      </c>
      <c r="P39" s="935" t="s">
        <v>966</v>
      </c>
      <c r="Q39" s="937"/>
      <c r="R39" s="729" t="e">
        <f>#REF!</f>
        <v>#REF!</v>
      </c>
      <c r="S39" s="730" t="e">
        <f t="shared" si="6"/>
        <v>#REF!</v>
      </c>
      <c r="T39" s="730" t="e">
        <f t="shared" si="7"/>
        <v>#REF!</v>
      </c>
      <c r="U39" s="731" t="e">
        <f t="shared" si="8"/>
        <v>#REF!</v>
      </c>
      <c r="V39" s="732">
        <f t="shared" si="16"/>
        <v>3</v>
      </c>
      <c r="W39" s="731" t="e">
        <f t="shared" si="9"/>
        <v>#REF!</v>
      </c>
      <c r="X39" s="731">
        <f t="shared" si="17"/>
        <v>4</v>
      </c>
      <c r="Y39" s="731" t="e">
        <f t="shared" si="11"/>
        <v>#REF!</v>
      </c>
      <c r="Z39" s="732" t="e">
        <f t="shared" si="12"/>
        <v>#REF!</v>
      </c>
      <c r="AA39" s="732" t="e">
        <f t="shared" si="13"/>
        <v>#REF!</v>
      </c>
      <c r="AB39" s="732" t="e">
        <f t="shared" si="14"/>
        <v>#REF!</v>
      </c>
      <c r="AC39" s="729">
        <f t="shared" si="18"/>
        <v>2010</v>
      </c>
      <c r="AD39" s="733" t="e">
        <f t="shared" si="15"/>
        <v>#REF!</v>
      </c>
      <c r="AE39" s="735" t="e">
        <f t="shared" si="5"/>
        <v>#REF!</v>
      </c>
      <c r="AF39" s="792"/>
    </row>
    <row r="40" spans="1:32" ht="21" customHeight="1">
      <c r="A40" s="963">
        <v>28</v>
      </c>
      <c r="B40" s="947" t="s">
        <v>2951</v>
      </c>
      <c r="C40" s="923" t="s">
        <v>3373</v>
      </c>
      <c r="D40" s="935" t="s">
        <v>926</v>
      </c>
      <c r="E40" s="923"/>
      <c r="F40" s="923"/>
      <c r="G40" s="923"/>
      <c r="H40" s="935"/>
      <c r="I40" s="947" t="s">
        <v>3197</v>
      </c>
      <c r="J40" s="935">
        <v>2010</v>
      </c>
      <c r="K40" s="947"/>
      <c r="L40" s="935"/>
      <c r="M40" s="935"/>
      <c r="N40" s="935" t="s">
        <v>886</v>
      </c>
      <c r="O40" s="944">
        <v>49916773.430697732</v>
      </c>
      <c r="P40" s="935" t="s">
        <v>966</v>
      </c>
      <c r="Q40" s="937"/>
      <c r="R40" s="729" t="e">
        <f>#REF!</f>
        <v>#REF!</v>
      </c>
      <c r="S40" s="730" t="e">
        <f t="shared" si="6"/>
        <v>#REF!</v>
      </c>
      <c r="T40" s="730" t="e">
        <f t="shared" si="7"/>
        <v>#REF!</v>
      </c>
      <c r="U40" s="731" t="e">
        <f t="shared" si="8"/>
        <v>#REF!</v>
      </c>
      <c r="V40" s="732">
        <f t="shared" si="16"/>
        <v>3</v>
      </c>
      <c r="W40" s="731" t="e">
        <f t="shared" si="9"/>
        <v>#REF!</v>
      </c>
      <c r="X40" s="731">
        <f t="shared" si="17"/>
        <v>4</v>
      </c>
      <c r="Y40" s="731" t="e">
        <f t="shared" si="11"/>
        <v>#REF!</v>
      </c>
      <c r="Z40" s="732" t="e">
        <f t="shared" si="12"/>
        <v>#REF!</v>
      </c>
      <c r="AA40" s="732" t="e">
        <f t="shared" si="13"/>
        <v>#REF!</v>
      </c>
      <c r="AB40" s="732" t="e">
        <f t="shared" si="14"/>
        <v>#REF!</v>
      </c>
      <c r="AC40" s="729">
        <f t="shared" si="18"/>
        <v>2010</v>
      </c>
      <c r="AD40" s="733" t="e">
        <f t="shared" si="15"/>
        <v>#REF!</v>
      </c>
      <c r="AE40" s="735" t="e">
        <f t="shared" si="5"/>
        <v>#REF!</v>
      </c>
      <c r="AF40" s="792"/>
    </row>
    <row r="41" spans="1:32" ht="21" customHeight="1">
      <c r="A41" s="963">
        <v>29</v>
      </c>
      <c r="B41" s="947" t="s">
        <v>2756</v>
      </c>
      <c r="C41" s="923" t="s">
        <v>3372</v>
      </c>
      <c r="D41" s="935" t="s">
        <v>941</v>
      </c>
      <c r="E41" s="923"/>
      <c r="F41" s="923"/>
      <c r="G41" s="923"/>
      <c r="H41" s="935"/>
      <c r="I41" s="947" t="s">
        <v>3198</v>
      </c>
      <c r="J41" s="935">
        <v>2010</v>
      </c>
      <c r="K41" s="947"/>
      <c r="L41" s="935"/>
      <c r="M41" s="935"/>
      <c r="N41" s="935" t="s">
        <v>886</v>
      </c>
      <c r="O41" s="944">
        <v>252396911</v>
      </c>
      <c r="P41" s="935" t="s">
        <v>966</v>
      </c>
      <c r="Q41" s="937"/>
      <c r="R41" s="729" t="e">
        <f>#REF!</f>
        <v>#REF!</v>
      </c>
      <c r="S41" s="730" t="e">
        <f t="shared" si="6"/>
        <v>#REF!</v>
      </c>
      <c r="T41" s="730" t="e">
        <f t="shared" si="7"/>
        <v>#REF!</v>
      </c>
      <c r="U41" s="731" t="e">
        <f t="shared" si="8"/>
        <v>#REF!</v>
      </c>
      <c r="V41" s="732">
        <f t="shared" si="16"/>
        <v>3</v>
      </c>
      <c r="W41" s="731" t="e">
        <f t="shared" si="9"/>
        <v>#REF!</v>
      </c>
      <c r="X41" s="731">
        <f t="shared" si="17"/>
        <v>4</v>
      </c>
      <c r="Y41" s="731" t="e">
        <f t="shared" si="11"/>
        <v>#REF!</v>
      </c>
      <c r="Z41" s="732" t="e">
        <f t="shared" si="12"/>
        <v>#REF!</v>
      </c>
      <c r="AA41" s="732" t="e">
        <f t="shared" si="13"/>
        <v>#REF!</v>
      </c>
      <c r="AB41" s="732" t="e">
        <f t="shared" si="14"/>
        <v>#REF!</v>
      </c>
      <c r="AC41" s="729">
        <f t="shared" si="18"/>
        <v>2010</v>
      </c>
      <c r="AD41" s="733" t="e">
        <f t="shared" si="15"/>
        <v>#REF!</v>
      </c>
      <c r="AE41" s="735" t="e">
        <f t="shared" si="5"/>
        <v>#REF!</v>
      </c>
      <c r="AF41" s="792"/>
    </row>
    <row r="42" spans="1:32" ht="21" customHeight="1">
      <c r="A42" s="963">
        <v>30</v>
      </c>
      <c r="B42" s="947" t="s">
        <v>2756</v>
      </c>
      <c r="C42" s="923" t="s">
        <v>3372</v>
      </c>
      <c r="D42" s="935" t="s">
        <v>946</v>
      </c>
      <c r="E42" s="923"/>
      <c r="F42" s="923"/>
      <c r="G42" s="923"/>
      <c r="H42" s="935"/>
      <c r="I42" s="947" t="s">
        <v>3199</v>
      </c>
      <c r="J42" s="935">
        <v>2010</v>
      </c>
      <c r="K42" s="947"/>
      <c r="L42" s="935"/>
      <c r="M42" s="935"/>
      <c r="N42" s="935" t="s">
        <v>886</v>
      </c>
      <c r="O42" s="944">
        <v>196398300</v>
      </c>
      <c r="P42" s="935" t="s">
        <v>966</v>
      </c>
      <c r="Q42" s="937"/>
      <c r="R42" s="729" t="e">
        <f>#REF!</f>
        <v>#REF!</v>
      </c>
      <c r="S42" s="730" t="e">
        <f t="shared" si="6"/>
        <v>#REF!</v>
      </c>
      <c r="T42" s="730" t="e">
        <f t="shared" si="7"/>
        <v>#REF!</v>
      </c>
      <c r="U42" s="731" t="e">
        <f t="shared" si="8"/>
        <v>#REF!</v>
      </c>
      <c r="V42" s="732">
        <f t="shared" si="16"/>
        <v>3</v>
      </c>
      <c r="W42" s="731" t="e">
        <f t="shared" si="9"/>
        <v>#REF!</v>
      </c>
      <c r="X42" s="731">
        <f t="shared" si="17"/>
        <v>4</v>
      </c>
      <c r="Y42" s="731" t="e">
        <f t="shared" si="11"/>
        <v>#REF!</v>
      </c>
      <c r="Z42" s="732" t="e">
        <f t="shared" si="12"/>
        <v>#REF!</v>
      </c>
      <c r="AA42" s="732" t="e">
        <f t="shared" si="13"/>
        <v>#REF!</v>
      </c>
      <c r="AB42" s="732" t="e">
        <f t="shared" si="14"/>
        <v>#REF!</v>
      </c>
      <c r="AC42" s="729">
        <f t="shared" si="18"/>
        <v>2010</v>
      </c>
      <c r="AD42" s="733" t="e">
        <f t="shared" si="15"/>
        <v>#REF!</v>
      </c>
      <c r="AE42" s="735" t="e">
        <f t="shared" si="5"/>
        <v>#REF!</v>
      </c>
      <c r="AF42" s="792"/>
    </row>
    <row r="43" spans="1:32" ht="21" customHeight="1">
      <c r="A43" s="963">
        <v>31</v>
      </c>
      <c r="B43" s="947" t="s">
        <v>2756</v>
      </c>
      <c r="C43" s="923" t="s">
        <v>3372</v>
      </c>
      <c r="D43" s="935" t="s">
        <v>949</v>
      </c>
      <c r="E43" s="923"/>
      <c r="F43" s="923"/>
      <c r="G43" s="923"/>
      <c r="H43" s="935"/>
      <c r="I43" s="947" t="s">
        <v>3200</v>
      </c>
      <c r="J43" s="935">
        <v>2010</v>
      </c>
      <c r="K43" s="947"/>
      <c r="L43" s="935"/>
      <c r="M43" s="935"/>
      <c r="N43" s="935" t="s">
        <v>886</v>
      </c>
      <c r="O43" s="944">
        <v>644001609</v>
      </c>
      <c r="P43" s="935" t="s">
        <v>966</v>
      </c>
      <c r="Q43" s="937"/>
      <c r="R43" s="729" t="e">
        <f>#REF!</f>
        <v>#REF!</v>
      </c>
      <c r="S43" s="730" t="e">
        <f t="shared" si="6"/>
        <v>#REF!</v>
      </c>
      <c r="T43" s="730" t="e">
        <f t="shared" si="7"/>
        <v>#REF!</v>
      </c>
      <c r="U43" s="731" t="e">
        <f t="shared" si="8"/>
        <v>#REF!</v>
      </c>
      <c r="V43" s="732">
        <f t="shared" si="16"/>
        <v>3</v>
      </c>
      <c r="W43" s="731" t="e">
        <f t="shared" si="9"/>
        <v>#REF!</v>
      </c>
      <c r="X43" s="731">
        <f t="shared" si="17"/>
        <v>4</v>
      </c>
      <c r="Y43" s="731" t="e">
        <f t="shared" si="11"/>
        <v>#REF!</v>
      </c>
      <c r="Z43" s="732" t="e">
        <f t="shared" si="12"/>
        <v>#REF!</v>
      </c>
      <c r="AA43" s="732" t="e">
        <f t="shared" si="13"/>
        <v>#REF!</v>
      </c>
      <c r="AB43" s="732" t="e">
        <f t="shared" si="14"/>
        <v>#REF!</v>
      </c>
      <c r="AC43" s="729">
        <f t="shared" si="18"/>
        <v>2010</v>
      </c>
      <c r="AD43" s="733" t="e">
        <f t="shared" si="15"/>
        <v>#REF!</v>
      </c>
      <c r="AE43" s="735" t="e">
        <f t="shared" si="5"/>
        <v>#REF!</v>
      </c>
      <c r="AF43" s="792"/>
    </row>
    <row r="44" spans="1:32" ht="21" customHeight="1">
      <c r="A44" s="963">
        <v>32</v>
      </c>
      <c r="B44" s="947" t="s">
        <v>2756</v>
      </c>
      <c r="C44" s="923" t="s">
        <v>3372</v>
      </c>
      <c r="D44" s="935"/>
      <c r="E44" s="923"/>
      <c r="F44" s="923"/>
      <c r="G44" s="923"/>
      <c r="H44" s="935"/>
      <c r="I44" s="947" t="s">
        <v>3201</v>
      </c>
      <c r="J44" s="935">
        <v>2010</v>
      </c>
      <c r="K44" s="947"/>
      <c r="L44" s="935"/>
      <c r="M44" s="935"/>
      <c r="N44" s="935" t="s">
        <v>886</v>
      </c>
      <c r="O44" s="944">
        <v>462415316</v>
      </c>
      <c r="P44" s="935" t="s">
        <v>966</v>
      </c>
      <c r="Q44" s="937"/>
      <c r="R44" s="729" t="e">
        <f>#REF!</f>
        <v>#REF!</v>
      </c>
      <c r="S44" s="730" t="e">
        <f t="shared" si="6"/>
        <v>#REF!</v>
      </c>
      <c r="T44" s="730" t="e">
        <f t="shared" si="7"/>
        <v>#REF!</v>
      </c>
      <c r="U44" s="731" t="e">
        <f t="shared" si="8"/>
        <v>#REF!</v>
      </c>
      <c r="V44" s="732">
        <f t="shared" si="16"/>
        <v>3</v>
      </c>
      <c r="W44" s="731" t="e">
        <f t="shared" si="9"/>
        <v>#REF!</v>
      </c>
      <c r="X44" s="731">
        <f t="shared" si="17"/>
        <v>4</v>
      </c>
      <c r="Y44" s="731" t="e">
        <f t="shared" si="11"/>
        <v>#REF!</v>
      </c>
      <c r="Z44" s="732" t="e">
        <f t="shared" si="12"/>
        <v>#REF!</v>
      </c>
      <c r="AA44" s="732" t="e">
        <f t="shared" si="13"/>
        <v>#REF!</v>
      </c>
      <c r="AB44" s="732" t="e">
        <f t="shared" si="14"/>
        <v>#REF!</v>
      </c>
      <c r="AC44" s="729">
        <f t="shared" si="18"/>
        <v>2010</v>
      </c>
      <c r="AD44" s="733" t="e">
        <f t="shared" si="15"/>
        <v>#REF!</v>
      </c>
      <c r="AE44" s="735" t="e">
        <f t="shared" si="5"/>
        <v>#REF!</v>
      </c>
      <c r="AF44" s="792"/>
    </row>
    <row r="45" spans="1:32" ht="21" customHeight="1">
      <c r="A45" s="963">
        <v>33</v>
      </c>
      <c r="B45" s="947" t="s">
        <v>2756</v>
      </c>
      <c r="C45" s="923" t="s">
        <v>3372</v>
      </c>
      <c r="D45" s="935"/>
      <c r="E45" s="923"/>
      <c r="F45" s="923"/>
      <c r="G45" s="923"/>
      <c r="H45" s="935"/>
      <c r="I45" s="947" t="s">
        <v>3202</v>
      </c>
      <c r="J45" s="935">
        <v>2010</v>
      </c>
      <c r="K45" s="947"/>
      <c r="L45" s="935"/>
      <c r="M45" s="935"/>
      <c r="N45" s="935" t="s">
        <v>886</v>
      </c>
      <c r="O45" s="944">
        <v>250000000</v>
      </c>
      <c r="P45" s="935" t="s">
        <v>927</v>
      </c>
      <c r="Q45" s="937"/>
      <c r="R45" s="729" t="e">
        <f>#REF!</f>
        <v>#REF!</v>
      </c>
      <c r="S45" s="730" t="e">
        <f t="shared" si="6"/>
        <v>#REF!</v>
      </c>
      <c r="T45" s="730" t="e">
        <f t="shared" si="7"/>
        <v>#REF!</v>
      </c>
      <c r="U45" s="731" t="e">
        <f t="shared" si="8"/>
        <v>#REF!</v>
      </c>
      <c r="V45" s="732">
        <f t="shared" si="16"/>
        <v>3</v>
      </c>
      <c r="W45" s="731" t="e">
        <f t="shared" si="9"/>
        <v>#REF!</v>
      </c>
      <c r="X45" s="731">
        <f t="shared" si="17"/>
        <v>4</v>
      </c>
      <c r="Y45" s="731" t="e">
        <f t="shared" si="11"/>
        <v>#REF!</v>
      </c>
      <c r="Z45" s="732" t="e">
        <f t="shared" si="12"/>
        <v>#REF!</v>
      </c>
      <c r="AA45" s="732" t="e">
        <f t="shared" si="13"/>
        <v>#REF!</v>
      </c>
      <c r="AB45" s="732" t="e">
        <f t="shared" si="14"/>
        <v>#REF!</v>
      </c>
      <c r="AC45" s="729">
        <f t="shared" si="18"/>
        <v>2010</v>
      </c>
      <c r="AD45" s="733" t="e">
        <f t="shared" si="15"/>
        <v>#REF!</v>
      </c>
      <c r="AE45" s="735" t="e">
        <f t="shared" si="5"/>
        <v>#REF!</v>
      </c>
      <c r="AF45" s="792"/>
    </row>
    <row r="46" spans="1:32" ht="21" customHeight="1">
      <c r="A46" s="963">
        <v>34</v>
      </c>
      <c r="B46" s="947" t="s">
        <v>2756</v>
      </c>
      <c r="C46" s="923" t="s">
        <v>3372</v>
      </c>
      <c r="D46" s="935"/>
      <c r="E46" s="923"/>
      <c r="F46" s="923"/>
      <c r="G46" s="923"/>
      <c r="H46" s="935"/>
      <c r="I46" s="947" t="s">
        <v>3203</v>
      </c>
      <c r="J46" s="935">
        <v>2010</v>
      </c>
      <c r="K46" s="947"/>
      <c r="L46" s="935"/>
      <c r="M46" s="935"/>
      <c r="N46" s="935" t="s">
        <v>886</v>
      </c>
      <c r="O46" s="944">
        <v>250000000</v>
      </c>
      <c r="P46" s="935" t="s">
        <v>927</v>
      </c>
      <c r="Q46" s="937"/>
      <c r="R46" s="729" t="e">
        <f>#REF!</f>
        <v>#REF!</v>
      </c>
      <c r="S46" s="730" t="e">
        <f t="shared" si="6"/>
        <v>#REF!</v>
      </c>
      <c r="T46" s="730" t="e">
        <f t="shared" si="7"/>
        <v>#REF!</v>
      </c>
      <c r="U46" s="731" t="e">
        <f t="shared" si="8"/>
        <v>#REF!</v>
      </c>
      <c r="V46" s="732">
        <f t="shared" si="16"/>
        <v>3</v>
      </c>
      <c r="W46" s="731" t="e">
        <f t="shared" si="9"/>
        <v>#REF!</v>
      </c>
      <c r="X46" s="731">
        <f t="shared" si="17"/>
        <v>4</v>
      </c>
      <c r="Y46" s="731" t="e">
        <f t="shared" si="11"/>
        <v>#REF!</v>
      </c>
      <c r="Z46" s="732" t="e">
        <f t="shared" si="12"/>
        <v>#REF!</v>
      </c>
      <c r="AA46" s="732" t="e">
        <f t="shared" si="13"/>
        <v>#REF!</v>
      </c>
      <c r="AB46" s="732" t="e">
        <f t="shared" si="14"/>
        <v>#REF!</v>
      </c>
      <c r="AC46" s="729">
        <f t="shared" si="18"/>
        <v>2010</v>
      </c>
      <c r="AD46" s="733" t="e">
        <f t="shared" si="15"/>
        <v>#REF!</v>
      </c>
      <c r="AE46" s="735" t="e">
        <f t="shared" si="5"/>
        <v>#REF!</v>
      </c>
      <c r="AF46" s="792"/>
    </row>
    <row r="47" spans="1:32" ht="21" customHeight="1">
      <c r="A47" s="963">
        <v>35</v>
      </c>
      <c r="B47" s="947" t="s">
        <v>2924</v>
      </c>
      <c r="C47" s="923" t="s">
        <v>3372</v>
      </c>
      <c r="D47" s="935"/>
      <c r="E47" s="923"/>
      <c r="F47" s="923"/>
      <c r="G47" s="923"/>
      <c r="H47" s="935"/>
      <c r="I47" s="947" t="s">
        <v>1978</v>
      </c>
      <c r="J47" s="935">
        <v>2010</v>
      </c>
      <c r="K47" s="947"/>
      <c r="L47" s="935"/>
      <c r="M47" s="935"/>
      <c r="N47" s="935" t="s">
        <v>886</v>
      </c>
      <c r="O47" s="944">
        <v>46500000</v>
      </c>
      <c r="P47" s="935"/>
      <c r="Q47" s="937"/>
      <c r="R47" s="729" t="e">
        <f>#REF!</f>
        <v>#REF!</v>
      </c>
      <c r="S47" s="730" t="e">
        <f t="shared" si="6"/>
        <v>#REF!</v>
      </c>
      <c r="T47" s="730" t="e">
        <f t="shared" si="7"/>
        <v>#REF!</v>
      </c>
      <c r="U47" s="731" t="e">
        <f t="shared" si="8"/>
        <v>#REF!</v>
      </c>
      <c r="V47" s="732">
        <f t="shared" si="16"/>
        <v>3</v>
      </c>
      <c r="W47" s="731" t="e">
        <f t="shared" si="9"/>
        <v>#REF!</v>
      </c>
      <c r="X47" s="731">
        <f t="shared" si="17"/>
        <v>4</v>
      </c>
      <c r="Y47" s="731" t="e">
        <f t="shared" si="11"/>
        <v>#REF!</v>
      </c>
      <c r="Z47" s="732" t="e">
        <f t="shared" si="12"/>
        <v>#REF!</v>
      </c>
      <c r="AA47" s="732" t="e">
        <f t="shared" si="13"/>
        <v>#REF!</v>
      </c>
      <c r="AB47" s="732" t="e">
        <f t="shared" si="14"/>
        <v>#REF!</v>
      </c>
      <c r="AC47" s="729">
        <f t="shared" si="18"/>
        <v>2010</v>
      </c>
      <c r="AD47" s="733" t="e">
        <f t="shared" si="15"/>
        <v>#REF!</v>
      </c>
      <c r="AE47" s="735" t="e">
        <f t="shared" si="5"/>
        <v>#REF!</v>
      </c>
      <c r="AF47" s="792"/>
    </row>
    <row r="48" spans="1:32" ht="21" customHeight="1">
      <c r="A48" s="963">
        <v>36</v>
      </c>
      <c r="B48" s="947" t="s">
        <v>2924</v>
      </c>
      <c r="C48" s="923" t="s">
        <v>3372</v>
      </c>
      <c r="D48" s="935"/>
      <c r="E48" s="923"/>
      <c r="F48" s="923"/>
      <c r="G48" s="923"/>
      <c r="H48" s="935"/>
      <c r="I48" s="947" t="s">
        <v>1978</v>
      </c>
      <c r="J48" s="935">
        <v>2010</v>
      </c>
      <c r="K48" s="947"/>
      <c r="L48" s="935"/>
      <c r="M48" s="935"/>
      <c r="N48" s="935" t="s">
        <v>886</v>
      </c>
      <c r="O48" s="944">
        <v>57500000</v>
      </c>
      <c r="P48" s="935"/>
      <c r="Q48" s="937"/>
      <c r="R48" s="729" t="e">
        <f>#REF!</f>
        <v>#REF!</v>
      </c>
      <c r="S48" s="730" t="e">
        <f t="shared" si="6"/>
        <v>#REF!</v>
      </c>
      <c r="T48" s="730" t="e">
        <f t="shared" si="7"/>
        <v>#REF!</v>
      </c>
      <c r="U48" s="731" t="e">
        <f t="shared" si="8"/>
        <v>#REF!</v>
      </c>
      <c r="V48" s="732">
        <f t="shared" si="16"/>
        <v>3</v>
      </c>
      <c r="W48" s="731" t="e">
        <f t="shared" si="9"/>
        <v>#REF!</v>
      </c>
      <c r="X48" s="731">
        <f t="shared" si="17"/>
        <v>4</v>
      </c>
      <c r="Y48" s="731" t="e">
        <f t="shared" si="11"/>
        <v>#REF!</v>
      </c>
      <c r="Z48" s="732" t="e">
        <f t="shared" si="12"/>
        <v>#REF!</v>
      </c>
      <c r="AA48" s="732" t="e">
        <f t="shared" si="13"/>
        <v>#REF!</v>
      </c>
      <c r="AB48" s="732" t="e">
        <f t="shared" si="14"/>
        <v>#REF!</v>
      </c>
      <c r="AC48" s="729">
        <f t="shared" si="18"/>
        <v>2010</v>
      </c>
      <c r="AD48" s="733" t="e">
        <f t="shared" si="15"/>
        <v>#REF!</v>
      </c>
      <c r="AE48" s="735" t="e">
        <f t="shared" si="5"/>
        <v>#REF!</v>
      </c>
      <c r="AF48" s="792"/>
    </row>
    <row r="49" spans="1:32" ht="21" customHeight="1">
      <c r="A49" s="963">
        <v>37</v>
      </c>
      <c r="B49" s="947" t="s">
        <v>2924</v>
      </c>
      <c r="C49" s="923" t="s">
        <v>3372</v>
      </c>
      <c r="D49" s="935"/>
      <c r="E49" s="923"/>
      <c r="F49" s="923"/>
      <c r="G49" s="923"/>
      <c r="H49" s="935"/>
      <c r="I49" s="947" t="s">
        <v>1978</v>
      </c>
      <c r="J49" s="935">
        <v>2010</v>
      </c>
      <c r="K49" s="947"/>
      <c r="L49" s="935"/>
      <c r="M49" s="935"/>
      <c r="N49" s="935" t="s">
        <v>886</v>
      </c>
      <c r="O49" s="944">
        <v>57500000</v>
      </c>
      <c r="P49" s="935"/>
      <c r="Q49" s="937"/>
      <c r="R49" s="729" t="e">
        <f>#REF!</f>
        <v>#REF!</v>
      </c>
      <c r="S49" s="730" t="e">
        <f t="shared" si="6"/>
        <v>#REF!</v>
      </c>
      <c r="T49" s="730" t="e">
        <f t="shared" si="7"/>
        <v>#REF!</v>
      </c>
      <c r="U49" s="731" t="e">
        <f t="shared" si="8"/>
        <v>#REF!</v>
      </c>
      <c r="V49" s="732">
        <f t="shared" si="16"/>
        <v>3</v>
      </c>
      <c r="W49" s="731" t="e">
        <f t="shared" si="9"/>
        <v>#REF!</v>
      </c>
      <c r="X49" s="731">
        <f t="shared" si="17"/>
        <v>4</v>
      </c>
      <c r="Y49" s="731" t="e">
        <f t="shared" si="11"/>
        <v>#REF!</v>
      </c>
      <c r="Z49" s="732" t="e">
        <f t="shared" si="12"/>
        <v>#REF!</v>
      </c>
      <c r="AA49" s="732" t="e">
        <f t="shared" si="13"/>
        <v>#REF!</v>
      </c>
      <c r="AB49" s="732" t="e">
        <f t="shared" si="14"/>
        <v>#REF!</v>
      </c>
      <c r="AC49" s="729">
        <f t="shared" si="18"/>
        <v>2010</v>
      </c>
      <c r="AD49" s="733" t="e">
        <f t="shared" si="15"/>
        <v>#REF!</v>
      </c>
      <c r="AE49" s="735" t="e">
        <f t="shared" si="5"/>
        <v>#REF!</v>
      </c>
      <c r="AF49" s="792"/>
    </row>
    <row r="50" spans="1:32" ht="21" customHeight="1">
      <c r="A50" s="963">
        <v>38</v>
      </c>
      <c r="B50" s="947" t="s">
        <v>2924</v>
      </c>
      <c r="C50" s="923" t="s">
        <v>3372</v>
      </c>
      <c r="D50" s="935"/>
      <c r="E50" s="923"/>
      <c r="F50" s="923"/>
      <c r="G50" s="923"/>
      <c r="H50" s="935"/>
      <c r="I50" s="947" t="s">
        <v>1978</v>
      </c>
      <c r="J50" s="935">
        <v>2010</v>
      </c>
      <c r="K50" s="947"/>
      <c r="L50" s="935"/>
      <c r="M50" s="935"/>
      <c r="N50" s="935" t="s">
        <v>886</v>
      </c>
      <c r="O50" s="944">
        <v>17500000</v>
      </c>
      <c r="P50" s="935"/>
      <c r="Q50" s="937"/>
      <c r="R50" s="729" t="e">
        <f>#REF!</f>
        <v>#REF!</v>
      </c>
      <c r="S50" s="730" t="e">
        <f t="shared" si="6"/>
        <v>#REF!</v>
      </c>
      <c r="T50" s="730" t="e">
        <f t="shared" si="7"/>
        <v>#REF!</v>
      </c>
      <c r="U50" s="731" t="e">
        <f t="shared" si="8"/>
        <v>#REF!</v>
      </c>
      <c r="V50" s="732">
        <f t="shared" si="16"/>
        <v>3</v>
      </c>
      <c r="W50" s="731" t="e">
        <f t="shared" si="9"/>
        <v>#REF!</v>
      </c>
      <c r="X50" s="731">
        <f t="shared" si="17"/>
        <v>4</v>
      </c>
      <c r="Y50" s="731" t="e">
        <f t="shared" si="11"/>
        <v>#REF!</v>
      </c>
      <c r="Z50" s="732" t="e">
        <f t="shared" si="12"/>
        <v>#REF!</v>
      </c>
      <c r="AA50" s="732" t="e">
        <f t="shared" si="13"/>
        <v>#REF!</v>
      </c>
      <c r="AB50" s="732" t="e">
        <f t="shared" si="14"/>
        <v>#REF!</v>
      </c>
      <c r="AC50" s="729">
        <f t="shared" si="18"/>
        <v>2010</v>
      </c>
      <c r="AD50" s="733" t="e">
        <f t="shared" si="15"/>
        <v>#REF!</v>
      </c>
      <c r="AE50" s="735" t="e">
        <f t="shared" si="5"/>
        <v>#REF!</v>
      </c>
      <c r="AF50" s="792"/>
    </row>
    <row r="51" spans="1:32" ht="21" customHeight="1">
      <c r="A51" s="963">
        <v>39</v>
      </c>
      <c r="B51" s="947" t="s">
        <v>2924</v>
      </c>
      <c r="C51" s="923" t="s">
        <v>3372</v>
      </c>
      <c r="D51" s="935"/>
      <c r="E51" s="923"/>
      <c r="F51" s="923"/>
      <c r="G51" s="923"/>
      <c r="H51" s="935"/>
      <c r="I51" s="947" t="s">
        <v>1978</v>
      </c>
      <c r="J51" s="935">
        <v>2010</v>
      </c>
      <c r="K51" s="947"/>
      <c r="L51" s="935"/>
      <c r="M51" s="935"/>
      <c r="N51" s="935" t="s">
        <v>886</v>
      </c>
      <c r="O51" s="944">
        <v>57500000</v>
      </c>
      <c r="P51" s="935"/>
      <c r="Q51" s="937"/>
      <c r="R51" s="729" t="e">
        <f>#REF!</f>
        <v>#REF!</v>
      </c>
      <c r="S51" s="730" t="e">
        <f t="shared" si="6"/>
        <v>#REF!</v>
      </c>
      <c r="T51" s="730" t="e">
        <f t="shared" si="7"/>
        <v>#REF!</v>
      </c>
      <c r="U51" s="731" t="e">
        <f t="shared" si="8"/>
        <v>#REF!</v>
      </c>
      <c r="V51" s="732">
        <f t="shared" si="16"/>
        <v>3</v>
      </c>
      <c r="W51" s="731" t="e">
        <f t="shared" si="9"/>
        <v>#REF!</v>
      </c>
      <c r="X51" s="731">
        <f t="shared" si="17"/>
        <v>4</v>
      </c>
      <c r="Y51" s="731" t="e">
        <f t="shared" si="11"/>
        <v>#REF!</v>
      </c>
      <c r="Z51" s="732" t="e">
        <f t="shared" si="12"/>
        <v>#REF!</v>
      </c>
      <c r="AA51" s="732" t="e">
        <f t="shared" si="13"/>
        <v>#REF!</v>
      </c>
      <c r="AB51" s="732" t="e">
        <f t="shared" si="14"/>
        <v>#REF!</v>
      </c>
      <c r="AC51" s="729">
        <f t="shared" si="18"/>
        <v>2010</v>
      </c>
      <c r="AD51" s="733" t="e">
        <f t="shared" si="15"/>
        <v>#REF!</v>
      </c>
      <c r="AE51" s="735" t="e">
        <f t="shared" si="5"/>
        <v>#REF!</v>
      </c>
      <c r="AF51" s="792"/>
    </row>
    <row r="52" spans="1:32" ht="21" customHeight="1">
      <c r="A52" s="963">
        <v>40</v>
      </c>
      <c r="B52" s="947" t="s">
        <v>2924</v>
      </c>
      <c r="C52" s="923" t="s">
        <v>3372</v>
      </c>
      <c r="D52" s="935"/>
      <c r="E52" s="923"/>
      <c r="F52" s="923"/>
      <c r="G52" s="923"/>
      <c r="H52" s="935"/>
      <c r="I52" s="947" t="s">
        <v>1978</v>
      </c>
      <c r="J52" s="935">
        <v>2010</v>
      </c>
      <c r="K52" s="947"/>
      <c r="L52" s="935"/>
      <c r="M52" s="935"/>
      <c r="N52" s="935" t="s">
        <v>886</v>
      </c>
      <c r="O52" s="944">
        <v>57500000</v>
      </c>
      <c r="P52" s="935"/>
      <c r="Q52" s="937"/>
      <c r="R52" s="729" t="e">
        <f>#REF!</f>
        <v>#REF!</v>
      </c>
      <c r="S52" s="730" t="e">
        <f t="shared" si="6"/>
        <v>#REF!</v>
      </c>
      <c r="T52" s="730" t="e">
        <f t="shared" si="7"/>
        <v>#REF!</v>
      </c>
      <c r="U52" s="731" t="e">
        <f t="shared" si="8"/>
        <v>#REF!</v>
      </c>
      <c r="V52" s="732">
        <f t="shared" si="16"/>
        <v>3</v>
      </c>
      <c r="W52" s="731" t="e">
        <f t="shared" si="9"/>
        <v>#REF!</v>
      </c>
      <c r="X52" s="731">
        <f t="shared" si="17"/>
        <v>4</v>
      </c>
      <c r="Y52" s="731" t="e">
        <f t="shared" si="11"/>
        <v>#REF!</v>
      </c>
      <c r="Z52" s="732" t="e">
        <f t="shared" si="12"/>
        <v>#REF!</v>
      </c>
      <c r="AA52" s="732" t="e">
        <f t="shared" si="13"/>
        <v>#REF!</v>
      </c>
      <c r="AB52" s="732" t="e">
        <f t="shared" si="14"/>
        <v>#REF!</v>
      </c>
      <c r="AC52" s="729">
        <f t="shared" si="18"/>
        <v>2010</v>
      </c>
      <c r="AD52" s="733" t="e">
        <f t="shared" si="15"/>
        <v>#REF!</v>
      </c>
      <c r="AE52" s="735" t="e">
        <f t="shared" si="5"/>
        <v>#REF!</v>
      </c>
      <c r="AF52" s="792"/>
    </row>
    <row r="53" spans="1:32" ht="21" customHeight="1">
      <c r="A53" s="963">
        <v>41</v>
      </c>
      <c r="B53" s="947" t="s">
        <v>2924</v>
      </c>
      <c r="C53" s="923" t="s">
        <v>3372</v>
      </c>
      <c r="D53" s="935"/>
      <c r="E53" s="923"/>
      <c r="F53" s="923"/>
      <c r="G53" s="923"/>
      <c r="H53" s="935"/>
      <c r="I53" s="947" t="s">
        <v>1978</v>
      </c>
      <c r="J53" s="935">
        <v>2010</v>
      </c>
      <c r="K53" s="947"/>
      <c r="L53" s="935"/>
      <c r="M53" s="935"/>
      <c r="N53" s="935" t="s">
        <v>886</v>
      </c>
      <c r="O53" s="944">
        <v>76500000</v>
      </c>
      <c r="P53" s="935"/>
      <c r="Q53" s="937"/>
      <c r="R53" s="729" t="e">
        <f>#REF!</f>
        <v>#REF!</v>
      </c>
      <c r="S53" s="730" t="e">
        <f t="shared" si="6"/>
        <v>#REF!</v>
      </c>
      <c r="T53" s="730" t="e">
        <f t="shared" si="7"/>
        <v>#REF!</v>
      </c>
      <c r="U53" s="731" t="e">
        <f t="shared" si="8"/>
        <v>#REF!</v>
      </c>
      <c r="V53" s="732">
        <f t="shared" si="16"/>
        <v>3</v>
      </c>
      <c r="W53" s="731" t="e">
        <f t="shared" si="9"/>
        <v>#REF!</v>
      </c>
      <c r="X53" s="731">
        <f t="shared" si="17"/>
        <v>4</v>
      </c>
      <c r="Y53" s="731" t="e">
        <f t="shared" si="11"/>
        <v>#REF!</v>
      </c>
      <c r="Z53" s="732" t="e">
        <f t="shared" si="12"/>
        <v>#REF!</v>
      </c>
      <c r="AA53" s="732" t="e">
        <f t="shared" si="13"/>
        <v>#REF!</v>
      </c>
      <c r="AB53" s="732" t="e">
        <f t="shared" si="14"/>
        <v>#REF!</v>
      </c>
      <c r="AC53" s="729">
        <f t="shared" si="18"/>
        <v>2010</v>
      </c>
      <c r="AD53" s="733" t="e">
        <f t="shared" si="15"/>
        <v>#REF!</v>
      </c>
      <c r="AE53" s="735" t="e">
        <f t="shared" si="5"/>
        <v>#REF!</v>
      </c>
      <c r="AF53" s="792"/>
    </row>
    <row r="54" spans="1:32" ht="21" customHeight="1">
      <c r="A54" s="963">
        <v>42</v>
      </c>
      <c r="B54" s="947" t="s">
        <v>2924</v>
      </c>
      <c r="C54" s="923" t="s">
        <v>3372</v>
      </c>
      <c r="D54" s="935"/>
      <c r="E54" s="923"/>
      <c r="F54" s="923"/>
      <c r="G54" s="923"/>
      <c r="H54" s="935"/>
      <c r="I54" s="947" t="s">
        <v>1978</v>
      </c>
      <c r="J54" s="935">
        <v>2010</v>
      </c>
      <c r="K54" s="947"/>
      <c r="L54" s="935"/>
      <c r="M54" s="935"/>
      <c r="N54" s="935" t="s">
        <v>886</v>
      </c>
      <c r="O54" s="944">
        <v>57500000</v>
      </c>
      <c r="P54" s="935"/>
      <c r="Q54" s="937"/>
      <c r="R54" s="729" t="e">
        <f>#REF!</f>
        <v>#REF!</v>
      </c>
      <c r="S54" s="730" t="e">
        <f t="shared" si="6"/>
        <v>#REF!</v>
      </c>
      <c r="T54" s="730" t="e">
        <f t="shared" si="7"/>
        <v>#REF!</v>
      </c>
      <c r="U54" s="731" t="e">
        <f t="shared" si="8"/>
        <v>#REF!</v>
      </c>
      <c r="V54" s="732">
        <f t="shared" si="16"/>
        <v>3</v>
      </c>
      <c r="W54" s="731" t="e">
        <f t="shared" si="9"/>
        <v>#REF!</v>
      </c>
      <c r="X54" s="731">
        <f t="shared" si="17"/>
        <v>4</v>
      </c>
      <c r="Y54" s="731" t="e">
        <f t="shared" si="11"/>
        <v>#REF!</v>
      </c>
      <c r="Z54" s="732" t="e">
        <f t="shared" si="12"/>
        <v>#REF!</v>
      </c>
      <c r="AA54" s="732" t="e">
        <f t="shared" si="13"/>
        <v>#REF!</v>
      </c>
      <c r="AB54" s="732" t="e">
        <f t="shared" si="14"/>
        <v>#REF!</v>
      </c>
      <c r="AC54" s="729">
        <f t="shared" si="18"/>
        <v>2010</v>
      </c>
      <c r="AD54" s="733" t="e">
        <f t="shared" si="15"/>
        <v>#REF!</v>
      </c>
      <c r="AE54" s="735" t="e">
        <f t="shared" si="5"/>
        <v>#REF!</v>
      </c>
      <c r="AF54" s="792"/>
    </row>
    <row r="55" spans="1:32" ht="21" customHeight="1">
      <c r="A55" s="963">
        <v>43</v>
      </c>
      <c r="B55" s="947" t="s">
        <v>2924</v>
      </c>
      <c r="C55" s="923" t="s">
        <v>3372</v>
      </c>
      <c r="D55" s="935"/>
      <c r="E55" s="923"/>
      <c r="F55" s="923"/>
      <c r="G55" s="923"/>
      <c r="H55" s="935"/>
      <c r="I55" s="947" t="s">
        <v>1978</v>
      </c>
      <c r="J55" s="935">
        <v>2010</v>
      </c>
      <c r="K55" s="947"/>
      <c r="L55" s="935"/>
      <c r="M55" s="935"/>
      <c r="N55" s="935" t="s">
        <v>886</v>
      </c>
      <c r="O55" s="944">
        <v>57500000</v>
      </c>
      <c r="P55" s="935"/>
      <c r="Q55" s="937"/>
      <c r="R55" s="729" t="e">
        <f>#REF!</f>
        <v>#REF!</v>
      </c>
      <c r="S55" s="730" t="e">
        <f t="shared" si="6"/>
        <v>#REF!</v>
      </c>
      <c r="T55" s="730" t="e">
        <f t="shared" si="7"/>
        <v>#REF!</v>
      </c>
      <c r="U55" s="731" t="e">
        <f t="shared" si="8"/>
        <v>#REF!</v>
      </c>
      <c r="V55" s="732">
        <f t="shared" si="16"/>
        <v>3</v>
      </c>
      <c r="W55" s="731" t="e">
        <f t="shared" si="9"/>
        <v>#REF!</v>
      </c>
      <c r="X55" s="731">
        <f t="shared" si="17"/>
        <v>4</v>
      </c>
      <c r="Y55" s="731" t="e">
        <f t="shared" si="11"/>
        <v>#REF!</v>
      </c>
      <c r="Z55" s="732" t="e">
        <f t="shared" si="12"/>
        <v>#REF!</v>
      </c>
      <c r="AA55" s="732" t="e">
        <f t="shared" si="13"/>
        <v>#REF!</v>
      </c>
      <c r="AB55" s="732" t="e">
        <f t="shared" si="14"/>
        <v>#REF!</v>
      </c>
      <c r="AC55" s="729">
        <f t="shared" si="18"/>
        <v>2010</v>
      </c>
      <c r="AD55" s="733" t="e">
        <f t="shared" si="15"/>
        <v>#REF!</v>
      </c>
      <c r="AE55" s="735" t="e">
        <f t="shared" si="5"/>
        <v>#REF!</v>
      </c>
      <c r="AF55" s="792"/>
    </row>
    <row r="56" spans="1:32" ht="21" customHeight="1">
      <c r="A56" s="963">
        <v>44</v>
      </c>
      <c r="B56" s="947" t="s">
        <v>2924</v>
      </c>
      <c r="C56" s="923" t="s">
        <v>3372</v>
      </c>
      <c r="D56" s="935"/>
      <c r="E56" s="923"/>
      <c r="F56" s="923"/>
      <c r="G56" s="923"/>
      <c r="H56" s="935"/>
      <c r="I56" s="947" t="s">
        <v>1978</v>
      </c>
      <c r="J56" s="935">
        <v>2010</v>
      </c>
      <c r="K56" s="947"/>
      <c r="L56" s="935"/>
      <c r="M56" s="935"/>
      <c r="N56" s="935" t="s">
        <v>886</v>
      </c>
      <c r="O56" s="944">
        <v>40000000</v>
      </c>
      <c r="P56" s="935"/>
      <c r="Q56" s="937"/>
      <c r="R56" s="729" t="e">
        <f>#REF!</f>
        <v>#REF!</v>
      </c>
      <c r="S56" s="730" t="e">
        <f t="shared" si="6"/>
        <v>#REF!</v>
      </c>
      <c r="T56" s="730" t="e">
        <f t="shared" si="7"/>
        <v>#REF!</v>
      </c>
      <c r="U56" s="731" t="e">
        <f t="shared" si="8"/>
        <v>#REF!</v>
      </c>
      <c r="V56" s="732">
        <f t="shared" si="16"/>
        <v>3</v>
      </c>
      <c r="W56" s="731" t="e">
        <f t="shared" si="9"/>
        <v>#REF!</v>
      </c>
      <c r="X56" s="731">
        <f t="shared" si="17"/>
        <v>4</v>
      </c>
      <c r="Y56" s="731" t="e">
        <f t="shared" si="11"/>
        <v>#REF!</v>
      </c>
      <c r="Z56" s="732" t="e">
        <f t="shared" si="12"/>
        <v>#REF!</v>
      </c>
      <c r="AA56" s="732" t="e">
        <f t="shared" si="13"/>
        <v>#REF!</v>
      </c>
      <c r="AB56" s="732" t="e">
        <f t="shared" si="14"/>
        <v>#REF!</v>
      </c>
      <c r="AC56" s="729">
        <f t="shared" si="18"/>
        <v>2010</v>
      </c>
      <c r="AD56" s="733" t="e">
        <f t="shared" si="15"/>
        <v>#REF!</v>
      </c>
      <c r="AE56" s="735" t="e">
        <f t="shared" si="5"/>
        <v>#REF!</v>
      </c>
      <c r="AF56" s="792"/>
    </row>
    <row r="57" spans="1:32" ht="21" customHeight="1">
      <c r="A57" s="963">
        <v>45</v>
      </c>
      <c r="B57" s="947" t="s">
        <v>2924</v>
      </c>
      <c r="C57" s="923" t="s">
        <v>3372</v>
      </c>
      <c r="D57" s="935"/>
      <c r="E57" s="923"/>
      <c r="F57" s="923"/>
      <c r="G57" s="923"/>
      <c r="H57" s="935"/>
      <c r="I57" s="947" t="s">
        <v>1978</v>
      </c>
      <c r="J57" s="935">
        <v>2010</v>
      </c>
      <c r="K57" s="947"/>
      <c r="L57" s="935"/>
      <c r="M57" s="935"/>
      <c r="N57" s="935" t="s">
        <v>886</v>
      </c>
      <c r="O57" s="944">
        <v>57500000</v>
      </c>
      <c r="P57" s="935"/>
      <c r="Q57" s="937"/>
      <c r="R57" s="729" t="e">
        <f>#REF!</f>
        <v>#REF!</v>
      </c>
      <c r="S57" s="730" t="e">
        <f t="shared" si="6"/>
        <v>#REF!</v>
      </c>
      <c r="T57" s="730" t="e">
        <f t="shared" si="7"/>
        <v>#REF!</v>
      </c>
      <c r="U57" s="731" t="e">
        <f t="shared" si="8"/>
        <v>#REF!</v>
      </c>
      <c r="V57" s="732">
        <f t="shared" si="16"/>
        <v>3</v>
      </c>
      <c r="W57" s="731" t="e">
        <f t="shared" si="9"/>
        <v>#REF!</v>
      </c>
      <c r="X57" s="731">
        <f t="shared" si="17"/>
        <v>4</v>
      </c>
      <c r="Y57" s="731" t="e">
        <f t="shared" si="11"/>
        <v>#REF!</v>
      </c>
      <c r="Z57" s="732" t="e">
        <f t="shared" si="12"/>
        <v>#REF!</v>
      </c>
      <c r="AA57" s="732" t="e">
        <f t="shared" si="13"/>
        <v>#REF!</v>
      </c>
      <c r="AB57" s="732" t="e">
        <f t="shared" si="14"/>
        <v>#REF!</v>
      </c>
      <c r="AC57" s="729">
        <f t="shared" si="18"/>
        <v>2010</v>
      </c>
      <c r="AD57" s="733" t="e">
        <f t="shared" si="15"/>
        <v>#REF!</v>
      </c>
      <c r="AE57" s="735" t="e">
        <f t="shared" si="5"/>
        <v>#REF!</v>
      </c>
      <c r="AF57" s="792"/>
    </row>
    <row r="58" spans="1:32" ht="21" customHeight="1">
      <c r="A58" s="963">
        <v>46</v>
      </c>
      <c r="B58" s="947" t="s">
        <v>2924</v>
      </c>
      <c r="C58" s="923" t="s">
        <v>3372</v>
      </c>
      <c r="D58" s="935"/>
      <c r="E58" s="923"/>
      <c r="F58" s="923"/>
      <c r="G58" s="923"/>
      <c r="H58" s="935"/>
      <c r="I58" s="947" t="s">
        <v>1978</v>
      </c>
      <c r="J58" s="935">
        <v>2010</v>
      </c>
      <c r="K58" s="947"/>
      <c r="L58" s="935"/>
      <c r="M58" s="935"/>
      <c r="N58" s="935" t="s">
        <v>886</v>
      </c>
      <c r="O58" s="944">
        <v>12500000</v>
      </c>
      <c r="P58" s="935"/>
      <c r="Q58" s="937"/>
      <c r="R58" s="729" t="e">
        <f>#REF!</f>
        <v>#REF!</v>
      </c>
      <c r="S58" s="730" t="e">
        <f t="shared" si="6"/>
        <v>#REF!</v>
      </c>
      <c r="T58" s="730" t="e">
        <f t="shared" si="7"/>
        <v>#REF!</v>
      </c>
      <c r="U58" s="731" t="e">
        <f t="shared" si="8"/>
        <v>#REF!</v>
      </c>
      <c r="V58" s="732">
        <f t="shared" si="16"/>
        <v>3</v>
      </c>
      <c r="W58" s="731" t="e">
        <f t="shared" si="9"/>
        <v>#REF!</v>
      </c>
      <c r="X58" s="731">
        <f t="shared" si="17"/>
        <v>4</v>
      </c>
      <c r="Y58" s="731" t="e">
        <f t="shared" si="11"/>
        <v>#REF!</v>
      </c>
      <c r="Z58" s="732" t="e">
        <f t="shared" si="12"/>
        <v>#REF!</v>
      </c>
      <c r="AA58" s="732" t="e">
        <f t="shared" si="13"/>
        <v>#REF!</v>
      </c>
      <c r="AB58" s="732" t="e">
        <f t="shared" si="14"/>
        <v>#REF!</v>
      </c>
      <c r="AC58" s="729">
        <f t="shared" si="18"/>
        <v>2010</v>
      </c>
      <c r="AD58" s="733" t="e">
        <f t="shared" si="15"/>
        <v>#REF!</v>
      </c>
      <c r="AE58" s="735" t="e">
        <f t="shared" si="5"/>
        <v>#REF!</v>
      </c>
      <c r="AF58" s="792"/>
    </row>
    <row r="59" spans="1:32" ht="31.5" customHeight="1">
      <c r="A59" s="963">
        <v>47</v>
      </c>
      <c r="B59" s="947" t="s">
        <v>2952</v>
      </c>
      <c r="C59" s="923" t="s">
        <v>3372</v>
      </c>
      <c r="D59" s="935"/>
      <c r="E59" s="923"/>
      <c r="F59" s="923"/>
      <c r="G59" s="923"/>
      <c r="H59" s="935"/>
      <c r="I59" s="947" t="s">
        <v>2513</v>
      </c>
      <c r="J59" s="935">
        <v>2010</v>
      </c>
      <c r="K59" s="947"/>
      <c r="L59" s="935"/>
      <c r="M59" s="935"/>
      <c r="N59" s="935" t="s">
        <v>886</v>
      </c>
      <c r="O59" s="944">
        <v>21266920.634920634</v>
      </c>
      <c r="P59" s="935"/>
      <c r="Q59" s="937"/>
      <c r="R59" s="729" t="e">
        <f>#REF!</f>
        <v>#REF!</v>
      </c>
      <c r="S59" s="730" t="e">
        <f t="shared" si="6"/>
        <v>#REF!</v>
      </c>
      <c r="T59" s="730" t="e">
        <f t="shared" si="7"/>
        <v>#REF!</v>
      </c>
      <c r="U59" s="731" t="e">
        <f t="shared" si="8"/>
        <v>#REF!</v>
      </c>
      <c r="V59" s="732">
        <f t="shared" si="16"/>
        <v>3</v>
      </c>
      <c r="W59" s="731" t="e">
        <f t="shared" si="9"/>
        <v>#REF!</v>
      </c>
      <c r="X59" s="731">
        <f t="shared" si="17"/>
        <v>4</v>
      </c>
      <c r="Y59" s="731" t="e">
        <f t="shared" si="11"/>
        <v>#REF!</v>
      </c>
      <c r="Z59" s="732" t="e">
        <f t="shared" si="12"/>
        <v>#REF!</v>
      </c>
      <c r="AA59" s="732" t="e">
        <f t="shared" si="13"/>
        <v>#REF!</v>
      </c>
      <c r="AB59" s="732" t="e">
        <f t="shared" si="14"/>
        <v>#REF!</v>
      </c>
      <c r="AC59" s="729">
        <f t="shared" si="18"/>
        <v>2010</v>
      </c>
      <c r="AD59" s="733" t="e">
        <f t="shared" si="15"/>
        <v>#REF!</v>
      </c>
      <c r="AE59" s="735" t="e">
        <f t="shared" si="5"/>
        <v>#REF!</v>
      </c>
      <c r="AF59" s="792"/>
    </row>
    <row r="60" spans="1:32" ht="31.5" customHeight="1">
      <c r="A60" s="963">
        <v>48</v>
      </c>
      <c r="B60" s="947" t="s">
        <v>2952</v>
      </c>
      <c r="C60" s="923" t="s">
        <v>3372</v>
      </c>
      <c r="D60" s="935"/>
      <c r="E60" s="923"/>
      <c r="F60" s="923"/>
      <c r="G60" s="923"/>
      <c r="H60" s="935"/>
      <c r="I60" s="947" t="s">
        <v>2513</v>
      </c>
      <c r="J60" s="935">
        <v>2010</v>
      </c>
      <c r="K60" s="947"/>
      <c r="L60" s="935"/>
      <c r="M60" s="935"/>
      <c r="N60" s="935" t="s">
        <v>886</v>
      </c>
      <c r="O60" s="944">
        <v>26583650.793650795</v>
      </c>
      <c r="P60" s="935"/>
      <c r="Q60" s="937"/>
      <c r="R60" s="729" t="e">
        <f>#REF!</f>
        <v>#REF!</v>
      </c>
      <c r="S60" s="730" t="e">
        <f t="shared" si="6"/>
        <v>#REF!</v>
      </c>
      <c r="T60" s="730" t="e">
        <f t="shared" si="7"/>
        <v>#REF!</v>
      </c>
      <c r="U60" s="731" t="e">
        <f t="shared" si="8"/>
        <v>#REF!</v>
      </c>
      <c r="V60" s="732">
        <f t="shared" si="16"/>
        <v>3</v>
      </c>
      <c r="W60" s="731" t="e">
        <f t="shared" si="9"/>
        <v>#REF!</v>
      </c>
      <c r="X60" s="731">
        <f t="shared" si="17"/>
        <v>4</v>
      </c>
      <c r="Y60" s="731" t="e">
        <f t="shared" si="11"/>
        <v>#REF!</v>
      </c>
      <c r="Z60" s="732" t="e">
        <f t="shared" si="12"/>
        <v>#REF!</v>
      </c>
      <c r="AA60" s="732" t="e">
        <f t="shared" si="13"/>
        <v>#REF!</v>
      </c>
      <c r="AB60" s="732" t="e">
        <f t="shared" si="14"/>
        <v>#REF!</v>
      </c>
      <c r="AC60" s="729">
        <f t="shared" si="18"/>
        <v>2010</v>
      </c>
      <c r="AD60" s="733" t="e">
        <f t="shared" si="15"/>
        <v>#REF!</v>
      </c>
      <c r="AE60" s="735" t="e">
        <f t="shared" si="5"/>
        <v>#REF!</v>
      </c>
      <c r="AF60" s="792"/>
    </row>
    <row r="61" spans="1:32" ht="31.5" customHeight="1">
      <c r="A61" s="963">
        <v>49</v>
      </c>
      <c r="B61" s="947" t="s">
        <v>2952</v>
      </c>
      <c r="C61" s="923" t="s">
        <v>3372</v>
      </c>
      <c r="D61" s="935"/>
      <c r="E61" s="923"/>
      <c r="F61" s="923"/>
      <c r="G61" s="923"/>
      <c r="H61" s="935"/>
      <c r="I61" s="947" t="s">
        <v>2513</v>
      </c>
      <c r="J61" s="935">
        <v>2010</v>
      </c>
      <c r="K61" s="947"/>
      <c r="L61" s="935"/>
      <c r="M61" s="935"/>
      <c r="N61" s="935" t="s">
        <v>886</v>
      </c>
      <c r="O61" s="944">
        <v>22330266.666666668</v>
      </c>
      <c r="P61" s="935"/>
      <c r="Q61" s="937"/>
      <c r="R61" s="729" t="e">
        <f>#REF!</f>
        <v>#REF!</v>
      </c>
      <c r="S61" s="730" t="e">
        <f t="shared" si="6"/>
        <v>#REF!</v>
      </c>
      <c r="T61" s="730" t="e">
        <f t="shared" si="7"/>
        <v>#REF!</v>
      </c>
      <c r="U61" s="731" t="e">
        <f t="shared" si="8"/>
        <v>#REF!</v>
      </c>
      <c r="V61" s="732">
        <f t="shared" ref="V61:V88" si="19">2013-AC61</f>
        <v>3</v>
      </c>
      <c r="W61" s="731" t="e">
        <f t="shared" si="9"/>
        <v>#REF!</v>
      </c>
      <c r="X61" s="731">
        <f>2014-AC61</f>
        <v>4</v>
      </c>
      <c r="Y61" s="731" t="e">
        <f t="shared" si="11"/>
        <v>#REF!</v>
      </c>
      <c r="Z61" s="732" t="e">
        <f t="shared" si="12"/>
        <v>#REF!</v>
      </c>
      <c r="AA61" s="732" t="e">
        <f t="shared" si="13"/>
        <v>#REF!</v>
      </c>
      <c r="AB61" s="732" t="e">
        <f t="shared" si="14"/>
        <v>#REF!</v>
      </c>
      <c r="AC61" s="729">
        <f>J61</f>
        <v>2010</v>
      </c>
      <c r="AD61" s="733" t="e">
        <f t="shared" si="15"/>
        <v>#REF!</v>
      </c>
      <c r="AE61" s="735" t="e">
        <f t="shared" si="5"/>
        <v>#REF!</v>
      </c>
      <c r="AF61" s="792"/>
    </row>
    <row r="62" spans="1:32" ht="31.5" customHeight="1">
      <c r="A62" s="963">
        <v>50</v>
      </c>
      <c r="B62" s="947" t="s">
        <v>2952</v>
      </c>
      <c r="C62" s="923" t="s">
        <v>3372</v>
      </c>
      <c r="D62" s="935"/>
      <c r="E62" s="923"/>
      <c r="F62" s="923"/>
      <c r="G62" s="923"/>
      <c r="H62" s="935"/>
      <c r="I62" s="947" t="s">
        <v>2513</v>
      </c>
      <c r="J62" s="935">
        <v>2010</v>
      </c>
      <c r="K62" s="947"/>
      <c r="L62" s="935"/>
      <c r="M62" s="935"/>
      <c r="N62" s="935" t="s">
        <v>886</v>
      </c>
      <c r="O62" s="944">
        <v>15950190.476190478</v>
      </c>
      <c r="P62" s="935"/>
      <c r="Q62" s="937"/>
      <c r="R62" s="729" t="e">
        <f>#REF!</f>
        <v>#REF!</v>
      </c>
      <c r="S62" s="730" t="e">
        <f t="shared" si="6"/>
        <v>#REF!</v>
      </c>
      <c r="T62" s="730" t="e">
        <f t="shared" si="7"/>
        <v>#REF!</v>
      </c>
      <c r="U62" s="731" t="e">
        <f t="shared" si="8"/>
        <v>#REF!</v>
      </c>
      <c r="V62" s="732">
        <f t="shared" si="19"/>
        <v>3</v>
      </c>
      <c r="W62" s="731" t="e">
        <f t="shared" si="9"/>
        <v>#REF!</v>
      </c>
      <c r="X62" s="731">
        <f>2014-AC62</f>
        <v>4</v>
      </c>
      <c r="Y62" s="731" t="e">
        <f t="shared" si="11"/>
        <v>#REF!</v>
      </c>
      <c r="Z62" s="732" t="e">
        <f t="shared" si="12"/>
        <v>#REF!</v>
      </c>
      <c r="AA62" s="732" t="e">
        <f t="shared" si="13"/>
        <v>#REF!</v>
      </c>
      <c r="AB62" s="732" t="e">
        <f t="shared" si="14"/>
        <v>#REF!</v>
      </c>
      <c r="AC62" s="729">
        <f>J62</f>
        <v>2010</v>
      </c>
      <c r="AD62" s="733" t="e">
        <f t="shared" si="15"/>
        <v>#REF!</v>
      </c>
      <c r="AE62" s="735" t="e">
        <f t="shared" si="5"/>
        <v>#REF!</v>
      </c>
      <c r="AF62" s="792"/>
    </row>
    <row r="63" spans="1:32" ht="31.5" customHeight="1">
      <c r="A63" s="963">
        <v>51</v>
      </c>
      <c r="B63" s="947" t="s">
        <v>2952</v>
      </c>
      <c r="C63" s="923" t="s">
        <v>3372</v>
      </c>
      <c r="D63" s="935"/>
      <c r="E63" s="923"/>
      <c r="F63" s="923"/>
      <c r="G63" s="923"/>
      <c r="H63" s="935"/>
      <c r="I63" s="947" t="s">
        <v>2513</v>
      </c>
      <c r="J63" s="935">
        <v>2010</v>
      </c>
      <c r="K63" s="947"/>
      <c r="L63" s="935"/>
      <c r="M63" s="935"/>
      <c r="N63" s="935" t="s">
        <v>886</v>
      </c>
      <c r="O63" s="944">
        <v>13823498.412698412</v>
      </c>
      <c r="P63" s="935"/>
      <c r="Q63" s="937"/>
      <c r="R63" s="729" t="e">
        <f>#REF!</f>
        <v>#REF!</v>
      </c>
      <c r="S63" s="730" t="e">
        <f t="shared" si="6"/>
        <v>#REF!</v>
      </c>
      <c r="T63" s="730" t="e">
        <f t="shared" si="7"/>
        <v>#REF!</v>
      </c>
      <c r="U63" s="731" t="e">
        <f t="shared" si="8"/>
        <v>#REF!</v>
      </c>
      <c r="V63" s="732">
        <f t="shared" si="19"/>
        <v>3</v>
      </c>
      <c r="W63" s="731" t="e">
        <f t="shared" si="9"/>
        <v>#REF!</v>
      </c>
      <c r="X63" s="731">
        <f>2014-AC63</f>
        <v>4</v>
      </c>
      <c r="Y63" s="731" t="e">
        <f t="shared" si="11"/>
        <v>#REF!</v>
      </c>
      <c r="Z63" s="732" t="e">
        <f t="shared" si="12"/>
        <v>#REF!</v>
      </c>
      <c r="AA63" s="732" t="e">
        <f t="shared" si="13"/>
        <v>#REF!</v>
      </c>
      <c r="AB63" s="732" t="e">
        <f t="shared" si="14"/>
        <v>#REF!</v>
      </c>
      <c r="AC63" s="729">
        <f>J63</f>
        <v>2010</v>
      </c>
      <c r="AD63" s="733" t="e">
        <f t="shared" si="15"/>
        <v>#REF!</v>
      </c>
      <c r="AE63" s="735" t="e">
        <f t="shared" si="5"/>
        <v>#REF!</v>
      </c>
      <c r="AF63" s="792"/>
    </row>
    <row r="64" spans="1:32" ht="31.5" customHeight="1">
      <c r="A64" s="963">
        <v>52</v>
      </c>
      <c r="B64" s="947" t="s">
        <v>2952</v>
      </c>
      <c r="C64" s="923" t="s">
        <v>3372</v>
      </c>
      <c r="D64" s="935"/>
      <c r="E64" s="923"/>
      <c r="F64" s="923"/>
      <c r="G64" s="923"/>
      <c r="H64" s="935"/>
      <c r="I64" s="947" t="s">
        <v>2513</v>
      </c>
      <c r="J64" s="935">
        <v>2010</v>
      </c>
      <c r="K64" s="947"/>
      <c r="L64" s="935"/>
      <c r="M64" s="935"/>
      <c r="N64" s="935" t="s">
        <v>886</v>
      </c>
      <c r="O64" s="944">
        <v>32432053.968253966</v>
      </c>
      <c r="P64" s="935"/>
      <c r="Q64" s="937"/>
      <c r="R64" s="729" t="e">
        <f>#REF!</f>
        <v>#REF!</v>
      </c>
      <c r="S64" s="730" t="e">
        <f t="shared" si="6"/>
        <v>#REF!</v>
      </c>
      <c r="T64" s="730" t="e">
        <f t="shared" si="7"/>
        <v>#REF!</v>
      </c>
      <c r="U64" s="731" t="e">
        <f t="shared" si="8"/>
        <v>#REF!</v>
      </c>
      <c r="V64" s="732">
        <f t="shared" si="19"/>
        <v>3</v>
      </c>
      <c r="W64" s="731" t="e">
        <f t="shared" si="9"/>
        <v>#REF!</v>
      </c>
      <c r="X64" s="731">
        <f>2014-AC64</f>
        <v>4</v>
      </c>
      <c r="Y64" s="731" t="e">
        <f t="shared" si="11"/>
        <v>#REF!</v>
      </c>
      <c r="Z64" s="732" t="e">
        <f t="shared" si="12"/>
        <v>#REF!</v>
      </c>
      <c r="AA64" s="732" t="e">
        <f t="shared" si="13"/>
        <v>#REF!</v>
      </c>
      <c r="AB64" s="732" t="e">
        <f t="shared" si="14"/>
        <v>#REF!</v>
      </c>
      <c r="AC64" s="729">
        <f>J64</f>
        <v>2010</v>
      </c>
      <c r="AD64" s="733" t="e">
        <f t="shared" si="15"/>
        <v>#REF!</v>
      </c>
      <c r="AE64" s="735" t="e">
        <f t="shared" si="5"/>
        <v>#REF!</v>
      </c>
      <c r="AF64" s="792"/>
    </row>
    <row r="65" spans="1:32" ht="31.5" customHeight="1">
      <c r="A65" s="963">
        <v>53</v>
      </c>
      <c r="B65" s="947" t="s">
        <v>2952</v>
      </c>
      <c r="C65" s="923" t="s">
        <v>3372</v>
      </c>
      <c r="D65" s="935"/>
      <c r="E65" s="923"/>
      <c r="F65" s="923"/>
      <c r="G65" s="923"/>
      <c r="H65" s="935"/>
      <c r="I65" s="947" t="s">
        <v>2513</v>
      </c>
      <c r="J65" s="935">
        <v>2010</v>
      </c>
      <c r="K65" s="947"/>
      <c r="L65" s="935"/>
      <c r="M65" s="935"/>
      <c r="N65" s="935" t="s">
        <v>886</v>
      </c>
      <c r="O65" s="944">
        <v>26583650.793650795</v>
      </c>
      <c r="P65" s="935"/>
      <c r="Q65" s="937"/>
      <c r="R65" s="729" t="e">
        <f>#REF!</f>
        <v>#REF!</v>
      </c>
      <c r="S65" s="730" t="e">
        <f t="shared" si="6"/>
        <v>#REF!</v>
      </c>
      <c r="T65" s="730" t="e">
        <f t="shared" si="7"/>
        <v>#REF!</v>
      </c>
      <c r="U65" s="731" t="e">
        <f t="shared" si="8"/>
        <v>#REF!</v>
      </c>
      <c r="V65" s="732">
        <f t="shared" si="19"/>
        <v>3</v>
      </c>
      <c r="W65" s="731" t="e">
        <f t="shared" si="9"/>
        <v>#REF!</v>
      </c>
      <c r="X65" s="731">
        <f>2014-AC65</f>
        <v>4</v>
      </c>
      <c r="Y65" s="731" t="e">
        <f t="shared" si="11"/>
        <v>#REF!</v>
      </c>
      <c r="Z65" s="732" t="e">
        <f t="shared" si="12"/>
        <v>#REF!</v>
      </c>
      <c r="AA65" s="732" t="e">
        <f t="shared" si="13"/>
        <v>#REF!</v>
      </c>
      <c r="AB65" s="732" t="e">
        <f t="shared" si="14"/>
        <v>#REF!</v>
      </c>
      <c r="AC65" s="729">
        <f>J65</f>
        <v>2010</v>
      </c>
      <c r="AD65" s="733" t="e">
        <f t="shared" si="15"/>
        <v>#REF!</v>
      </c>
      <c r="AE65" s="735" t="e">
        <f t="shared" si="5"/>
        <v>#REF!</v>
      </c>
      <c r="AF65" s="792"/>
    </row>
    <row r="66" spans="1:32" ht="31.5" customHeight="1" thickBot="1">
      <c r="A66" s="1025">
        <v>54</v>
      </c>
      <c r="B66" s="1029" t="s">
        <v>2953</v>
      </c>
      <c r="C66" s="1027" t="s">
        <v>3372</v>
      </c>
      <c r="D66" s="1028" t="s">
        <v>926</v>
      </c>
      <c r="E66" s="1027" t="s">
        <v>1145</v>
      </c>
      <c r="F66" s="1027"/>
      <c r="G66" s="925">
        <v>500</v>
      </c>
      <c r="H66" s="950"/>
      <c r="I66" s="970" t="s">
        <v>3204</v>
      </c>
      <c r="J66" s="950">
        <v>2011</v>
      </c>
      <c r="K66" s="970" t="s">
        <v>1979</v>
      </c>
      <c r="L66" s="950"/>
      <c r="M66" s="950"/>
      <c r="N66" s="950" t="s">
        <v>886</v>
      </c>
      <c r="O66" s="973">
        <v>503205907.9667514</v>
      </c>
      <c r="P66" s="950" t="s">
        <v>927</v>
      </c>
      <c r="Q66" s="951"/>
      <c r="R66" s="729" t="e">
        <f>#REF!</f>
        <v>#REF!</v>
      </c>
      <c r="S66" s="730" t="e">
        <f t="shared" si="6"/>
        <v>#REF!</v>
      </c>
      <c r="T66" s="730" t="e">
        <f t="shared" si="7"/>
        <v>#REF!</v>
      </c>
      <c r="U66" s="731" t="e">
        <f t="shared" si="8"/>
        <v>#REF!</v>
      </c>
      <c r="V66" s="732">
        <f t="shared" si="19"/>
        <v>2</v>
      </c>
      <c r="W66" s="731" t="e">
        <f t="shared" ref="W66:W68" si="20">IF(V66&gt;T66,O66-10,U66*V66)</f>
        <v>#REF!</v>
      </c>
      <c r="X66" s="731">
        <f t="shared" ref="X66:X68" si="21">2014-AC66</f>
        <v>3</v>
      </c>
      <c r="Y66" s="731" t="e">
        <f t="shared" ref="Y66:Y68" si="22">IF(O66-10=W66,0,U66)</f>
        <v>#REF!</v>
      </c>
      <c r="Z66" s="732" t="e">
        <f t="shared" ref="Z66:Z68" si="23">IF(O66-10=W66+Y66,0,U66)</f>
        <v>#REF!</v>
      </c>
      <c r="AA66" s="732" t="e">
        <f t="shared" si="13"/>
        <v>#REF!</v>
      </c>
      <c r="AB66" s="732" t="e">
        <f t="shared" si="14"/>
        <v>#REF!</v>
      </c>
      <c r="AC66" s="729">
        <f t="shared" ref="AC66:AC68" si="24">J66</f>
        <v>2011</v>
      </c>
      <c r="AD66" s="733" t="e">
        <f t="shared" si="15"/>
        <v>#REF!</v>
      </c>
      <c r="AE66" s="735" t="e">
        <f t="shared" si="5"/>
        <v>#REF!</v>
      </c>
      <c r="AF66" s="792"/>
    </row>
    <row r="67" spans="1:32" ht="31.5" customHeight="1">
      <c r="A67" s="1024">
        <v>55</v>
      </c>
      <c r="B67" s="964" t="s">
        <v>2954</v>
      </c>
      <c r="C67" s="965" t="s">
        <v>3372</v>
      </c>
      <c r="D67" s="966" t="s">
        <v>941</v>
      </c>
      <c r="E67" s="965" t="s">
        <v>1145</v>
      </c>
      <c r="F67" s="965"/>
      <c r="G67" s="965">
        <v>450</v>
      </c>
      <c r="H67" s="967"/>
      <c r="I67" s="964" t="s">
        <v>3205</v>
      </c>
      <c r="J67" s="967">
        <v>2011</v>
      </c>
      <c r="K67" s="964" t="s">
        <v>1980</v>
      </c>
      <c r="L67" s="967"/>
      <c r="M67" s="967"/>
      <c r="N67" s="967" t="s">
        <v>886</v>
      </c>
      <c r="O67" s="968">
        <v>301923544.78005081</v>
      </c>
      <c r="P67" s="967" t="s">
        <v>927</v>
      </c>
      <c r="Q67" s="969"/>
      <c r="R67" s="729" t="e">
        <f>#REF!</f>
        <v>#REF!</v>
      </c>
      <c r="S67" s="730" t="e">
        <f t="shared" si="6"/>
        <v>#REF!</v>
      </c>
      <c r="T67" s="730" t="e">
        <f t="shared" si="7"/>
        <v>#REF!</v>
      </c>
      <c r="U67" s="731" t="e">
        <f t="shared" si="8"/>
        <v>#REF!</v>
      </c>
      <c r="V67" s="732">
        <f t="shared" si="19"/>
        <v>2</v>
      </c>
      <c r="W67" s="731" t="e">
        <f t="shared" si="20"/>
        <v>#REF!</v>
      </c>
      <c r="X67" s="731">
        <f t="shared" si="21"/>
        <v>3</v>
      </c>
      <c r="Y67" s="731" t="e">
        <f t="shared" si="22"/>
        <v>#REF!</v>
      </c>
      <c r="Z67" s="732" t="e">
        <f t="shared" si="23"/>
        <v>#REF!</v>
      </c>
      <c r="AA67" s="732" t="e">
        <f t="shared" si="13"/>
        <v>#REF!</v>
      </c>
      <c r="AB67" s="732" t="e">
        <f t="shared" si="14"/>
        <v>#REF!</v>
      </c>
      <c r="AC67" s="729">
        <f t="shared" si="24"/>
        <v>2011</v>
      </c>
      <c r="AD67" s="733" t="e">
        <f t="shared" si="15"/>
        <v>#REF!</v>
      </c>
      <c r="AE67" s="735" t="e">
        <f t="shared" si="5"/>
        <v>#REF!</v>
      </c>
      <c r="AF67" s="792"/>
    </row>
    <row r="68" spans="1:32" ht="31.5" customHeight="1">
      <c r="A68" s="963">
        <v>56</v>
      </c>
      <c r="B68" s="947" t="s">
        <v>2955</v>
      </c>
      <c r="C68" s="923" t="s">
        <v>3372</v>
      </c>
      <c r="D68" s="943" t="s">
        <v>946</v>
      </c>
      <c r="E68" s="923" t="s">
        <v>1145</v>
      </c>
      <c r="F68" s="923"/>
      <c r="G68" s="923">
        <v>450</v>
      </c>
      <c r="H68" s="935"/>
      <c r="I68" s="947" t="s">
        <v>3206</v>
      </c>
      <c r="J68" s="935">
        <v>2011</v>
      </c>
      <c r="K68" s="947" t="s">
        <v>1981</v>
      </c>
      <c r="L68" s="935"/>
      <c r="M68" s="935"/>
      <c r="N68" s="935" t="s">
        <v>886</v>
      </c>
      <c r="O68" s="944">
        <v>357276194.65639347</v>
      </c>
      <c r="P68" s="935" t="s">
        <v>927</v>
      </c>
      <c r="Q68" s="937"/>
      <c r="R68" s="729" t="e">
        <f>#REF!</f>
        <v>#REF!</v>
      </c>
      <c r="S68" s="730" t="e">
        <f t="shared" si="6"/>
        <v>#REF!</v>
      </c>
      <c r="T68" s="730" t="e">
        <f t="shared" si="7"/>
        <v>#REF!</v>
      </c>
      <c r="U68" s="731" t="e">
        <f t="shared" si="8"/>
        <v>#REF!</v>
      </c>
      <c r="V68" s="732">
        <f t="shared" si="19"/>
        <v>2</v>
      </c>
      <c r="W68" s="731" t="e">
        <f t="shared" si="20"/>
        <v>#REF!</v>
      </c>
      <c r="X68" s="731">
        <f t="shared" si="21"/>
        <v>3</v>
      </c>
      <c r="Y68" s="731" t="e">
        <f t="shared" si="22"/>
        <v>#REF!</v>
      </c>
      <c r="Z68" s="732" t="e">
        <f t="shared" si="23"/>
        <v>#REF!</v>
      </c>
      <c r="AA68" s="732" t="e">
        <f t="shared" si="13"/>
        <v>#REF!</v>
      </c>
      <c r="AB68" s="732" t="e">
        <f t="shared" si="14"/>
        <v>#REF!</v>
      </c>
      <c r="AC68" s="729">
        <f t="shared" si="24"/>
        <v>2011</v>
      </c>
      <c r="AD68" s="733" t="e">
        <f t="shared" si="15"/>
        <v>#REF!</v>
      </c>
      <c r="AE68" s="735" t="e">
        <f t="shared" si="5"/>
        <v>#REF!</v>
      </c>
      <c r="AF68" s="792"/>
    </row>
    <row r="69" spans="1:32" ht="31.5" customHeight="1">
      <c r="A69" s="963">
        <v>57</v>
      </c>
      <c r="B69" s="947" t="s">
        <v>2956</v>
      </c>
      <c r="C69" s="923" t="s">
        <v>3372</v>
      </c>
      <c r="D69" s="943" t="s">
        <v>946</v>
      </c>
      <c r="E69" s="923" t="s">
        <v>1145</v>
      </c>
      <c r="F69" s="923">
        <v>1</v>
      </c>
      <c r="G69" s="923">
        <v>450</v>
      </c>
      <c r="H69" s="935"/>
      <c r="I69" s="947" t="s">
        <v>3207</v>
      </c>
      <c r="J69" s="935">
        <v>2011</v>
      </c>
      <c r="K69" s="947" t="s">
        <v>1982</v>
      </c>
      <c r="L69" s="935"/>
      <c r="M69" s="935"/>
      <c r="N69" s="935" t="s">
        <v>886</v>
      </c>
      <c r="O69" s="944">
        <v>244681832.75208196</v>
      </c>
      <c r="P69" s="935" t="s">
        <v>927</v>
      </c>
      <c r="Q69" s="937"/>
      <c r="R69" s="729" t="e">
        <f>#REF!</f>
        <v>#REF!</v>
      </c>
      <c r="S69" s="730" t="e">
        <f t="shared" si="6"/>
        <v>#REF!</v>
      </c>
      <c r="T69" s="730" t="e">
        <f t="shared" si="7"/>
        <v>#REF!</v>
      </c>
      <c r="U69" s="731" t="e">
        <f t="shared" si="8"/>
        <v>#REF!</v>
      </c>
      <c r="V69" s="732">
        <f t="shared" si="19"/>
        <v>2</v>
      </c>
      <c r="W69" s="731" t="e">
        <f t="shared" si="9"/>
        <v>#REF!</v>
      </c>
      <c r="X69" s="731">
        <f t="shared" ref="X69:X88" si="25">2014-AC69</f>
        <v>3</v>
      </c>
      <c r="Y69" s="731" t="e">
        <f t="shared" si="11"/>
        <v>#REF!</v>
      </c>
      <c r="Z69" s="732" t="e">
        <f t="shared" si="12"/>
        <v>#REF!</v>
      </c>
      <c r="AA69" s="732" t="e">
        <f t="shared" si="13"/>
        <v>#REF!</v>
      </c>
      <c r="AB69" s="732" t="e">
        <f t="shared" si="14"/>
        <v>#REF!</v>
      </c>
      <c r="AC69" s="729">
        <f t="shared" ref="AC69:AC88" si="26">J69</f>
        <v>2011</v>
      </c>
      <c r="AD69" s="733" t="e">
        <f t="shared" si="15"/>
        <v>#REF!</v>
      </c>
      <c r="AE69" s="735" t="e">
        <f t="shared" si="5"/>
        <v>#REF!</v>
      </c>
      <c r="AF69" s="792"/>
    </row>
    <row r="70" spans="1:32" ht="31.5" customHeight="1">
      <c r="A70" s="963">
        <v>58</v>
      </c>
      <c r="B70" s="947" t="s">
        <v>2957</v>
      </c>
      <c r="C70" s="923" t="s">
        <v>3372</v>
      </c>
      <c r="D70" s="943" t="s">
        <v>949</v>
      </c>
      <c r="E70" s="923"/>
      <c r="F70" s="923">
        <v>1</v>
      </c>
      <c r="G70" s="923"/>
      <c r="H70" s="935"/>
      <c r="I70" s="947" t="s">
        <v>3208</v>
      </c>
      <c r="J70" s="935">
        <v>2011</v>
      </c>
      <c r="K70" s="947" t="s">
        <v>1983</v>
      </c>
      <c r="L70" s="935"/>
      <c r="M70" s="935"/>
      <c r="N70" s="935" t="s">
        <v>886</v>
      </c>
      <c r="O70" s="944">
        <v>241538835.82404065</v>
      </c>
      <c r="P70" s="935" t="s">
        <v>927</v>
      </c>
      <c r="Q70" s="937"/>
      <c r="R70" s="729" t="e">
        <f>#REF!</f>
        <v>#REF!</v>
      </c>
      <c r="S70" s="730" t="e">
        <f t="shared" si="6"/>
        <v>#REF!</v>
      </c>
      <c r="T70" s="730" t="e">
        <f t="shared" si="7"/>
        <v>#REF!</v>
      </c>
      <c r="U70" s="731" t="e">
        <f t="shared" si="8"/>
        <v>#REF!</v>
      </c>
      <c r="V70" s="732">
        <f t="shared" si="19"/>
        <v>2</v>
      </c>
      <c r="W70" s="731" t="e">
        <f t="shared" si="9"/>
        <v>#REF!</v>
      </c>
      <c r="X70" s="731">
        <f t="shared" si="25"/>
        <v>3</v>
      </c>
      <c r="Y70" s="731" t="e">
        <f t="shared" si="11"/>
        <v>#REF!</v>
      </c>
      <c r="Z70" s="732" t="e">
        <f t="shared" si="12"/>
        <v>#REF!</v>
      </c>
      <c r="AA70" s="732" t="e">
        <f t="shared" si="13"/>
        <v>#REF!</v>
      </c>
      <c r="AB70" s="732" t="e">
        <f t="shared" si="14"/>
        <v>#REF!</v>
      </c>
      <c r="AC70" s="729">
        <f t="shared" si="26"/>
        <v>2011</v>
      </c>
      <c r="AD70" s="733" t="e">
        <f t="shared" si="15"/>
        <v>#REF!</v>
      </c>
      <c r="AE70" s="735" t="e">
        <f t="shared" ref="AE70:AE126" si="27">AB70+AA70+Z70+Y70+W70</f>
        <v>#REF!</v>
      </c>
      <c r="AF70" s="792"/>
    </row>
    <row r="71" spans="1:32" ht="24" customHeight="1">
      <c r="A71" s="963">
        <v>59</v>
      </c>
      <c r="B71" s="947" t="s">
        <v>2958</v>
      </c>
      <c r="C71" s="923" t="s">
        <v>3372</v>
      </c>
      <c r="D71" s="943" t="s">
        <v>1053</v>
      </c>
      <c r="E71" s="923"/>
      <c r="F71" s="923">
        <v>1</v>
      </c>
      <c r="G71" s="923"/>
      <c r="H71" s="935"/>
      <c r="I71" s="947" t="s">
        <v>3209</v>
      </c>
      <c r="J71" s="935">
        <v>2011</v>
      </c>
      <c r="K71" s="947" t="s">
        <v>1984</v>
      </c>
      <c r="L71" s="935"/>
      <c r="M71" s="935"/>
      <c r="N71" s="935" t="s">
        <v>886</v>
      </c>
      <c r="O71" s="944">
        <v>239870205.03322291</v>
      </c>
      <c r="P71" s="935" t="s">
        <v>927</v>
      </c>
      <c r="Q71" s="937"/>
      <c r="R71" s="729" t="e">
        <f>#REF!</f>
        <v>#REF!</v>
      </c>
      <c r="S71" s="730" t="e">
        <f t="shared" ref="S71:S127" si="28">VLOOKUP(R71,kelompok,2,0)</f>
        <v>#REF!</v>
      </c>
      <c r="T71" s="730" t="e">
        <f t="shared" ref="T71:T127" si="29">VLOOKUP(R71,MASAMANFAAT,4,0)</f>
        <v>#REF!</v>
      </c>
      <c r="U71" s="731" t="e">
        <f t="shared" ref="U71:U127" si="30">(O71-10)/T71</f>
        <v>#REF!</v>
      </c>
      <c r="V71" s="732">
        <f t="shared" si="19"/>
        <v>2</v>
      </c>
      <c r="W71" s="731" t="e">
        <f t="shared" ref="W71:W127" si="31">IF(V71&gt;T71,O71-10,U71*V71)</f>
        <v>#REF!</v>
      </c>
      <c r="X71" s="731">
        <f t="shared" si="25"/>
        <v>3</v>
      </c>
      <c r="Y71" s="731" t="e">
        <f t="shared" ref="Y71:Y127" si="32">IF(O71-10=W71,0,U71)</f>
        <v>#REF!</v>
      </c>
      <c r="Z71" s="732" t="e">
        <f t="shared" ref="Z71:Z127" si="33">IF(O71-10=W71+Y71,0,U71)</f>
        <v>#REF!</v>
      </c>
      <c r="AA71" s="732" t="e">
        <f t="shared" ref="AA71:AA127" si="34">IF(O71-10=W71+Y71+Z71,0,U71)</f>
        <v>#REF!</v>
      </c>
      <c r="AB71" s="732" t="e">
        <f t="shared" ref="AB71:AB127" si="35">IF(O71-10=W71+Y71+Z71+AA71,0,U71)</f>
        <v>#REF!</v>
      </c>
      <c r="AC71" s="729">
        <f t="shared" si="26"/>
        <v>2011</v>
      </c>
      <c r="AD71" s="733" t="e">
        <f t="shared" ref="AD71:AD127" si="36">O71-(Y71+Z71+W71+AA71+AB71)</f>
        <v>#REF!</v>
      </c>
      <c r="AE71" s="735" t="e">
        <f t="shared" si="27"/>
        <v>#REF!</v>
      </c>
      <c r="AF71" s="792"/>
    </row>
    <row r="72" spans="1:32" ht="24" customHeight="1">
      <c r="A72" s="963">
        <v>60</v>
      </c>
      <c r="B72" s="947" t="s">
        <v>2959</v>
      </c>
      <c r="C72" s="923" t="s">
        <v>3372</v>
      </c>
      <c r="D72" s="943" t="s">
        <v>1055</v>
      </c>
      <c r="E72" s="923"/>
      <c r="F72" s="923">
        <v>1</v>
      </c>
      <c r="G72" s="923"/>
      <c r="H72" s="935"/>
      <c r="I72" s="947" t="s">
        <v>3210</v>
      </c>
      <c r="J72" s="935">
        <v>2011</v>
      </c>
      <c r="K72" s="947" t="s">
        <v>1985</v>
      </c>
      <c r="L72" s="935"/>
      <c r="M72" s="935"/>
      <c r="N72" s="935" t="s">
        <v>886</v>
      </c>
      <c r="O72" s="944">
        <v>229487054.32823694</v>
      </c>
      <c r="P72" s="935" t="s">
        <v>927</v>
      </c>
      <c r="Q72" s="937"/>
      <c r="R72" s="729" t="e">
        <f>#REF!</f>
        <v>#REF!</v>
      </c>
      <c r="S72" s="730" t="e">
        <f t="shared" si="28"/>
        <v>#REF!</v>
      </c>
      <c r="T72" s="730" t="e">
        <f t="shared" si="29"/>
        <v>#REF!</v>
      </c>
      <c r="U72" s="731" t="e">
        <f t="shared" si="30"/>
        <v>#REF!</v>
      </c>
      <c r="V72" s="732">
        <f t="shared" si="19"/>
        <v>2</v>
      </c>
      <c r="W72" s="731" t="e">
        <f t="shared" si="31"/>
        <v>#REF!</v>
      </c>
      <c r="X72" s="731">
        <f t="shared" si="25"/>
        <v>3</v>
      </c>
      <c r="Y72" s="731" t="e">
        <f t="shared" si="32"/>
        <v>#REF!</v>
      </c>
      <c r="Z72" s="732" t="e">
        <f t="shared" si="33"/>
        <v>#REF!</v>
      </c>
      <c r="AA72" s="732" t="e">
        <f t="shared" si="34"/>
        <v>#REF!</v>
      </c>
      <c r="AB72" s="732" t="e">
        <f t="shared" si="35"/>
        <v>#REF!</v>
      </c>
      <c r="AC72" s="729">
        <f t="shared" si="26"/>
        <v>2011</v>
      </c>
      <c r="AD72" s="733" t="e">
        <f t="shared" si="36"/>
        <v>#REF!</v>
      </c>
      <c r="AE72" s="735" t="e">
        <f t="shared" si="27"/>
        <v>#REF!</v>
      </c>
      <c r="AF72" s="792"/>
    </row>
    <row r="73" spans="1:32" ht="24" customHeight="1">
      <c r="A73" s="963">
        <v>61</v>
      </c>
      <c r="B73" s="947" t="s">
        <v>2960</v>
      </c>
      <c r="C73" s="923" t="s">
        <v>3372</v>
      </c>
      <c r="D73" s="943" t="s">
        <v>1055</v>
      </c>
      <c r="E73" s="923"/>
      <c r="F73" s="923">
        <v>1</v>
      </c>
      <c r="G73" s="923"/>
      <c r="H73" s="935"/>
      <c r="I73" s="947" t="s">
        <v>3211</v>
      </c>
      <c r="J73" s="935">
        <v>2011</v>
      </c>
      <c r="K73" s="947" t="s">
        <v>1986</v>
      </c>
      <c r="L73" s="935"/>
      <c r="M73" s="935"/>
      <c r="N73" s="935" t="s">
        <v>886</v>
      </c>
      <c r="O73" s="944">
        <v>239492690.90335989</v>
      </c>
      <c r="P73" s="935" t="s">
        <v>927</v>
      </c>
      <c r="Q73" s="937"/>
      <c r="R73" s="729" t="e">
        <f>#REF!</f>
        <v>#REF!</v>
      </c>
      <c r="S73" s="730" t="e">
        <f t="shared" si="28"/>
        <v>#REF!</v>
      </c>
      <c r="T73" s="730" t="e">
        <f t="shared" si="29"/>
        <v>#REF!</v>
      </c>
      <c r="U73" s="731" t="e">
        <f t="shared" si="30"/>
        <v>#REF!</v>
      </c>
      <c r="V73" s="732">
        <f t="shared" si="19"/>
        <v>2</v>
      </c>
      <c r="W73" s="731" t="e">
        <f t="shared" si="31"/>
        <v>#REF!</v>
      </c>
      <c r="X73" s="731">
        <f t="shared" si="25"/>
        <v>3</v>
      </c>
      <c r="Y73" s="731" t="e">
        <f t="shared" si="32"/>
        <v>#REF!</v>
      </c>
      <c r="Z73" s="732" t="e">
        <f t="shared" si="33"/>
        <v>#REF!</v>
      </c>
      <c r="AA73" s="732" t="e">
        <f t="shared" si="34"/>
        <v>#REF!</v>
      </c>
      <c r="AB73" s="732" t="e">
        <f t="shared" si="35"/>
        <v>#REF!</v>
      </c>
      <c r="AC73" s="729">
        <f t="shared" si="26"/>
        <v>2011</v>
      </c>
      <c r="AD73" s="733" t="e">
        <f t="shared" si="36"/>
        <v>#REF!</v>
      </c>
      <c r="AE73" s="735" t="e">
        <f t="shared" si="27"/>
        <v>#REF!</v>
      </c>
      <c r="AF73" s="792"/>
    </row>
    <row r="74" spans="1:32" ht="31.5" customHeight="1">
      <c r="A74" s="963">
        <v>62</v>
      </c>
      <c r="B74" s="947" t="s">
        <v>2961</v>
      </c>
      <c r="C74" s="923" t="s">
        <v>3372</v>
      </c>
      <c r="D74" s="943" t="s">
        <v>1055</v>
      </c>
      <c r="E74" s="923"/>
      <c r="F74" s="923"/>
      <c r="G74" s="923">
        <v>250</v>
      </c>
      <c r="H74" s="935"/>
      <c r="I74" s="947" t="s">
        <v>3212</v>
      </c>
      <c r="J74" s="935">
        <v>2011</v>
      </c>
      <c r="K74" s="947" t="s">
        <v>1987</v>
      </c>
      <c r="L74" s="935"/>
      <c r="M74" s="935"/>
      <c r="N74" s="935" t="s">
        <v>886</v>
      </c>
      <c r="O74" s="944">
        <v>175746565.47572005</v>
      </c>
      <c r="P74" s="935" t="s">
        <v>927</v>
      </c>
      <c r="Q74" s="937"/>
      <c r="R74" s="729" t="e">
        <f>#REF!</f>
        <v>#REF!</v>
      </c>
      <c r="S74" s="730" t="e">
        <f t="shared" si="28"/>
        <v>#REF!</v>
      </c>
      <c r="T74" s="730" t="e">
        <f t="shared" si="29"/>
        <v>#REF!</v>
      </c>
      <c r="U74" s="731" t="e">
        <f t="shared" si="30"/>
        <v>#REF!</v>
      </c>
      <c r="V74" s="732">
        <f t="shared" si="19"/>
        <v>2</v>
      </c>
      <c r="W74" s="731" t="e">
        <f t="shared" si="31"/>
        <v>#REF!</v>
      </c>
      <c r="X74" s="731">
        <f t="shared" si="25"/>
        <v>3</v>
      </c>
      <c r="Y74" s="731" t="e">
        <f t="shared" si="32"/>
        <v>#REF!</v>
      </c>
      <c r="Z74" s="732" t="e">
        <f t="shared" si="33"/>
        <v>#REF!</v>
      </c>
      <c r="AA74" s="732" t="e">
        <f t="shared" si="34"/>
        <v>#REF!</v>
      </c>
      <c r="AB74" s="732" t="e">
        <f t="shared" si="35"/>
        <v>#REF!</v>
      </c>
      <c r="AC74" s="729">
        <f t="shared" si="26"/>
        <v>2011</v>
      </c>
      <c r="AD74" s="733" t="e">
        <f t="shared" si="36"/>
        <v>#REF!</v>
      </c>
      <c r="AE74" s="735" t="e">
        <f t="shared" si="27"/>
        <v>#REF!</v>
      </c>
      <c r="AF74" s="792"/>
    </row>
    <row r="75" spans="1:32" ht="24" customHeight="1">
      <c r="A75" s="963">
        <v>63</v>
      </c>
      <c r="B75" s="947" t="s">
        <v>2962</v>
      </c>
      <c r="C75" s="923" t="s">
        <v>3373</v>
      </c>
      <c r="D75" s="943" t="s">
        <v>926</v>
      </c>
      <c r="E75" s="923"/>
      <c r="F75" s="923"/>
      <c r="G75" s="923">
        <v>700</v>
      </c>
      <c r="H75" s="935"/>
      <c r="I75" s="947" t="s">
        <v>3213</v>
      </c>
      <c r="J75" s="935">
        <v>2011</v>
      </c>
      <c r="K75" s="947" t="s">
        <v>1988</v>
      </c>
      <c r="L75" s="935"/>
      <c r="M75" s="935"/>
      <c r="N75" s="935" t="s">
        <v>886</v>
      </c>
      <c r="O75" s="944">
        <v>339630071.79936022</v>
      </c>
      <c r="P75" s="935" t="s">
        <v>927</v>
      </c>
      <c r="Q75" s="937"/>
      <c r="R75" s="729" t="e">
        <f>#REF!</f>
        <v>#REF!</v>
      </c>
      <c r="S75" s="730" t="e">
        <f t="shared" si="28"/>
        <v>#REF!</v>
      </c>
      <c r="T75" s="730" t="e">
        <f t="shared" si="29"/>
        <v>#REF!</v>
      </c>
      <c r="U75" s="731" t="e">
        <f t="shared" si="30"/>
        <v>#REF!</v>
      </c>
      <c r="V75" s="732">
        <f t="shared" si="19"/>
        <v>2</v>
      </c>
      <c r="W75" s="731" t="e">
        <f t="shared" si="31"/>
        <v>#REF!</v>
      </c>
      <c r="X75" s="731">
        <f t="shared" si="25"/>
        <v>3</v>
      </c>
      <c r="Y75" s="731" t="e">
        <f t="shared" si="32"/>
        <v>#REF!</v>
      </c>
      <c r="Z75" s="732" t="e">
        <f t="shared" si="33"/>
        <v>#REF!</v>
      </c>
      <c r="AA75" s="732" t="e">
        <f t="shared" si="34"/>
        <v>#REF!</v>
      </c>
      <c r="AB75" s="732" t="e">
        <f t="shared" si="35"/>
        <v>#REF!</v>
      </c>
      <c r="AC75" s="729">
        <f t="shared" si="26"/>
        <v>2011</v>
      </c>
      <c r="AD75" s="733" t="e">
        <f t="shared" si="36"/>
        <v>#REF!</v>
      </c>
      <c r="AE75" s="735" t="e">
        <f t="shared" si="27"/>
        <v>#REF!</v>
      </c>
      <c r="AF75" s="792"/>
    </row>
    <row r="76" spans="1:32" ht="24" customHeight="1">
      <c r="A76" s="963">
        <v>64</v>
      </c>
      <c r="B76" s="947" t="s">
        <v>2963</v>
      </c>
      <c r="C76" s="923" t="s">
        <v>3373</v>
      </c>
      <c r="D76" s="943" t="s">
        <v>941</v>
      </c>
      <c r="E76" s="923"/>
      <c r="F76" s="923"/>
      <c r="G76" s="923"/>
      <c r="H76" s="935"/>
      <c r="I76" s="947" t="s">
        <v>3214</v>
      </c>
      <c r="J76" s="935">
        <v>2011</v>
      </c>
      <c r="K76" s="947" t="s">
        <v>1989</v>
      </c>
      <c r="L76" s="935"/>
      <c r="M76" s="935"/>
      <c r="N76" s="935" t="s">
        <v>886</v>
      </c>
      <c r="O76" s="944">
        <v>276734433.63638413</v>
      </c>
      <c r="P76" s="935" t="s">
        <v>927</v>
      </c>
      <c r="Q76" s="937"/>
      <c r="R76" s="729" t="e">
        <f>#REF!</f>
        <v>#REF!</v>
      </c>
      <c r="S76" s="730" t="e">
        <f t="shared" si="28"/>
        <v>#REF!</v>
      </c>
      <c r="T76" s="730" t="e">
        <f t="shared" si="29"/>
        <v>#REF!</v>
      </c>
      <c r="U76" s="731" t="e">
        <f t="shared" si="30"/>
        <v>#REF!</v>
      </c>
      <c r="V76" s="732">
        <f t="shared" si="19"/>
        <v>2</v>
      </c>
      <c r="W76" s="731" t="e">
        <f t="shared" si="31"/>
        <v>#REF!</v>
      </c>
      <c r="X76" s="731">
        <f t="shared" si="25"/>
        <v>3</v>
      </c>
      <c r="Y76" s="731" t="e">
        <f t="shared" si="32"/>
        <v>#REF!</v>
      </c>
      <c r="Z76" s="732" t="e">
        <f t="shared" si="33"/>
        <v>#REF!</v>
      </c>
      <c r="AA76" s="732" t="e">
        <f t="shared" si="34"/>
        <v>#REF!</v>
      </c>
      <c r="AB76" s="732" t="e">
        <f t="shared" si="35"/>
        <v>#REF!</v>
      </c>
      <c r="AC76" s="729">
        <f t="shared" si="26"/>
        <v>2011</v>
      </c>
      <c r="AD76" s="733" t="e">
        <f t="shared" si="36"/>
        <v>#REF!</v>
      </c>
      <c r="AE76" s="735" t="e">
        <f t="shared" si="27"/>
        <v>#REF!</v>
      </c>
      <c r="AF76" s="792"/>
    </row>
    <row r="77" spans="1:32" ht="24" customHeight="1">
      <c r="A77" s="963">
        <v>65</v>
      </c>
      <c r="B77" s="947" t="s">
        <v>2964</v>
      </c>
      <c r="C77" s="923" t="s">
        <v>3373</v>
      </c>
      <c r="D77" s="943" t="s">
        <v>946</v>
      </c>
      <c r="E77" s="923"/>
      <c r="F77" s="923"/>
      <c r="G77" s="923"/>
      <c r="H77" s="935"/>
      <c r="I77" s="947" t="s">
        <v>3215</v>
      </c>
      <c r="J77" s="935">
        <v>2011</v>
      </c>
      <c r="K77" s="947" t="s">
        <v>1990</v>
      </c>
      <c r="L77" s="935"/>
      <c r="M77" s="935"/>
      <c r="N77" s="935" t="s">
        <v>886</v>
      </c>
      <c r="O77" s="944">
        <v>149945101.19214919</v>
      </c>
      <c r="P77" s="935" t="s">
        <v>927</v>
      </c>
      <c r="Q77" s="937"/>
      <c r="R77" s="729" t="e">
        <f>#REF!</f>
        <v>#REF!</v>
      </c>
      <c r="S77" s="730" t="e">
        <f t="shared" si="28"/>
        <v>#REF!</v>
      </c>
      <c r="T77" s="730" t="e">
        <f t="shared" si="29"/>
        <v>#REF!</v>
      </c>
      <c r="U77" s="731" t="e">
        <f t="shared" si="30"/>
        <v>#REF!</v>
      </c>
      <c r="V77" s="732">
        <f t="shared" si="19"/>
        <v>2</v>
      </c>
      <c r="W77" s="731" t="e">
        <f t="shared" si="31"/>
        <v>#REF!</v>
      </c>
      <c r="X77" s="731">
        <f t="shared" si="25"/>
        <v>3</v>
      </c>
      <c r="Y77" s="731" t="e">
        <f t="shared" si="32"/>
        <v>#REF!</v>
      </c>
      <c r="Z77" s="732" t="e">
        <f t="shared" si="33"/>
        <v>#REF!</v>
      </c>
      <c r="AA77" s="732" t="e">
        <f t="shared" si="34"/>
        <v>#REF!</v>
      </c>
      <c r="AB77" s="732" t="e">
        <f t="shared" si="35"/>
        <v>#REF!</v>
      </c>
      <c r="AC77" s="729">
        <f t="shared" si="26"/>
        <v>2011</v>
      </c>
      <c r="AD77" s="733" t="e">
        <f t="shared" si="36"/>
        <v>#REF!</v>
      </c>
      <c r="AE77" s="735" t="e">
        <f t="shared" si="27"/>
        <v>#REF!</v>
      </c>
      <c r="AF77" s="792"/>
    </row>
    <row r="78" spans="1:32" ht="24" customHeight="1">
      <c r="A78" s="963">
        <v>66</v>
      </c>
      <c r="B78" s="947" t="s">
        <v>2965</v>
      </c>
      <c r="C78" s="923" t="s">
        <v>3373</v>
      </c>
      <c r="D78" s="943" t="s">
        <v>949</v>
      </c>
      <c r="E78" s="923"/>
      <c r="F78" s="923"/>
      <c r="G78" s="923"/>
      <c r="H78" s="935"/>
      <c r="I78" s="947" t="s">
        <v>3215</v>
      </c>
      <c r="J78" s="935">
        <v>2011</v>
      </c>
      <c r="K78" s="947" t="s">
        <v>1991</v>
      </c>
      <c r="L78" s="935"/>
      <c r="M78" s="935"/>
      <c r="N78" s="935" t="s">
        <v>886</v>
      </c>
      <c r="O78" s="944">
        <v>310405600.70849866</v>
      </c>
      <c r="P78" s="935" t="s">
        <v>927</v>
      </c>
      <c r="Q78" s="937"/>
      <c r="R78" s="729" t="e">
        <f>#REF!</f>
        <v>#REF!</v>
      </c>
      <c r="S78" s="730" t="e">
        <f t="shared" si="28"/>
        <v>#REF!</v>
      </c>
      <c r="T78" s="730" t="e">
        <f t="shared" si="29"/>
        <v>#REF!</v>
      </c>
      <c r="U78" s="731" t="e">
        <f t="shared" si="30"/>
        <v>#REF!</v>
      </c>
      <c r="V78" s="732">
        <f t="shared" si="19"/>
        <v>2</v>
      </c>
      <c r="W78" s="731" t="e">
        <f t="shared" si="31"/>
        <v>#REF!</v>
      </c>
      <c r="X78" s="731">
        <f t="shared" si="25"/>
        <v>3</v>
      </c>
      <c r="Y78" s="731" t="e">
        <f t="shared" si="32"/>
        <v>#REF!</v>
      </c>
      <c r="Z78" s="732" t="e">
        <f t="shared" si="33"/>
        <v>#REF!</v>
      </c>
      <c r="AA78" s="732" t="e">
        <f t="shared" si="34"/>
        <v>#REF!</v>
      </c>
      <c r="AB78" s="732" t="e">
        <f t="shared" si="35"/>
        <v>#REF!</v>
      </c>
      <c r="AC78" s="729">
        <f t="shared" si="26"/>
        <v>2011</v>
      </c>
      <c r="AD78" s="733" t="e">
        <f t="shared" si="36"/>
        <v>#REF!</v>
      </c>
      <c r="AE78" s="735" t="e">
        <f t="shared" si="27"/>
        <v>#REF!</v>
      </c>
      <c r="AF78" s="792"/>
    </row>
    <row r="79" spans="1:32" ht="24" customHeight="1">
      <c r="A79" s="963">
        <v>67</v>
      </c>
      <c r="B79" s="947" t="s">
        <v>2966</v>
      </c>
      <c r="C79" s="923" t="s">
        <v>3373</v>
      </c>
      <c r="D79" s="943" t="s">
        <v>1053</v>
      </c>
      <c r="E79" s="923"/>
      <c r="F79" s="923"/>
      <c r="G79" s="923"/>
      <c r="H79" s="935"/>
      <c r="I79" s="947" t="s">
        <v>3216</v>
      </c>
      <c r="J79" s="935">
        <v>2011</v>
      </c>
      <c r="K79" s="947" t="s">
        <v>1992</v>
      </c>
      <c r="L79" s="935"/>
      <c r="M79" s="935"/>
      <c r="N79" s="935" t="s">
        <v>886</v>
      </c>
      <c r="O79" s="944">
        <v>210087033.65702429</v>
      </c>
      <c r="P79" s="935" t="s">
        <v>927</v>
      </c>
      <c r="Q79" s="937"/>
      <c r="R79" s="729" t="e">
        <f>#REF!</f>
        <v>#REF!</v>
      </c>
      <c r="S79" s="730" t="e">
        <f t="shared" si="28"/>
        <v>#REF!</v>
      </c>
      <c r="T79" s="730" t="e">
        <f t="shared" si="29"/>
        <v>#REF!</v>
      </c>
      <c r="U79" s="731" t="e">
        <f t="shared" si="30"/>
        <v>#REF!</v>
      </c>
      <c r="V79" s="732">
        <f t="shared" si="19"/>
        <v>2</v>
      </c>
      <c r="W79" s="731" t="e">
        <f t="shared" si="31"/>
        <v>#REF!</v>
      </c>
      <c r="X79" s="731">
        <f t="shared" si="25"/>
        <v>3</v>
      </c>
      <c r="Y79" s="731" t="e">
        <f t="shared" si="32"/>
        <v>#REF!</v>
      </c>
      <c r="Z79" s="732" t="e">
        <f t="shared" si="33"/>
        <v>#REF!</v>
      </c>
      <c r="AA79" s="732" t="e">
        <f t="shared" si="34"/>
        <v>#REF!</v>
      </c>
      <c r="AB79" s="732" t="e">
        <f t="shared" si="35"/>
        <v>#REF!</v>
      </c>
      <c r="AC79" s="729">
        <f t="shared" si="26"/>
        <v>2011</v>
      </c>
      <c r="AD79" s="733" t="e">
        <f t="shared" si="36"/>
        <v>#REF!</v>
      </c>
      <c r="AE79" s="735" t="e">
        <f t="shared" si="27"/>
        <v>#REF!</v>
      </c>
      <c r="AF79" s="792"/>
    </row>
    <row r="80" spans="1:32" ht="24" customHeight="1">
      <c r="A80" s="963">
        <v>68</v>
      </c>
      <c r="B80" s="947" t="s">
        <v>2967</v>
      </c>
      <c r="C80" s="923" t="s">
        <v>3373</v>
      </c>
      <c r="D80" s="943" t="s">
        <v>1055</v>
      </c>
      <c r="E80" s="923"/>
      <c r="F80" s="923"/>
      <c r="G80" s="923"/>
      <c r="H80" s="935"/>
      <c r="I80" s="947" t="s">
        <v>3217</v>
      </c>
      <c r="J80" s="935">
        <v>2011</v>
      </c>
      <c r="K80" s="947" t="s">
        <v>1993</v>
      </c>
      <c r="L80" s="935"/>
      <c r="M80" s="935"/>
      <c r="N80" s="935" t="s">
        <v>886</v>
      </c>
      <c r="O80" s="944">
        <v>428205979.67225975</v>
      </c>
      <c r="P80" s="935" t="s">
        <v>927</v>
      </c>
      <c r="Q80" s="937"/>
      <c r="R80" s="729" t="e">
        <f>#REF!</f>
        <v>#REF!</v>
      </c>
      <c r="S80" s="730" t="e">
        <f t="shared" si="28"/>
        <v>#REF!</v>
      </c>
      <c r="T80" s="730" t="e">
        <f t="shared" si="29"/>
        <v>#REF!</v>
      </c>
      <c r="U80" s="731" t="e">
        <f t="shared" si="30"/>
        <v>#REF!</v>
      </c>
      <c r="V80" s="732">
        <f t="shared" si="19"/>
        <v>2</v>
      </c>
      <c r="W80" s="731" t="e">
        <f t="shared" si="31"/>
        <v>#REF!</v>
      </c>
      <c r="X80" s="731">
        <f t="shared" si="25"/>
        <v>3</v>
      </c>
      <c r="Y80" s="731" t="e">
        <f t="shared" si="32"/>
        <v>#REF!</v>
      </c>
      <c r="Z80" s="732" t="e">
        <f t="shared" si="33"/>
        <v>#REF!</v>
      </c>
      <c r="AA80" s="732" t="e">
        <f t="shared" si="34"/>
        <v>#REF!</v>
      </c>
      <c r="AB80" s="732" t="e">
        <f t="shared" si="35"/>
        <v>#REF!</v>
      </c>
      <c r="AC80" s="729">
        <f t="shared" si="26"/>
        <v>2011</v>
      </c>
      <c r="AD80" s="733" t="e">
        <f t="shared" si="36"/>
        <v>#REF!</v>
      </c>
      <c r="AE80" s="735" t="e">
        <f t="shared" si="27"/>
        <v>#REF!</v>
      </c>
      <c r="AF80" s="792"/>
    </row>
    <row r="81" spans="1:32" ht="24" customHeight="1">
      <c r="A81" s="963">
        <v>69</v>
      </c>
      <c r="B81" s="947" t="s">
        <v>2968</v>
      </c>
      <c r="C81" s="923" t="s">
        <v>3373</v>
      </c>
      <c r="D81" s="943" t="s">
        <v>1060</v>
      </c>
      <c r="E81" s="923"/>
      <c r="F81" s="923"/>
      <c r="G81" s="923"/>
      <c r="H81" s="935"/>
      <c r="I81" s="947" t="s">
        <v>3218</v>
      </c>
      <c r="J81" s="935">
        <v>2011</v>
      </c>
      <c r="K81" s="947" t="s">
        <v>1994</v>
      </c>
      <c r="L81" s="935"/>
      <c r="M81" s="935"/>
      <c r="N81" s="935" t="s">
        <v>886</v>
      </c>
      <c r="O81" s="944">
        <v>229582347.15790293</v>
      </c>
      <c r="P81" s="935" t="s">
        <v>927</v>
      </c>
      <c r="Q81" s="937"/>
      <c r="R81" s="729" t="e">
        <f>#REF!</f>
        <v>#REF!</v>
      </c>
      <c r="S81" s="730" t="e">
        <f t="shared" si="28"/>
        <v>#REF!</v>
      </c>
      <c r="T81" s="730" t="e">
        <f t="shared" si="29"/>
        <v>#REF!</v>
      </c>
      <c r="U81" s="731" t="e">
        <f t="shared" si="30"/>
        <v>#REF!</v>
      </c>
      <c r="V81" s="732">
        <f t="shared" si="19"/>
        <v>2</v>
      </c>
      <c r="W81" s="731" t="e">
        <f t="shared" si="31"/>
        <v>#REF!</v>
      </c>
      <c r="X81" s="731">
        <f t="shared" si="25"/>
        <v>3</v>
      </c>
      <c r="Y81" s="731" t="e">
        <f t="shared" si="32"/>
        <v>#REF!</v>
      </c>
      <c r="Z81" s="732" t="e">
        <f t="shared" si="33"/>
        <v>#REF!</v>
      </c>
      <c r="AA81" s="732" t="e">
        <f t="shared" si="34"/>
        <v>#REF!</v>
      </c>
      <c r="AB81" s="732" t="e">
        <f t="shared" si="35"/>
        <v>#REF!</v>
      </c>
      <c r="AC81" s="729">
        <f t="shared" si="26"/>
        <v>2011</v>
      </c>
      <c r="AD81" s="733" t="e">
        <f t="shared" si="36"/>
        <v>#REF!</v>
      </c>
      <c r="AE81" s="735" t="e">
        <f t="shared" si="27"/>
        <v>#REF!</v>
      </c>
      <c r="AF81" s="792"/>
    </row>
    <row r="82" spans="1:32" ht="24" customHeight="1">
      <c r="A82" s="963">
        <v>70</v>
      </c>
      <c r="B82" s="947" t="s">
        <v>2969</v>
      </c>
      <c r="C82" s="923" t="s">
        <v>3373</v>
      </c>
      <c r="D82" s="943" t="s">
        <v>1065</v>
      </c>
      <c r="E82" s="923"/>
      <c r="F82" s="923"/>
      <c r="G82" s="923"/>
      <c r="H82" s="935"/>
      <c r="I82" s="947" t="s">
        <v>3219</v>
      </c>
      <c r="J82" s="935">
        <v>2011</v>
      </c>
      <c r="K82" s="947" t="s">
        <v>1995</v>
      </c>
      <c r="L82" s="935"/>
      <c r="M82" s="935"/>
      <c r="N82" s="935" t="s">
        <v>886</v>
      </c>
      <c r="O82" s="944">
        <v>145473922.89410347</v>
      </c>
      <c r="P82" s="935" t="s">
        <v>927</v>
      </c>
      <c r="Q82" s="937"/>
      <c r="R82" s="729" t="e">
        <f>#REF!</f>
        <v>#REF!</v>
      </c>
      <c r="S82" s="730" t="e">
        <f t="shared" si="28"/>
        <v>#REF!</v>
      </c>
      <c r="T82" s="730" t="e">
        <f t="shared" si="29"/>
        <v>#REF!</v>
      </c>
      <c r="U82" s="731" t="e">
        <f t="shared" si="30"/>
        <v>#REF!</v>
      </c>
      <c r="V82" s="732">
        <f t="shared" si="19"/>
        <v>2</v>
      </c>
      <c r="W82" s="731" t="e">
        <f t="shared" si="31"/>
        <v>#REF!</v>
      </c>
      <c r="X82" s="731">
        <f t="shared" si="25"/>
        <v>3</v>
      </c>
      <c r="Y82" s="731" t="e">
        <f t="shared" si="32"/>
        <v>#REF!</v>
      </c>
      <c r="Z82" s="732" t="e">
        <f t="shared" si="33"/>
        <v>#REF!</v>
      </c>
      <c r="AA82" s="732" t="e">
        <f t="shared" si="34"/>
        <v>#REF!</v>
      </c>
      <c r="AB82" s="732" t="e">
        <f t="shared" si="35"/>
        <v>#REF!</v>
      </c>
      <c r="AC82" s="729">
        <f t="shared" si="26"/>
        <v>2011</v>
      </c>
      <c r="AD82" s="733" t="e">
        <f t="shared" si="36"/>
        <v>#REF!</v>
      </c>
      <c r="AE82" s="735" t="e">
        <f t="shared" si="27"/>
        <v>#REF!</v>
      </c>
      <c r="AF82" s="792"/>
    </row>
    <row r="83" spans="1:32" ht="21.75" customHeight="1">
      <c r="A83" s="963">
        <v>71</v>
      </c>
      <c r="B83" s="947" t="s">
        <v>2970</v>
      </c>
      <c r="C83" s="923" t="s">
        <v>3373</v>
      </c>
      <c r="D83" s="943" t="s">
        <v>1072</v>
      </c>
      <c r="E83" s="923"/>
      <c r="F83" s="923"/>
      <c r="G83" s="923"/>
      <c r="H83" s="935"/>
      <c r="I83" s="947" t="s">
        <v>3220</v>
      </c>
      <c r="J83" s="935">
        <v>2011</v>
      </c>
      <c r="K83" s="947" t="s">
        <v>1996</v>
      </c>
      <c r="L83" s="935"/>
      <c r="M83" s="935"/>
      <c r="N83" s="935" t="s">
        <v>886</v>
      </c>
      <c r="O83" s="944">
        <v>79866212.713716477</v>
      </c>
      <c r="P83" s="935" t="s">
        <v>927</v>
      </c>
      <c r="Q83" s="937"/>
      <c r="R83" s="729" t="e">
        <f>#REF!</f>
        <v>#REF!</v>
      </c>
      <c r="S83" s="730" t="e">
        <f t="shared" si="28"/>
        <v>#REF!</v>
      </c>
      <c r="T83" s="730" t="e">
        <f t="shared" si="29"/>
        <v>#REF!</v>
      </c>
      <c r="U83" s="731" t="e">
        <f t="shared" si="30"/>
        <v>#REF!</v>
      </c>
      <c r="V83" s="732">
        <f t="shared" si="19"/>
        <v>2</v>
      </c>
      <c r="W83" s="731" t="e">
        <f t="shared" si="31"/>
        <v>#REF!</v>
      </c>
      <c r="X83" s="731">
        <f t="shared" si="25"/>
        <v>3</v>
      </c>
      <c r="Y83" s="731" t="e">
        <f t="shared" si="32"/>
        <v>#REF!</v>
      </c>
      <c r="Z83" s="732" t="e">
        <f t="shared" si="33"/>
        <v>#REF!</v>
      </c>
      <c r="AA83" s="732" t="e">
        <f t="shared" si="34"/>
        <v>#REF!</v>
      </c>
      <c r="AB83" s="732" t="e">
        <f t="shared" si="35"/>
        <v>#REF!</v>
      </c>
      <c r="AC83" s="729">
        <f t="shared" si="26"/>
        <v>2011</v>
      </c>
      <c r="AD83" s="733" t="e">
        <f t="shared" si="36"/>
        <v>#REF!</v>
      </c>
      <c r="AE83" s="735" t="e">
        <f t="shared" si="27"/>
        <v>#REF!</v>
      </c>
      <c r="AF83" s="792"/>
    </row>
    <row r="84" spans="1:32" ht="21.75" customHeight="1">
      <c r="A84" s="963">
        <v>72</v>
      </c>
      <c r="B84" s="947" t="s">
        <v>2924</v>
      </c>
      <c r="C84" s="923" t="s">
        <v>3372</v>
      </c>
      <c r="D84" s="935"/>
      <c r="E84" s="923"/>
      <c r="F84" s="923"/>
      <c r="G84" s="923"/>
      <c r="H84" s="935"/>
      <c r="I84" s="947" t="s">
        <v>3221</v>
      </c>
      <c r="J84" s="935">
        <v>2011</v>
      </c>
      <c r="K84" s="947"/>
      <c r="L84" s="935"/>
      <c r="M84" s="935"/>
      <c r="N84" s="935" t="s">
        <v>886</v>
      </c>
      <c r="O84" s="944">
        <v>38958538</v>
      </c>
      <c r="P84" s="935" t="s">
        <v>927</v>
      </c>
      <c r="Q84" s="937"/>
      <c r="R84" s="729" t="e">
        <f>#REF!</f>
        <v>#REF!</v>
      </c>
      <c r="S84" s="730" t="e">
        <f t="shared" si="28"/>
        <v>#REF!</v>
      </c>
      <c r="T84" s="730" t="e">
        <f t="shared" si="29"/>
        <v>#REF!</v>
      </c>
      <c r="U84" s="731" t="e">
        <f t="shared" si="30"/>
        <v>#REF!</v>
      </c>
      <c r="V84" s="732">
        <f t="shared" si="19"/>
        <v>2</v>
      </c>
      <c r="W84" s="731" t="e">
        <f t="shared" si="31"/>
        <v>#REF!</v>
      </c>
      <c r="X84" s="731">
        <f t="shared" si="25"/>
        <v>3</v>
      </c>
      <c r="Y84" s="731" t="e">
        <f t="shared" si="32"/>
        <v>#REF!</v>
      </c>
      <c r="Z84" s="732" t="e">
        <f t="shared" si="33"/>
        <v>#REF!</v>
      </c>
      <c r="AA84" s="732" t="e">
        <f t="shared" si="34"/>
        <v>#REF!</v>
      </c>
      <c r="AB84" s="732" t="e">
        <f t="shared" si="35"/>
        <v>#REF!</v>
      </c>
      <c r="AC84" s="729">
        <f t="shared" si="26"/>
        <v>2011</v>
      </c>
      <c r="AD84" s="733" t="e">
        <f t="shared" si="36"/>
        <v>#REF!</v>
      </c>
      <c r="AE84" s="735" t="e">
        <f t="shared" si="27"/>
        <v>#REF!</v>
      </c>
      <c r="AF84" s="792"/>
    </row>
    <row r="85" spans="1:32" ht="21.75" customHeight="1">
      <c r="A85" s="963">
        <v>73</v>
      </c>
      <c r="B85" s="947" t="s">
        <v>2924</v>
      </c>
      <c r="C85" s="923" t="s">
        <v>3372</v>
      </c>
      <c r="D85" s="935"/>
      <c r="E85" s="923"/>
      <c r="F85" s="923"/>
      <c r="G85" s="923"/>
      <c r="H85" s="935"/>
      <c r="I85" s="947" t="s">
        <v>3171</v>
      </c>
      <c r="J85" s="935">
        <v>2011</v>
      </c>
      <c r="K85" s="947"/>
      <c r="L85" s="935"/>
      <c r="M85" s="935"/>
      <c r="N85" s="935" t="s">
        <v>886</v>
      </c>
      <c r="O85" s="944">
        <v>48145784</v>
      </c>
      <c r="P85" s="935" t="s">
        <v>927</v>
      </c>
      <c r="Q85" s="937"/>
      <c r="R85" s="729" t="e">
        <f>#REF!</f>
        <v>#REF!</v>
      </c>
      <c r="S85" s="730" t="e">
        <f t="shared" si="28"/>
        <v>#REF!</v>
      </c>
      <c r="T85" s="730" t="e">
        <f t="shared" si="29"/>
        <v>#REF!</v>
      </c>
      <c r="U85" s="731" t="e">
        <f t="shared" si="30"/>
        <v>#REF!</v>
      </c>
      <c r="V85" s="732">
        <f t="shared" si="19"/>
        <v>2</v>
      </c>
      <c r="W85" s="731" t="e">
        <f t="shared" si="31"/>
        <v>#REF!</v>
      </c>
      <c r="X85" s="731">
        <f t="shared" si="25"/>
        <v>3</v>
      </c>
      <c r="Y85" s="731" t="e">
        <f t="shared" si="32"/>
        <v>#REF!</v>
      </c>
      <c r="Z85" s="732" t="e">
        <f t="shared" si="33"/>
        <v>#REF!</v>
      </c>
      <c r="AA85" s="732" t="e">
        <f t="shared" si="34"/>
        <v>#REF!</v>
      </c>
      <c r="AB85" s="732" t="e">
        <f t="shared" si="35"/>
        <v>#REF!</v>
      </c>
      <c r="AC85" s="729">
        <f t="shared" si="26"/>
        <v>2011</v>
      </c>
      <c r="AD85" s="733" t="e">
        <f t="shared" si="36"/>
        <v>#REF!</v>
      </c>
      <c r="AE85" s="735" t="e">
        <f t="shared" si="27"/>
        <v>#REF!</v>
      </c>
      <c r="AF85" s="792"/>
    </row>
    <row r="86" spans="1:32" ht="21.75" customHeight="1">
      <c r="A86" s="963">
        <v>74</v>
      </c>
      <c r="B86" s="947" t="s">
        <v>2924</v>
      </c>
      <c r="C86" s="923" t="s">
        <v>3372</v>
      </c>
      <c r="D86" s="935"/>
      <c r="E86" s="923"/>
      <c r="F86" s="923"/>
      <c r="G86" s="923"/>
      <c r="H86" s="935"/>
      <c r="I86" s="947" t="s">
        <v>2513</v>
      </c>
      <c r="J86" s="935">
        <v>2011</v>
      </c>
      <c r="K86" s="947"/>
      <c r="L86" s="935"/>
      <c r="M86" s="935"/>
      <c r="N86" s="935" t="s">
        <v>886</v>
      </c>
      <c r="O86" s="944">
        <v>33259062</v>
      </c>
      <c r="P86" s="935"/>
      <c r="Q86" s="937"/>
      <c r="R86" s="729" t="e">
        <f>#REF!</f>
        <v>#REF!</v>
      </c>
      <c r="S86" s="730" t="e">
        <f t="shared" si="28"/>
        <v>#REF!</v>
      </c>
      <c r="T86" s="730" t="e">
        <f t="shared" si="29"/>
        <v>#REF!</v>
      </c>
      <c r="U86" s="731" t="e">
        <f t="shared" si="30"/>
        <v>#REF!</v>
      </c>
      <c r="V86" s="732">
        <f t="shared" si="19"/>
        <v>2</v>
      </c>
      <c r="W86" s="731" t="e">
        <f t="shared" si="31"/>
        <v>#REF!</v>
      </c>
      <c r="X86" s="731">
        <f t="shared" si="25"/>
        <v>3</v>
      </c>
      <c r="Y86" s="731" t="e">
        <f t="shared" si="32"/>
        <v>#REF!</v>
      </c>
      <c r="Z86" s="732" t="e">
        <f t="shared" si="33"/>
        <v>#REF!</v>
      </c>
      <c r="AA86" s="732" t="e">
        <f t="shared" si="34"/>
        <v>#REF!</v>
      </c>
      <c r="AB86" s="732" t="e">
        <f t="shared" si="35"/>
        <v>#REF!</v>
      </c>
      <c r="AC86" s="729">
        <f t="shared" si="26"/>
        <v>2011</v>
      </c>
      <c r="AD86" s="733" t="e">
        <f t="shared" si="36"/>
        <v>#REF!</v>
      </c>
      <c r="AE86" s="735" t="e">
        <f t="shared" si="27"/>
        <v>#REF!</v>
      </c>
      <c r="AF86" s="792"/>
    </row>
    <row r="87" spans="1:32" ht="21.75" customHeight="1">
      <c r="A87" s="963">
        <v>75</v>
      </c>
      <c r="B87" s="947" t="s">
        <v>2924</v>
      </c>
      <c r="C87" s="923" t="s">
        <v>3372</v>
      </c>
      <c r="D87" s="935"/>
      <c r="E87" s="923"/>
      <c r="F87" s="923"/>
      <c r="G87" s="923"/>
      <c r="H87" s="935"/>
      <c r="I87" s="947" t="s">
        <v>3222</v>
      </c>
      <c r="J87" s="935">
        <v>2011</v>
      </c>
      <c r="K87" s="947"/>
      <c r="L87" s="935"/>
      <c r="M87" s="935"/>
      <c r="N87" s="935" t="s">
        <v>886</v>
      </c>
      <c r="O87" s="944">
        <v>37643820</v>
      </c>
      <c r="P87" s="935" t="s">
        <v>927</v>
      </c>
      <c r="Q87" s="937"/>
      <c r="R87" s="729" t="e">
        <f>#REF!</f>
        <v>#REF!</v>
      </c>
      <c r="S87" s="730" t="e">
        <f t="shared" si="28"/>
        <v>#REF!</v>
      </c>
      <c r="T87" s="730" t="e">
        <f t="shared" si="29"/>
        <v>#REF!</v>
      </c>
      <c r="U87" s="731" t="e">
        <f t="shared" si="30"/>
        <v>#REF!</v>
      </c>
      <c r="V87" s="732">
        <f t="shared" si="19"/>
        <v>2</v>
      </c>
      <c r="W87" s="731" t="e">
        <f t="shared" si="31"/>
        <v>#REF!</v>
      </c>
      <c r="X87" s="731">
        <f t="shared" si="25"/>
        <v>3</v>
      </c>
      <c r="Y87" s="731" t="e">
        <f t="shared" si="32"/>
        <v>#REF!</v>
      </c>
      <c r="Z87" s="732" t="e">
        <f t="shared" si="33"/>
        <v>#REF!</v>
      </c>
      <c r="AA87" s="732" t="e">
        <f t="shared" si="34"/>
        <v>#REF!</v>
      </c>
      <c r="AB87" s="732" t="e">
        <f t="shared" si="35"/>
        <v>#REF!</v>
      </c>
      <c r="AC87" s="729">
        <f t="shared" si="26"/>
        <v>2011</v>
      </c>
      <c r="AD87" s="733" t="e">
        <f t="shared" si="36"/>
        <v>#REF!</v>
      </c>
      <c r="AE87" s="735" t="e">
        <f t="shared" si="27"/>
        <v>#REF!</v>
      </c>
      <c r="AF87" s="792"/>
    </row>
    <row r="88" spans="1:32" ht="21.75" customHeight="1">
      <c r="A88" s="963">
        <v>76</v>
      </c>
      <c r="B88" s="947" t="s">
        <v>2924</v>
      </c>
      <c r="C88" s="923" t="s">
        <v>3372</v>
      </c>
      <c r="D88" s="935"/>
      <c r="E88" s="923"/>
      <c r="F88" s="923"/>
      <c r="G88" s="923"/>
      <c r="H88" s="935"/>
      <c r="I88" s="947" t="s">
        <v>3171</v>
      </c>
      <c r="J88" s="935">
        <v>2011</v>
      </c>
      <c r="K88" s="947"/>
      <c r="L88" s="935"/>
      <c r="M88" s="935"/>
      <c r="N88" s="935" t="s">
        <v>886</v>
      </c>
      <c r="O88" s="944">
        <v>26071889</v>
      </c>
      <c r="P88" s="935" t="s">
        <v>927</v>
      </c>
      <c r="Q88" s="937"/>
      <c r="R88" s="729" t="e">
        <f>#REF!</f>
        <v>#REF!</v>
      </c>
      <c r="S88" s="730" t="e">
        <f t="shared" si="28"/>
        <v>#REF!</v>
      </c>
      <c r="T88" s="730" t="e">
        <f t="shared" si="29"/>
        <v>#REF!</v>
      </c>
      <c r="U88" s="731" t="e">
        <f t="shared" si="30"/>
        <v>#REF!</v>
      </c>
      <c r="V88" s="732">
        <f t="shared" si="19"/>
        <v>2</v>
      </c>
      <c r="W88" s="731" t="e">
        <f t="shared" si="31"/>
        <v>#REF!</v>
      </c>
      <c r="X88" s="731">
        <f t="shared" si="25"/>
        <v>3</v>
      </c>
      <c r="Y88" s="731" t="e">
        <f t="shared" si="32"/>
        <v>#REF!</v>
      </c>
      <c r="Z88" s="732" t="e">
        <f t="shared" si="33"/>
        <v>#REF!</v>
      </c>
      <c r="AA88" s="732" t="e">
        <f t="shared" si="34"/>
        <v>#REF!</v>
      </c>
      <c r="AB88" s="732" t="e">
        <f t="shared" si="35"/>
        <v>#REF!</v>
      </c>
      <c r="AC88" s="729">
        <f t="shared" si="26"/>
        <v>2011</v>
      </c>
      <c r="AD88" s="733" t="e">
        <f t="shared" si="36"/>
        <v>#REF!</v>
      </c>
      <c r="AE88" s="735" t="e">
        <f t="shared" si="27"/>
        <v>#REF!</v>
      </c>
      <c r="AF88" s="792"/>
    </row>
    <row r="89" spans="1:32" ht="21.75" customHeight="1">
      <c r="A89" s="963">
        <v>77</v>
      </c>
      <c r="B89" s="947" t="s">
        <v>2971</v>
      </c>
      <c r="C89" s="923" t="s">
        <v>3372</v>
      </c>
      <c r="D89" s="935"/>
      <c r="E89" s="923"/>
      <c r="F89" s="923"/>
      <c r="G89" s="923"/>
      <c r="H89" s="935"/>
      <c r="I89" s="947" t="s">
        <v>1142</v>
      </c>
      <c r="J89" s="935">
        <v>2012</v>
      </c>
      <c r="K89" s="947"/>
      <c r="L89" s="935"/>
      <c r="M89" s="935"/>
      <c r="N89" s="935" t="s">
        <v>886</v>
      </c>
      <c r="O89" s="944">
        <v>1963281008.5936604</v>
      </c>
      <c r="P89" s="935" t="s">
        <v>927</v>
      </c>
      <c r="Q89" s="937"/>
      <c r="R89" s="729" t="e">
        <f>#REF!</f>
        <v>#REF!</v>
      </c>
      <c r="S89" s="730" t="e">
        <f t="shared" si="28"/>
        <v>#REF!</v>
      </c>
      <c r="T89" s="730" t="e">
        <f t="shared" si="29"/>
        <v>#REF!</v>
      </c>
      <c r="U89" s="731" t="e">
        <f t="shared" si="30"/>
        <v>#REF!</v>
      </c>
      <c r="V89" s="732">
        <f t="shared" ref="V89:V117" si="37">2013-AC89</f>
        <v>1</v>
      </c>
      <c r="W89" s="731" t="e">
        <f t="shared" si="31"/>
        <v>#REF!</v>
      </c>
      <c r="X89" s="731">
        <f t="shared" ref="X89:X117" si="38">2014-AC89</f>
        <v>2</v>
      </c>
      <c r="Y89" s="731" t="e">
        <f t="shared" si="32"/>
        <v>#REF!</v>
      </c>
      <c r="Z89" s="732" t="e">
        <f t="shared" si="33"/>
        <v>#REF!</v>
      </c>
      <c r="AA89" s="732" t="e">
        <f t="shared" si="34"/>
        <v>#REF!</v>
      </c>
      <c r="AB89" s="732" t="e">
        <f t="shared" si="35"/>
        <v>#REF!</v>
      </c>
      <c r="AC89" s="729">
        <f t="shared" ref="AC89:AC117" si="39">J89</f>
        <v>2012</v>
      </c>
      <c r="AD89" s="733" t="e">
        <f t="shared" si="36"/>
        <v>#REF!</v>
      </c>
      <c r="AE89" s="735" t="e">
        <f t="shared" si="27"/>
        <v>#REF!</v>
      </c>
      <c r="AF89" s="792"/>
    </row>
    <row r="90" spans="1:32" ht="21.75" customHeight="1">
      <c r="A90" s="963">
        <v>78</v>
      </c>
      <c r="B90" s="947" t="s">
        <v>2972</v>
      </c>
      <c r="C90" s="923" t="s">
        <v>3372</v>
      </c>
      <c r="D90" s="935"/>
      <c r="E90" s="923"/>
      <c r="F90" s="923"/>
      <c r="G90" s="923"/>
      <c r="H90" s="935"/>
      <c r="I90" s="947" t="s">
        <v>1142</v>
      </c>
      <c r="J90" s="935">
        <v>2012</v>
      </c>
      <c r="K90" s="947"/>
      <c r="L90" s="935"/>
      <c r="M90" s="935"/>
      <c r="N90" s="935" t="s">
        <v>886</v>
      </c>
      <c r="O90" s="944">
        <v>1259366020.1133325</v>
      </c>
      <c r="P90" s="935" t="s">
        <v>927</v>
      </c>
      <c r="Q90" s="937"/>
      <c r="R90" s="729" t="e">
        <f>#REF!</f>
        <v>#REF!</v>
      </c>
      <c r="S90" s="730" t="e">
        <f t="shared" si="28"/>
        <v>#REF!</v>
      </c>
      <c r="T90" s="730" t="e">
        <f t="shared" si="29"/>
        <v>#REF!</v>
      </c>
      <c r="U90" s="731" t="e">
        <f t="shared" si="30"/>
        <v>#REF!</v>
      </c>
      <c r="V90" s="732">
        <f t="shared" si="37"/>
        <v>1</v>
      </c>
      <c r="W90" s="731" t="e">
        <f t="shared" si="31"/>
        <v>#REF!</v>
      </c>
      <c r="X90" s="731">
        <f t="shared" si="38"/>
        <v>2</v>
      </c>
      <c r="Y90" s="731" t="e">
        <f t="shared" si="32"/>
        <v>#REF!</v>
      </c>
      <c r="Z90" s="732" t="e">
        <f t="shared" si="33"/>
        <v>#REF!</v>
      </c>
      <c r="AA90" s="732" t="e">
        <f t="shared" si="34"/>
        <v>#REF!</v>
      </c>
      <c r="AB90" s="732" t="e">
        <f t="shared" si="35"/>
        <v>#REF!</v>
      </c>
      <c r="AC90" s="729">
        <f t="shared" si="39"/>
        <v>2012</v>
      </c>
      <c r="AD90" s="733" t="e">
        <f t="shared" si="36"/>
        <v>#REF!</v>
      </c>
      <c r="AE90" s="735" t="e">
        <f t="shared" si="27"/>
        <v>#REF!</v>
      </c>
      <c r="AF90" s="792"/>
    </row>
    <row r="91" spans="1:32" ht="21.75" customHeight="1">
      <c r="A91" s="963">
        <v>79</v>
      </c>
      <c r="B91" s="947" t="s">
        <v>2973</v>
      </c>
      <c r="C91" s="923" t="s">
        <v>3372</v>
      </c>
      <c r="D91" s="935"/>
      <c r="E91" s="923"/>
      <c r="F91" s="923"/>
      <c r="G91" s="923"/>
      <c r="H91" s="935"/>
      <c r="I91" s="947" t="s">
        <v>3171</v>
      </c>
      <c r="J91" s="935">
        <v>2012</v>
      </c>
      <c r="K91" s="947" t="s">
        <v>1997</v>
      </c>
      <c r="L91" s="935"/>
      <c r="M91" s="935"/>
      <c r="N91" s="935" t="s">
        <v>886</v>
      </c>
      <c r="O91" s="944">
        <v>99982683.668142885</v>
      </c>
      <c r="P91" s="935" t="s">
        <v>927</v>
      </c>
      <c r="Q91" s="937"/>
      <c r="R91" s="729" t="e">
        <f>#REF!</f>
        <v>#REF!</v>
      </c>
      <c r="S91" s="730" t="e">
        <f t="shared" si="28"/>
        <v>#REF!</v>
      </c>
      <c r="T91" s="730" t="e">
        <f t="shared" si="29"/>
        <v>#REF!</v>
      </c>
      <c r="U91" s="731" t="e">
        <f t="shared" si="30"/>
        <v>#REF!</v>
      </c>
      <c r="V91" s="732">
        <f t="shared" si="37"/>
        <v>1</v>
      </c>
      <c r="W91" s="731" t="e">
        <f t="shared" si="31"/>
        <v>#REF!</v>
      </c>
      <c r="X91" s="731">
        <f t="shared" si="38"/>
        <v>2</v>
      </c>
      <c r="Y91" s="731" t="e">
        <f t="shared" si="32"/>
        <v>#REF!</v>
      </c>
      <c r="Z91" s="732" t="e">
        <f t="shared" si="33"/>
        <v>#REF!</v>
      </c>
      <c r="AA91" s="732" t="e">
        <f t="shared" si="34"/>
        <v>#REF!</v>
      </c>
      <c r="AB91" s="732" t="e">
        <f t="shared" si="35"/>
        <v>#REF!</v>
      </c>
      <c r="AC91" s="729">
        <f t="shared" si="39"/>
        <v>2012</v>
      </c>
      <c r="AD91" s="733" t="e">
        <f t="shared" si="36"/>
        <v>#REF!</v>
      </c>
      <c r="AE91" s="735" t="e">
        <f t="shared" si="27"/>
        <v>#REF!</v>
      </c>
      <c r="AF91" s="792"/>
    </row>
    <row r="92" spans="1:32" ht="31.5" customHeight="1">
      <c r="A92" s="963">
        <v>80</v>
      </c>
      <c r="B92" s="947" t="s">
        <v>2974</v>
      </c>
      <c r="C92" s="923" t="s">
        <v>3372</v>
      </c>
      <c r="D92" s="935"/>
      <c r="E92" s="923"/>
      <c r="F92" s="923"/>
      <c r="G92" s="923"/>
      <c r="H92" s="935"/>
      <c r="I92" s="947" t="s">
        <v>3223</v>
      </c>
      <c r="J92" s="935">
        <v>2012</v>
      </c>
      <c r="K92" s="947" t="s">
        <v>1998</v>
      </c>
      <c r="L92" s="935"/>
      <c r="M92" s="935"/>
      <c r="N92" s="935" t="s">
        <v>886</v>
      </c>
      <c r="O92" s="944">
        <v>129443659.10468116</v>
      </c>
      <c r="P92" s="935" t="s">
        <v>927</v>
      </c>
      <c r="Q92" s="937"/>
      <c r="R92" s="729" t="e">
        <f>#REF!</f>
        <v>#REF!</v>
      </c>
      <c r="S92" s="730" t="e">
        <f t="shared" si="28"/>
        <v>#REF!</v>
      </c>
      <c r="T92" s="730" t="e">
        <f t="shared" si="29"/>
        <v>#REF!</v>
      </c>
      <c r="U92" s="731" t="e">
        <f t="shared" si="30"/>
        <v>#REF!</v>
      </c>
      <c r="V92" s="732">
        <f t="shared" si="37"/>
        <v>1</v>
      </c>
      <c r="W92" s="731" t="e">
        <f t="shared" si="31"/>
        <v>#REF!</v>
      </c>
      <c r="X92" s="731">
        <f t="shared" si="38"/>
        <v>2</v>
      </c>
      <c r="Y92" s="731" t="e">
        <f t="shared" si="32"/>
        <v>#REF!</v>
      </c>
      <c r="Z92" s="732" t="e">
        <f t="shared" si="33"/>
        <v>#REF!</v>
      </c>
      <c r="AA92" s="732" t="e">
        <f t="shared" si="34"/>
        <v>#REF!</v>
      </c>
      <c r="AB92" s="732" t="e">
        <f t="shared" si="35"/>
        <v>#REF!</v>
      </c>
      <c r="AC92" s="729">
        <f t="shared" si="39"/>
        <v>2012</v>
      </c>
      <c r="AD92" s="733" t="e">
        <f t="shared" si="36"/>
        <v>#REF!</v>
      </c>
      <c r="AE92" s="735" t="e">
        <f t="shared" si="27"/>
        <v>#REF!</v>
      </c>
      <c r="AF92" s="792"/>
    </row>
    <row r="93" spans="1:32" ht="21.75" customHeight="1">
      <c r="A93" s="963">
        <v>81</v>
      </c>
      <c r="B93" s="947" t="s">
        <v>2975</v>
      </c>
      <c r="C93" s="923" t="s">
        <v>3372</v>
      </c>
      <c r="D93" s="935"/>
      <c r="E93" s="923"/>
      <c r="F93" s="923"/>
      <c r="G93" s="923"/>
      <c r="H93" s="935"/>
      <c r="I93" s="947" t="s">
        <v>3224</v>
      </c>
      <c r="J93" s="935">
        <v>2012</v>
      </c>
      <c r="K93" s="947" t="s">
        <v>1999</v>
      </c>
      <c r="L93" s="935"/>
      <c r="M93" s="935"/>
      <c r="N93" s="935" t="s">
        <v>886</v>
      </c>
      <c r="O93" s="944">
        <v>743104971.41083658</v>
      </c>
      <c r="P93" s="935" t="s">
        <v>927</v>
      </c>
      <c r="Q93" s="937"/>
      <c r="R93" s="729" t="e">
        <f>#REF!</f>
        <v>#REF!</v>
      </c>
      <c r="S93" s="730" t="e">
        <f t="shared" si="28"/>
        <v>#REF!</v>
      </c>
      <c r="T93" s="730" t="e">
        <f t="shared" si="29"/>
        <v>#REF!</v>
      </c>
      <c r="U93" s="731" t="e">
        <f t="shared" si="30"/>
        <v>#REF!</v>
      </c>
      <c r="V93" s="732">
        <f t="shared" si="37"/>
        <v>1</v>
      </c>
      <c r="W93" s="731" t="e">
        <f t="shared" si="31"/>
        <v>#REF!</v>
      </c>
      <c r="X93" s="731">
        <f t="shared" si="38"/>
        <v>2</v>
      </c>
      <c r="Y93" s="731" t="e">
        <f t="shared" si="32"/>
        <v>#REF!</v>
      </c>
      <c r="Z93" s="732" t="e">
        <f t="shared" si="33"/>
        <v>#REF!</v>
      </c>
      <c r="AA93" s="732" t="e">
        <f t="shared" si="34"/>
        <v>#REF!</v>
      </c>
      <c r="AB93" s="732" t="e">
        <f t="shared" si="35"/>
        <v>#REF!</v>
      </c>
      <c r="AC93" s="729">
        <f t="shared" si="39"/>
        <v>2012</v>
      </c>
      <c r="AD93" s="733" t="e">
        <f t="shared" si="36"/>
        <v>#REF!</v>
      </c>
      <c r="AE93" s="735" t="e">
        <f t="shared" si="27"/>
        <v>#REF!</v>
      </c>
      <c r="AF93" s="792"/>
    </row>
    <row r="94" spans="1:32" ht="31.5" customHeight="1">
      <c r="A94" s="963">
        <v>82</v>
      </c>
      <c r="B94" s="947" t="s">
        <v>2976</v>
      </c>
      <c r="C94" s="923" t="s">
        <v>3372</v>
      </c>
      <c r="D94" s="935"/>
      <c r="E94" s="923"/>
      <c r="F94" s="923"/>
      <c r="G94" s="923"/>
      <c r="H94" s="935"/>
      <c r="I94" s="947" t="s">
        <v>3225</v>
      </c>
      <c r="J94" s="935">
        <v>2012</v>
      </c>
      <c r="K94" s="947" t="s">
        <v>2000</v>
      </c>
      <c r="L94" s="935"/>
      <c r="M94" s="935"/>
      <c r="N94" s="935" t="s">
        <v>886</v>
      </c>
      <c r="O94" s="944">
        <v>487775917.90533215</v>
      </c>
      <c r="P94" s="935" t="s">
        <v>927</v>
      </c>
      <c r="Q94" s="937"/>
      <c r="R94" s="729" t="e">
        <f>#REF!</f>
        <v>#REF!</v>
      </c>
      <c r="S94" s="730" t="e">
        <f t="shared" si="28"/>
        <v>#REF!</v>
      </c>
      <c r="T94" s="730" t="e">
        <f t="shared" si="29"/>
        <v>#REF!</v>
      </c>
      <c r="U94" s="731" t="e">
        <f t="shared" si="30"/>
        <v>#REF!</v>
      </c>
      <c r="V94" s="732">
        <f t="shared" si="37"/>
        <v>1</v>
      </c>
      <c r="W94" s="731" t="e">
        <f t="shared" si="31"/>
        <v>#REF!</v>
      </c>
      <c r="X94" s="731">
        <f t="shared" si="38"/>
        <v>2</v>
      </c>
      <c r="Y94" s="731" t="e">
        <f t="shared" si="32"/>
        <v>#REF!</v>
      </c>
      <c r="Z94" s="732" t="e">
        <f t="shared" si="33"/>
        <v>#REF!</v>
      </c>
      <c r="AA94" s="732" t="e">
        <f t="shared" si="34"/>
        <v>#REF!</v>
      </c>
      <c r="AB94" s="732" t="e">
        <f t="shared" si="35"/>
        <v>#REF!</v>
      </c>
      <c r="AC94" s="729">
        <f t="shared" si="39"/>
        <v>2012</v>
      </c>
      <c r="AD94" s="733" t="e">
        <f t="shared" si="36"/>
        <v>#REF!</v>
      </c>
      <c r="AE94" s="735" t="e">
        <f t="shared" si="27"/>
        <v>#REF!</v>
      </c>
      <c r="AF94" s="792"/>
    </row>
    <row r="95" spans="1:32" ht="21.75" customHeight="1">
      <c r="A95" s="963">
        <v>83</v>
      </c>
      <c r="B95" s="947" t="s">
        <v>2977</v>
      </c>
      <c r="C95" s="923" t="s">
        <v>3372</v>
      </c>
      <c r="D95" s="935"/>
      <c r="E95" s="923"/>
      <c r="F95" s="923"/>
      <c r="G95" s="923"/>
      <c r="H95" s="935"/>
      <c r="I95" s="947" t="s">
        <v>3226</v>
      </c>
      <c r="J95" s="935">
        <v>2012</v>
      </c>
      <c r="K95" s="947" t="s">
        <v>2001</v>
      </c>
      <c r="L95" s="935"/>
      <c r="M95" s="935"/>
      <c r="N95" s="935" t="s">
        <v>886</v>
      </c>
      <c r="O95" s="944">
        <v>1233644929.8722076</v>
      </c>
      <c r="P95" s="935" t="s">
        <v>927</v>
      </c>
      <c r="Q95" s="937"/>
      <c r="R95" s="729" t="e">
        <f>#REF!</f>
        <v>#REF!</v>
      </c>
      <c r="S95" s="730" t="e">
        <f t="shared" si="28"/>
        <v>#REF!</v>
      </c>
      <c r="T95" s="730" t="e">
        <f t="shared" si="29"/>
        <v>#REF!</v>
      </c>
      <c r="U95" s="731" t="e">
        <f t="shared" si="30"/>
        <v>#REF!</v>
      </c>
      <c r="V95" s="732">
        <f t="shared" si="37"/>
        <v>1</v>
      </c>
      <c r="W95" s="731" t="e">
        <f t="shared" si="31"/>
        <v>#REF!</v>
      </c>
      <c r="X95" s="731">
        <f t="shared" si="38"/>
        <v>2</v>
      </c>
      <c r="Y95" s="731" t="e">
        <f t="shared" si="32"/>
        <v>#REF!</v>
      </c>
      <c r="Z95" s="732" t="e">
        <f t="shared" si="33"/>
        <v>#REF!</v>
      </c>
      <c r="AA95" s="732" t="e">
        <f t="shared" si="34"/>
        <v>#REF!</v>
      </c>
      <c r="AB95" s="732" t="e">
        <f t="shared" si="35"/>
        <v>#REF!</v>
      </c>
      <c r="AC95" s="729">
        <f t="shared" si="39"/>
        <v>2012</v>
      </c>
      <c r="AD95" s="733" t="e">
        <f t="shared" si="36"/>
        <v>#REF!</v>
      </c>
      <c r="AE95" s="735" t="e">
        <f t="shared" si="27"/>
        <v>#REF!</v>
      </c>
      <c r="AF95" s="792"/>
    </row>
    <row r="96" spans="1:32" ht="21.75" customHeight="1">
      <c r="A96" s="963">
        <v>84</v>
      </c>
      <c r="B96" s="947" t="s">
        <v>2978</v>
      </c>
      <c r="C96" s="923" t="s">
        <v>3372</v>
      </c>
      <c r="D96" s="935"/>
      <c r="E96" s="923"/>
      <c r="F96" s="923"/>
      <c r="G96" s="923"/>
      <c r="H96" s="935"/>
      <c r="I96" s="947" t="s">
        <v>3227</v>
      </c>
      <c r="J96" s="935">
        <v>2012</v>
      </c>
      <c r="K96" s="947" t="s">
        <v>2002</v>
      </c>
      <c r="L96" s="935"/>
      <c r="M96" s="935"/>
      <c r="N96" s="935" t="s">
        <v>886</v>
      </c>
      <c r="O96" s="944">
        <v>267557835.80309668</v>
      </c>
      <c r="P96" s="935" t="s">
        <v>927</v>
      </c>
      <c r="Q96" s="937"/>
      <c r="R96" s="729" t="e">
        <f>#REF!</f>
        <v>#REF!</v>
      </c>
      <c r="S96" s="730" t="e">
        <f t="shared" si="28"/>
        <v>#REF!</v>
      </c>
      <c r="T96" s="730" t="e">
        <f t="shared" si="29"/>
        <v>#REF!</v>
      </c>
      <c r="U96" s="731" t="e">
        <f t="shared" si="30"/>
        <v>#REF!</v>
      </c>
      <c r="V96" s="732">
        <f t="shared" si="37"/>
        <v>1</v>
      </c>
      <c r="W96" s="731" t="e">
        <f t="shared" si="31"/>
        <v>#REF!</v>
      </c>
      <c r="X96" s="731">
        <f t="shared" si="38"/>
        <v>2</v>
      </c>
      <c r="Y96" s="731" t="e">
        <f t="shared" si="32"/>
        <v>#REF!</v>
      </c>
      <c r="Z96" s="732" t="e">
        <f t="shared" si="33"/>
        <v>#REF!</v>
      </c>
      <c r="AA96" s="732" t="e">
        <f t="shared" si="34"/>
        <v>#REF!</v>
      </c>
      <c r="AB96" s="732" t="e">
        <f t="shared" si="35"/>
        <v>#REF!</v>
      </c>
      <c r="AC96" s="729">
        <f t="shared" si="39"/>
        <v>2012</v>
      </c>
      <c r="AD96" s="733" t="e">
        <f t="shared" si="36"/>
        <v>#REF!</v>
      </c>
      <c r="AE96" s="735" t="e">
        <f t="shared" si="27"/>
        <v>#REF!</v>
      </c>
      <c r="AF96" s="792"/>
    </row>
    <row r="97" spans="1:32" ht="21.75" customHeight="1">
      <c r="A97" s="963">
        <v>85</v>
      </c>
      <c r="B97" s="947" t="s">
        <v>2979</v>
      </c>
      <c r="C97" s="923" t="s">
        <v>3372</v>
      </c>
      <c r="D97" s="935"/>
      <c r="E97" s="923"/>
      <c r="F97" s="923"/>
      <c r="G97" s="923"/>
      <c r="H97" s="935"/>
      <c r="I97" s="947" t="s">
        <v>3228</v>
      </c>
      <c r="J97" s="935">
        <v>2012</v>
      </c>
      <c r="K97" s="947" t="s">
        <v>2003</v>
      </c>
      <c r="L97" s="935"/>
      <c r="M97" s="935"/>
      <c r="N97" s="935" t="s">
        <v>886</v>
      </c>
      <c r="O97" s="944">
        <v>1085876609.2695487</v>
      </c>
      <c r="P97" s="935" t="s">
        <v>927</v>
      </c>
      <c r="Q97" s="937"/>
      <c r="R97" s="729" t="e">
        <f>#REF!</f>
        <v>#REF!</v>
      </c>
      <c r="S97" s="730" t="e">
        <f t="shared" si="28"/>
        <v>#REF!</v>
      </c>
      <c r="T97" s="730" t="e">
        <f t="shared" si="29"/>
        <v>#REF!</v>
      </c>
      <c r="U97" s="731" t="e">
        <f t="shared" si="30"/>
        <v>#REF!</v>
      </c>
      <c r="V97" s="732">
        <f t="shared" si="37"/>
        <v>1</v>
      </c>
      <c r="W97" s="731" t="e">
        <f t="shared" si="31"/>
        <v>#REF!</v>
      </c>
      <c r="X97" s="731">
        <f t="shared" si="38"/>
        <v>2</v>
      </c>
      <c r="Y97" s="731" t="e">
        <f t="shared" si="32"/>
        <v>#REF!</v>
      </c>
      <c r="Z97" s="732" t="e">
        <f t="shared" si="33"/>
        <v>#REF!</v>
      </c>
      <c r="AA97" s="732" t="e">
        <f t="shared" si="34"/>
        <v>#REF!</v>
      </c>
      <c r="AB97" s="732" t="e">
        <f t="shared" si="35"/>
        <v>#REF!</v>
      </c>
      <c r="AC97" s="729">
        <f t="shared" si="39"/>
        <v>2012</v>
      </c>
      <c r="AD97" s="733" t="e">
        <f t="shared" si="36"/>
        <v>#REF!</v>
      </c>
      <c r="AE97" s="735" t="e">
        <f t="shared" si="27"/>
        <v>#REF!</v>
      </c>
      <c r="AF97" s="792"/>
    </row>
    <row r="98" spans="1:32" ht="21.75" customHeight="1">
      <c r="A98" s="963">
        <v>86</v>
      </c>
      <c r="B98" s="947" t="s">
        <v>2980</v>
      </c>
      <c r="C98" s="923" t="s">
        <v>3372</v>
      </c>
      <c r="D98" s="935"/>
      <c r="E98" s="923"/>
      <c r="F98" s="923"/>
      <c r="G98" s="923"/>
      <c r="H98" s="935"/>
      <c r="I98" s="947" t="s">
        <v>3229</v>
      </c>
      <c r="J98" s="935">
        <v>2012</v>
      </c>
      <c r="K98" s="947" t="s">
        <v>2004</v>
      </c>
      <c r="L98" s="935"/>
      <c r="M98" s="935"/>
      <c r="N98" s="935" t="s">
        <v>886</v>
      </c>
      <c r="O98" s="944">
        <v>100342918.34735668</v>
      </c>
      <c r="P98" s="935" t="s">
        <v>927</v>
      </c>
      <c r="Q98" s="937"/>
      <c r="R98" s="729" t="e">
        <f>#REF!</f>
        <v>#REF!</v>
      </c>
      <c r="S98" s="730" t="e">
        <f t="shared" si="28"/>
        <v>#REF!</v>
      </c>
      <c r="T98" s="730" t="e">
        <f t="shared" si="29"/>
        <v>#REF!</v>
      </c>
      <c r="U98" s="731" t="e">
        <f t="shared" si="30"/>
        <v>#REF!</v>
      </c>
      <c r="V98" s="732">
        <f t="shared" si="37"/>
        <v>1</v>
      </c>
      <c r="W98" s="731" t="e">
        <f t="shared" si="31"/>
        <v>#REF!</v>
      </c>
      <c r="X98" s="731">
        <f t="shared" si="38"/>
        <v>2</v>
      </c>
      <c r="Y98" s="731" t="e">
        <f t="shared" si="32"/>
        <v>#REF!</v>
      </c>
      <c r="Z98" s="732" t="e">
        <f t="shared" si="33"/>
        <v>#REF!</v>
      </c>
      <c r="AA98" s="732" t="e">
        <f t="shared" si="34"/>
        <v>#REF!</v>
      </c>
      <c r="AB98" s="732" t="e">
        <f t="shared" si="35"/>
        <v>#REF!</v>
      </c>
      <c r="AC98" s="729">
        <f t="shared" si="39"/>
        <v>2012</v>
      </c>
      <c r="AD98" s="733" t="e">
        <f t="shared" si="36"/>
        <v>#REF!</v>
      </c>
      <c r="AE98" s="735" t="e">
        <f t="shared" si="27"/>
        <v>#REF!</v>
      </c>
      <c r="AF98" s="792"/>
    </row>
    <row r="99" spans="1:32" ht="21.75" customHeight="1">
      <c r="A99" s="963">
        <v>87</v>
      </c>
      <c r="B99" s="947" t="s">
        <v>2981</v>
      </c>
      <c r="C99" s="923" t="s">
        <v>3372</v>
      </c>
      <c r="D99" s="935"/>
      <c r="E99" s="923"/>
      <c r="F99" s="923"/>
      <c r="G99" s="923"/>
      <c r="H99" s="935"/>
      <c r="I99" s="947" t="s">
        <v>1142</v>
      </c>
      <c r="J99" s="935">
        <v>2012</v>
      </c>
      <c r="K99" s="947"/>
      <c r="L99" s="935"/>
      <c r="M99" s="935"/>
      <c r="N99" s="935" t="s">
        <v>886</v>
      </c>
      <c r="O99" s="944">
        <v>1523586988.0347226</v>
      </c>
      <c r="P99" s="935" t="s">
        <v>927</v>
      </c>
      <c r="Q99" s="937"/>
      <c r="R99" s="729" t="e">
        <f>#REF!</f>
        <v>#REF!</v>
      </c>
      <c r="S99" s="730" t="e">
        <f t="shared" si="28"/>
        <v>#REF!</v>
      </c>
      <c r="T99" s="730" t="e">
        <f t="shared" si="29"/>
        <v>#REF!</v>
      </c>
      <c r="U99" s="731" t="e">
        <f t="shared" si="30"/>
        <v>#REF!</v>
      </c>
      <c r="V99" s="732">
        <f t="shared" si="37"/>
        <v>1</v>
      </c>
      <c r="W99" s="731" t="e">
        <f t="shared" si="31"/>
        <v>#REF!</v>
      </c>
      <c r="X99" s="731">
        <f t="shared" si="38"/>
        <v>2</v>
      </c>
      <c r="Y99" s="731" t="e">
        <f t="shared" si="32"/>
        <v>#REF!</v>
      </c>
      <c r="Z99" s="732" t="e">
        <f t="shared" si="33"/>
        <v>#REF!</v>
      </c>
      <c r="AA99" s="732" t="e">
        <f t="shared" si="34"/>
        <v>#REF!</v>
      </c>
      <c r="AB99" s="732" t="e">
        <f t="shared" si="35"/>
        <v>#REF!</v>
      </c>
      <c r="AC99" s="729">
        <f t="shared" si="39"/>
        <v>2012</v>
      </c>
      <c r="AD99" s="733" t="e">
        <f t="shared" si="36"/>
        <v>#REF!</v>
      </c>
      <c r="AE99" s="735" t="e">
        <f t="shared" si="27"/>
        <v>#REF!</v>
      </c>
      <c r="AF99" s="792"/>
    </row>
    <row r="100" spans="1:32" ht="25.5" customHeight="1" thickBot="1">
      <c r="A100" s="1025">
        <v>88</v>
      </c>
      <c r="B100" s="1029" t="s">
        <v>2982</v>
      </c>
      <c r="C100" s="1027" t="s">
        <v>3372</v>
      </c>
      <c r="D100" s="1030"/>
      <c r="E100" s="1027"/>
      <c r="F100" s="925"/>
      <c r="G100" s="925"/>
      <c r="H100" s="950"/>
      <c r="I100" s="970" t="s">
        <v>3230</v>
      </c>
      <c r="J100" s="950">
        <v>2012</v>
      </c>
      <c r="K100" s="970" t="s">
        <v>2005</v>
      </c>
      <c r="L100" s="950"/>
      <c r="M100" s="950"/>
      <c r="N100" s="950" t="s">
        <v>886</v>
      </c>
      <c r="O100" s="973">
        <v>1211311357.1107497</v>
      </c>
      <c r="P100" s="950" t="s">
        <v>927</v>
      </c>
      <c r="Q100" s="951"/>
      <c r="R100" s="729" t="e">
        <f>#REF!</f>
        <v>#REF!</v>
      </c>
      <c r="S100" s="730" t="e">
        <f t="shared" si="28"/>
        <v>#REF!</v>
      </c>
      <c r="T100" s="730" t="e">
        <f t="shared" si="29"/>
        <v>#REF!</v>
      </c>
      <c r="U100" s="731" t="e">
        <f t="shared" si="30"/>
        <v>#REF!</v>
      </c>
      <c r="V100" s="732">
        <f t="shared" si="37"/>
        <v>1</v>
      </c>
      <c r="W100" s="731" t="e">
        <f t="shared" si="31"/>
        <v>#REF!</v>
      </c>
      <c r="X100" s="731">
        <f t="shared" si="38"/>
        <v>2</v>
      </c>
      <c r="Y100" s="731" t="e">
        <f t="shared" si="32"/>
        <v>#REF!</v>
      </c>
      <c r="Z100" s="732" t="e">
        <f t="shared" si="33"/>
        <v>#REF!</v>
      </c>
      <c r="AA100" s="732" t="e">
        <f t="shared" si="34"/>
        <v>#REF!</v>
      </c>
      <c r="AB100" s="732" t="e">
        <f t="shared" si="35"/>
        <v>#REF!</v>
      </c>
      <c r="AC100" s="729">
        <f t="shared" si="39"/>
        <v>2012</v>
      </c>
      <c r="AD100" s="733" t="e">
        <f t="shared" si="36"/>
        <v>#REF!</v>
      </c>
      <c r="AE100" s="735" t="e">
        <f t="shared" si="27"/>
        <v>#REF!</v>
      </c>
      <c r="AF100" s="792"/>
    </row>
    <row r="101" spans="1:32" ht="21.75" customHeight="1">
      <c r="A101" s="1024">
        <v>89</v>
      </c>
      <c r="B101" s="964" t="s">
        <v>2983</v>
      </c>
      <c r="C101" s="965" t="s">
        <v>3372</v>
      </c>
      <c r="D101" s="967"/>
      <c r="E101" s="965"/>
      <c r="F101" s="965"/>
      <c r="G101" s="965"/>
      <c r="H101" s="967"/>
      <c r="I101" s="964" t="s">
        <v>3231</v>
      </c>
      <c r="J101" s="967">
        <v>2012</v>
      </c>
      <c r="K101" s="964" t="s">
        <v>2006</v>
      </c>
      <c r="L101" s="967"/>
      <c r="M101" s="967"/>
      <c r="N101" s="967" t="s">
        <v>886</v>
      </c>
      <c r="O101" s="968">
        <v>1097447489.6542649</v>
      </c>
      <c r="P101" s="967" t="s">
        <v>927</v>
      </c>
      <c r="Q101" s="969"/>
      <c r="R101" s="729" t="e">
        <f>#REF!</f>
        <v>#REF!</v>
      </c>
      <c r="S101" s="730" t="e">
        <f t="shared" si="28"/>
        <v>#REF!</v>
      </c>
      <c r="T101" s="730" t="e">
        <f t="shared" si="29"/>
        <v>#REF!</v>
      </c>
      <c r="U101" s="731" t="e">
        <f t="shared" si="30"/>
        <v>#REF!</v>
      </c>
      <c r="V101" s="732">
        <f t="shared" si="37"/>
        <v>1</v>
      </c>
      <c r="W101" s="731" t="e">
        <f t="shared" si="31"/>
        <v>#REF!</v>
      </c>
      <c r="X101" s="731">
        <f t="shared" si="38"/>
        <v>2</v>
      </c>
      <c r="Y101" s="731" t="e">
        <f t="shared" si="32"/>
        <v>#REF!</v>
      </c>
      <c r="Z101" s="732" t="e">
        <f t="shared" si="33"/>
        <v>#REF!</v>
      </c>
      <c r="AA101" s="732" t="e">
        <f t="shared" si="34"/>
        <v>#REF!</v>
      </c>
      <c r="AB101" s="732" t="e">
        <f t="shared" si="35"/>
        <v>#REF!</v>
      </c>
      <c r="AC101" s="729">
        <f t="shared" si="39"/>
        <v>2012</v>
      </c>
      <c r="AD101" s="733" t="e">
        <f t="shared" si="36"/>
        <v>#REF!</v>
      </c>
      <c r="AE101" s="735" t="e">
        <f t="shared" si="27"/>
        <v>#REF!</v>
      </c>
      <c r="AF101" s="792"/>
    </row>
    <row r="102" spans="1:32" ht="21.75" customHeight="1">
      <c r="A102" s="963">
        <v>90</v>
      </c>
      <c r="B102" s="947" t="s">
        <v>2984</v>
      </c>
      <c r="C102" s="923" t="s">
        <v>3372</v>
      </c>
      <c r="D102" s="935"/>
      <c r="E102" s="923"/>
      <c r="F102" s="923"/>
      <c r="G102" s="923"/>
      <c r="H102" s="935"/>
      <c r="I102" s="947" t="s">
        <v>3232</v>
      </c>
      <c r="J102" s="935">
        <v>2012</v>
      </c>
      <c r="K102" s="947" t="s">
        <v>2007</v>
      </c>
      <c r="L102" s="935"/>
      <c r="M102" s="935"/>
      <c r="N102" s="935" t="s">
        <v>886</v>
      </c>
      <c r="O102" s="944">
        <v>1198941961.8721189</v>
      </c>
      <c r="P102" s="935" t="s">
        <v>927</v>
      </c>
      <c r="Q102" s="937"/>
      <c r="R102" s="729" t="e">
        <f>#REF!</f>
        <v>#REF!</v>
      </c>
      <c r="S102" s="730" t="e">
        <f t="shared" si="28"/>
        <v>#REF!</v>
      </c>
      <c r="T102" s="730" t="e">
        <f t="shared" si="29"/>
        <v>#REF!</v>
      </c>
      <c r="U102" s="731" t="e">
        <f t="shared" si="30"/>
        <v>#REF!</v>
      </c>
      <c r="V102" s="732">
        <f t="shared" si="37"/>
        <v>1</v>
      </c>
      <c r="W102" s="731" t="e">
        <f t="shared" si="31"/>
        <v>#REF!</v>
      </c>
      <c r="X102" s="731">
        <f t="shared" si="38"/>
        <v>2</v>
      </c>
      <c r="Y102" s="731" t="e">
        <f t="shared" si="32"/>
        <v>#REF!</v>
      </c>
      <c r="Z102" s="732" t="e">
        <f t="shared" si="33"/>
        <v>#REF!</v>
      </c>
      <c r="AA102" s="732" t="e">
        <f t="shared" si="34"/>
        <v>#REF!</v>
      </c>
      <c r="AB102" s="732" t="e">
        <f t="shared" si="35"/>
        <v>#REF!</v>
      </c>
      <c r="AC102" s="729">
        <f t="shared" si="39"/>
        <v>2012</v>
      </c>
      <c r="AD102" s="733" t="e">
        <f t="shared" si="36"/>
        <v>#REF!</v>
      </c>
      <c r="AE102" s="735" t="e">
        <f t="shared" si="27"/>
        <v>#REF!</v>
      </c>
      <c r="AF102" s="792"/>
    </row>
    <row r="103" spans="1:32" ht="21.75" customHeight="1">
      <c r="A103" s="963">
        <v>91</v>
      </c>
      <c r="B103" s="947" t="s">
        <v>2985</v>
      </c>
      <c r="C103" s="923" t="s">
        <v>3372</v>
      </c>
      <c r="D103" s="935"/>
      <c r="E103" s="923"/>
      <c r="F103" s="923"/>
      <c r="G103" s="923"/>
      <c r="H103" s="935"/>
      <c r="I103" s="947" t="s">
        <v>3233</v>
      </c>
      <c r="J103" s="935">
        <v>2012</v>
      </c>
      <c r="K103" s="947" t="s">
        <v>2008</v>
      </c>
      <c r="L103" s="935"/>
      <c r="M103" s="935"/>
      <c r="N103" s="935" t="s">
        <v>886</v>
      </c>
      <c r="O103" s="944">
        <v>932745671.67152059</v>
      </c>
      <c r="P103" s="935" t="s">
        <v>927</v>
      </c>
      <c r="Q103" s="937"/>
      <c r="R103" s="729" t="e">
        <f>#REF!</f>
        <v>#REF!</v>
      </c>
      <c r="S103" s="730" t="e">
        <f t="shared" si="28"/>
        <v>#REF!</v>
      </c>
      <c r="T103" s="730" t="e">
        <f t="shared" si="29"/>
        <v>#REF!</v>
      </c>
      <c r="U103" s="731" t="e">
        <f t="shared" si="30"/>
        <v>#REF!</v>
      </c>
      <c r="V103" s="732">
        <f t="shared" si="37"/>
        <v>1</v>
      </c>
      <c r="W103" s="731" t="e">
        <f t="shared" si="31"/>
        <v>#REF!</v>
      </c>
      <c r="X103" s="731">
        <f t="shared" si="38"/>
        <v>2</v>
      </c>
      <c r="Y103" s="731" t="e">
        <f t="shared" si="32"/>
        <v>#REF!</v>
      </c>
      <c r="Z103" s="732" t="e">
        <f t="shared" si="33"/>
        <v>#REF!</v>
      </c>
      <c r="AA103" s="732" t="e">
        <f t="shared" si="34"/>
        <v>#REF!</v>
      </c>
      <c r="AB103" s="732" t="e">
        <f t="shared" si="35"/>
        <v>#REF!</v>
      </c>
      <c r="AC103" s="729">
        <f t="shared" si="39"/>
        <v>2012</v>
      </c>
      <c r="AD103" s="733" t="e">
        <f t="shared" si="36"/>
        <v>#REF!</v>
      </c>
      <c r="AE103" s="735" t="e">
        <f t="shared" si="27"/>
        <v>#REF!</v>
      </c>
      <c r="AF103" s="792"/>
    </row>
    <row r="104" spans="1:32" ht="21.75" customHeight="1">
      <c r="A104" s="963">
        <v>92</v>
      </c>
      <c r="B104" s="947" t="s">
        <v>2986</v>
      </c>
      <c r="C104" s="923" t="s">
        <v>3372</v>
      </c>
      <c r="D104" s="935"/>
      <c r="E104" s="923"/>
      <c r="F104" s="923"/>
      <c r="G104" s="923"/>
      <c r="H104" s="935"/>
      <c r="I104" s="947" t="s">
        <v>3234</v>
      </c>
      <c r="J104" s="935">
        <v>2012</v>
      </c>
      <c r="K104" s="947" t="s">
        <v>2009</v>
      </c>
      <c r="L104" s="935"/>
      <c r="M104" s="935"/>
      <c r="N104" s="935" t="s">
        <v>886</v>
      </c>
      <c r="O104" s="944">
        <v>1160089124.4844205</v>
      </c>
      <c r="P104" s="935" t="s">
        <v>927</v>
      </c>
      <c r="Q104" s="937"/>
      <c r="R104" s="729" t="e">
        <f>#REF!</f>
        <v>#REF!</v>
      </c>
      <c r="S104" s="730" t="e">
        <f t="shared" si="28"/>
        <v>#REF!</v>
      </c>
      <c r="T104" s="730" t="e">
        <f t="shared" si="29"/>
        <v>#REF!</v>
      </c>
      <c r="U104" s="731" t="e">
        <f t="shared" si="30"/>
        <v>#REF!</v>
      </c>
      <c r="V104" s="732">
        <f t="shared" si="37"/>
        <v>1</v>
      </c>
      <c r="W104" s="731" t="e">
        <f t="shared" si="31"/>
        <v>#REF!</v>
      </c>
      <c r="X104" s="731">
        <f t="shared" si="38"/>
        <v>2</v>
      </c>
      <c r="Y104" s="731" t="e">
        <f t="shared" si="32"/>
        <v>#REF!</v>
      </c>
      <c r="Z104" s="732" t="e">
        <f t="shared" si="33"/>
        <v>#REF!</v>
      </c>
      <c r="AA104" s="732" t="e">
        <f t="shared" si="34"/>
        <v>#REF!</v>
      </c>
      <c r="AB104" s="732" t="e">
        <f t="shared" si="35"/>
        <v>#REF!</v>
      </c>
      <c r="AC104" s="729">
        <f t="shared" si="39"/>
        <v>2012</v>
      </c>
      <c r="AD104" s="733" t="e">
        <f t="shared" si="36"/>
        <v>#REF!</v>
      </c>
      <c r="AE104" s="735" t="e">
        <f t="shared" si="27"/>
        <v>#REF!</v>
      </c>
      <c r="AF104" s="792"/>
    </row>
    <row r="105" spans="1:32" ht="21.75" customHeight="1">
      <c r="A105" s="963">
        <v>93</v>
      </c>
      <c r="B105" s="947" t="s">
        <v>2987</v>
      </c>
      <c r="C105" s="923" t="s">
        <v>3372</v>
      </c>
      <c r="D105" s="935"/>
      <c r="E105" s="923"/>
      <c r="F105" s="923"/>
      <c r="G105" s="923"/>
      <c r="H105" s="935"/>
      <c r="I105" s="947" t="s">
        <v>3235</v>
      </c>
      <c r="J105" s="935">
        <v>2012</v>
      </c>
      <c r="K105" s="947" t="s">
        <v>2010</v>
      </c>
      <c r="L105" s="935"/>
      <c r="M105" s="935"/>
      <c r="N105" s="935" t="s">
        <v>886</v>
      </c>
      <c r="O105" s="944">
        <v>254650195.76800248</v>
      </c>
      <c r="P105" s="935" t="s">
        <v>927</v>
      </c>
      <c r="Q105" s="937"/>
      <c r="R105" s="729" t="e">
        <f>#REF!</f>
        <v>#REF!</v>
      </c>
      <c r="S105" s="730" t="e">
        <f t="shared" si="28"/>
        <v>#REF!</v>
      </c>
      <c r="T105" s="730" t="e">
        <f t="shared" si="29"/>
        <v>#REF!</v>
      </c>
      <c r="U105" s="731" t="e">
        <f t="shared" si="30"/>
        <v>#REF!</v>
      </c>
      <c r="V105" s="732">
        <f t="shared" si="37"/>
        <v>1</v>
      </c>
      <c r="W105" s="731" t="e">
        <f t="shared" si="31"/>
        <v>#REF!</v>
      </c>
      <c r="X105" s="731">
        <f t="shared" si="38"/>
        <v>2</v>
      </c>
      <c r="Y105" s="731" t="e">
        <f t="shared" si="32"/>
        <v>#REF!</v>
      </c>
      <c r="Z105" s="732" t="e">
        <f t="shared" si="33"/>
        <v>#REF!</v>
      </c>
      <c r="AA105" s="732" t="e">
        <f t="shared" si="34"/>
        <v>#REF!</v>
      </c>
      <c r="AB105" s="732" t="e">
        <f t="shared" si="35"/>
        <v>#REF!</v>
      </c>
      <c r="AC105" s="729">
        <f t="shared" si="39"/>
        <v>2012</v>
      </c>
      <c r="AD105" s="733" t="e">
        <f t="shared" si="36"/>
        <v>#REF!</v>
      </c>
      <c r="AE105" s="735" t="e">
        <f t="shared" si="27"/>
        <v>#REF!</v>
      </c>
      <c r="AF105" s="792"/>
    </row>
    <row r="106" spans="1:32" ht="21.75" customHeight="1">
      <c r="A106" s="963">
        <v>94</v>
      </c>
      <c r="B106" s="947" t="s">
        <v>2988</v>
      </c>
      <c r="C106" s="923" t="s">
        <v>3372</v>
      </c>
      <c r="D106" s="935"/>
      <c r="E106" s="923"/>
      <c r="F106" s="923"/>
      <c r="G106" s="923"/>
      <c r="H106" s="935"/>
      <c r="I106" s="947" t="s">
        <v>3236</v>
      </c>
      <c r="J106" s="935">
        <v>2012</v>
      </c>
      <c r="K106" s="947" t="s">
        <v>2011</v>
      </c>
      <c r="L106" s="935"/>
      <c r="M106" s="935"/>
      <c r="N106" s="935" t="s">
        <v>886</v>
      </c>
      <c r="O106" s="944">
        <v>646213852.86632228</v>
      </c>
      <c r="P106" s="935" t="s">
        <v>927</v>
      </c>
      <c r="Q106" s="937"/>
      <c r="R106" s="729" t="e">
        <f>#REF!</f>
        <v>#REF!</v>
      </c>
      <c r="S106" s="730" t="e">
        <f t="shared" si="28"/>
        <v>#REF!</v>
      </c>
      <c r="T106" s="730" t="e">
        <f t="shared" si="29"/>
        <v>#REF!</v>
      </c>
      <c r="U106" s="731" t="e">
        <f t="shared" si="30"/>
        <v>#REF!</v>
      </c>
      <c r="V106" s="732">
        <f t="shared" si="37"/>
        <v>1</v>
      </c>
      <c r="W106" s="731" t="e">
        <f t="shared" si="31"/>
        <v>#REF!</v>
      </c>
      <c r="X106" s="731">
        <f t="shared" si="38"/>
        <v>2</v>
      </c>
      <c r="Y106" s="731" t="e">
        <f t="shared" si="32"/>
        <v>#REF!</v>
      </c>
      <c r="Z106" s="732" t="e">
        <f t="shared" si="33"/>
        <v>#REF!</v>
      </c>
      <c r="AA106" s="732" t="e">
        <f t="shared" si="34"/>
        <v>#REF!</v>
      </c>
      <c r="AB106" s="732" t="e">
        <f t="shared" si="35"/>
        <v>#REF!</v>
      </c>
      <c r="AC106" s="729">
        <f t="shared" si="39"/>
        <v>2012</v>
      </c>
      <c r="AD106" s="733" t="e">
        <f t="shared" si="36"/>
        <v>#REF!</v>
      </c>
      <c r="AE106" s="735" t="e">
        <f t="shared" si="27"/>
        <v>#REF!</v>
      </c>
      <c r="AF106" s="792"/>
    </row>
    <row r="107" spans="1:32" ht="21.75" customHeight="1">
      <c r="A107" s="963">
        <v>95</v>
      </c>
      <c r="B107" s="947" t="s">
        <v>2989</v>
      </c>
      <c r="C107" s="923" t="s">
        <v>3372</v>
      </c>
      <c r="D107" s="935"/>
      <c r="E107" s="923"/>
      <c r="F107" s="923"/>
      <c r="G107" s="923"/>
      <c r="H107" s="935"/>
      <c r="I107" s="947" t="s">
        <v>3237</v>
      </c>
      <c r="J107" s="935">
        <v>2012</v>
      </c>
      <c r="K107" s="947" t="s">
        <v>2012</v>
      </c>
      <c r="L107" s="935"/>
      <c r="M107" s="935"/>
      <c r="N107" s="935" t="s">
        <v>886</v>
      </c>
      <c r="O107" s="944">
        <v>614246486.95139897</v>
      </c>
      <c r="P107" s="935" t="s">
        <v>927</v>
      </c>
      <c r="Q107" s="937"/>
      <c r="R107" s="729" t="e">
        <f>#REF!</f>
        <v>#REF!</v>
      </c>
      <c r="S107" s="730" t="e">
        <f t="shared" si="28"/>
        <v>#REF!</v>
      </c>
      <c r="T107" s="730" t="e">
        <f t="shared" si="29"/>
        <v>#REF!</v>
      </c>
      <c r="U107" s="731" t="e">
        <f t="shared" si="30"/>
        <v>#REF!</v>
      </c>
      <c r="V107" s="732">
        <f t="shared" si="37"/>
        <v>1</v>
      </c>
      <c r="W107" s="731" t="e">
        <f t="shared" si="31"/>
        <v>#REF!</v>
      </c>
      <c r="X107" s="731">
        <f t="shared" si="38"/>
        <v>2</v>
      </c>
      <c r="Y107" s="731" t="e">
        <f t="shared" si="32"/>
        <v>#REF!</v>
      </c>
      <c r="Z107" s="732" t="e">
        <f t="shared" si="33"/>
        <v>#REF!</v>
      </c>
      <c r="AA107" s="732" t="e">
        <f t="shared" si="34"/>
        <v>#REF!</v>
      </c>
      <c r="AB107" s="732" t="e">
        <f t="shared" si="35"/>
        <v>#REF!</v>
      </c>
      <c r="AC107" s="729">
        <f t="shared" si="39"/>
        <v>2012</v>
      </c>
      <c r="AD107" s="733" t="e">
        <f t="shared" si="36"/>
        <v>#REF!</v>
      </c>
      <c r="AE107" s="735" t="e">
        <f t="shared" si="27"/>
        <v>#REF!</v>
      </c>
      <c r="AF107" s="792"/>
    </row>
    <row r="108" spans="1:32" ht="21.75" customHeight="1">
      <c r="A108" s="963">
        <v>96</v>
      </c>
      <c r="B108" s="947" t="s">
        <v>2990</v>
      </c>
      <c r="C108" s="923" t="s">
        <v>3372</v>
      </c>
      <c r="D108" s="935"/>
      <c r="E108" s="923"/>
      <c r="F108" s="923"/>
      <c r="G108" s="923"/>
      <c r="H108" s="935"/>
      <c r="I108" s="947" t="s">
        <v>3238</v>
      </c>
      <c r="J108" s="935">
        <v>2012</v>
      </c>
      <c r="K108" s="947" t="s">
        <v>2013</v>
      </c>
      <c r="L108" s="935"/>
      <c r="M108" s="935"/>
      <c r="N108" s="935" t="s">
        <v>886</v>
      </c>
      <c r="O108" s="944">
        <v>842251052.68267214</v>
      </c>
      <c r="P108" s="935" t="s">
        <v>927</v>
      </c>
      <c r="Q108" s="937"/>
      <c r="R108" s="729" t="e">
        <f>#REF!</f>
        <v>#REF!</v>
      </c>
      <c r="S108" s="730" t="e">
        <f t="shared" si="28"/>
        <v>#REF!</v>
      </c>
      <c r="T108" s="730" t="e">
        <f t="shared" si="29"/>
        <v>#REF!</v>
      </c>
      <c r="U108" s="731" t="e">
        <f t="shared" si="30"/>
        <v>#REF!</v>
      </c>
      <c r="V108" s="732">
        <f t="shared" si="37"/>
        <v>1</v>
      </c>
      <c r="W108" s="731" t="e">
        <f t="shared" si="31"/>
        <v>#REF!</v>
      </c>
      <c r="X108" s="731">
        <f t="shared" si="38"/>
        <v>2</v>
      </c>
      <c r="Y108" s="731" t="e">
        <f t="shared" si="32"/>
        <v>#REF!</v>
      </c>
      <c r="Z108" s="732" t="e">
        <f t="shared" si="33"/>
        <v>#REF!</v>
      </c>
      <c r="AA108" s="732" t="e">
        <f t="shared" si="34"/>
        <v>#REF!</v>
      </c>
      <c r="AB108" s="732" t="e">
        <f t="shared" si="35"/>
        <v>#REF!</v>
      </c>
      <c r="AC108" s="729">
        <f t="shared" si="39"/>
        <v>2012</v>
      </c>
      <c r="AD108" s="733" t="e">
        <f t="shared" si="36"/>
        <v>#REF!</v>
      </c>
      <c r="AE108" s="735" t="e">
        <f t="shared" si="27"/>
        <v>#REF!</v>
      </c>
      <c r="AF108" s="792"/>
    </row>
    <row r="109" spans="1:32" ht="21.75" customHeight="1">
      <c r="A109" s="963">
        <v>97</v>
      </c>
      <c r="B109" s="947" t="s">
        <v>2991</v>
      </c>
      <c r="C109" s="923" t="s">
        <v>3372</v>
      </c>
      <c r="D109" s="935"/>
      <c r="E109" s="923"/>
      <c r="F109" s="923"/>
      <c r="G109" s="923"/>
      <c r="H109" s="935"/>
      <c r="I109" s="947" t="s">
        <v>3215</v>
      </c>
      <c r="J109" s="935">
        <v>2012</v>
      </c>
      <c r="K109" s="947" t="s">
        <v>2014</v>
      </c>
      <c r="L109" s="935"/>
      <c r="M109" s="935"/>
      <c r="N109" s="935" t="s">
        <v>886</v>
      </c>
      <c r="O109" s="944">
        <v>244337449.55030903</v>
      </c>
      <c r="P109" s="935" t="s">
        <v>927</v>
      </c>
      <c r="Q109" s="937"/>
      <c r="R109" s="729" t="e">
        <f>#REF!</f>
        <v>#REF!</v>
      </c>
      <c r="S109" s="730" t="e">
        <f t="shared" si="28"/>
        <v>#REF!</v>
      </c>
      <c r="T109" s="730" t="e">
        <f t="shared" si="29"/>
        <v>#REF!</v>
      </c>
      <c r="U109" s="731" t="e">
        <f t="shared" si="30"/>
        <v>#REF!</v>
      </c>
      <c r="V109" s="732">
        <f t="shared" si="37"/>
        <v>1</v>
      </c>
      <c r="W109" s="731" t="e">
        <f t="shared" si="31"/>
        <v>#REF!</v>
      </c>
      <c r="X109" s="731">
        <f t="shared" si="38"/>
        <v>2</v>
      </c>
      <c r="Y109" s="731" t="e">
        <f t="shared" si="32"/>
        <v>#REF!</v>
      </c>
      <c r="Z109" s="732" t="e">
        <f t="shared" si="33"/>
        <v>#REF!</v>
      </c>
      <c r="AA109" s="732" t="e">
        <f t="shared" si="34"/>
        <v>#REF!</v>
      </c>
      <c r="AB109" s="732" t="e">
        <f t="shared" si="35"/>
        <v>#REF!</v>
      </c>
      <c r="AC109" s="729">
        <f t="shared" si="39"/>
        <v>2012</v>
      </c>
      <c r="AD109" s="733" t="e">
        <f t="shared" si="36"/>
        <v>#REF!</v>
      </c>
      <c r="AE109" s="735" t="e">
        <f t="shared" si="27"/>
        <v>#REF!</v>
      </c>
      <c r="AF109" s="792"/>
    </row>
    <row r="110" spans="1:32" ht="21.75" customHeight="1">
      <c r="A110" s="963">
        <v>98</v>
      </c>
      <c r="B110" s="947" t="s">
        <v>2992</v>
      </c>
      <c r="C110" s="923" t="s">
        <v>3372</v>
      </c>
      <c r="D110" s="935"/>
      <c r="E110" s="923"/>
      <c r="F110" s="923"/>
      <c r="G110" s="923"/>
      <c r="H110" s="935"/>
      <c r="I110" s="947" t="s">
        <v>3239</v>
      </c>
      <c r="J110" s="935">
        <v>2012</v>
      </c>
      <c r="K110" s="947" t="s">
        <v>2015</v>
      </c>
      <c r="L110" s="935"/>
      <c r="M110" s="935"/>
      <c r="N110" s="935" t="s">
        <v>886</v>
      </c>
      <c r="O110" s="944">
        <v>250699254.19157785</v>
      </c>
      <c r="P110" s="935" t="s">
        <v>927</v>
      </c>
      <c r="Q110" s="937"/>
      <c r="R110" s="729" t="e">
        <f>#REF!</f>
        <v>#REF!</v>
      </c>
      <c r="S110" s="730" t="e">
        <f t="shared" si="28"/>
        <v>#REF!</v>
      </c>
      <c r="T110" s="730" t="e">
        <f t="shared" si="29"/>
        <v>#REF!</v>
      </c>
      <c r="U110" s="731" t="e">
        <f t="shared" si="30"/>
        <v>#REF!</v>
      </c>
      <c r="V110" s="732">
        <f t="shared" si="37"/>
        <v>1</v>
      </c>
      <c r="W110" s="731" t="e">
        <f t="shared" si="31"/>
        <v>#REF!</v>
      </c>
      <c r="X110" s="731">
        <f t="shared" si="38"/>
        <v>2</v>
      </c>
      <c r="Y110" s="731" t="e">
        <f t="shared" si="32"/>
        <v>#REF!</v>
      </c>
      <c r="Z110" s="732" t="e">
        <f t="shared" si="33"/>
        <v>#REF!</v>
      </c>
      <c r="AA110" s="732" t="e">
        <f t="shared" si="34"/>
        <v>#REF!</v>
      </c>
      <c r="AB110" s="732" t="e">
        <f t="shared" si="35"/>
        <v>#REF!</v>
      </c>
      <c r="AC110" s="729">
        <f t="shared" si="39"/>
        <v>2012</v>
      </c>
      <c r="AD110" s="733" t="e">
        <f t="shared" si="36"/>
        <v>#REF!</v>
      </c>
      <c r="AE110" s="735" t="e">
        <f t="shared" si="27"/>
        <v>#REF!</v>
      </c>
      <c r="AF110" s="792"/>
    </row>
    <row r="111" spans="1:32" ht="21.75" customHeight="1">
      <c r="A111" s="963">
        <v>99</v>
      </c>
      <c r="B111" s="947" t="s">
        <v>2993</v>
      </c>
      <c r="C111" s="923" t="s">
        <v>3372</v>
      </c>
      <c r="D111" s="935"/>
      <c r="E111" s="923"/>
      <c r="F111" s="923"/>
      <c r="G111" s="923"/>
      <c r="H111" s="935"/>
      <c r="I111" s="947" t="s">
        <v>3240</v>
      </c>
      <c r="J111" s="935">
        <v>2012</v>
      </c>
      <c r="K111" s="947" t="s">
        <v>2016</v>
      </c>
      <c r="L111" s="935"/>
      <c r="M111" s="935"/>
      <c r="N111" s="935" t="s">
        <v>886</v>
      </c>
      <c r="O111" s="944">
        <f>974112703.284401+0.34</f>
        <v>974112703.62440109</v>
      </c>
      <c r="P111" s="935" t="s">
        <v>927</v>
      </c>
      <c r="Q111" s="937"/>
      <c r="R111" s="729" t="e">
        <f>#REF!</f>
        <v>#REF!</v>
      </c>
      <c r="S111" s="730" t="e">
        <f t="shared" si="28"/>
        <v>#REF!</v>
      </c>
      <c r="T111" s="730" t="e">
        <f t="shared" si="29"/>
        <v>#REF!</v>
      </c>
      <c r="U111" s="731" t="e">
        <f t="shared" si="30"/>
        <v>#REF!</v>
      </c>
      <c r="V111" s="732">
        <f t="shared" si="37"/>
        <v>1</v>
      </c>
      <c r="W111" s="731" t="e">
        <f t="shared" si="31"/>
        <v>#REF!</v>
      </c>
      <c r="X111" s="731">
        <f t="shared" si="38"/>
        <v>2</v>
      </c>
      <c r="Y111" s="731" t="e">
        <f t="shared" si="32"/>
        <v>#REF!</v>
      </c>
      <c r="Z111" s="732" t="e">
        <f t="shared" si="33"/>
        <v>#REF!</v>
      </c>
      <c r="AA111" s="732" t="e">
        <f t="shared" si="34"/>
        <v>#REF!</v>
      </c>
      <c r="AB111" s="732" t="e">
        <f t="shared" si="35"/>
        <v>#REF!</v>
      </c>
      <c r="AC111" s="729">
        <f t="shared" si="39"/>
        <v>2012</v>
      </c>
      <c r="AD111" s="733" t="e">
        <f t="shared" si="36"/>
        <v>#REF!</v>
      </c>
      <c r="AE111" s="735" t="e">
        <f t="shared" si="27"/>
        <v>#REF!</v>
      </c>
      <c r="AF111" s="792"/>
    </row>
    <row r="112" spans="1:32" ht="21.75" customHeight="1">
      <c r="A112" s="963">
        <v>100</v>
      </c>
      <c r="B112" s="947" t="s">
        <v>2994</v>
      </c>
      <c r="C112" s="923" t="s">
        <v>3372</v>
      </c>
      <c r="D112" s="935"/>
      <c r="E112" s="923"/>
      <c r="F112" s="923"/>
      <c r="G112" s="923"/>
      <c r="H112" s="935"/>
      <c r="I112" s="947" t="s">
        <v>3215</v>
      </c>
      <c r="J112" s="935">
        <v>2012</v>
      </c>
      <c r="K112" s="947" t="s">
        <v>2017</v>
      </c>
      <c r="L112" s="935"/>
      <c r="M112" s="935"/>
      <c r="N112" s="935" t="s">
        <v>886</v>
      </c>
      <c r="O112" s="944">
        <v>165833382.34058243</v>
      </c>
      <c r="P112" s="935" t="s">
        <v>927</v>
      </c>
      <c r="Q112" s="937"/>
      <c r="R112" s="729" t="e">
        <f>#REF!</f>
        <v>#REF!</v>
      </c>
      <c r="S112" s="730" t="e">
        <f t="shared" si="28"/>
        <v>#REF!</v>
      </c>
      <c r="T112" s="730" t="e">
        <f t="shared" si="29"/>
        <v>#REF!</v>
      </c>
      <c r="U112" s="731" t="e">
        <f t="shared" si="30"/>
        <v>#REF!</v>
      </c>
      <c r="V112" s="732">
        <f t="shared" si="37"/>
        <v>1</v>
      </c>
      <c r="W112" s="731" t="e">
        <f t="shared" si="31"/>
        <v>#REF!</v>
      </c>
      <c r="X112" s="731">
        <f t="shared" si="38"/>
        <v>2</v>
      </c>
      <c r="Y112" s="731" t="e">
        <f t="shared" si="32"/>
        <v>#REF!</v>
      </c>
      <c r="Z112" s="732" t="e">
        <f t="shared" si="33"/>
        <v>#REF!</v>
      </c>
      <c r="AA112" s="732" t="e">
        <f t="shared" si="34"/>
        <v>#REF!</v>
      </c>
      <c r="AB112" s="732" t="e">
        <f t="shared" si="35"/>
        <v>#REF!</v>
      </c>
      <c r="AC112" s="729">
        <f t="shared" si="39"/>
        <v>2012</v>
      </c>
      <c r="AD112" s="733" t="e">
        <f t="shared" si="36"/>
        <v>#REF!</v>
      </c>
      <c r="AE112" s="735" t="e">
        <f t="shared" si="27"/>
        <v>#REF!</v>
      </c>
      <c r="AF112" s="792"/>
    </row>
    <row r="113" spans="1:32" ht="25.5" customHeight="1">
      <c r="A113" s="963">
        <v>101</v>
      </c>
      <c r="B113" s="947" t="s">
        <v>2995</v>
      </c>
      <c r="C113" s="923" t="s">
        <v>3372</v>
      </c>
      <c r="D113" s="935"/>
      <c r="E113" s="923"/>
      <c r="F113" s="923"/>
      <c r="G113" s="923"/>
      <c r="H113" s="935"/>
      <c r="I113" s="947" t="s">
        <v>3241</v>
      </c>
      <c r="J113" s="935">
        <v>2011</v>
      </c>
      <c r="K113" s="947" t="s">
        <v>2018</v>
      </c>
      <c r="L113" s="935"/>
      <c r="M113" s="935"/>
      <c r="N113" s="935" t="s">
        <v>886</v>
      </c>
      <c r="O113" s="944">
        <v>109146090.60569288</v>
      </c>
      <c r="P113" s="935" t="s">
        <v>927</v>
      </c>
      <c r="Q113" s="937"/>
      <c r="R113" s="729" t="e">
        <f>#REF!</f>
        <v>#REF!</v>
      </c>
      <c r="S113" s="730" t="e">
        <f t="shared" si="28"/>
        <v>#REF!</v>
      </c>
      <c r="T113" s="730" t="e">
        <f t="shared" si="29"/>
        <v>#REF!</v>
      </c>
      <c r="U113" s="731" t="e">
        <f t="shared" si="30"/>
        <v>#REF!</v>
      </c>
      <c r="V113" s="732">
        <f t="shared" si="37"/>
        <v>2</v>
      </c>
      <c r="W113" s="731" t="e">
        <f t="shared" si="31"/>
        <v>#REF!</v>
      </c>
      <c r="X113" s="731">
        <f t="shared" si="38"/>
        <v>3</v>
      </c>
      <c r="Y113" s="731" t="e">
        <f t="shared" si="32"/>
        <v>#REF!</v>
      </c>
      <c r="Z113" s="732" t="e">
        <f t="shared" si="33"/>
        <v>#REF!</v>
      </c>
      <c r="AA113" s="732" t="e">
        <f t="shared" si="34"/>
        <v>#REF!</v>
      </c>
      <c r="AB113" s="732" t="e">
        <f t="shared" si="35"/>
        <v>#REF!</v>
      </c>
      <c r="AC113" s="729">
        <f t="shared" si="39"/>
        <v>2011</v>
      </c>
      <c r="AD113" s="733" t="e">
        <f t="shared" si="36"/>
        <v>#REF!</v>
      </c>
      <c r="AE113" s="735" t="e">
        <f t="shared" si="27"/>
        <v>#REF!</v>
      </c>
      <c r="AF113" s="792"/>
    </row>
    <row r="114" spans="1:32" ht="30" customHeight="1">
      <c r="A114" s="963">
        <v>102</v>
      </c>
      <c r="B114" s="947" t="s">
        <v>2996</v>
      </c>
      <c r="C114" s="923" t="s">
        <v>3372</v>
      </c>
      <c r="D114" s="935"/>
      <c r="E114" s="923"/>
      <c r="F114" s="923"/>
      <c r="G114" s="923"/>
      <c r="H114" s="935"/>
      <c r="I114" s="947" t="s">
        <v>3218</v>
      </c>
      <c r="J114" s="935">
        <v>2011</v>
      </c>
      <c r="K114" s="947" t="s">
        <v>2019</v>
      </c>
      <c r="L114" s="935"/>
      <c r="M114" s="935"/>
      <c r="N114" s="935" t="s">
        <v>886</v>
      </c>
      <c r="O114" s="944">
        <v>94704593.382169068</v>
      </c>
      <c r="P114" s="935" t="s">
        <v>927</v>
      </c>
      <c r="Q114" s="937"/>
      <c r="R114" s="729" t="e">
        <f>#REF!</f>
        <v>#REF!</v>
      </c>
      <c r="S114" s="730" t="e">
        <f t="shared" si="28"/>
        <v>#REF!</v>
      </c>
      <c r="T114" s="730" t="e">
        <f t="shared" si="29"/>
        <v>#REF!</v>
      </c>
      <c r="U114" s="731" t="e">
        <f t="shared" si="30"/>
        <v>#REF!</v>
      </c>
      <c r="V114" s="732">
        <f t="shared" si="37"/>
        <v>2</v>
      </c>
      <c r="W114" s="731" t="e">
        <f t="shared" si="31"/>
        <v>#REF!</v>
      </c>
      <c r="X114" s="731">
        <f t="shared" si="38"/>
        <v>3</v>
      </c>
      <c r="Y114" s="731" t="e">
        <f t="shared" si="32"/>
        <v>#REF!</v>
      </c>
      <c r="Z114" s="732" t="e">
        <f t="shared" si="33"/>
        <v>#REF!</v>
      </c>
      <c r="AA114" s="732" t="e">
        <f t="shared" si="34"/>
        <v>#REF!</v>
      </c>
      <c r="AB114" s="732" t="e">
        <f t="shared" si="35"/>
        <v>#REF!</v>
      </c>
      <c r="AC114" s="729">
        <f t="shared" si="39"/>
        <v>2011</v>
      </c>
      <c r="AD114" s="733" t="e">
        <f t="shared" si="36"/>
        <v>#REF!</v>
      </c>
      <c r="AE114" s="735" t="e">
        <f t="shared" si="27"/>
        <v>#REF!</v>
      </c>
      <c r="AF114" s="792"/>
    </row>
    <row r="115" spans="1:32" ht="21.75" customHeight="1">
      <c r="A115" s="963">
        <v>103</v>
      </c>
      <c r="B115" s="947" t="s">
        <v>2997</v>
      </c>
      <c r="C115" s="923" t="s">
        <v>3372</v>
      </c>
      <c r="D115" s="935"/>
      <c r="E115" s="923"/>
      <c r="F115" s="923"/>
      <c r="G115" s="923"/>
      <c r="H115" s="935"/>
      <c r="I115" s="947" t="s">
        <v>3242</v>
      </c>
      <c r="J115" s="935">
        <v>2011</v>
      </c>
      <c r="K115" s="947" t="s">
        <v>2020</v>
      </c>
      <c r="L115" s="935"/>
      <c r="M115" s="935"/>
      <c r="N115" s="935" t="s">
        <v>886</v>
      </c>
      <c r="O115" s="944">
        <v>112066098.72968219</v>
      </c>
      <c r="P115" s="935" t="s">
        <v>927</v>
      </c>
      <c r="Q115" s="937"/>
      <c r="R115" s="729" t="e">
        <f>#REF!</f>
        <v>#REF!</v>
      </c>
      <c r="S115" s="730" t="e">
        <f t="shared" si="28"/>
        <v>#REF!</v>
      </c>
      <c r="T115" s="730" t="e">
        <f t="shared" si="29"/>
        <v>#REF!</v>
      </c>
      <c r="U115" s="731" t="e">
        <f t="shared" si="30"/>
        <v>#REF!</v>
      </c>
      <c r="V115" s="732">
        <f t="shared" si="37"/>
        <v>2</v>
      </c>
      <c r="W115" s="731" t="e">
        <f t="shared" si="31"/>
        <v>#REF!</v>
      </c>
      <c r="X115" s="731">
        <f t="shared" si="38"/>
        <v>3</v>
      </c>
      <c r="Y115" s="731" t="e">
        <f t="shared" si="32"/>
        <v>#REF!</v>
      </c>
      <c r="Z115" s="732" t="e">
        <f t="shared" si="33"/>
        <v>#REF!</v>
      </c>
      <c r="AA115" s="732" t="e">
        <f t="shared" si="34"/>
        <v>#REF!</v>
      </c>
      <c r="AB115" s="732" t="e">
        <f t="shared" si="35"/>
        <v>#REF!</v>
      </c>
      <c r="AC115" s="729">
        <f t="shared" si="39"/>
        <v>2011</v>
      </c>
      <c r="AD115" s="733" t="e">
        <f t="shared" si="36"/>
        <v>#REF!</v>
      </c>
      <c r="AE115" s="735" t="e">
        <f t="shared" si="27"/>
        <v>#REF!</v>
      </c>
      <c r="AF115" s="792"/>
    </row>
    <row r="116" spans="1:32">
      <c r="A116" s="963">
        <v>104</v>
      </c>
      <c r="B116" s="947" t="s">
        <v>2998</v>
      </c>
      <c r="C116" s="923" t="s">
        <v>3372</v>
      </c>
      <c r="D116" s="935"/>
      <c r="E116" s="923"/>
      <c r="F116" s="923"/>
      <c r="G116" s="923"/>
      <c r="H116" s="935"/>
      <c r="I116" s="947" t="s">
        <v>3243</v>
      </c>
      <c r="J116" s="935">
        <v>2011</v>
      </c>
      <c r="K116" s="947" t="s">
        <v>2021</v>
      </c>
      <c r="L116" s="935"/>
      <c r="M116" s="935"/>
      <c r="N116" s="935" t="s">
        <v>886</v>
      </c>
      <c r="O116" s="944">
        <v>278153351.19238466</v>
      </c>
      <c r="P116" s="935" t="s">
        <v>927</v>
      </c>
      <c r="Q116" s="937"/>
      <c r="R116" s="729" t="e">
        <f>#REF!</f>
        <v>#REF!</v>
      </c>
      <c r="S116" s="730" t="e">
        <f t="shared" si="28"/>
        <v>#REF!</v>
      </c>
      <c r="T116" s="730" t="e">
        <f t="shared" si="29"/>
        <v>#REF!</v>
      </c>
      <c r="U116" s="731" t="e">
        <f t="shared" si="30"/>
        <v>#REF!</v>
      </c>
      <c r="V116" s="732">
        <f t="shared" si="37"/>
        <v>2</v>
      </c>
      <c r="W116" s="731" t="e">
        <f t="shared" si="31"/>
        <v>#REF!</v>
      </c>
      <c r="X116" s="731">
        <f t="shared" si="38"/>
        <v>3</v>
      </c>
      <c r="Y116" s="731" t="e">
        <f t="shared" si="32"/>
        <v>#REF!</v>
      </c>
      <c r="Z116" s="732" t="e">
        <f t="shared" si="33"/>
        <v>#REF!</v>
      </c>
      <c r="AA116" s="732" t="e">
        <f t="shared" si="34"/>
        <v>#REF!</v>
      </c>
      <c r="AB116" s="732" t="e">
        <f t="shared" si="35"/>
        <v>#REF!</v>
      </c>
      <c r="AC116" s="729">
        <f t="shared" si="39"/>
        <v>2011</v>
      </c>
      <c r="AD116" s="733" t="e">
        <f t="shared" si="36"/>
        <v>#REF!</v>
      </c>
      <c r="AE116" s="735" t="e">
        <f t="shared" si="27"/>
        <v>#REF!</v>
      </c>
      <c r="AF116" s="792"/>
    </row>
    <row r="117" spans="1:32" ht="28">
      <c r="A117" s="963">
        <v>105</v>
      </c>
      <c r="B117" s="947" t="s">
        <v>2999</v>
      </c>
      <c r="C117" s="923" t="s">
        <v>3372</v>
      </c>
      <c r="D117" s="935"/>
      <c r="E117" s="923"/>
      <c r="F117" s="923"/>
      <c r="G117" s="923"/>
      <c r="H117" s="935"/>
      <c r="I117" s="947" t="s">
        <v>3244</v>
      </c>
      <c r="J117" s="935">
        <v>2011</v>
      </c>
      <c r="K117" s="947" t="s">
        <v>2022</v>
      </c>
      <c r="L117" s="935"/>
      <c r="M117" s="935"/>
      <c r="N117" s="935" t="s">
        <v>886</v>
      </c>
      <c r="O117" s="944">
        <v>167988468.74879268</v>
      </c>
      <c r="P117" s="935" t="s">
        <v>927</v>
      </c>
      <c r="Q117" s="937"/>
      <c r="R117" s="729" t="e">
        <f>#REF!</f>
        <v>#REF!</v>
      </c>
      <c r="S117" s="730" t="e">
        <f t="shared" si="28"/>
        <v>#REF!</v>
      </c>
      <c r="T117" s="730" t="e">
        <f t="shared" si="29"/>
        <v>#REF!</v>
      </c>
      <c r="U117" s="731" t="e">
        <f t="shared" si="30"/>
        <v>#REF!</v>
      </c>
      <c r="V117" s="732">
        <f t="shared" si="37"/>
        <v>2</v>
      </c>
      <c r="W117" s="731" t="e">
        <f t="shared" si="31"/>
        <v>#REF!</v>
      </c>
      <c r="X117" s="731">
        <f t="shared" si="38"/>
        <v>3</v>
      </c>
      <c r="Y117" s="731" t="e">
        <f t="shared" si="32"/>
        <v>#REF!</v>
      </c>
      <c r="Z117" s="732" t="e">
        <f t="shared" si="33"/>
        <v>#REF!</v>
      </c>
      <c r="AA117" s="732" t="e">
        <f t="shared" si="34"/>
        <v>#REF!</v>
      </c>
      <c r="AB117" s="732" t="e">
        <f t="shared" si="35"/>
        <v>#REF!</v>
      </c>
      <c r="AC117" s="729">
        <f t="shared" si="39"/>
        <v>2011</v>
      </c>
      <c r="AD117" s="733" t="e">
        <f t="shared" si="36"/>
        <v>#REF!</v>
      </c>
      <c r="AE117" s="735" t="e">
        <f t="shared" si="27"/>
        <v>#REF!</v>
      </c>
      <c r="AF117" s="792"/>
    </row>
    <row r="118" spans="1:32" ht="28">
      <c r="A118" s="963">
        <v>106</v>
      </c>
      <c r="B118" s="947" t="s">
        <v>3000</v>
      </c>
      <c r="C118" s="923" t="s">
        <v>3372</v>
      </c>
      <c r="D118" s="935"/>
      <c r="E118" s="923"/>
      <c r="F118" s="923"/>
      <c r="G118" s="923"/>
      <c r="H118" s="935"/>
      <c r="I118" s="947" t="s">
        <v>3245</v>
      </c>
      <c r="J118" s="935">
        <v>2012</v>
      </c>
      <c r="K118" s="947" t="s">
        <v>2023</v>
      </c>
      <c r="L118" s="935"/>
      <c r="M118" s="935"/>
      <c r="N118" s="935" t="s">
        <v>886</v>
      </c>
      <c r="O118" s="944">
        <v>198794353.76903644</v>
      </c>
      <c r="P118" s="935" t="s">
        <v>927</v>
      </c>
      <c r="Q118" s="937"/>
      <c r="R118" s="729" t="e">
        <f>#REF!</f>
        <v>#REF!</v>
      </c>
      <c r="S118" s="730" t="e">
        <f t="shared" si="28"/>
        <v>#REF!</v>
      </c>
      <c r="T118" s="730" t="e">
        <f t="shared" si="29"/>
        <v>#REF!</v>
      </c>
      <c r="U118" s="731" t="e">
        <f t="shared" si="30"/>
        <v>#REF!</v>
      </c>
      <c r="V118" s="732">
        <f t="shared" ref="V118:V144" si="40">2013-AC118</f>
        <v>1</v>
      </c>
      <c r="W118" s="731" t="e">
        <f t="shared" si="31"/>
        <v>#REF!</v>
      </c>
      <c r="X118" s="731">
        <f t="shared" ref="X118:X144" si="41">2014-AC118</f>
        <v>2</v>
      </c>
      <c r="Y118" s="731" t="e">
        <f t="shared" si="32"/>
        <v>#REF!</v>
      </c>
      <c r="Z118" s="732" t="e">
        <f t="shared" si="33"/>
        <v>#REF!</v>
      </c>
      <c r="AA118" s="732" t="e">
        <f t="shared" si="34"/>
        <v>#REF!</v>
      </c>
      <c r="AB118" s="732" t="e">
        <f t="shared" si="35"/>
        <v>#REF!</v>
      </c>
      <c r="AC118" s="729">
        <f t="shared" ref="AC118:AC144" si="42">J118</f>
        <v>2012</v>
      </c>
      <c r="AD118" s="733" t="e">
        <f t="shared" si="36"/>
        <v>#REF!</v>
      </c>
      <c r="AE118" s="735" t="e">
        <f t="shared" si="27"/>
        <v>#REF!</v>
      </c>
      <c r="AF118" s="792"/>
    </row>
    <row r="119" spans="1:32" ht="21.75" customHeight="1">
      <c r="A119" s="963">
        <v>107</v>
      </c>
      <c r="B119" s="947" t="s">
        <v>3001</v>
      </c>
      <c r="C119" s="923" t="s">
        <v>3372</v>
      </c>
      <c r="D119" s="935"/>
      <c r="E119" s="923"/>
      <c r="F119" s="923"/>
      <c r="G119" s="923"/>
      <c r="H119" s="935"/>
      <c r="I119" s="947" t="s">
        <v>3246</v>
      </c>
      <c r="J119" s="935">
        <v>2012</v>
      </c>
      <c r="K119" s="947" t="s">
        <v>2025</v>
      </c>
      <c r="L119" s="935"/>
      <c r="M119" s="935"/>
      <c r="N119" s="935" t="s">
        <v>886</v>
      </c>
      <c r="O119" s="944">
        <v>124052180.18708852</v>
      </c>
      <c r="P119" s="935" t="s">
        <v>927</v>
      </c>
      <c r="Q119" s="937"/>
      <c r="R119" s="729" t="e">
        <f>#REF!</f>
        <v>#REF!</v>
      </c>
      <c r="S119" s="730" t="e">
        <f t="shared" si="28"/>
        <v>#REF!</v>
      </c>
      <c r="T119" s="730" t="e">
        <f t="shared" si="29"/>
        <v>#REF!</v>
      </c>
      <c r="U119" s="731" t="e">
        <f t="shared" si="30"/>
        <v>#REF!</v>
      </c>
      <c r="V119" s="732">
        <f t="shared" si="40"/>
        <v>1</v>
      </c>
      <c r="W119" s="731" t="e">
        <f t="shared" si="31"/>
        <v>#REF!</v>
      </c>
      <c r="X119" s="731">
        <f t="shared" si="41"/>
        <v>2</v>
      </c>
      <c r="Y119" s="731" t="e">
        <f t="shared" si="32"/>
        <v>#REF!</v>
      </c>
      <c r="Z119" s="732" t="e">
        <f t="shared" si="33"/>
        <v>#REF!</v>
      </c>
      <c r="AA119" s="732" t="e">
        <f t="shared" si="34"/>
        <v>#REF!</v>
      </c>
      <c r="AB119" s="732" t="e">
        <f t="shared" si="35"/>
        <v>#REF!</v>
      </c>
      <c r="AC119" s="729">
        <f t="shared" si="42"/>
        <v>2012</v>
      </c>
      <c r="AD119" s="733" t="e">
        <f t="shared" si="36"/>
        <v>#REF!</v>
      </c>
      <c r="AE119" s="735" t="e">
        <f t="shared" si="27"/>
        <v>#REF!</v>
      </c>
      <c r="AF119" s="792"/>
    </row>
    <row r="120" spans="1:32">
      <c r="A120" s="963">
        <v>108</v>
      </c>
      <c r="B120" s="947" t="s">
        <v>3002</v>
      </c>
      <c r="C120" s="923" t="s">
        <v>3372</v>
      </c>
      <c r="D120" s="935"/>
      <c r="E120" s="923"/>
      <c r="F120" s="923"/>
      <c r="G120" s="923"/>
      <c r="H120" s="935"/>
      <c r="I120" s="947" t="s">
        <v>3247</v>
      </c>
      <c r="J120" s="935">
        <v>2012</v>
      </c>
      <c r="K120" s="947" t="s">
        <v>2026</v>
      </c>
      <c r="L120" s="935"/>
      <c r="M120" s="935"/>
      <c r="N120" s="935" t="s">
        <v>886</v>
      </c>
      <c r="O120" s="944">
        <v>199079330.50691032</v>
      </c>
      <c r="P120" s="935" t="s">
        <v>927</v>
      </c>
      <c r="Q120" s="937"/>
      <c r="R120" s="729" t="e">
        <f>#REF!</f>
        <v>#REF!</v>
      </c>
      <c r="S120" s="730" t="e">
        <f t="shared" si="28"/>
        <v>#REF!</v>
      </c>
      <c r="T120" s="730" t="e">
        <f t="shared" si="29"/>
        <v>#REF!</v>
      </c>
      <c r="U120" s="731" t="e">
        <f t="shared" si="30"/>
        <v>#REF!</v>
      </c>
      <c r="V120" s="732">
        <f t="shared" si="40"/>
        <v>1</v>
      </c>
      <c r="W120" s="731" t="e">
        <f t="shared" si="31"/>
        <v>#REF!</v>
      </c>
      <c r="X120" s="731">
        <f t="shared" si="41"/>
        <v>2</v>
      </c>
      <c r="Y120" s="731" t="e">
        <f t="shared" si="32"/>
        <v>#REF!</v>
      </c>
      <c r="Z120" s="732" t="e">
        <f t="shared" si="33"/>
        <v>#REF!</v>
      </c>
      <c r="AA120" s="732" t="e">
        <f t="shared" si="34"/>
        <v>#REF!</v>
      </c>
      <c r="AB120" s="732" t="e">
        <f t="shared" si="35"/>
        <v>#REF!</v>
      </c>
      <c r="AC120" s="729">
        <f t="shared" si="42"/>
        <v>2012</v>
      </c>
      <c r="AD120" s="733" t="e">
        <f t="shared" si="36"/>
        <v>#REF!</v>
      </c>
      <c r="AE120" s="735" t="e">
        <f t="shared" si="27"/>
        <v>#REF!</v>
      </c>
      <c r="AF120" s="792"/>
    </row>
    <row r="121" spans="1:32" ht="21.75" customHeight="1">
      <c r="A121" s="963">
        <v>109</v>
      </c>
      <c r="B121" s="947" t="s">
        <v>3003</v>
      </c>
      <c r="C121" s="923" t="s">
        <v>3372</v>
      </c>
      <c r="D121" s="943" t="s">
        <v>926</v>
      </c>
      <c r="E121" s="923"/>
      <c r="F121" s="923"/>
      <c r="G121" s="923"/>
      <c r="H121" s="935"/>
      <c r="I121" s="947" t="s">
        <v>3248</v>
      </c>
      <c r="J121" s="935">
        <v>2012</v>
      </c>
      <c r="K121" s="947" t="s">
        <v>2027</v>
      </c>
      <c r="L121" s="935"/>
      <c r="M121" s="935"/>
      <c r="N121" s="935" t="s">
        <v>886</v>
      </c>
      <c r="O121" s="944">
        <v>199190712.26009342</v>
      </c>
      <c r="P121" s="935" t="s">
        <v>927</v>
      </c>
      <c r="Q121" s="937"/>
      <c r="R121" s="729" t="e">
        <f>#REF!</f>
        <v>#REF!</v>
      </c>
      <c r="S121" s="730" t="e">
        <f t="shared" si="28"/>
        <v>#REF!</v>
      </c>
      <c r="T121" s="730" t="e">
        <f t="shared" si="29"/>
        <v>#REF!</v>
      </c>
      <c r="U121" s="731" t="e">
        <f t="shared" si="30"/>
        <v>#REF!</v>
      </c>
      <c r="V121" s="732">
        <f t="shared" si="40"/>
        <v>1</v>
      </c>
      <c r="W121" s="731" t="e">
        <f t="shared" si="31"/>
        <v>#REF!</v>
      </c>
      <c r="X121" s="731">
        <f t="shared" si="41"/>
        <v>2</v>
      </c>
      <c r="Y121" s="731" t="e">
        <f t="shared" si="32"/>
        <v>#REF!</v>
      </c>
      <c r="Z121" s="732" t="e">
        <f t="shared" si="33"/>
        <v>#REF!</v>
      </c>
      <c r="AA121" s="732" t="e">
        <f t="shared" si="34"/>
        <v>#REF!</v>
      </c>
      <c r="AB121" s="732" t="e">
        <f t="shared" si="35"/>
        <v>#REF!</v>
      </c>
      <c r="AC121" s="729">
        <f t="shared" si="42"/>
        <v>2012</v>
      </c>
      <c r="AD121" s="733" t="e">
        <f t="shared" si="36"/>
        <v>#REF!</v>
      </c>
      <c r="AE121" s="735" t="e">
        <f t="shared" si="27"/>
        <v>#REF!</v>
      </c>
      <c r="AF121" s="792"/>
    </row>
    <row r="122" spans="1:32" ht="21.75" customHeight="1">
      <c r="A122" s="963">
        <v>110</v>
      </c>
      <c r="B122" s="947" t="s">
        <v>3004</v>
      </c>
      <c r="C122" s="923" t="s">
        <v>3372</v>
      </c>
      <c r="D122" s="943" t="s">
        <v>941</v>
      </c>
      <c r="E122" s="923"/>
      <c r="F122" s="923"/>
      <c r="G122" s="923"/>
      <c r="H122" s="935"/>
      <c r="I122" s="947" t="s">
        <v>3249</v>
      </c>
      <c r="J122" s="935">
        <v>2012</v>
      </c>
      <c r="K122" s="947" t="s">
        <v>2028</v>
      </c>
      <c r="L122" s="935"/>
      <c r="M122" s="935"/>
      <c r="N122" s="935" t="s">
        <v>886</v>
      </c>
      <c r="O122" s="944">
        <v>190653451.39449167</v>
      </c>
      <c r="P122" s="935" t="s">
        <v>927</v>
      </c>
      <c r="Q122" s="937"/>
      <c r="R122" s="729" t="e">
        <f>#REF!</f>
        <v>#REF!</v>
      </c>
      <c r="S122" s="730" t="e">
        <f t="shared" si="28"/>
        <v>#REF!</v>
      </c>
      <c r="T122" s="730" t="e">
        <f t="shared" si="29"/>
        <v>#REF!</v>
      </c>
      <c r="U122" s="731" t="e">
        <f t="shared" si="30"/>
        <v>#REF!</v>
      </c>
      <c r="V122" s="732">
        <f t="shared" si="40"/>
        <v>1</v>
      </c>
      <c r="W122" s="731" t="e">
        <f t="shared" si="31"/>
        <v>#REF!</v>
      </c>
      <c r="X122" s="731">
        <f t="shared" si="41"/>
        <v>2</v>
      </c>
      <c r="Y122" s="731" t="e">
        <f t="shared" si="32"/>
        <v>#REF!</v>
      </c>
      <c r="Z122" s="732" t="e">
        <f t="shared" si="33"/>
        <v>#REF!</v>
      </c>
      <c r="AA122" s="732" t="e">
        <f t="shared" si="34"/>
        <v>#REF!</v>
      </c>
      <c r="AB122" s="732" t="e">
        <f t="shared" si="35"/>
        <v>#REF!</v>
      </c>
      <c r="AC122" s="729">
        <f t="shared" si="42"/>
        <v>2012</v>
      </c>
      <c r="AD122" s="733" t="e">
        <f t="shared" si="36"/>
        <v>#REF!</v>
      </c>
      <c r="AE122" s="735" t="e">
        <f t="shared" si="27"/>
        <v>#REF!</v>
      </c>
      <c r="AF122" s="792"/>
    </row>
    <row r="123" spans="1:32" ht="21.75" customHeight="1">
      <c r="A123" s="963">
        <v>111</v>
      </c>
      <c r="B123" s="947" t="s">
        <v>3005</v>
      </c>
      <c r="C123" s="923" t="s">
        <v>3372</v>
      </c>
      <c r="D123" s="943" t="s">
        <v>946</v>
      </c>
      <c r="E123" s="923"/>
      <c r="F123" s="923"/>
      <c r="G123" s="923"/>
      <c r="H123" s="935"/>
      <c r="I123" s="947" t="s">
        <v>3228</v>
      </c>
      <c r="J123" s="935">
        <v>2012</v>
      </c>
      <c r="K123" s="947" t="s">
        <v>2029</v>
      </c>
      <c r="L123" s="935"/>
      <c r="M123" s="935"/>
      <c r="N123" s="935" t="s">
        <v>886</v>
      </c>
      <c r="O123" s="944">
        <v>199204760.40914354</v>
      </c>
      <c r="P123" s="935" t="s">
        <v>927</v>
      </c>
      <c r="Q123" s="937"/>
      <c r="R123" s="729" t="e">
        <f>#REF!</f>
        <v>#REF!</v>
      </c>
      <c r="S123" s="730" t="e">
        <f t="shared" si="28"/>
        <v>#REF!</v>
      </c>
      <c r="T123" s="730" t="e">
        <f t="shared" si="29"/>
        <v>#REF!</v>
      </c>
      <c r="U123" s="731" t="e">
        <f t="shared" si="30"/>
        <v>#REF!</v>
      </c>
      <c r="V123" s="732">
        <f t="shared" si="40"/>
        <v>1</v>
      </c>
      <c r="W123" s="731" t="e">
        <f t="shared" si="31"/>
        <v>#REF!</v>
      </c>
      <c r="X123" s="731">
        <f t="shared" si="41"/>
        <v>2</v>
      </c>
      <c r="Y123" s="731" t="e">
        <f t="shared" si="32"/>
        <v>#REF!</v>
      </c>
      <c r="Z123" s="732" t="e">
        <f t="shared" si="33"/>
        <v>#REF!</v>
      </c>
      <c r="AA123" s="732" t="e">
        <f t="shared" si="34"/>
        <v>#REF!</v>
      </c>
      <c r="AB123" s="732" t="e">
        <f t="shared" si="35"/>
        <v>#REF!</v>
      </c>
      <c r="AC123" s="729">
        <f t="shared" si="42"/>
        <v>2012</v>
      </c>
      <c r="AD123" s="733" t="e">
        <f t="shared" si="36"/>
        <v>#REF!</v>
      </c>
      <c r="AE123" s="735" t="e">
        <f t="shared" si="27"/>
        <v>#REF!</v>
      </c>
      <c r="AF123" s="792"/>
    </row>
    <row r="124" spans="1:32" ht="21.75" customHeight="1">
      <c r="A124" s="963">
        <v>112</v>
      </c>
      <c r="B124" s="947" t="s">
        <v>3006</v>
      </c>
      <c r="C124" s="923" t="s">
        <v>3372</v>
      </c>
      <c r="D124" s="943" t="s">
        <v>949</v>
      </c>
      <c r="E124" s="923"/>
      <c r="F124" s="923"/>
      <c r="G124" s="923"/>
      <c r="H124" s="935"/>
      <c r="I124" s="947" t="s">
        <v>3250</v>
      </c>
      <c r="J124" s="935">
        <v>2012</v>
      </c>
      <c r="K124" s="947" t="s">
        <v>2030</v>
      </c>
      <c r="L124" s="935"/>
      <c r="M124" s="935"/>
      <c r="N124" s="935" t="s">
        <v>886</v>
      </c>
      <c r="O124" s="944">
        <v>199280018.35048345</v>
      </c>
      <c r="P124" s="935" t="s">
        <v>927</v>
      </c>
      <c r="Q124" s="937"/>
      <c r="R124" s="729" t="e">
        <f>#REF!</f>
        <v>#REF!</v>
      </c>
      <c r="S124" s="730" t="e">
        <f t="shared" si="28"/>
        <v>#REF!</v>
      </c>
      <c r="T124" s="730" t="e">
        <f t="shared" si="29"/>
        <v>#REF!</v>
      </c>
      <c r="U124" s="731" t="e">
        <f t="shared" si="30"/>
        <v>#REF!</v>
      </c>
      <c r="V124" s="732">
        <f t="shared" si="40"/>
        <v>1</v>
      </c>
      <c r="W124" s="731" t="e">
        <f t="shared" si="31"/>
        <v>#REF!</v>
      </c>
      <c r="X124" s="731">
        <f t="shared" si="41"/>
        <v>2</v>
      </c>
      <c r="Y124" s="731" t="e">
        <f t="shared" si="32"/>
        <v>#REF!</v>
      </c>
      <c r="Z124" s="732" t="e">
        <f t="shared" si="33"/>
        <v>#REF!</v>
      </c>
      <c r="AA124" s="732" t="e">
        <f t="shared" si="34"/>
        <v>#REF!</v>
      </c>
      <c r="AB124" s="732" t="e">
        <f t="shared" si="35"/>
        <v>#REF!</v>
      </c>
      <c r="AC124" s="729">
        <f t="shared" si="42"/>
        <v>2012</v>
      </c>
      <c r="AD124" s="733" t="e">
        <f t="shared" si="36"/>
        <v>#REF!</v>
      </c>
      <c r="AE124" s="735" t="e">
        <f t="shared" si="27"/>
        <v>#REF!</v>
      </c>
      <c r="AF124" s="792"/>
    </row>
    <row r="125" spans="1:32" ht="21.75" customHeight="1">
      <c r="A125" s="963">
        <v>113</v>
      </c>
      <c r="B125" s="947" t="s">
        <v>3007</v>
      </c>
      <c r="C125" s="923" t="s">
        <v>3372</v>
      </c>
      <c r="D125" s="943" t="s">
        <v>1053</v>
      </c>
      <c r="E125" s="923"/>
      <c r="F125" s="923"/>
      <c r="G125" s="923"/>
      <c r="H125" s="935"/>
      <c r="I125" s="947" t="s">
        <v>3251</v>
      </c>
      <c r="J125" s="935">
        <v>2012</v>
      </c>
      <c r="K125" s="947" t="s">
        <v>2031</v>
      </c>
      <c r="L125" s="935"/>
      <c r="M125" s="935"/>
      <c r="N125" s="935" t="s">
        <v>886</v>
      </c>
      <c r="O125" s="944">
        <v>180619059.2158342</v>
      </c>
      <c r="P125" s="935" t="s">
        <v>927</v>
      </c>
      <c r="Q125" s="937"/>
      <c r="R125" s="729" t="e">
        <f>#REF!</f>
        <v>#REF!</v>
      </c>
      <c r="S125" s="730" t="e">
        <f t="shared" si="28"/>
        <v>#REF!</v>
      </c>
      <c r="T125" s="730" t="e">
        <f t="shared" si="29"/>
        <v>#REF!</v>
      </c>
      <c r="U125" s="731" t="e">
        <f t="shared" si="30"/>
        <v>#REF!</v>
      </c>
      <c r="V125" s="732">
        <f t="shared" si="40"/>
        <v>1</v>
      </c>
      <c r="W125" s="731" t="e">
        <f t="shared" si="31"/>
        <v>#REF!</v>
      </c>
      <c r="X125" s="731">
        <f t="shared" si="41"/>
        <v>2</v>
      </c>
      <c r="Y125" s="731" t="e">
        <f t="shared" si="32"/>
        <v>#REF!</v>
      </c>
      <c r="Z125" s="732" t="e">
        <f t="shared" si="33"/>
        <v>#REF!</v>
      </c>
      <c r="AA125" s="732" t="e">
        <f t="shared" si="34"/>
        <v>#REF!</v>
      </c>
      <c r="AB125" s="732" t="e">
        <f t="shared" si="35"/>
        <v>#REF!</v>
      </c>
      <c r="AC125" s="729">
        <f t="shared" si="42"/>
        <v>2012</v>
      </c>
      <c r="AD125" s="733" t="e">
        <f t="shared" si="36"/>
        <v>#REF!</v>
      </c>
      <c r="AE125" s="735" t="e">
        <f t="shared" si="27"/>
        <v>#REF!</v>
      </c>
      <c r="AF125" s="792"/>
    </row>
    <row r="126" spans="1:32" ht="21.75" customHeight="1">
      <c r="A126" s="963">
        <v>114</v>
      </c>
      <c r="B126" s="947" t="s">
        <v>3008</v>
      </c>
      <c r="C126" s="923" t="s">
        <v>3372</v>
      </c>
      <c r="D126" s="943" t="s">
        <v>1055</v>
      </c>
      <c r="E126" s="923"/>
      <c r="F126" s="923"/>
      <c r="G126" s="923"/>
      <c r="H126" s="935"/>
      <c r="I126" s="947" t="s">
        <v>3215</v>
      </c>
      <c r="J126" s="935">
        <v>2012</v>
      </c>
      <c r="K126" s="947" t="s">
        <v>2032</v>
      </c>
      <c r="L126" s="935"/>
      <c r="M126" s="935"/>
      <c r="N126" s="935" t="s">
        <v>886</v>
      </c>
      <c r="O126" s="944">
        <v>120412706.14388946</v>
      </c>
      <c r="P126" s="935" t="s">
        <v>927</v>
      </c>
      <c r="Q126" s="937"/>
      <c r="R126" s="729" t="e">
        <f>#REF!</f>
        <v>#REF!</v>
      </c>
      <c r="S126" s="730" t="e">
        <f t="shared" si="28"/>
        <v>#REF!</v>
      </c>
      <c r="T126" s="730" t="e">
        <f t="shared" si="29"/>
        <v>#REF!</v>
      </c>
      <c r="U126" s="731" t="e">
        <f t="shared" si="30"/>
        <v>#REF!</v>
      </c>
      <c r="V126" s="732">
        <f t="shared" si="40"/>
        <v>1</v>
      </c>
      <c r="W126" s="731" t="e">
        <f t="shared" si="31"/>
        <v>#REF!</v>
      </c>
      <c r="X126" s="731">
        <f t="shared" si="41"/>
        <v>2</v>
      </c>
      <c r="Y126" s="731" t="e">
        <f t="shared" si="32"/>
        <v>#REF!</v>
      </c>
      <c r="Z126" s="732" t="e">
        <f t="shared" si="33"/>
        <v>#REF!</v>
      </c>
      <c r="AA126" s="732" t="e">
        <f t="shared" si="34"/>
        <v>#REF!</v>
      </c>
      <c r="AB126" s="732" t="e">
        <f t="shared" si="35"/>
        <v>#REF!</v>
      </c>
      <c r="AC126" s="729">
        <f t="shared" si="42"/>
        <v>2012</v>
      </c>
      <c r="AD126" s="733" t="e">
        <f t="shared" si="36"/>
        <v>#REF!</v>
      </c>
      <c r="AE126" s="735" t="e">
        <f t="shared" si="27"/>
        <v>#REF!</v>
      </c>
      <c r="AF126" s="792"/>
    </row>
    <row r="127" spans="1:32" ht="21.75" customHeight="1">
      <c r="A127" s="963">
        <v>115</v>
      </c>
      <c r="B127" s="947" t="s">
        <v>3009</v>
      </c>
      <c r="C127" s="923" t="s">
        <v>3372</v>
      </c>
      <c r="D127" s="943" t="s">
        <v>926</v>
      </c>
      <c r="E127" s="923"/>
      <c r="F127" s="923"/>
      <c r="G127" s="923"/>
      <c r="H127" s="935"/>
      <c r="I127" s="947" t="s">
        <v>3217</v>
      </c>
      <c r="J127" s="935">
        <v>2012</v>
      </c>
      <c r="K127" s="947" t="s">
        <v>2033</v>
      </c>
      <c r="L127" s="935"/>
      <c r="M127" s="935"/>
      <c r="N127" s="935" t="s">
        <v>886</v>
      </c>
      <c r="O127" s="944">
        <v>327384909.48593265</v>
      </c>
      <c r="P127" s="935" t="s">
        <v>927</v>
      </c>
      <c r="Q127" s="937"/>
      <c r="R127" s="729" t="e">
        <f>#REF!</f>
        <v>#REF!</v>
      </c>
      <c r="S127" s="730" t="e">
        <f t="shared" si="28"/>
        <v>#REF!</v>
      </c>
      <c r="T127" s="730" t="e">
        <f t="shared" si="29"/>
        <v>#REF!</v>
      </c>
      <c r="U127" s="731" t="e">
        <f t="shared" si="30"/>
        <v>#REF!</v>
      </c>
      <c r="V127" s="732">
        <f t="shared" si="40"/>
        <v>1</v>
      </c>
      <c r="W127" s="731" t="e">
        <f t="shared" si="31"/>
        <v>#REF!</v>
      </c>
      <c r="X127" s="731">
        <f t="shared" si="41"/>
        <v>2</v>
      </c>
      <c r="Y127" s="731" t="e">
        <f t="shared" si="32"/>
        <v>#REF!</v>
      </c>
      <c r="Z127" s="732" t="e">
        <f t="shared" si="33"/>
        <v>#REF!</v>
      </c>
      <c r="AA127" s="732" t="e">
        <f t="shared" si="34"/>
        <v>#REF!</v>
      </c>
      <c r="AB127" s="732" t="e">
        <f t="shared" si="35"/>
        <v>#REF!</v>
      </c>
      <c r="AC127" s="729">
        <f t="shared" si="42"/>
        <v>2012</v>
      </c>
      <c r="AD127" s="733" t="e">
        <f t="shared" si="36"/>
        <v>#REF!</v>
      </c>
      <c r="AE127" s="735" t="e">
        <f t="shared" ref="AE127:AE181" si="43">AB127+AA127+Z127+Y127+W127</f>
        <v>#REF!</v>
      </c>
      <c r="AF127" s="792"/>
    </row>
    <row r="128" spans="1:32" ht="29.25" customHeight="1">
      <c r="A128" s="963">
        <v>116</v>
      </c>
      <c r="B128" s="947" t="s">
        <v>3010</v>
      </c>
      <c r="C128" s="923" t="s">
        <v>3372</v>
      </c>
      <c r="D128" s="935"/>
      <c r="E128" s="923"/>
      <c r="F128" s="923"/>
      <c r="G128" s="923"/>
      <c r="H128" s="935"/>
      <c r="I128" s="947" t="s">
        <v>3241</v>
      </c>
      <c r="J128" s="935">
        <v>2012</v>
      </c>
      <c r="K128" s="947"/>
      <c r="L128" s="935"/>
      <c r="M128" s="935"/>
      <c r="N128" s="935" t="s">
        <v>886</v>
      </c>
      <c r="O128" s="944">
        <v>113953989.04322411</v>
      </c>
      <c r="P128" s="935" t="s">
        <v>927</v>
      </c>
      <c r="Q128" s="937"/>
      <c r="R128" s="729" t="e">
        <f>#REF!</f>
        <v>#REF!</v>
      </c>
      <c r="S128" s="730" t="e">
        <f t="shared" ref="S128:S182" si="44">VLOOKUP(R128,kelompok,2,0)</f>
        <v>#REF!</v>
      </c>
      <c r="T128" s="730" t="e">
        <f t="shared" ref="T128:T182" si="45">VLOOKUP(R128,MASAMANFAAT,4,0)</f>
        <v>#REF!</v>
      </c>
      <c r="U128" s="731" t="e">
        <f t="shared" ref="U128:U182" si="46">(O128-10)/T128</f>
        <v>#REF!</v>
      </c>
      <c r="V128" s="732">
        <f t="shared" si="40"/>
        <v>1</v>
      </c>
      <c r="W128" s="731" t="e">
        <f t="shared" ref="W128:W182" si="47">IF(V128&gt;T128,O128-10,U128*V128)</f>
        <v>#REF!</v>
      </c>
      <c r="X128" s="731">
        <f t="shared" si="41"/>
        <v>2</v>
      </c>
      <c r="Y128" s="731" t="e">
        <f t="shared" ref="Y128:Y182" si="48">IF(O128-10=W128,0,U128)</f>
        <v>#REF!</v>
      </c>
      <c r="Z128" s="732" t="e">
        <f t="shared" ref="Z128:Z182" si="49">IF(O128-10=W128+Y128,0,U128)</f>
        <v>#REF!</v>
      </c>
      <c r="AA128" s="732" t="e">
        <f t="shared" ref="AA128:AA182" si="50">IF(O128-10=W128+Y128+Z128,0,U128)</f>
        <v>#REF!</v>
      </c>
      <c r="AB128" s="732" t="e">
        <f t="shared" ref="AB128:AB182" si="51">IF(O128-10=W128+Y128+Z128+AA128,0,U128)</f>
        <v>#REF!</v>
      </c>
      <c r="AC128" s="729">
        <f t="shared" si="42"/>
        <v>2012</v>
      </c>
      <c r="AD128" s="733" t="e">
        <f t="shared" ref="AD128:AD182" si="52">O128-(Y128+Z128+W128+AA128+AB128)</f>
        <v>#REF!</v>
      </c>
      <c r="AE128" s="735" t="e">
        <f t="shared" si="43"/>
        <v>#REF!</v>
      </c>
      <c r="AF128" s="792"/>
    </row>
    <row r="129" spans="1:32" ht="29.25" customHeight="1">
      <c r="A129" s="963">
        <v>117</v>
      </c>
      <c r="B129" s="947" t="s">
        <v>3011</v>
      </c>
      <c r="C129" s="923" t="s">
        <v>3372</v>
      </c>
      <c r="D129" s="935"/>
      <c r="E129" s="923"/>
      <c r="F129" s="923"/>
      <c r="G129" s="923"/>
      <c r="H129" s="935"/>
      <c r="I129" s="947" t="s">
        <v>1142</v>
      </c>
      <c r="J129" s="935">
        <v>2012</v>
      </c>
      <c r="K129" s="947"/>
      <c r="L129" s="935"/>
      <c r="M129" s="935"/>
      <c r="N129" s="935" t="s">
        <v>886</v>
      </c>
      <c r="O129" s="944">
        <v>122990685.53355622</v>
      </c>
      <c r="P129" s="935" t="s">
        <v>927</v>
      </c>
      <c r="Q129" s="937"/>
      <c r="R129" s="729" t="e">
        <f>#REF!</f>
        <v>#REF!</v>
      </c>
      <c r="S129" s="730" t="e">
        <f t="shared" si="44"/>
        <v>#REF!</v>
      </c>
      <c r="T129" s="730" t="e">
        <f t="shared" si="45"/>
        <v>#REF!</v>
      </c>
      <c r="U129" s="731" t="e">
        <f t="shared" si="46"/>
        <v>#REF!</v>
      </c>
      <c r="V129" s="732">
        <f t="shared" si="40"/>
        <v>1</v>
      </c>
      <c r="W129" s="731" t="e">
        <f t="shared" si="47"/>
        <v>#REF!</v>
      </c>
      <c r="X129" s="731">
        <f t="shared" si="41"/>
        <v>2</v>
      </c>
      <c r="Y129" s="731" t="e">
        <f t="shared" si="48"/>
        <v>#REF!</v>
      </c>
      <c r="Z129" s="732" t="e">
        <f t="shared" si="49"/>
        <v>#REF!</v>
      </c>
      <c r="AA129" s="732" t="e">
        <f t="shared" si="50"/>
        <v>#REF!</v>
      </c>
      <c r="AB129" s="732" t="e">
        <f t="shared" si="51"/>
        <v>#REF!</v>
      </c>
      <c r="AC129" s="729">
        <f t="shared" si="42"/>
        <v>2012</v>
      </c>
      <c r="AD129" s="733" t="e">
        <f t="shared" si="52"/>
        <v>#REF!</v>
      </c>
      <c r="AE129" s="735" t="e">
        <f t="shared" si="43"/>
        <v>#REF!</v>
      </c>
      <c r="AF129" s="792"/>
    </row>
    <row r="130" spans="1:32" ht="29.25" customHeight="1">
      <c r="A130" s="963">
        <v>118</v>
      </c>
      <c r="B130" s="947" t="s">
        <v>3012</v>
      </c>
      <c r="C130" s="923" t="s">
        <v>3372</v>
      </c>
      <c r="D130" s="935"/>
      <c r="E130" s="923"/>
      <c r="F130" s="923"/>
      <c r="G130" s="923"/>
      <c r="H130" s="935"/>
      <c r="I130" s="947" t="s">
        <v>1142</v>
      </c>
      <c r="J130" s="935">
        <v>2012</v>
      </c>
      <c r="K130" s="947"/>
      <c r="L130" s="935"/>
      <c r="M130" s="935"/>
      <c r="N130" s="935" t="s">
        <v>886</v>
      </c>
      <c r="O130" s="944">
        <v>72208336.893141732</v>
      </c>
      <c r="P130" s="935" t="s">
        <v>927</v>
      </c>
      <c r="Q130" s="937"/>
      <c r="R130" s="729" t="e">
        <f>#REF!</f>
        <v>#REF!</v>
      </c>
      <c r="S130" s="730" t="e">
        <f t="shared" si="44"/>
        <v>#REF!</v>
      </c>
      <c r="T130" s="730" t="e">
        <f t="shared" si="45"/>
        <v>#REF!</v>
      </c>
      <c r="U130" s="731" t="e">
        <f t="shared" si="46"/>
        <v>#REF!</v>
      </c>
      <c r="V130" s="732">
        <f t="shared" si="40"/>
        <v>1</v>
      </c>
      <c r="W130" s="731" t="e">
        <f t="shared" si="47"/>
        <v>#REF!</v>
      </c>
      <c r="X130" s="731">
        <f t="shared" si="41"/>
        <v>2</v>
      </c>
      <c r="Y130" s="731" t="e">
        <f t="shared" si="48"/>
        <v>#REF!</v>
      </c>
      <c r="Z130" s="732" t="e">
        <f t="shared" si="49"/>
        <v>#REF!</v>
      </c>
      <c r="AA130" s="732" t="e">
        <f t="shared" si="50"/>
        <v>#REF!</v>
      </c>
      <c r="AB130" s="732" t="e">
        <f t="shared" si="51"/>
        <v>#REF!</v>
      </c>
      <c r="AC130" s="729">
        <f t="shared" si="42"/>
        <v>2012</v>
      </c>
      <c r="AD130" s="733" t="e">
        <f t="shared" si="52"/>
        <v>#REF!</v>
      </c>
      <c r="AE130" s="735" t="e">
        <f t="shared" si="43"/>
        <v>#REF!</v>
      </c>
      <c r="AF130" s="792"/>
    </row>
    <row r="131" spans="1:32" ht="29.25" customHeight="1">
      <c r="A131" s="963">
        <v>119</v>
      </c>
      <c r="B131" s="947" t="s">
        <v>3013</v>
      </c>
      <c r="C131" s="923" t="s">
        <v>3372</v>
      </c>
      <c r="D131" s="935"/>
      <c r="E131" s="923"/>
      <c r="F131" s="923"/>
      <c r="G131" s="923"/>
      <c r="H131" s="935"/>
      <c r="I131" s="947" t="s">
        <v>1142</v>
      </c>
      <c r="J131" s="935">
        <v>2012</v>
      </c>
      <c r="K131" s="947"/>
      <c r="L131" s="935"/>
      <c r="M131" s="935"/>
      <c r="N131" s="935" t="s">
        <v>886</v>
      </c>
      <c r="O131" s="944">
        <v>119561723.73290013</v>
      </c>
      <c r="P131" s="935" t="s">
        <v>927</v>
      </c>
      <c r="Q131" s="937"/>
      <c r="R131" s="729" t="e">
        <f>#REF!</f>
        <v>#REF!</v>
      </c>
      <c r="S131" s="730" t="e">
        <f t="shared" si="44"/>
        <v>#REF!</v>
      </c>
      <c r="T131" s="730" t="e">
        <f t="shared" si="45"/>
        <v>#REF!</v>
      </c>
      <c r="U131" s="731" t="e">
        <f t="shared" si="46"/>
        <v>#REF!</v>
      </c>
      <c r="V131" s="732">
        <f t="shared" si="40"/>
        <v>1</v>
      </c>
      <c r="W131" s="731" t="e">
        <f t="shared" si="47"/>
        <v>#REF!</v>
      </c>
      <c r="X131" s="731">
        <f t="shared" si="41"/>
        <v>2</v>
      </c>
      <c r="Y131" s="731" t="e">
        <f t="shared" si="48"/>
        <v>#REF!</v>
      </c>
      <c r="Z131" s="732" t="e">
        <f t="shared" si="49"/>
        <v>#REF!</v>
      </c>
      <c r="AA131" s="732" t="e">
        <f t="shared" si="50"/>
        <v>#REF!</v>
      </c>
      <c r="AB131" s="732" t="e">
        <f t="shared" si="51"/>
        <v>#REF!</v>
      </c>
      <c r="AC131" s="729">
        <f t="shared" si="42"/>
        <v>2012</v>
      </c>
      <c r="AD131" s="733" t="e">
        <f t="shared" si="52"/>
        <v>#REF!</v>
      </c>
      <c r="AE131" s="735" t="e">
        <f t="shared" si="43"/>
        <v>#REF!</v>
      </c>
      <c r="AF131" s="792"/>
    </row>
    <row r="132" spans="1:32" ht="29.25" customHeight="1">
      <c r="A132" s="963">
        <v>120</v>
      </c>
      <c r="B132" s="947" t="s">
        <v>3014</v>
      </c>
      <c r="C132" s="923" t="s">
        <v>3372</v>
      </c>
      <c r="D132" s="935"/>
      <c r="E132" s="923"/>
      <c r="F132" s="923"/>
      <c r="G132" s="923"/>
      <c r="H132" s="935"/>
      <c r="I132" s="947" t="s">
        <v>1142</v>
      </c>
      <c r="J132" s="935">
        <v>2012</v>
      </c>
      <c r="K132" s="947"/>
      <c r="L132" s="935"/>
      <c r="M132" s="935"/>
      <c r="N132" s="935" t="s">
        <v>886</v>
      </c>
      <c r="O132" s="944">
        <v>146574822.27795947</v>
      </c>
      <c r="P132" s="935" t="s">
        <v>927</v>
      </c>
      <c r="Q132" s="937"/>
      <c r="R132" s="729" t="e">
        <f>#REF!</f>
        <v>#REF!</v>
      </c>
      <c r="S132" s="730" t="e">
        <f t="shared" si="44"/>
        <v>#REF!</v>
      </c>
      <c r="T132" s="730" t="e">
        <f t="shared" si="45"/>
        <v>#REF!</v>
      </c>
      <c r="U132" s="731" t="e">
        <f t="shared" si="46"/>
        <v>#REF!</v>
      </c>
      <c r="V132" s="732">
        <f t="shared" si="40"/>
        <v>1</v>
      </c>
      <c r="W132" s="731" t="e">
        <f t="shared" si="47"/>
        <v>#REF!</v>
      </c>
      <c r="X132" s="731">
        <f t="shared" si="41"/>
        <v>2</v>
      </c>
      <c r="Y132" s="731" t="e">
        <f t="shared" si="48"/>
        <v>#REF!</v>
      </c>
      <c r="Z132" s="732" t="e">
        <f t="shared" si="49"/>
        <v>#REF!</v>
      </c>
      <c r="AA132" s="732" t="e">
        <f t="shared" si="50"/>
        <v>#REF!</v>
      </c>
      <c r="AB132" s="732" t="e">
        <f t="shared" si="51"/>
        <v>#REF!</v>
      </c>
      <c r="AC132" s="729">
        <f t="shared" si="42"/>
        <v>2012</v>
      </c>
      <c r="AD132" s="733" t="e">
        <f t="shared" si="52"/>
        <v>#REF!</v>
      </c>
      <c r="AE132" s="735" t="e">
        <f t="shared" si="43"/>
        <v>#REF!</v>
      </c>
      <c r="AF132" s="792"/>
    </row>
    <row r="133" spans="1:32" ht="36.75" customHeight="1">
      <c r="A133" s="963">
        <v>121</v>
      </c>
      <c r="B133" s="947" t="s">
        <v>3015</v>
      </c>
      <c r="C133" s="923" t="s">
        <v>3372</v>
      </c>
      <c r="D133" s="943" t="s">
        <v>926</v>
      </c>
      <c r="E133" s="923"/>
      <c r="F133" s="923">
        <v>1</v>
      </c>
      <c r="G133" s="923"/>
      <c r="H133" s="935"/>
      <c r="I133" s="947" t="s">
        <v>3252</v>
      </c>
      <c r="J133" s="935">
        <v>2013</v>
      </c>
      <c r="K133" s="947" t="s">
        <v>2034</v>
      </c>
      <c r="L133" s="935"/>
      <c r="M133" s="935"/>
      <c r="N133" s="935" t="s">
        <v>886</v>
      </c>
      <c r="O133" s="944">
        <v>1513947763</v>
      </c>
      <c r="P133" s="935"/>
      <c r="Q133" s="937"/>
      <c r="R133" s="729" t="e">
        <f>#REF!</f>
        <v>#REF!</v>
      </c>
      <c r="S133" s="730" t="e">
        <f t="shared" si="44"/>
        <v>#REF!</v>
      </c>
      <c r="T133" s="730" t="e">
        <f t="shared" si="45"/>
        <v>#REF!</v>
      </c>
      <c r="U133" s="731" t="e">
        <f t="shared" si="46"/>
        <v>#REF!</v>
      </c>
      <c r="V133" s="732">
        <f t="shared" si="40"/>
        <v>0</v>
      </c>
      <c r="W133" s="731" t="e">
        <f t="shared" si="47"/>
        <v>#REF!</v>
      </c>
      <c r="X133" s="731">
        <f t="shared" si="41"/>
        <v>1</v>
      </c>
      <c r="Y133" s="731" t="e">
        <f t="shared" si="48"/>
        <v>#REF!</v>
      </c>
      <c r="Z133" s="732" t="e">
        <f t="shared" si="49"/>
        <v>#REF!</v>
      </c>
      <c r="AA133" s="732" t="e">
        <f t="shared" si="50"/>
        <v>#REF!</v>
      </c>
      <c r="AB133" s="732" t="e">
        <f t="shared" si="51"/>
        <v>#REF!</v>
      </c>
      <c r="AC133" s="729">
        <f t="shared" si="42"/>
        <v>2013</v>
      </c>
      <c r="AD133" s="733" t="e">
        <f t="shared" si="52"/>
        <v>#REF!</v>
      </c>
      <c r="AE133" s="735" t="e">
        <f t="shared" si="43"/>
        <v>#REF!</v>
      </c>
      <c r="AF133" s="792"/>
    </row>
    <row r="134" spans="1:32" ht="36.75" customHeight="1" thickBot="1">
      <c r="A134" s="1025">
        <v>122</v>
      </c>
      <c r="B134" s="1029" t="s">
        <v>3016</v>
      </c>
      <c r="C134" s="1027" t="s">
        <v>3372</v>
      </c>
      <c r="D134" s="1028" t="s">
        <v>941</v>
      </c>
      <c r="E134" s="1027"/>
      <c r="F134" s="925">
        <v>1</v>
      </c>
      <c r="G134" s="925"/>
      <c r="H134" s="950"/>
      <c r="I134" s="970" t="s">
        <v>3253</v>
      </c>
      <c r="J134" s="950">
        <v>2013</v>
      </c>
      <c r="K134" s="970" t="s">
        <v>2035</v>
      </c>
      <c r="L134" s="950"/>
      <c r="M134" s="950"/>
      <c r="N134" s="950" t="s">
        <v>886</v>
      </c>
      <c r="O134" s="973">
        <v>199460000</v>
      </c>
      <c r="P134" s="950"/>
      <c r="Q134" s="951"/>
      <c r="R134" s="729" t="e">
        <f>#REF!</f>
        <v>#REF!</v>
      </c>
      <c r="S134" s="730" t="e">
        <f t="shared" si="44"/>
        <v>#REF!</v>
      </c>
      <c r="T134" s="730" t="e">
        <f t="shared" si="45"/>
        <v>#REF!</v>
      </c>
      <c r="U134" s="731" t="e">
        <f t="shared" si="46"/>
        <v>#REF!</v>
      </c>
      <c r="V134" s="732">
        <f t="shared" si="40"/>
        <v>0</v>
      </c>
      <c r="W134" s="731" t="e">
        <f t="shared" si="47"/>
        <v>#REF!</v>
      </c>
      <c r="X134" s="731">
        <f t="shared" si="41"/>
        <v>1</v>
      </c>
      <c r="Y134" s="731" t="e">
        <f t="shared" si="48"/>
        <v>#REF!</v>
      </c>
      <c r="Z134" s="732" t="e">
        <f t="shared" si="49"/>
        <v>#REF!</v>
      </c>
      <c r="AA134" s="732" t="e">
        <f t="shared" si="50"/>
        <v>#REF!</v>
      </c>
      <c r="AB134" s="732" t="e">
        <f t="shared" si="51"/>
        <v>#REF!</v>
      </c>
      <c r="AC134" s="729">
        <f t="shared" si="42"/>
        <v>2013</v>
      </c>
      <c r="AD134" s="733" t="e">
        <f t="shared" si="52"/>
        <v>#REF!</v>
      </c>
      <c r="AE134" s="735" t="e">
        <f t="shared" si="43"/>
        <v>#REF!</v>
      </c>
      <c r="AF134" s="792"/>
    </row>
    <row r="135" spans="1:32" ht="36.75" customHeight="1">
      <c r="A135" s="1024">
        <v>123</v>
      </c>
      <c r="B135" s="964" t="s">
        <v>3017</v>
      </c>
      <c r="C135" s="965" t="s">
        <v>3372</v>
      </c>
      <c r="D135" s="966" t="s">
        <v>946</v>
      </c>
      <c r="E135" s="965"/>
      <c r="F135" s="965">
        <v>1</v>
      </c>
      <c r="G135" s="965"/>
      <c r="H135" s="967"/>
      <c r="I135" s="964" t="s">
        <v>3254</v>
      </c>
      <c r="J135" s="967">
        <v>2013</v>
      </c>
      <c r="K135" s="964" t="s">
        <v>2036</v>
      </c>
      <c r="L135" s="967"/>
      <c r="M135" s="967"/>
      <c r="N135" s="967" t="s">
        <v>886</v>
      </c>
      <c r="O135" s="968">
        <v>1646800000</v>
      </c>
      <c r="P135" s="967"/>
      <c r="Q135" s="969"/>
      <c r="R135" s="729" t="e">
        <f>#REF!</f>
        <v>#REF!</v>
      </c>
      <c r="S135" s="730" t="e">
        <f t="shared" si="44"/>
        <v>#REF!</v>
      </c>
      <c r="T135" s="730" t="e">
        <f t="shared" si="45"/>
        <v>#REF!</v>
      </c>
      <c r="U135" s="731" t="e">
        <f t="shared" si="46"/>
        <v>#REF!</v>
      </c>
      <c r="V135" s="732">
        <f t="shared" si="40"/>
        <v>0</v>
      </c>
      <c r="W135" s="731" t="e">
        <f t="shared" si="47"/>
        <v>#REF!</v>
      </c>
      <c r="X135" s="731">
        <f t="shared" si="41"/>
        <v>1</v>
      </c>
      <c r="Y135" s="731" t="e">
        <f t="shared" si="48"/>
        <v>#REF!</v>
      </c>
      <c r="Z135" s="732" t="e">
        <f t="shared" si="49"/>
        <v>#REF!</v>
      </c>
      <c r="AA135" s="732" t="e">
        <f t="shared" si="50"/>
        <v>#REF!</v>
      </c>
      <c r="AB135" s="732" t="e">
        <f t="shared" si="51"/>
        <v>#REF!</v>
      </c>
      <c r="AC135" s="729">
        <f t="shared" si="42"/>
        <v>2013</v>
      </c>
      <c r="AD135" s="733" t="e">
        <f t="shared" si="52"/>
        <v>#REF!</v>
      </c>
      <c r="AE135" s="735" t="e">
        <f t="shared" si="43"/>
        <v>#REF!</v>
      </c>
      <c r="AF135" s="792"/>
    </row>
    <row r="136" spans="1:32" ht="36.75" customHeight="1">
      <c r="A136" s="963">
        <v>124</v>
      </c>
      <c r="B136" s="947" t="s">
        <v>3018</v>
      </c>
      <c r="C136" s="923" t="s">
        <v>3372</v>
      </c>
      <c r="D136" s="943" t="s">
        <v>949</v>
      </c>
      <c r="E136" s="923"/>
      <c r="F136" s="923">
        <v>1</v>
      </c>
      <c r="G136" s="923"/>
      <c r="H136" s="935"/>
      <c r="I136" s="947" t="s">
        <v>3255</v>
      </c>
      <c r="J136" s="935">
        <v>2013</v>
      </c>
      <c r="K136" s="947" t="s">
        <v>2037</v>
      </c>
      <c r="L136" s="935"/>
      <c r="M136" s="935"/>
      <c r="N136" s="935" t="s">
        <v>886</v>
      </c>
      <c r="O136" s="944">
        <v>827300000</v>
      </c>
      <c r="P136" s="935"/>
      <c r="Q136" s="937"/>
      <c r="R136" s="729" t="e">
        <f>#REF!</f>
        <v>#REF!</v>
      </c>
      <c r="S136" s="730" t="e">
        <f t="shared" si="44"/>
        <v>#REF!</v>
      </c>
      <c r="T136" s="730" t="e">
        <f t="shared" si="45"/>
        <v>#REF!</v>
      </c>
      <c r="U136" s="731" t="e">
        <f t="shared" si="46"/>
        <v>#REF!</v>
      </c>
      <c r="V136" s="732">
        <f t="shared" si="40"/>
        <v>0</v>
      </c>
      <c r="W136" s="731" t="e">
        <f t="shared" si="47"/>
        <v>#REF!</v>
      </c>
      <c r="X136" s="731">
        <f t="shared" si="41"/>
        <v>1</v>
      </c>
      <c r="Y136" s="731" t="e">
        <f t="shared" si="48"/>
        <v>#REF!</v>
      </c>
      <c r="Z136" s="732" t="e">
        <f t="shared" si="49"/>
        <v>#REF!</v>
      </c>
      <c r="AA136" s="732" t="e">
        <f t="shared" si="50"/>
        <v>#REF!</v>
      </c>
      <c r="AB136" s="732" t="e">
        <f t="shared" si="51"/>
        <v>#REF!</v>
      </c>
      <c r="AC136" s="729">
        <f t="shared" si="42"/>
        <v>2013</v>
      </c>
      <c r="AD136" s="733" t="e">
        <f t="shared" si="52"/>
        <v>#REF!</v>
      </c>
      <c r="AE136" s="735" t="e">
        <f t="shared" si="43"/>
        <v>#REF!</v>
      </c>
      <c r="AF136" s="792"/>
    </row>
    <row r="137" spans="1:32" ht="36.75" customHeight="1">
      <c r="A137" s="963">
        <v>125</v>
      </c>
      <c r="B137" s="947" t="s">
        <v>3019</v>
      </c>
      <c r="C137" s="923" t="s">
        <v>3372</v>
      </c>
      <c r="D137" s="943" t="s">
        <v>1053</v>
      </c>
      <c r="E137" s="923"/>
      <c r="F137" s="923">
        <v>1</v>
      </c>
      <c r="G137" s="923"/>
      <c r="H137" s="935"/>
      <c r="I137" s="947" t="s">
        <v>3256</v>
      </c>
      <c r="J137" s="935">
        <v>2013</v>
      </c>
      <c r="K137" s="947" t="s">
        <v>2038</v>
      </c>
      <c r="L137" s="935"/>
      <c r="M137" s="935"/>
      <c r="N137" s="935" t="s">
        <v>886</v>
      </c>
      <c r="O137" s="944">
        <v>150542000</v>
      </c>
      <c r="P137" s="935"/>
      <c r="Q137" s="937"/>
      <c r="R137" s="729" t="e">
        <f>#REF!</f>
        <v>#REF!</v>
      </c>
      <c r="S137" s="730" t="e">
        <f t="shared" si="44"/>
        <v>#REF!</v>
      </c>
      <c r="T137" s="730" t="e">
        <f t="shared" si="45"/>
        <v>#REF!</v>
      </c>
      <c r="U137" s="731" t="e">
        <f t="shared" si="46"/>
        <v>#REF!</v>
      </c>
      <c r="V137" s="732">
        <f t="shared" si="40"/>
        <v>0</v>
      </c>
      <c r="W137" s="731" t="e">
        <f t="shared" si="47"/>
        <v>#REF!</v>
      </c>
      <c r="X137" s="731">
        <f t="shared" si="41"/>
        <v>1</v>
      </c>
      <c r="Y137" s="731" t="e">
        <f t="shared" si="48"/>
        <v>#REF!</v>
      </c>
      <c r="Z137" s="732" t="e">
        <f t="shared" si="49"/>
        <v>#REF!</v>
      </c>
      <c r="AA137" s="732" t="e">
        <f t="shared" si="50"/>
        <v>#REF!</v>
      </c>
      <c r="AB137" s="732" t="e">
        <f t="shared" si="51"/>
        <v>#REF!</v>
      </c>
      <c r="AC137" s="729">
        <f t="shared" si="42"/>
        <v>2013</v>
      </c>
      <c r="AD137" s="733" t="e">
        <f t="shared" si="52"/>
        <v>#REF!</v>
      </c>
      <c r="AE137" s="735" t="e">
        <f t="shared" si="43"/>
        <v>#REF!</v>
      </c>
      <c r="AF137" s="792"/>
    </row>
    <row r="138" spans="1:32" ht="36.75" customHeight="1">
      <c r="A138" s="963">
        <v>126</v>
      </c>
      <c r="B138" s="947" t="s">
        <v>3020</v>
      </c>
      <c r="C138" s="923" t="s">
        <v>3372</v>
      </c>
      <c r="D138" s="943" t="s">
        <v>1055</v>
      </c>
      <c r="E138" s="923"/>
      <c r="F138" s="923">
        <v>1</v>
      </c>
      <c r="G138" s="923"/>
      <c r="H138" s="935"/>
      <c r="I138" s="947" t="s">
        <v>3232</v>
      </c>
      <c r="J138" s="935">
        <v>2013</v>
      </c>
      <c r="K138" s="947" t="s">
        <v>2039</v>
      </c>
      <c r="L138" s="935"/>
      <c r="M138" s="935"/>
      <c r="N138" s="935" t="s">
        <v>886</v>
      </c>
      <c r="O138" s="944">
        <f>1561536850+1835453500</f>
        <v>3396990350</v>
      </c>
      <c r="P138" s="935"/>
      <c r="Q138" s="937"/>
      <c r="R138" s="729" t="e">
        <f>#REF!</f>
        <v>#REF!</v>
      </c>
      <c r="S138" s="730" t="e">
        <f t="shared" si="44"/>
        <v>#REF!</v>
      </c>
      <c r="T138" s="730" t="e">
        <f t="shared" si="45"/>
        <v>#REF!</v>
      </c>
      <c r="U138" s="731" t="e">
        <f t="shared" si="46"/>
        <v>#REF!</v>
      </c>
      <c r="V138" s="732">
        <f t="shared" si="40"/>
        <v>0</v>
      </c>
      <c r="W138" s="731" t="e">
        <f t="shared" si="47"/>
        <v>#REF!</v>
      </c>
      <c r="X138" s="731">
        <f t="shared" si="41"/>
        <v>1</v>
      </c>
      <c r="Y138" s="731" t="e">
        <f t="shared" si="48"/>
        <v>#REF!</v>
      </c>
      <c r="Z138" s="732" t="e">
        <f t="shared" si="49"/>
        <v>#REF!</v>
      </c>
      <c r="AA138" s="732" t="e">
        <f t="shared" si="50"/>
        <v>#REF!</v>
      </c>
      <c r="AB138" s="732" t="e">
        <f t="shared" si="51"/>
        <v>#REF!</v>
      </c>
      <c r="AC138" s="729">
        <f t="shared" si="42"/>
        <v>2013</v>
      </c>
      <c r="AD138" s="733" t="e">
        <f t="shared" si="52"/>
        <v>#REF!</v>
      </c>
      <c r="AE138" s="735" t="e">
        <f t="shared" si="43"/>
        <v>#REF!</v>
      </c>
      <c r="AF138" s="792"/>
    </row>
    <row r="139" spans="1:32" ht="36.75" customHeight="1">
      <c r="A139" s="963">
        <v>127</v>
      </c>
      <c r="B139" s="947" t="s">
        <v>3021</v>
      </c>
      <c r="C139" s="923" t="s">
        <v>3372</v>
      </c>
      <c r="D139" s="943" t="s">
        <v>1060</v>
      </c>
      <c r="E139" s="923"/>
      <c r="F139" s="923">
        <v>1</v>
      </c>
      <c r="G139" s="923"/>
      <c r="H139" s="935"/>
      <c r="I139" s="947" t="s">
        <v>3257</v>
      </c>
      <c r="J139" s="935">
        <v>2013</v>
      </c>
      <c r="K139" s="947" t="s">
        <v>2040</v>
      </c>
      <c r="L139" s="935"/>
      <c r="M139" s="935"/>
      <c r="N139" s="935" t="s">
        <v>886</v>
      </c>
      <c r="O139" s="944">
        <v>709668000</v>
      </c>
      <c r="P139" s="935"/>
      <c r="Q139" s="937"/>
      <c r="R139" s="729" t="e">
        <f>#REF!</f>
        <v>#REF!</v>
      </c>
      <c r="S139" s="730" t="e">
        <f t="shared" si="44"/>
        <v>#REF!</v>
      </c>
      <c r="T139" s="730" t="e">
        <f t="shared" si="45"/>
        <v>#REF!</v>
      </c>
      <c r="U139" s="731" t="e">
        <f t="shared" si="46"/>
        <v>#REF!</v>
      </c>
      <c r="V139" s="732">
        <f t="shared" si="40"/>
        <v>0</v>
      </c>
      <c r="W139" s="731" t="e">
        <f t="shared" si="47"/>
        <v>#REF!</v>
      </c>
      <c r="X139" s="731">
        <f t="shared" si="41"/>
        <v>1</v>
      </c>
      <c r="Y139" s="731" t="e">
        <f t="shared" si="48"/>
        <v>#REF!</v>
      </c>
      <c r="Z139" s="732" t="e">
        <f t="shared" si="49"/>
        <v>#REF!</v>
      </c>
      <c r="AA139" s="732" t="e">
        <f t="shared" si="50"/>
        <v>#REF!</v>
      </c>
      <c r="AB139" s="732" t="e">
        <f t="shared" si="51"/>
        <v>#REF!</v>
      </c>
      <c r="AC139" s="729">
        <f t="shared" si="42"/>
        <v>2013</v>
      </c>
      <c r="AD139" s="733" t="e">
        <f t="shared" si="52"/>
        <v>#REF!</v>
      </c>
      <c r="AE139" s="735" t="e">
        <f t="shared" si="43"/>
        <v>#REF!</v>
      </c>
      <c r="AF139" s="792"/>
    </row>
    <row r="140" spans="1:32" ht="36.75" customHeight="1">
      <c r="A140" s="963">
        <v>128</v>
      </c>
      <c r="B140" s="947" t="s">
        <v>3022</v>
      </c>
      <c r="C140" s="923" t="s">
        <v>3372</v>
      </c>
      <c r="D140" s="943" t="s">
        <v>1065</v>
      </c>
      <c r="E140" s="923"/>
      <c r="F140" s="923">
        <v>1</v>
      </c>
      <c r="G140" s="923"/>
      <c r="H140" s="935"/>
      <c r="I140" s="947" t="s">
        <v>3258</v>
      </c>
      <c r="J140" s="935">
        <v>2013</v>
      </c>
      <c r="K140" s="947" t="s">
        <v>2041</v>
      </c>
      <c r="L140" s="935"/>
      <c r="M140" s="935"/>
      <c r="N140" s="935" t="s">
        <v>886</v>
      </c>
      <c r="O140" s="944">
        <f>626437000+198271000</f>
        <v>824708000</v>
      </c>
      <c r="P140" s="935"/>
      <c r="Q140" s="937"/>
      <c r="R140" s="729" t="e">
        <f>#REF!</f>
        <v>#REF!</v>
      </c>
      <c r="S140" s="730" t="e">
        <f t="shared" si="44"/>
        <v>#REF!</v>
      </c>
      <c r="T140" s="730" t="e">
        <f t="shared" si="45"/>
        <v>#REF!</v>
      </c>
      <c r="U140" s="731" t="e">
        <f t="shared" si="46"/>
        <v>#REF!</v>
      </c>
      <c r="V140" s="732">
        <f t="shared" si="40"/>
        <v>0</v>
      </c>
      <c r="W140" s="731" t="e">
        <f t="shared" si="47"/>
        <v>#REF!</v>
      </c>
      <c r="X140" s="731">
        <f t="shared" si="41"/>
        <v>1</v>
      </c>
      <c r="Y140" s="731" t="e">
        <f t="shared" si="48"/>
        <v>#REF!</v>
      </c>
      <c r="Z140" s="732" t="e">
        <f t="shared" si="49"/>
        <v>#REF!</v>
      </c>
      <c r="AA140" s="732" t="e">
        <f t="shared" si="50"/>
        <v>#REF!</v>
      </c>
      <c r="AB140" s="732" t="e">
        <f t="shared" si="51"/>
        <v>#REF!</v>
      </c>
      <c r="AC140" s="729">
        <f t="shared" si="42"/>
        <v>2013</v>
      </c>
      <c r="AD140" s="733" t="e">
        <f t="shared" si="52"/>
        <v>#REF!</v>
      </c>
      <c r="AE140" s="735" t="e">
        <f t="shared" si="43"/>
        <v>#REF!</v>
      </c>
      <c r="AF140" s="792"/>
    </row>
    <row r="141" spans="1:32" ht="36.75" customHeight="1">
      <c r="A141" s="963">
        <v>129</v>
      </c>
      <c r="B141" s="947" t="s">
        <v>3023</v>
      </c>
      <c r="C141" s="923" t="s">
        <v>3372</v>
      </c>
      <c r="D141" s="943" t="s">
        <v>1072</v>
      </c>
      <c r="E141" s="923"/>
      <c r="F141" s="923">
        <v>1</v>
      </c>
      <c r="G141" s="923"/>
      <c r="H141" s="935"/>
      <c r="I141" s="947" t="s">
        <v>3257</v>
      </c>
      <c r="J141" s="935">
        <v>2013</v>
      </c>
      <c r="K141" s="947" t="s">
        <v>2042</v>
      </c>
      <c r="L141" s="935"/>
      <c r="M141" s="935"/>
      <c r="N141" s="935" t="s">
        <v>886</v>
      </c>
      <c r="O141" s="944">
        <v>1561592000</v>
      </c>
      <c r="P141" s="935"/>
      <c r="Q141" s="937"/>
      <c r="R141" s="729" t="e">
        <f>#REF!</f>
        <v>#REF!</v>
      </c>
      <c r="S141" s="730" t="e">
        <f t="shared" si="44"/>
        <v>#REF!</v>
      </c>
      <c r="T141" s="730" t="e">
        <f t="shared" si="45"/>
        <v>#REF!</v>
      </c>
      <c r="U141" s="731" t="e">
        <f t="shared" si="46"/>
        <v>#REF!</v>
      </c>
      <c r="V141" s="732">
        <f t="shared" si="40"/>
        <v>0</v>
      </c>
      <c r="W141" s="731" t="e">
        <f t="shared" si="47"/>
        <v>#REF!</v>
      </c>
      <c r="X141" s="731">
        <f t="shared" si="41"/>
        <v>1</v>
      </c>
      <c r="Y141" s="731" t="e">
        <f t="shared" si="48"/>
        <v>#REF!</v>
      </c>
      <c r="Z141" s="732" t="e">
        <f t="shared" si="49"/>
        <v>#REF!</v>
      </c>
      <c r="AA141" s="732" t="e">
        <f t="shared" si="50"/>
        <v>#REF!</v>
      </c>
      <c r="AB141" s="732" t="e">
        <f t="shared" si="51"/>
        <v>#REF!</v>
      </c>
      <c r="AC141" s="729">
        <f t="shared" si="42"/>
        <v>2013</v>
      </c>
      <c r="AD141" s="733" t="e">
        <f t="shared" si="52"/>
        <v>#REF!</v>
      </c>
      <c r="AE141" s="735" t="e">
        <f t="shared" si="43"/>
        <v>#REF!</v>
      </c>
      <c r="AF141" s="792"/>
    </row>
    <row r="142" spans="1:32" ht="36.75" customHeight="1">
      <c r="A142" s="963">
        <v>130</v>
      </c>
      <c r="B142" s="947" t="s">
        <v>3024</v>
      </c>
      <c r="C142" s="923" t="s">
        <v>3372</v>
      </c>
      <c r="D142" s="943" t="s">
        <v>2043</v>
      </c>
      <c r="E142" s="923"/>
      <c r="F142" s="923">
        <v>1</v>
      </c>
      <c r="G142" s="923"/>
      <c r="H142" s="935"/>
      <c r="I142" s="947" t="s">
        <v>3259</v>
      </c>
      <c r="J142" s="935">
        <v>2013</v>
      </c>
      <c r="K142" s="947" t="s">
        <v>2044</v>
      </c>
      <c r="L142" s="935"/>
      <c r="M142" s="935"/>
      <c r="N142" s="935" t="s">
        <v>886</v>
      </c>
      <c r="O142" s="944">
        <v>614339000</v>
      </c>
      <c r="P142" s="935"/>
      <c r="Q142" s="937"/>
      <c r="R142" s="729" t="e">
        <f>#REF!</f>
        <v>#REF!</v>
      </c>
      <c r="S142" s="730" t="e">
        <f t="shared" si="44"/>
        <v>#REF!</v>
      </c>
      <c r="T142" s="730" t="e">
        <f t="shared" si="45"/>
        <v>#REF!</v>
      </c>
      <c r="U142" s="731" t="e">
        <f t="shared" si="46"/>
        <v>#REF!</v>
      </c>
      <c r="V142" s="732">
        <f t="shared" si="40"/>
        <v>0</v>
      </c>
      <c r="W142" s="731" t="e">
        <f t="shared" si="47"/>
        <v>#REF!</v>
      </c>
      <c r="X142" s="731">
        <f t="shared" si="41"/>
        <v>1</v>
      </c>
      <c r="Y142" s="731" t="e">
        <f t="shared" si="48"/>
        <v>#REF!</v>
      </c>
      <c r="Z142" s="732" t="e">
        <f t="shared" si="49"/>
        <v>#REF!</v>
      </c>
      <c r="AA142" s="732" t="e">
        <f t="shared" si="50"/>
        <v>#REF!</v>
      </c>
      <c r="AB142" s="732" t="e">
        <f t="shared" si="51"/>
        <v>#REF!</v>
      </c>
      <c r="AC142" s="729">
        <f t="shared" si="42"/>
        <v>2013</v>
      </c>
      <c r="AD142" s="733" t="e">
        <f t="shared" si="52"/>
        <v>#REF!</v>
      </c>
      <c r="AE142" s="735" t="e">
        <f t="shared" si="43"/>
        <v>#REF!</v>
      </c>
      <c r="AF142" s="792"/>
    </row>
    <row r="143" spans="1:32" ht="36.75" customHeight="1">
      <c r="A143" s="963">
        <v>131</v>
      </c>
      <c r="B143" s="947" t="s">
        <v>3025</v>
      </c>
      <c r="C143" s="923" t="s">
        <v>3372</v>
      </c>
      <c r="D143" s="943" t="s">
        <v>2045</v>
      </c>
      <c r="E143" s="923"/>
      <c r="F143" s="923">
        <v>1</v>
      </c>
      <c r="G143" s="923"/>
      <c r="H143" s="935"/>
      <c r="I143" s="947" t="s">
        <v>3246</v>
      </c>
      <c r="J143" s="935">
        <v>2013</v>
      </c>
      <c r="K143" s="947" t="s">
        <v>2046</v>
      </c>
      <c r="L143" s="935"/>
      <c r="M143" s="935"/>
      <c r="N143" s="935" t="s">
        <v>886</v>
      </c>
      <c r="O143" s="944">
        <v>1620546000</v>
      </c>
      <c r="P143" s="935"/>
      <c r="Q143" s="937"/>
      <c r="R143" s="729" t="e">
        <f>#REF!</f>
        <v>#REF!</v>
      </c>
      <c r="S143" s="730" t="e">
        <f t="shared" si="44"/>
        <v>#REF!</v>
      </c>
      <c r="T143" s="730" t="e">
        <f t="shared" si="45"/>
        <v>#REF!</v>
      </c>
      <c r="U143" s="731" t="e">
        <f t="shared" si="46"/>
        <v>#REF!</v>
      </c>
      <c r="V143" s="732">
        <f t="shared" si="40"/>
        <v>0</v>
      </c>
      <c r="W143" s="731" t="e">
        <f t="shared" si="47"/>
        <v>#REF!</v>
      </c>
      <c r="X143" s="731">
        <f t="shared" si="41"/>
        <v>1</v>
      </c>
      <c r="Y143" s="731" t="e">
        <f t="shared" si="48"/>
        <v>#REF!</v>
      </c>
      <c r="Z143" s="732" t="e">
        <f t="shared" si="49"/>
        <v>#REF!</v>
      </c>
      <c r="AA143" s="732" t="e">
        <f t="shared" si="50"/>
        <v>#REF!</v>
      </c>
      <c r="AB143" s="732" t="e">
        <f t="shared" si="51"/>
        <v>#REF!</v>
      </c>
      <c r="AC143" s="729">
        <f t="shared" si="42"/>
        <v>2013</v>
      </c>
      <c r="AD143" s="733" t="e">
        <f t="shared" si="52"/>
        <v>#REF!</v>
      </c>
      <c r="AE143" s="735" t="e">
        <f t="shared" si="43"/>
        <v>#REF!</v>
      </c>
      <c r="AF143" s="792"/>
    </row>
    <row r="144" spans="1:32" ht="36.75" customHeight="1">
      <c r="A144" s="963">
        <v>132</v>
      </c>
      <c r="B144" s="947" t="s">
        <v>3026</v>
      </c>
      <c r="C144" s="923" t="s">
        <v>3372</v>
      </c>
      <c r="D144" s="943" t="s">
        <v>2047</v>
      </c>
      <c r="E144" s="923"/>
      <c r="F144" s="923">
        <v>1</v>
      </c>
      <c r="G144" s="923"/>
      <c r="H144" s="935"/>
      <c r="I144" s="947" t="s">
        <v>3260</v>
      </c>
      <c r="J144" s="935">
        <v>2013</v>
      </c>
      <c r="K144" s="947" t="s">
        <v>2048</v>
      </c>
      <c r="L144" s="935"/>
      <c r="M144" s="935"/>
      <c r="N144" s="935" t="s">
        <v>886</v>
      </c>
      <c r="O144" s="944">
        <v>199309500</v>
      </c>
      <c r="P144" s="935"/>
      <c r="Q144" s="937"/>
      <c r="R144" s="729" t="e">
        <f>#REF!</f>
        <v>#REF!</v>
      </c>
      <c r="S144" s="730" t="e">
        <f t="shared" si="44"/>
        <v>#REF!</v>
      </c>
      <c r="T144" s="730" t="e">
        <f t="shared" si="45"/>
        <v>#REF!</v>
      </c>
      <c r="U144" s="731" t="e">
        <f t="shared" si="46"/>
        <v>#REF!</v>
      </c>
      <c r="V144" s="732">
        <f t="shared" si="40"/>
        <v>0</v>
      </c>
      <c r="W144" s="731" t="e">
        <f t="shared" si="47"/>
        <v>#REF!</v>
      </c>
      <c r="X144" s="731">
        <f t="shared" si="41"/>
        <v>1</v>
      </c>
      <c r="Y144" s="731" t="e">
        <f t="shared" si="48"/>
        <v>#REF!</v>
      </c>
      <c r="Z144" s="732" t="e">
        <f t="shared" si="49"/>
        <v>#REF!</v>
      </c>
      <c r="AA144" s="732" t="e">
        <f t="shared" si="50"/>
        <v>#REF!</v>
      </c>
      <c r="AB144" s="732" t="e">
        <f t="shared" si="51"/>
        <v>#REF!</v>
      </c>
      <c r="AC144" s="729">
        <f t="shared" si="42"/>
        <v>2013</v>
      </c>
      <c r="AD144" s="733" t="e">
        <f t="shared" si="52"/>
        <v>#REF!</v>
      </c>
      <c r="AE144" s="735" t="e">
        <f t="shared" si="43"/>
        <v>#REF!</v>
      </c>
      <c r="AF144" s="792"/>
    </row>
    <row r="145" spans="1:33" ht="36.75" customHeight="1">
      <c r="A145" s="963">
        <v>133</v>
      </c>
      <c r="B145" s="947" t="s">
        <v>3027</v>
      </c>
      <c r="C145" s="923" t="s">
        <v>3372</v>
      </c>
      <c r="D145" s="943" t="s">
        <v>2049</v>
      </c>
      <c r="E145" s="923"/>
      <c r="F145" s="923">
        <v>1</v>
      </c>
      <c r="G145" s="923"/>
      <c r="H145" s="935"/>
      <c r="I145" s="947" t="s">
        <v>3261</v>
      </c>
      <c r="J145" s="935">
        <v>2013</v>
      </c>
      <c r="K145" s="947" t="s">
        <v>2050</v>
      </c>
      <c r="L145" s="935"/>
      <c r="M145" s="935"/>
      <c r="N145" s="935" t="s">
        <v>886</v>
      </c>
      <c r="O145" s="944">
        <v>469999000</v>
      </c>
      <c r="P145" s="935"/>
      <c r="Q145" s="937"/>
      <c r="R145" s="729" t="e">
        <f>#REF!</f>
        <v>#REF!</v>
      </c>
      <c r="S145" s="730" t="e">
        <f t="shared" si="44"/>
        <v>#REF!</v>
      </c>
      <c r="T145" s="730" t="e">
        <f t="shared" si="45"/>
        <v>#REF!</v>
      </c>
      <c r="U145" s="731" t="e">
        <f t="shared" si="46"/>
        <v>#REF!</v>
      </c>
      <c r="V145" s="732">
        <f t="shared" ref="V145:V170" si="53">2013-AC145</f>
        <v>0</v>
      </c>
      <c r="W145" s="731" t="e">
        <f t="shared" si="47"/>
        <v>#REF!</v>
      </c>
      <c r="X145" s="731">
        <f t="shared" ref="X145:X170" si="54">2014-AC145</f>
        <v>1</v>
      </c>
      <c r="Y145" s="731" t="e">
        <f t="shared" si="48"/>
        <v>#REF!</v>
      </c>
      <c r="Z145" s="732" t="e">
        <f t="shared" si="49"/>
        <v>#REF!</v>
      </c>
      <c r="AA145" s="732" t="e">
        <f t="shared" si="50"/>
        <v>#REF!</v>
      </c>
      <c r="AB145" s="732" t="e">
        <f t="shared" si="51"/>
        <v>#REF!</v>
      </c>
      <c r="AC145" s="729">
        <f t="shared" ref="AC145:AC170" si="55">J145</f>
        <v>2013</v>
      </c>
      <c r="AD145" s="733" t="e">
        <f t="shared" si="52"/>
        <v>#REF!</v>
      </c>
      <c r="AE145" s="735" t="e">
        <f t="shared" si="43"/>
        <v>#REF!</v>
      </c>
      <c r="AF145" s="792"/>
    </row>
    <row r="146" spans="1:33" ht="36.75" customHeight="1">
      <c r="A146" s="963">
        <v>134</v>
      </c>
      <c r="B146" s="947" t="s">
        <v>3028</v>
      </c>
      <c r="C146" s="923" t="s">
        <v>3372</v>
      </c>
      <c r="D146" s="943" t="s">
        <v>2051</v>
      </c>
      <c r="E146" s="923"/>
      <c r="F146" s="923">
        <v>1</v>
      </c>
      <c r="G146" s="923"/>
      <c r="H146" s="935"/>
      <c r="I146" s="947" t="s">
        <v>3246</v>
      </c>
      <c r="J146" s="935">
        <v>2013</v>
      </c>
      <c r="K146" s="947" t="s">
        <v>2052</v>
      </c>
      <c r="L146" s="935"/>
      <c r="M146" s="935"/>
      <c r="N146" s="935" t="s">
        <v>886</v>
      </c>
      <c r="O146" s="944">
        <v>1050945300</v>
      </c>
      <c r="P146" s="935"/>
      <c r="Q146" s="937"/>
      <c r="R146" s="729" t="e">
        <f>#REF!</f>
        <v>#REF!</v>
      </c>
      <c r="S146" s="730" t="e">
        <f t="shared" si="44"/>
        <v>#REF!</v>
      </c>
      <c r="T146" s="730" t="e">
        <f t="shared" si="45"/>
        <v>#REF!</v>
      </c>
      <c r="U146" s="731" t="e">
        <f t="shared" si="46"/>
        <v>#REF!</v>
      </c>
      <c r="V146" s="732">
        <f t="shared" si="53"/>
        <v>0</v>
      </c>
      <c r="W146" s="731" t="e">
        <f t="shared" si="47"/>
        <v>#REF!</v>
      </c>
      <c r="X146" s="731">
        <f t="shared" si="54"/>
        <v>1</v>
      </c>
      <c r="Y146" s="731" t="e">
        <f t="shared" si="48"/>
        <v>#REF!</v>
      </c>
      <c r="Z146" s="732" t="e">
        <f t="shared" si="49"/>
        <v>#REF!</v>
      </c>
      <c r="AA146" s="732" t="e">
        <f t="shared" si="50"/>
        <v>#REF!</v>
      </c>
      <c r="AB146" s="732" t="e">
        <f t="shared" si="51"/>
        <v>#REF!</v>
      </c>
      <c r="AC146" s="729">
        <f t="shared" si="55"/>
        <v>2013</v>
      </c>
      <c r="AD146" s="733" t="e">
        <f t="shared" si="52"/>
        <v>#REF!</v>
      </c>
      <c r="AE146" s="735" t="e">
        <f t="shared" si="43"/>
        <v>#REF!</v>
      </c>
      <c r="AF146" s="792"/>
    </row>
    <row r="147" spans="1:33" ht="36.75" customHeight="1">
      <c r="A147" s="963">
        <v>135</v>
      </c>
      <c r="B147" s="947" t="s">
        <v>3029</v>
      </c>
      <c r="C147" s="923" t="s">
        <v>3372</v>
      </c>
      <c r="D147" s="943" t="s">
        <v>2053</v>
      </c>
      <c r="E147" s="923"/>
      <c r="F147" s="923">
        <v>1</v>
      </c>
      <c r="G147" s="923"/>
      <c r="H147" s="935"/>
      <c r="I147" s="947" t="s">
        <v>3246</v>
      </c>
      <c r="J147" s="935">
        <v>2013</v>
      </c>
      <c r="K147" s="947" t="s">
        <v>2054</v>
      </c>
      <c r="L147" s="935"/>
      <c r="M147" s="935"/>
      <c r="N147" s="935" t="s">
        <v>886</v>
      </c>
      <c r="O147" s="944">
        <f>199460050+198824000</f>
        <v>398284050</v>
      </c>
      <c r="P147" s="935"/>
      <c r="Q147" s="937"/>
      <c r="R147" s="729" t="e">
        <f>#REF!</f>
        <v>#REF!</v>
      </c>
      <c r="S147" s="730" t="e">
        <f t="shared" si="44"/>
        <v>#REF!</v>
      </c>
      <c r="T147" s="730" t="e">
        <f t="shared" si="45"/>
        <v>#REF!</v>
      </c>
      <c r="U147" s="731" t="e">
        <f t="shared" si="46"/>
        <v>#REF!</v>
      </c>
      <c r="V147" s="732">
        <f t="shared" si="53"/>
        <v>0</v>
      </c>
      <c r="W147" s="731" t="e">
        <f t="shared" si="47"/>
        <v>#REF!</v>
      </c>
      <c r="X147" s="731">
        <f t="shared" si="54"/>
        <v>1</v>
      </c>
      <c r="Y147" s="731" t="e">
        <f t="shared" si="48"/>
        <v>#REF!</v>
      </c>
      <c r="Z147" s="732" t="e">
        <f t="shared" si="49"/>
        <v>#REF!</v>
      </c>
      <c r="AA147" s="732" t="e">
        <f t="shared" si="50"/>
        <v>#REF!</v>
      </c>
      <c r="AB147" s="732" t="e">
        <f t="shared" si="51"/>
        <v>#REF!</v>
      </c>
      <c r="AC147" s="729">
        <f t="shared" si="55"/>
        <v>2013</v>
      </c>
      <c r="AD147" s="733" t="e">
        <f t="shared" si="52"/>
        <v>#REF!</v>
      </c>
      <c r="AE147" s="735" t="e">
        <f t="shared" si="43"/>
        <v>#REF!</v>
      </c>
      <c r="AF147" s="792"/>
    </row>
    <row r="148" spans="1:33" ht="36.75" customHeight="1">
      <c r="A148" s="963">
        <v>136</v>
      </c>
      <c r="B148" s="947" t="s">
        <v>3030</v>
      </c>
      <c r="C148" s="923" t="s">
        <v>3372</v>
      </c>
      <c r="D148" s="943" t="s">
        <v>2055</v>
      </c>
      <c r="E148" s="923"/>
      <c r="F148" s="923">
        <v>1</v>
      </c>
      <c r="G148" s="923"/>
      <c r="H148" s="935"/>
      <c r="I148" s="947" t="s">
        <v>3262</v>
      </c>
      <c r="J148" s="935">
        <v>2013</v>
      </c>
      <c r="K148" s="947" t="s">
        <v>2056</v>
      </c>
      <c r="L148" s="935"/>
      <c r="M148" s="935"/>
      <c r="N148" s="935" t="s">
        <v>886</v>
      </c>
      <c r="O148" s="944">
        <v>189743200</v>
      </c>
      <c r="P148" s="935"/>
      <c r="Q148" s="937"/>
      <c r="R148" s="729" t="e">
        <f>#REF!</f>
        <v>#REF!</v>
      </c>
      <c r="S148" s="730" t="e">
        <f t="shared" si="44"/>
        <v>#REF!</v>
      </c>
      <c r="T148" s="730" t="e">
        <f t="shared" si="45"/>
        <v>#REF!</v>
      </c>
      <c r="U148" s="731" t="e">
        <f t="shared" si="46"/>
        <v>#REF!</v>
      </c>
      <c r="V148" s="732">
        <f t="shared" si="53"/>
        <v>0</v>
      </c>
      <c r="W148" s="731" t="e">
        <f t="shared" si="47"/>
        <v>#REF!</v>
      </c>
      <c r="X148" s="731">
        <f t="shared" si="54"/>
        <v>1</v>
      </c>
      <c r="Y148" s="731" t="e">
        <f t="shared" si="48"/>
        <v>#REF!</v>
      </c>
      <c r="Z148" s="732" t="e">
        <f t="shared" si="49"/>
        <v>#REF!</v>
      </c>
      <c r="AA148" s="732" t="e">
        <f t="shared" si="50"/>
        <v>#REF!</v>
      </c>
      <c r="AB148" s="732" t="e">
        <f t="shared" si="51"/>
        <v>#REF!</v>
      </c>
      <c r="AC148" s="729">
        <f t="shared" si="55"/>
        <v>2013</v>
      </c>
      <c r="AD148" s="733" t="e">
        <f t="shared" si="52"/>
        <v>#REF!</v>
      </c>
      <c r="AE148" s="735" t="e">
        <f t="shared" si="43"/>
        <v>#REF!</v>
      </c>
      <c r="AF148" s="792"/>
    </row>
    <row r="149" spans="1:33" ht="36.75" customHeight="1">
      <c r="A149" s="963">
        <v>137</v>
      </c>
      <c r="B149" s="947" t="s">
        <v>3031</v>
      </c>
      <c r="C149" s="923" t="s">
        <v>3372</v>
      </c>
      <c r="D149" s="943" t="s">
        <v>2057</v>
      </c>
      <c r="E149" s="923"/>
      <c r="F149" s="923">
        <v>1</v>
      </c>
      <c r="G149" s="923"/>
      <c r="H149" s="935"/>
      <c r="I149" s="947" t="s">
        <v>3263</v>
      </c>
      <c r="J149" s="935">
        <v>2013</v>
      </c>
      <c r="K149" s="947" t="s">
        <v>2056</v>
      </c>
      <c r="L149" s="935"/>
      <c r="M149" s="935"/>
      <c r="N149" s="935" t="s">
        <v>886</v>
      </c>
      <c r="O149" s="944">
        <f>189922150+198845000</f>
        <v>388767150</v>
      </c>
      <c r="P149" s="935"/>
      <c r="Q149" s="937"/>
      <c r="R149" s="729" t="e">
        <f>#REF!</f>
        <v>#REF!</v>
      </c>
      <c r="S149" s="730" t="e">
        <f t="shared" si="44"/>
        <v>#REF!</v>
      </c>
      <c r="T149" s="730" t="e">
        <f t="shared" si="45"/>
        <v>#REF!</v>
      </c>
      <c r="U149" s="731" t="e">
        <f t="shared" si="46"/>
        <v>#REF!</v>
      </c>
      <c r="V149" s="732">
        <f t="shared" si="53"/>
        <v>0</v>
      </c>
      <c r="W149" s="731" t="e">
        <f t="shared" si="47"/>
        <v>#REF!</v>
      </c>
      <c r="X149" s="731">
        <f t="shared" si="54"/>
        <v>1</v>
      </c>
      <c r="Y149" s="731" t="e">
        <f t="shared" si="48"/>
        <v>#REF!</v>
      </c>
      <c r="Z149" s="732" t="e">
        <f t="shared" si="49"/>
        <v>#REF!</v>
      </c>
      <c r="AA149" s="732" t="e">
        <f t="shared" si="50"/>
        <v>#REF!</v>
      </c>
      <c r="AB149" s="732" t="e">
        <f t="shared" si="51"/>
        <v>#REF!</v>
      </c>
      <c r="AC149" s="729">
        <f t="shared" si="55"/>
        <v>2013</v>
      </c>
      <c r="AD149" s="733" t="e">
        <f t="shared" si="52"/>
        <v>#REF!</v>
      </c>
      <c r="AE149" s="735" t="e">
        <f t="shared" si="43"/>
        <v>#REF!</v>
      </c>
      <c r="AF149" s="792"/>
    </row>
    <row r="150" spans="1:33" ht="36.75" customHeight="1">
      <c r="A150" s="963">
        <v>138</v>
      </c>
      <c r="B150" s="947" t="s">
        <v>3032</v>
      </c>
      <c r="C150" s="923" t="s">
        <v>3372</v>
      </c>
      <c r="D150" s="943" t="s">
        <v>2058</v>
      </c>
      <c r="E150" s="923"/>
      <c r="F150" s="923">
        <v>1</v>
      </c>
      <c r="G150" s="923"/>
      <c r="H150" s="935"/>
      <c r="I150" s="947" t="s">
        <v>3241</v>
      </c>
      <c r="J150" s="935">
        <v>2013</v>
      </c>
      <c r="K150" s="947" t="s">
        <v>2059</v>
      </c>
      <c r="L150" s="935"/>
      <c r="M150" s="935"/>
      <c r="N150" s="935" t="s">
        <v>886</v>
      </c>
      <c r="O150" s="944">
        <v>1325162000</v>
      </c>
      <c r="P150" s="935"/>
      <c r="Q150" s="937"/>
      <c r="R150" s="729" t="e">
        <f>#REF!</f>
        <v>#REF!</v>
      </c>
      <c r="S150" s="730" t="e">
        <f t="shared" si="44"/>
        <v>#REF!</v>
      </c>
      <c r="T150" s="730" t="e">
        <f t="shared" si="45"/>
        <v>#REF!</v>
      </c>
      <c r="U150" s="731" t="e">
        <f t="shared" si="46"/>
        <v>#REF!</v>
      </c>
      <c r="V150" s="732">
        <f t="shared" si="53"/>
        <v>0</v>
      </c>
      <c r="W150" s="731" t="e">
        <f t="shared" si="47"/>
        <v>#REF!</v>
      </c>
      <c r="X150" s="731">
        <f t="shared" si="54"/>
        <v>1</v>
      </c>
      <c r="Y150" s="731" t="e">
        <f t="shared" si="48"/>
        <v>#REF!</v>
      </c>
      <c r="Z150" s="732" t="e">
        <f t="shared" si="49"/>
        <v>#REF!</v>
      </c>
      <c r="AA150" s="732" t="e">
        <f t="shared" si="50"/>
        <v>#REF!</v>
      </c>
      <c r="AB150" s="732" t="e">
        <f t="shared" si="51"/>
        <v>#REF!</v>
      </c>
      <c r="AC150" s="729">
        <f t="shared" si="55"/>
        <v>2013</v>
      </c>
      <c r="AD150" s="733" t="e">
        <f t="shared" si="52"/>
        <v>#REF!</v>
      </c>
      <c r="AE150" s="735" t="e">
        <f t="shared" si="43"/>
        <v>#REF!</v>
      </c>
      <c r="AF150" s="792"/>
    </row>
    <row r="151" spans="1:33" ht="36.75" customHeight="1">
      <c r="A151" s="963">
        <v>139</v>
      </c>
      <c r="B151" s="947" t="s">
        <v>3033</v>
      </c>
      <c r="C151" s="923" t="s">
        <v>3372</v>
      </c>
      <c r="D151" s="943" t="s">
        <v>2060</v>
      </c>
      <c r="E151" s="923"/>
      <c r="F151" s="923">
        <v>1</v>
      </c>
      <c r="G151" s="923"/>
      <c r="H151" s="935"/>
      <c r="I151" s="947" t="s">
        <v>3264</v>
      </c>
      <c r="J151" s="935">
        <v>2013</v>
      </c>
      <c r="K151" s="947" t="s">
        <v>2061</v>
      </c>
      <c r="L151" s="935"/>
      <c r="M151" s="935"/>
      <c r="N151" s="935" t="s">
        <v>886</v>
      </c>
      <c r="O151" s="944">
        <v>189267450</v>
      </c>
      <c r="P151" s="935"/>
      <c r="Q151" s="937"/>
      <c r="R151" s="729" t="e">
        <f>#REF!</f>
        <v>#REF!</v>
      </c>
      <c r="S151" s="730" t="e">
        <f t="shared" si="44"/>
        <v>#REF!</v>
      </c>
      <c r="T151" s="730" t="e">
        <f t="shared" si="45"/>
        <v>#REF!</v>
      </c>
      <c r="U151" s="731" t="e">
        <f t="shared" si="46"/>
        <v>#REF!</v>
      </c>
      <c r="V151" s="732">
        <f t="shared" si="53"/>
        <v>0</v>
      </c>
      <c r="W151" s="731" t="e">
        <f t="shared" si="47"/>
        <v>#REF!</v>
      </c>
      <c r="X151" s="731">
        <f t="shared" si="54"/>
        <v>1</v>
      </c>
      <c r="Y151" s="731" t="e">
        <f t="shared" si="48"/>
        <v>#REF!</v>
      </c>
      <c r="Z151" s="732" t="e">
        <f t="shared" si="49"/>
        <v>#REF!</v>
      </c>
      <c r="AA151" s="732" t="e">
        <f t="shared" si="50"/>
        <v>#REF!</v>
      </c>
      <c r="AB151" s="732" t="e">
        <f t="shared" si="51"/>
        <v>#REF!</v>
      </c>
      <c r="AC151" s="729">
        <f t="shared" si="55"/>
        <v>2013</v>
      </c>
      <c r="AD151" s="733" t="e">
        <f t="shared" si="52"/>
        <v>#REF!</v>
      </c>
      <c r="AE151" s="735" t="e">
        <f t="shared" si="43"/>
        <v>#REF!</v>
      </c>
      <c r="AF151" s="792"/>
    </row>
    <row r="152" spans="1:33" ht="36.75" customHeight="1">
      <c r="A152" s="963">
        <v>140</v>
      </c>
      <c r="B152" s="947" t="s">
        <v>3034</v>
      </c>
      <c r="C152" s="923" t="s">
        <v>3372</v>
      </c>
      <c r="D152" s="943" t="s">
        <v>2062</v>
      </c>
      <c r="E152" s="923"/>
      <c r="F152" s="923">
        <v>1</v>
      </c>
      <c r="G152" s="923"/>
      <c r="H152" s="935"/>
      <c r="I152" s="947" t="s">
        <v>3265</v>
      </c>
      <c r="J152" s="935">
        <v>2013</v>
      </c>
      <c r="K152" s="947" t="s">
        <v>2063</v>
      </c>
      <c r="L152" s="935"/>
      <c r="M152" s="935"/>
      <c r="N152" s="935" t="s">
        <v>886</v>
      </c>
      <c r="O152" s="944">
        <v>200444250</v>
      </c>
      <c r="P152" s="935"/>
      <c r="Q152" s="937"/>
      <c r="R152" s="729" t="e">
        <f>#REF!</f>
        <v>#REF!</v>
      </c>
      <c r="S152" s="730" t="e">
        <f t="shared" si="44"/>
        <v>#REF!</v>
      </c>
      <c r="T152" s="730" t="e">
        <f t="shared" si="45"/>
        <v>#REF!</v>
      </c>
      <c r="U152" s="731" t="e">
        <f t="shared" si="46"/>
        <v>#REF!</v>
      </c>
      <c r="V152" s="732">
        <f t="shared" si="53"/>
        <v>0</v>
      </c>
      <c r="W152" s="731" t="e">
        <f t="shared" si="47"/>
        <v>#REF!</v>
      </c>
      <c r="X152" s="731">
        <f t="shared" si="54"/>
        <v>1</v>
      </c>
      <c r="Y152" s="731" t="e">
        <f t="shared" si="48"/>
        <v>#REF!</v>
      </c>
      <c r="Z152" s="732" t="e">
        <f t="shared" si="49"/>
        <v>#REF!</v>
      </c>
      <c r="AA152" s="732" t="e">
        <f t="shared" si="50"/>
        <v>#REF!</v>
      </c>
      <c r="AB152" s="732" t="e">
        <f t="shared" si="51"/>
        <v>#REF!</v>
      </c>
      <c r="AC152" s="729">
        <f t="shared" si="55"/>
        <v>2013</v>
      </c>
      <c r="AD152" s="733" t="e">
        <f t="shared" si="52"/>
        <v>#REF!</v>
      </c>
      <c r="AE152" s="735" t="e">
        <f t="shared" si="43"/>
        <v>#REF!</v>
      </c>
      <c r="AF152" s="792"/>
    </row>
    <row r="153" spans="1:33" ht="36.75" customHeight="1">
      <c r="A153" s="963">
        <v>141</v>
      </c>
      <c r="B153" s="947" t="s">
        <v>3035</v>
      </c>
      <c r="C153" s="923" t="s">
        <v>3372</v>
      </c>
      <c r="D153" s="943" t="s">
        <v>2064</v>
      </c>
      <c r="E153" s="923"/>
      <c r="F153" s="923">
        <v>1</v>
      </c>
      <c r="G153" s="923"/>
      <c r="H153" s="935"/>
      <c r="I153" s="947" t="s">
        <v>3266</v>
      </c>
      <c r="J153" s="935">
        <v>2013</v>
      </c>
      <c r="K153" s="947" t="s">
        <v>2065</v>
      </c>
      <c r="L153" s="935"/>
      <c r="M153" s="935"/>
      <c r="N153" s="935" t="s">
        <v>886</v>
      </c>
      <c r="O153" s="944">
        <f>189783201+198700000</f>
        <v>388483201</v>
      </c>
      <c r="P153" s="935"/>
      <c r="Q153" s="937"/>
      <c r="R153" s="729" t="e">
        <f>#REF!</f>
        <v>#REF!</v>
      </c>
      <c r="S153" s="730" t="e">
        <f t="shared" si="44"/>
        <v>#REF!</v>
      </c>
      <c r="T153" s="730" t="e">
        <f t="shared" si="45"/>
        <v>#REF!</v>
      </c>
      <c r="U153" s="731" t="e">
        <f t="shared" si="46"/>
        <v>#REF!</v>
      </c>
      <c r="V153" s="732">
        <f t="shared" si="53"/>
        <v>0</v>
      </c>
      <c r="W153" s="731" t="e">
        <f t="shared" si="47"/>
        <v>#REF!</v>
      </c>
      <c r="X153" s="731">
        <f t="shared" si="54"/>
        <v>1</v>
      </c>
      <c r="Y153" s="731" t="e">
        <f t="shared" si="48"/>
        <v>#REF!</v>
      </c>
      <c r="Z153" s="732" t="e">
        <f t="shared" si="49"/>
        <v>#REF!</v>
      </c>
      <c r="AA153" s="732" t="e">
        <f t="shared" si="50"/>
        <v>#REF!</v>
      </c>
      <c r="AB153" s="732" t="e">
        <f t="shared" si="51"/>
        <v>#REF!</v>
      </c>
      <c r="AC153" s="729">
        <f t="shared" si="55"/>
        <v>2013</v>
      </c>
      <c r="AD153" s="733" t="e">
        <f t="shared" si="52"/>
        <v>#REF!</v>
      </c>
      <c r="AE153" s="735" t="e">
        <f t="shared" si="43"/>
        <v>#REF!</v>
      </c>
      <c r="AF153" s="792"/>
    </row>
    <row r="154" spans="1:33" ht="36.75" customHeight="1">
      <c r="A154" s="963">
        <v>142</v>
      </c>
      <c r="B154" s="947" t="s">
        <v>3036</v>
      </c>
      <c r="C154" s="923" t="s">
        <v>3372</v>
      </c>
      <c r="D154" s="943" t="s">
        <v>2066</v>
      </c>
      <c r="E154" s="923"/>
      <c r="F154" s="923">
        <v>1</v>
      </c>
      <c r="G154" s="923"/>
      <c r="H154" s="935"/>
      <c r="I154" s="947" t="s">
        <v>3267</v>
      </c>
      <c r="J154" s="935">
        <v>2013</v>
      </c>
      <c r="K154" s="947" t="s">
        <v>2067</v>
      </c>
      <c r="L154" s="935"/>
      <c r="M154" s="935"/>
      <c r="N154" s="935" t="s">
        <v>886</v>
      </c>
      <c r="O154" s="944">
        <v>1619415000</v>
      </c>
      <c r="P154" s="935"/>
      <c r="Q154" s="937"/>
      <c r="R154" s="729" t="e">
        <f>#REF!</f>
        <v>#REF!</v>
      </c>
      <c r="S154" s="730" t="e">
        <f t="shared" si="44"/>
        <v>#REF!</v>
      </c>
      <c r="T154" s="730" t="e">
        <f t="shared" si="45"/>
        <v>#REF!</v>
      </c>
      <c r="U154" s="731" t="e">
        <f t="shared" si="46"/>
        <v>#REF!</v>
      </c>
      <c r="V154" s="732">
        <f t="shared" si="53"/>
        <v>0</v>
      </c>
      <c r="W154" s="731" t="e">
        <f t="shared" si="47"/>
        <v>#REF!</v>
      </c>
      <c r="X154" s="731">
        <f t="shared" si="54"/>
        <v>1</v>
      </c>
      <c r="Y154" s="731" t="e">
        <f t="shared" si="48"/>
        <v>#REF!</v>
      </c>
      <c r="Z154" s="732" t="e">
        <f t="shared" si="49"/>
        <v>#REF!</v>
      </c>
      <c r="AA154" s="732" t="e">
        <f t="shared" si="50"/>
        <v>#REF!</v>
      </c>
      <c r="AB154" s="732" t="e">
        <f t="shared" si="51"/>
        <v>#REF!</v>
      </c>
      <c r="AC154" s="729">
        <f t="shared" si="55"/>
        <v>2013</v>
      </c>
      <c r="AD154" s="733" t="e">
        <f t="shared" si="52"/>
        <v>#REF!</v>
      </c>
      <c r="AE154" s="735" t="e">
        <f t="shared" si="43"/>
        <v>#REF!</v>
      </c>
      <c r="AF154" s="792"/>
    </row>
    <row r="155" spans="1:33" ht="36.75" customHeight="1">
      <c r="A155" s="963">
        <v>143</v>
      </c>
      <c r="B155" s="947" t="s">
        <v>3037</v>
      </c>
      <c r="C155" s="923" t="s">
        <v>3372</v>
      </c>
      <c r="D155" s="943" t="s">
        <v>2068</v>
      </c>
      <c r="E155" s="923"/>
      <c r="F155" s="923">
        <v>1</v>
      </c>
      <c r="G155" s="923"/>
      <c r="H155" s="935"/>
      <c r="I155" s="947" t="s">
        <v>3268</v>
      </c>
      <c r="J155" s="935">
        <v>2013</v>
      </c>
      <c r="K155" s="947" t="s">
        <v>2069</v>
      </c>
      <c r="L155" s="935"/>
      <c r="M155" s="935"/>
      <c r="N155" s="935" t="s">
        <v>886</v>
      </c>
      <c r="O155" s="944">
        <v>1638820467</v>
      </c>
      <c r="P155" s="935"/>
      <c r="Q155" s="937"/>
      <c r="R155" s="729" t="e">
        <f>#REF!</f>
        <v>#REF!</v>
      </c>
      <c r="S155" s="730" t="e">
        <f t="shared" si="44"/>
        <v>#REF!</v>
      </c>
      <c r="T155" s="730" t="e">
        <f t="shared" si="45"/>
        <v>#REF!</v>
      </c>
      <c r="U155" s="731" t="e">
        <f t="shared" si="46"/>
        <v>#REF!</v>
      </c>
      <c r="V155" s="732">
        <f t="shared" si="53"/>
        <v>0</v>
      </c>
      <c r="W155" s="731" t="e">
        <f t="shared" si="47"/>
        <v>#REF!</v>
      </c>
      <c r="X155" s="731">
        <f t="shared" si="54"/>
        <v>1</v>
      </c>
      <c r="Y155" s="731" t="e">
        <f t="shared" si="48"/>
        <v>#REF!</v>
      </c>
      <c r="Z155" s="732" t="e">
        <f t="shared" si="49"/>
        <v>#REF!</v>
      </c>
      <c r="AA155" s="732" t="e">
        <f t="shared" si="50"/>
        <v>#REF!</v>
      </c>
      <c r="AB155" s="732" t="e">
        <f t="shared" si="51"/>
        <v>#REF!</v>
      </c>
      <c r="AC155" s="729">
        <f t="shared" si="55"/>
        <v>2013</v>
      </c>
      <c r="AD155" s="733" t="e">
        <f t="shared" si="52"/>
        <v>#REF!</v>
      </c>
      <c r="AE155" s="735" t="e">
        <f t="shared" si="43"/>
        <v>#REF!</v>
      </c>
      <c r="AF155" s="792"/>
    </row>
    <row r="156" spans="1:33" ht="36.75" customHeight="1" thickBot="1">
      <c r="A156" s="1025">
        <v>144</v>
      </c>
      <c r="B156" s="1029" t="s">
        <v>3038</v>
      </c>
      <c r="C156" s="1027" t="s">
        <v>3372</v>
      </c>
      <c r="D156" s="1028" t="s">
        <v>2070</v>
      </c>
      <c r="E156" s="925"/>
      <c r="F156" s="925">
        <v>1</v>
      </c>
      <c r="G156" s="925"/>
      <c r="H156" s="950"/>
      <c r="I156" s="970" t="s">
        <v>3215</v>
      </c>
      <c r="J156" s="950">
        <v>2013</v>
      </c>
      <c r="K156" s="970" t="s">
        <v>2071</v>
      </c>
      <c r="L156" s="950"/>
      <c r="M156" s="950"/>
      <c r="N156" s="950" t="s">
        <v>886</v>
      </c>
      <c r="O156" s="973">
        <v>439000100</v>
      </c>
      <c r="P156" s="950"/>
      <c r="Q156" s="951"/>
      <c r="R156" s="729" t="e">
        <f>#REF!</f>
        <v>#REF!</v>
      </c>
      <c r="S156" s="730" t="e">
        <f t="shared" si="44"/>
        <v>#REF!</v>
      </c>
      <c r="T156" s="730" t="e">
        <f t="shared" si="45"/>
        <v>#REF!</v>
      </c>
      <c r="U156" s="731" t="e">
        <f t="shared" si="46"/>
        <v>#REF!</v>
      </c>
      <c r="V156" s="732">
        <f t="shared" si="53"/>
        <v>0</v>
      </c>
      <c r="W156" s="731" t="e">
        <f t="shared" si="47"/>
        <v>#REF!</v>
      </c>
      <c r="X156" s="731">
        <f t="shared" si="54"/>
        <v>1</v>
      </c>
      <c r="Y156" s="731" t="e">
        <f t="shared" si="48"/>
        <v>#REF!</v>
      </c>
      <c r="Z156" s="732" t="e">
        <f t="shared" si="49"/>
        <v>#REF!</v>
      </c>
      <c r="AA156" s="732" t="e">
        <f t="shared" si="50"/>
        <v>#REF!</v>
      </c>
      <c r="AB156" s="732" t="e">
        <f t="shared" si="51"/>
        <v>#REF!</v>
      </c>
      <c r="AC156" s="729">
        <f t="shared" si="55"/>
        <v>2013</v>
      </c>
      <c r="AD156" s="733" t="e">
        <f t="shared" si="52"/>
        <v>#REF!</v>
      </c>
      <c r="AE156" s="735" t="e">
        <f t="shared" si="43"/>
        <v>#REF!</v>
      </c>
      <c r="AF156" s="792"/>
    </row>
    <row r="157" spans="1:33" ht="36.75" customHeight="1">
      <c r="A157" s="1024">
        <v>145</v>
      </c>
      <c r="B157" s="964" t="s">
        <v>3039</v>
      </c>
      <c r="C157" s="965" t="s">
        <v>3372</v>
      </c>
      <c r="D157" s="966" t="s">
        <v>2072</v>
      </c>
      <c r="E157" s="965"/>
      <c r="F157" s="965">
        <v>782</v>
      </c>
      <c r="G157" s="965"/>
      <c r="H157" s="967"/>
      <c r="I157" s="964" t="s">
        <v>3269</v>
      </c>
      <c r="J157" s="967">
        <v>2013</v>
      </c>
      <c r="K157" s="964" t="s">
        <v>2073</v>
      </c>
      <c r="L157" s="967"/>
      <c r="M157" s="967"/>
      <c r="N157" s="967" t="s">
        <v>886</v>
      </c>
      <c r="O157" s="968">
        <v>1304381000</v>
      </c>
      <c r="P157" s="967"/>
      <c r="Q157" s="969"/>
      <c r="R157" s="729" t="e">
        <f>#REF!</f>
        <v>#REF!</v>
      </c>
      <c r="S157" s="730" t="e">
        <f t="shared" si="44"/>
        <v>#REF!</v>
      </c>
      <c r="T157" s="730" t="e">
        <f t="shared" si="45"/>
        <v>#REF!</v>
      </c>
      <c r="U157" s="731" t="e">
        <f t="shared" si="46"/>
        <v>#REF!</v>
      </c>
      <c r="V157" s="732">
        <f t="shared" si="53"/>
        <v>0</v>
      </c>
      <c r="W157" s="731" t="e">
        <f t="shared" si="47"/>
        <v>#REF!</v>
      </c>
      <c r="X157" s="731">
        <f t="shared" si="54"/>
        <v>1</v>
      </c>
      <c r="Y157" s="731" t="e">
        <f t="shared" si="48"/>
        <v>#REF!</v>
      </c>
      <c r="Z157" s="732" t="e">
        <f t="shared" si="49"/>
        <v>#REF!</v>
      </c>
      <c r="AA157" s="732" t="e">
        <f t="shared" si="50"/>
        <v>#REF!</v>
      </c>
      <c r="AB157" s="732" t="e">
        <f t="shared" si="51"/>
        <v>#REF!</v>
      </c>
      <c r="AC157" s="729">
        <f t="shared" si="55"/>
        <v>2013</v>
      </c>
      <c r="AD157" s="733" t="e">
        <f t="shared" si="52"/>
        <v>#REF!</v>
      </c>
      <c r="AE157" s="735" t="e">
        <f t="shared" si="43"/>
        <v>#REF!</v>
      </c>
      <c r="AF157" s="792"/>
    </row>
    <row r="158" spans="1:33" ht="36.75" customHeight="1">
      <c r="A158" s="963">
        <v>146</v>
      </c>
      <c r="B158" s="947" t="s">
        <v>3040</v>
      </c>
      <c r="C158" s="923" t="s">
        <v>3372</v>
      </c>
      <c r="D158" s="943" t="s">
        <v>2074</v>
      </c>
      <c r="E158" s="923"/>
      <c r="F158" s="923">
        <v>1</v>
      </c>
      <c r="G158" s="923"/>
      <c r="H158" s="935"/>
      <c r="I158" s="947" t="s">
        <v>3232</v>
      </c>
      <c r="J158" s="935">
        <v>2013</v>
      </c>
      <c r="K158" s="947" t="s">
        <v>2075</v>
      </c>
      <c r="L158" s="935"/>
      <c r="M158" s="935"/>
      <c r="N158" s="935" t="s">
        <v>886</v>
      </c>
      <c r="O158" s="944">
        <v>1757999000</v>
      </c>
      <c r="P158" s="935"/>
      <c r="Q158" s="937"/>
      <c r="R158" s="729" t="e">
        <f>#REF!</f>
        <v>#REF!</v>
      </c>
      <c r="S158" s="730" t="e">
        <f t="shared" si="44"/>
        <v>#REF!</v>
      </c>
      <c r="T158" s="730" t="e">
        <f t="shared" si="45"/>
        <v>#REF!</v>
      </c>
      <c r="U158" s="731" t="e">
        <f t="shared" si="46"/>
        <v>#REF!</v>
      </c>
      <c r="V158" s="732">
        <f t="shared" si="53"/>
        <v>0</v>
      </c>
      <c r="W158" s="731" t="e">
        <f t="shared" si="47"/>
        <v>#REF!</v>
      </c>
      <c r="X158" s="731">
        <f t="shared" si="54"/>
        <v>1</v>
      </c>
      <c r="Y158" s="731" t="e">
        <f t="shared" si="48"/>
        <v>#REF!</v>
      </c>
      <c r="Z158" s="732" t="e">
        <f t="shared" si="49"/>
        <v>#REF!</v>
      </c>
      <c r="AA158" s="732" t="e">
        <f t="shared" si="50"/>
        <v>#REF!</v>
      </c>
      <c r="AB158" s="732" t="e">
        <f t="shared" si="51"/>
        <v>#REF!</v>
      </c>
      <c r="AC158" s="729">
        <f t="shared" si="55"/>
        <v>2013</v>
      </c>
      <c r="AD158" s="733" t="e">
        <f t="shared" si="52"/>
        <v>#REF!</v>
      </c>
      <c r="AE158" s="735" t="e">
        <f t="shared" si="43"/>
        <v>#REF!</v>
      </c>
      <c r="AF158" s="792"/>
    </row>
    <row r="159" spans="1:33" s="1037" customFormat="1" ht="36.75" customHeight="1">
      <c r="A159" s="1038">
        <v>147</v>
      </c>
      <c r="B159" s="1043" t="s">
        <v>3041</v>
      </c>
      <c r="C159" s="1040" t="s">
        <v>3372</v>
      </c>
      <c r="D159" s="1053" t="s">
        <v>926</v>
      </c>
      <c r="E159" s="1040"/>
      <c r="F159" s="1040"/>
      <c r="G159" s="1040"/>
      <c r="H159" s="1041"/>
      <c r="I159" s="1043" t="s">
        <v>3270</v>
      </c>
      <c r="J159" s="1041">
        <v>2013</v>
      </c>
      <c r="K159" s="1043" t="s">
        <v>2076</v>
      </c>
      <c r="L159" s="1041"/>
      <c r="M159" s="1041"/>
      <c r="N159" s="1041" t="s">
        <v>886</v>
      </c>
      <c r="O159" s="1054">
        <f>1194518000+49940000</f>
        <v>1244458000</v>
      </c>
      <c r="P159" s="1041"/>
      <c r="Q159" s="1045"/>
      <c r="R159" s="1046" t="e">
        <f>#REF!</f>
        <v>#REF!</v>
      </c>
      <c r="S159" s="1047" t="e">
        <f t="shared" si="44"/>
        <v>#REF!</v>
      </c>
      <c r="T159" s="1047" t="e">
        <f t="shared" si="45"/>
        <v>#REF!</v>
      </c>
      <c r="U159" s="1048" t="e">
        <f t="shared" si="46"/>
        <v>#REF!</v>
      </c>
      <c r="V159" s="1049">
        <f t="shared" si="53"/>
        <v>0</v>
      </c>
      <c r="W159" s="1048" t="e">
        <f t="shared" si="47"/>
        <v>#REF!</v>
      </c>
      <c r="X159" s="1048">
        <f t="shared" si="54"/>
        <v>1</v>
      </c>
      <c r="Y159" s="1048" t="e">
        <f t="shared" si="48"/>
        <v>#REF!</v>
      </c>
      <c r="Z159" s="1049" t="e">
        <f t="shared" si="49"/>
        <v>#REF!</v>
      </c>
      <c r="AA159" s="1049" t="e">
        <f t="shared" si="50"/>
        <v>#REF!</v>
      </c>
      <c r="AB159" s="1049" t="e">
        <f t="shared" si="51"/>
        <v>#REF!</v>
      </c>
      <c r="AC159" s="1046">
        <f t="shared" si="55"/>
        <v>2013</v>
      </c>
      <c r="AD159" s="1050" t="e">
        <f t="shared" si="52"/>
        <v>#REF!</v>
      </c>
      <c r="AE159" s="1051" t="e">
        <f t="shared" si="43"/>
        <v>#REF!</v>
      </c>
      <c r="AF159" s="1054">
        <v>49940000</v>
      </c>
      <c r="AG159" s="1052">
        <v>49795000</v>
      </c>
    </row>
    <row r="160" spans="1:33" ht="36.75" customHeight="1">
      <c r="A160" s="963">
        <v>148</v>
      </c>
      <c r="B160" s="947" t="s">
        <v>3042</v>
      </c>
      <c r="C160" s="923" t="s">
        <v>3372</v>
      </c>
      <c r="D160" s="943" t="s">
        <v>941</v>
      </c>
      <c r="E160" s="923"/>
      <c r="F160" s="923"/>
      <c r="G160" s="923"/>
      <c r="H160" s="935"/>
      <c r="I160" s="947" t="s">
        <v>3271</v>
      </c>
      <c r="J160" s="935">
        <v>2013</v>
      </c>
      <c r="K160" s="947" t="s">
        <v>2077</v>
      </c>
      <c r="L160" s="935"/>
      <c r="M160" s="935"/>
      <c r="N160" s="935" t="s">
        <v>886</v>
      </c>
      <c r="O160" s="944">
        <v>1098328000</v>
      </c>
      <c r="P160" s="935"/>
      <c r="Q160" s="937"/>
      <c r="R160" s="729" t="e">
        <f>#REF!</f>
        <v>#REF!</v>
      </c>
      <c r="S160" s="730" t="e">
        <f t="shared" si="44"/>
        <v>#REF!</v>
      </c>
      <c r="T160" s="730" t="e">
        <f t="shared" si="45"/>
        <v>#REF!</v>
      </c>
      <c r="U160" s="731" t="e">
        <f t="shared" si="46"/>
        <v>#REF!</v>
      </c>
      <c r="V160" s="732">
        <f t="shared" si="53"/>
        <v>0</v>
      </c>
      <c r="W160" s="731" t="e">
        <f t="shared" si="47"/>
        <v>#REF!</v>
      </c>
      <c r="X160" s="731">
        <f t="shared" si="54"/>
        <v>1</v>
      </c>
      <c r="Y160" s="731" t="e">
        <f t="shared" si="48"/>
        <v>#REF!</v>
      </c>
      <c r="Z160" s="732" t="e">
        <f t="shared" si="49"/>
        <v>#REF!</v>
      </c>
      <c r="AA160" s="732" t="e">
        <f t="shared" si="50"/>
        <v>#REF!</v>
      </c>
      <c r="AB160" s="732" t="e">
        <f t="shared" si="51"/>
        <v>#REF!</v>
      </c>
      <c r="AC160" s="729">
        <f t="shared" si="55"/>
        <v>2013</v>
      </c>
      <c r="AD160" s="733" t="e">
        <f t="shared" si="52"/>
        <v>#REF!</v>
      </c>
      <c r="AE160" s="735" t="e">
        <f t="shared" si="43"/>
        <v>#REF!</v>
      </c>
      <c r="AF160" s="792"/>
    </row>
    <row r="161" spans="1:33" ht="36.75" customHeight="1">
      <c r="A161" s="963">
        <v>149</v>
      </c>
      <c r="B161" s="947" t="s">
        <v>3043</v>
      </c>
      <c r="C161" s="923" t="s">
        <v>3372</v>
      </c>
      <c r="D161" s="943" t="s">
        <v>946</v>
      </c>
      <c r="E161" s="923"/>
      <c r="F161" s="923"/>
      <c r="G161" s="923"/>
      <c r="H161" s="935"/>
      <c r="I161" s="947" t="s">
        <v>3272</v>
      </c>
      <c r="J161" s="935">
        <v>2013</v>
      </c>
      <c r="K161" s="947" t="s">
        <v>2078</v>
      </c>
      <c r="L161" s="935"/>
      <c r="M161" s="935"/>
      <c r="N161" s="935" t="s">
        <v>886</v>
      </c>
      <c r="O161" s="944">
        <f>1153860566+109114949</f>
        <v>1262975515</v>
      </c>
      <c r="P161" s="935"/>
      <c r="Q161" s="937"/>
      <c r="R161" s="729" t="e">
        <f>#REF!</f>
        <v>#REF!</v>
      </c>
      <c r="S161" s="730" t="e">
        <f t="shared" si="44"/>
        <v>#REF!</v>
      </c>
      <c r="T161" s="730" t="e">
        <f t="shared" si="45"/>
        <v>#REF!</v>
      </c>
      <c r="U161" s="731" t="e">
        <f t="shared" si="46"/>
        <v>#REF!</v>
      </c>
      <c r="V161" s="732">
        <f t="shared" si="53"/>
        <v>0</v>
      </c>
      <c r="W161" s="731" t="e">
        <f t="shared" si="47"/>
        <v>#REF!</v>
      </c>
      <c r="X161" s="731">
        <f t="shared" si="54"/>
        <v>1</v>
      </c>
      <c r="Y161" s="731" t="e">
        <f t="shared" si="48"/>
        <v>#REF!</v>
      </c>
      <c r="Z161" s="732" t="e">
        <f t="shared" si="49"/>
        <v>#REF!</v>
      </c>
      <c r="AA161" s="732" t="e">
        <f t="shared" si="50"/>
        <v>#REF!</v>
      </c>
      <c r="AB161" s="732" t="e">
        <f t="shared" si="51"/>
        <v>#REF!</v>
      </c>
      <c r="AC161" s="729">
        <f t="shared" si="55"/>
        <v>2013</v>
      </c>
      <c r="AD161" s="733" t="e">
        <f t="shared" si="52"/>
        <v>#REF!</v>
      </c>
      <c r="AE161" s="735" t="e">
        <f t="shared" si="43"/>
        <v>#REF!</v>
      </c>
      <c r="AF161" s="792"/>
      <c r="AG161" s="145">
        <f>AF159+AG159</f>
        <v>99735000</v>
      </c>
    </row>
    <row r="162" spans="1:33" ht="36.75" customHeight="1">
      <c r="A162" s="963">
        <v>150</v>
      </c>
      <c r="B162" s="947" t="s">
        <v>3044</v>
      </c>
      <c r="C162" s="923" t="s">
        <v>3372</v>
      </c>
      <c r="D162" s="943" t="s">
        <v>949</v>
      </c>
      <c r="E162" s="923"/>
      <c r="F162" s="923"/>
      <c r="G162" s="923"/>
      <c r="H162" s="935"/>
      <c r="I162" s="947" t="s">
        <v>3273</v>
      </c>
      <c r="J162" s="935">
        <v>2013</v>
      </c>
      <c r="K162" s="947" t="s">
        <v>2079</v>
      </c>
      <c r="L162" s="935"/>
      <c r="M162" s="935"/>
      <c r="N162" s="935" t="s">
        <v>886</v>
      </c>
      <c r="O162" s="944">
        <v>1108245866</v>
      </c>
      <c r="P162" s="935"/>
      <c r="Q162" s="937"/>
      <c r="R162" s="729" t="e">
        <f>#REF!</f>
        <v>#REF!</v>
      </c>
      <c r="S162" s="730" t="e">
        <f t="shared" si="44"/>
        <v>#REF!</v>
      </c>
      <c r="T162" s="730" t="e">
        <f t="shared" si="45"/>
        <v>#REF!</v>
      </c>
      <c r="U162" s="731" t="e">
        <f t="shared" si="46"/>
        <v>#REF!</v>
      </c>
      <c r="V162" s="732">
        <f t="shared" si="53"/>
        <v>0</v>
      </c>
      <c r="W162" s="731" t="e">
        <f t="shared" si="47"/>
        <v>#REF!</v>
      </c>
      <c r="X162" s="731">
        <f t="shared" si="54"/>
        <v>1</v>
      </c>
      <c r="Y162" s="731" t="e">
        <f t="shared" si="48"/>
        <v>#REF!</v>
      </c>
      <c r="Z162" s="732" t="e">
        <f t="shared" si="49"/>
        <v>#REF!</v>
      </c>
      <c r="AA162" s="732" t="e">
        <f t="shared" si="50"/>
        <v>#REF!</v>
      </c>
      <c r="AB162" s="732" t="e">
        <f t="shared" si="51"/>
        <v>#REF!</v>
      </c>
      <c r="AC162" s="729">
        <f t="shared" si="55"/>
        <v>2013</v>
      </c>
      <c r="AD162" s="733" t="e">
        <f t="shared" si="52"/>
        <v>#REF!</v>
      </c>
      <c r="AE162" s="735" t="e">
        <f t="shared" si="43"/>
        <v>#REF!</v>
      </c>
      <c r="AF162" s="792"/>
    </row>
    <row r="163" spans="1:33" ht="36.75" customHeight="1">
      <c r="A163" s="963">
        <v>151</v>
      </c>
      <c r="B163" s="947" t="s">
        <v>3045</v>
      </c>
      <c r="C163" s="923" t="s">
        <v>3372</v>
      </c>
      <c r="D163" s="943" t="s">
        <v>1053</v>
      </c>
      <c r="E163" s="923"/>
      <c r="F163" s="923"/>
      <c r="G163" s="923"/>
      <c r="H163" s="935"/>
      <c r="I163" s="947" t="s">
        <v>3274</v>
      </c>
      <c r="J163" s="935">
        <v>2013</v>
      </c>
      <c r="K163" s="947" t="s">
        <v>2080</v>
      </c>
      <c r="L163" s="935"/>
      <c r="M163" s="935"/>
      <c r="N163" s="935" t="s">
        <v>886</v>
      </c>
      <c r="O163" s="944">
        <v>1105871083</v>
      </c>
      <c r="P163" s="935"/>
      <c r="Q163" s="937"/>
      <c r="R163" s="729" t="e">
        <f>#REF!</f>
        <v>#REF!</v>
      </c>
      <c r="S163" s="730" t="e">
        <f t="shared" si="44"/>
        <v>#REF!</v>
      </c>
      <c r="T163" s="730" t="e">
        <f t="shared" si="45"/>
        <v>#REF!</v>
      </c>
      <c r="U163" s="731" t="e">
        <f t="shared" si="46"/>
        <v>#REF!</v>
      </c>
      <c r="V163" s="732">
        <f t="shared" si="53"/>
        <v>0</v>
      </c>
      <c r="W163" s="731" t="e">
        <f t="shared" si="47"/>
        <v>#REF!</v>
      </c>
      <c r="X163" s="731">
        <f t="shared" si="54"/>
        <v>1</v>
      </c>
      <c r="Y163" s="731" t="e">
        <f t="shared" si="48"/>
        <v>#REF!</v>
      </c>
      <c r="Z163" s="732" t="e">
        <f t="shared" si="49"/>
        <v>#REF!</v>
      </c>
      <c r="AA163" s="732" t="e">
        <f t="shared" si="50"/>
        <v>#REF!</v>
      </c>
      <c r="AB163" s="732" t="e">
        <f t="shared" si="51"/>
        <v>#REF!</v>
      </c>
      <c r="AC163" s="729">
        <f t="shared" si="55"/>
        <v>2013</v>
      </c>
      <c r="AD163" s="733" t="e">
        <f t="shared" si="52"/>
        <v>#REF!</v>
      </c>
      <c r="AE163" s="735" t="e">
        <f t="shared" si="43"/>
        <v>#REF!</v>
      </c>
      <c r="AF163" s="792"/>
    </row>
    <row r="164" spans="1:33" ht="36.75" customHeight="1">
      <c r="A164" s="963">
        <v>152</v>
      </c>
      <c r="B164" s="947" t="s">
        <v>3046</v>
      </c>
      <c r="C164" s="923" t="s">
        <v>3372</v>
      </c>
      <c r="D164" s="943" t="s">
        <v>2081</v>
      </c>
      <c r="E164" s="923"/>
      <c r="F164" s="923">
        <v>1</v>
      </c>
      <c r="G164" s="923"/>
      <c r="H164" s="935"/>
      <c r="I164" s="947" t="s">
        <v>3275</v>
      </c>
      <c r="J164" s="935">
        <v>2013</v>
      </c>
      <c r="K164" s="947" t="s">
        <v>2082</v>
      </c>
      <c r="L164" s="935"/>
      <c r="M164" s="935"/>
      <c r="N164" s="935" t="s">
        <v>886</v>
      </c>
      <c r="O164" s="944">
        <f>104680000+61108846.3044932</f>
        <v>165788846.30449319</v>
      </c>
      <c r="P164" s="935"/>
      <c r="Q164" s="937"/>
      <c r="R164" s="729" t="e">
        <f>#REF!</f>
        <v>#REF!</v>
      </c>
      <c r="S164" s="730" t="e">
        <f t="shared" si="44"/>
        <v>#REF!</v>
      </c>
      <c r="T164" s="730" t="e">
        <f t="shared" si="45"/>
        <v>#REF!</v>
      </c>
      <c r="U164" s="731" t="e">
        <f t="shared" si="46"/>
        <v>#REF!</v>
      </c>
      <c r="V164" s="732">
        <f t="shared" si="53"/>
        <v>0</v>
      </c>
      <c r="W164" s="731" t="e">
        <f t="shared" si="47"/>
        <v>#REF!</v>
      </c>
      <c r="X164" s="731">
        <f t="shared" si="54"/>
        <v>1</v>
      </c>
      <c r="Y164" s="731" t="e">
        <f t="shared" si="48"/>
        <v>#REF!</v>
      </c>
      <c r="Z164" s="732" t="e">
        <f t="shared" si="49"/>
        <v>#REF!</v>
      </c>
      <c r="AA164" s="732" t="e">
        <f t="shared" si="50"/>
        <v>#REF!</v>
      </c>
      <c r="AB164" s="732" t="e">
        <f t="shared" si="51"/>
        <v>#REF!</v>
      </c>
      <c r="AC164" s="729">
        <f t="shared" si="55"/>
        <v>2013</v>
      </c>
      <c r="AD164" s="733" t="e">
        <f t="shared" si="52"/>
        <v>#REF!</v>
      </c>
      <c r="AE164" s="735" t="e">
        <f t="shared" si="43"/>
        <v>#REF!</v>
      </c>
      <c r="AF164" s="792"/>
    </row>
    <row r="165" spans="1:33" ht="36.75" customHeight="1">
      <c r="A165" s="963">
        <v>153</v>
      </c>
      <c r="B165" s="947" t="s">
        <v>3047</v>
      </c>
      <c r="C165" s="923" t="s">
        <v>3372</v>
      </c>
      <c r="D165" s="943" t="s">
        <v>2083</v>
      </c>
      <c r="E165" s="923"/>
      <c r="F165" s="923">
        <v>1</v>
      </c>
      <c r="G165" s="923"/>
      <c r="H165" s="935"/>
      <c r="I165" s="947" t="s">
        <v>3274</v>
      </c>
      <c r="J165" s="935">
        <v>2013</v>
      </c>
      <c r="K165" s="947" t="s">
        <v>2084</v>
      </c>
      <c r="L165" s="935"/>
      <c r="M165" s="935"/>
      <c r="N165" s="935" t="s">
        <v>886</v>
      </c>
      <c r="O165" s="944">
        <f>892219000+1077591870.9072</f>
        <v>1969810870.9072001</v>
      </c>
      <c r="P165" s="935"/>
      <c r="Q165" s="937"/>
      <c r="R165" s="729" t="e">
        <f>#REF!</f>
        <v>#REF!</v>
      </c>
      <c r="S165" s="730" t="e">
        <f t="shared" si="44"/>
        <v>#REF!</v>
      </c>
      <c r="T165" s="730" t="e">
        <f t="shared" si="45"/>
        <v>#REF!</v>
      </c>
      <c r="U165" s="731" t="e">
        <f t="shared" si="46"/>
        <v>#REF!</v>
      </c>
      <c r="V165" s="732">
        <f t="shared" si="53"/>
        <v>0</v>
      </c>
      <c r="W165" s="731" t="e">
        <f t="shared" si="47"/>
        <v>#REF!</v>
      </c>
      <c r="X165" s="731">
        <f t="shared" si="54"/>
        <v>1</v>
      </c>
      <c r="Y165" s="731" t="e">
        <f t="shared" si="48"/>
        <v>#REF!</v>
      </c>
      <c r="Z165" s="732" t="e">
        <f t="shared" si="49"/>
        <v>#REF!</v>
      </c>
      <c r="AA165" s="732" t="e">
        <f t="shared" si="50"/>
        <v>#REF!</v>
      </c>
      <c r="AB165" s="732" t="e">
        <f t="shared" si="51"/>
        <v>#REF!</v>
      </c>
      <c r="AC165" s="729">
        <f t="shared" si="55"/>
        <v>2013</v>
      </c>
      <c r="AD165" s="733" t="e">
        <f t="shared" si="52"/>
        <v>#REF!</v>
      </c>
      <c r="AE165" s="735" t="e">
        <f t="shared" si="43"/>
        <v>#REF!</v>
      </c>
      <c r="AF165" s="792"/>
    </row>
    <row r="166" spans="1:33" ht="36.75" customHeight="1">
      <c r="A166" s="963">
        <v>154</v>
      </c>
      <c r="B166" s="947" t="s">
        <v>3048</v>
      </c>
      <c r="C166" s="923" t="s">
        <v>3372</v>
      </c>
      <c r="D166" s="943" t="s">
        <v>2085</v>
      </c>
      <c r="E166" s="923"/>
      <c r="F166" s="923">
        <v>1</v>
      </c>
      <c r="G166" s="923"/>
      <c r="H166" s="935"/>
      <c r="I166" s="947" t="s">
        <v>3266</v>
      </c>
      <c r="J166" s="935">
        <v>2013</v>
      </c>
      <c r="K166" s="947" t="s">
        <v>2086</v>
      </c>
      <c r="L166" s="935"/>
      <c r="M166" s="935"/>
      <c r="N166" s="935" t="s">
        <v>886</v>
      </c>
      <c r="O166" s="944">
        <v>541102800</v>
      </c>
      <c r="P166" s="935"/>
      <c r="Q166" s="937"/>
      <c r="R166" s="729" t="e">
        <f>#REF!</f>
        <v>#REF!</v>
      </c>
      <c r="S166" s="730" t="e">
        <f t="shared" si="44"/>
        <v>#REF!</v>
      </c>
      <c r="T166" s="730" t="e">
        <f t="shared" si="45"/>
        <v>#REF!</v>
      </c>
      <c r="U166" s="731" t="e">
        <f t="shared" si="46"/>
        <v>#REF!</v>
      </c>
      <c r="V166" s="732">
        <f t="shared" si="53"/>
        <v>0</v>
      </c>
      <c r="W166" s="731" t="e">
        <f t="shared" si="47"/>
        <v>#REF!</v>
      </c>
      <c r="X166" s="731">
        <f t="shared" si="54"/>
        <v>1</v>
      </c>
      <c r="Y166" s="731" t="e">
        <f t="shared" si="48"/>
        <v>#REF!</v>
      </c>
      <c r="Z166" s="732" t="e">
        <f t="shared" si="49"/>
        <v>#REF!</v>
      </c>
      <c r="AA166" s="732" t="e">
        <f t="shared" si="50"/>
        <v>#REF!</v>
      </c>
      <c r="AB166" s="732" t="e">
        <f t="shared" si="51"/>
        <v>#REF!</v>
      </c>
      <c r="AC166" s="729">
        <f t="shared" si="55"/>
        <v>2013</v>
      </c>
      <c r="AD166" s="733" t="e">
        <f t="shared" si="52"/>
        <v>#REF!</v>
      </c>
      <c r="AE166" s="735" t="e">
        <f t="shared" si="43"/>
        <v>#REF!</v>
      </c>
      <c r="AF166" s="792"/>
    </row>
    <row r="167" spans="1:33" ht="36.75" customHeight="1">
      <c r="A167" s="963">
        <v>155</v>
      </c>
      <c r="B167" s="947" t="s">
        <v>3049</v>
      </c>
      <c r="C167" s="923" t="s">
        <v>3372</v>
      </c>
      <c r="D167" s="943" t="s">
        <v>2087</v>
      </c>
      <c r="E167" s="923"/>
      <c r="F167" s="923">
        <v>500</v>
      </c>
      <c r="G167" s="923"/>
      <c r="H167" s="935"/>
      <c r="I167" s="947" t="s">
        <v>3235</v>
      </c>
      <c r="J167" s="935">
        <v>2013</v>
      </c>
      <c r="K167" s="947" t="s">
        <v>2088</v>
      </c>
      <c r="L167" s="935"/>
      <c r="M167" s="935"/>
      <c r="N167" s="935" t="s">
        <v>886</v>
      </c>
      <c r="O167" s="944">
        <v>241230600</v>
      </c>
      <c r="P167" s="935"/>
      <c r="Q167" s="937"/>
      <c r="R167" s="729" t="e">
        <f>#REF!</f>
        <v>#REF!</v>
      </c>
      <c r="S167" s="730" t="e">
        <f t="shared" si="44"/>
        <v>#REF!</v>
      </c>
      <c r="T167" s="730" t="e">
        <f t="shared" si="45"/>
        <v>#REF!</v>
      </c>
      <c r="U167" s="731" t="e">
        <f t="shared" si="46"/>
        <v>#REF!</v>
      </c>
      <c r="V167" s="732">
        <f t="shared" si="53"/>
        <v>0</v>
      </c>
      <c r="W167" s="731" t="e">
        <f t="shared" si="47"/>
        <v>#REF!</v>
      </c>
      <c r="X167" s="731">
        <f t="shared" si="54"/>
        <v>1</v>
      </c>
      <c r="Y167" s="731" t="e">
        <f t="shared" si="48"/>
        <v>#REF!</v>
      </c>
      <c r="Z167" s="732" t="e">
        <f t="shared" si="49"/>
        <v>#REF!</v>
      </c>
      <c r="AA167" s="732" t="e">
        <f t="shared" si="50"/>
        <v>#REF!</v>
      </c>
      <c r="AB167" s="732" t="e">
        <f t="shared" si="51"/>
        <v>#REF!</v>
      </c>
      <c r="AC167" s="729">
        <f t="shared" si="55"/>
        <v>2013</v>
      </c>
      <c r="AD167" s="733" t="e">
        <f t="shared" si="52"/>
        <v>#REF!</v>
      </c>
      <c r="AE167" s="735" t="e">
        <f t="shared" si="43"/>
        <v>#REF!</v>
      </c>
      <c r="AF167" s="792"/>
    </row>
    <row r="168" spans="1:33" ht="36.75" customHeight="1">
      <c r="A168" s="963">
        <v>156</v>
      </c>
      <c r="B168" s="947" t="s">
        <v>3045</v>
      </c>
      <c r="C168" s="923" t="s">
        <v>3372</v>
      </c>
      <c r="D168" s="943" t="s">
        <v>1055</v>
      </c>
      <c r="E168" s="923"/>
      <c r="F168" s="923"/>
      <c r="G168" s="923"/>
      <c r="H168" s="935"/>
      <c r="I168" s="947" t="s">
        <v>3274</v>
      </c>
      <c r="J168" s="935">
        <v>2013</v>
      </c>
      <c r="K168" s="947" t="s">
        <v>2089</v>
      </c>
      <c r="L168" s="935"/>
      <c r="M168" s="935"/>
      <c r="N168" s="935" t="s">
        <v>886</v>
      </c>
      <c r="O168" s="944">
        <v>200067000</v>
      </c>
      <c r="P168" s="935"/>
      <c r="Q168" s="937"/>
      <c r="R168" s="729" t="e">
        <f>#REF!</f>
        <v>#REF!</v>
      </c>
      <c r="S168" s="730" t="e">
        <f t="shared" si="44"/>
        <v>#REF!</v>
      </c>
      <c r="T168" s="730" t="e">
        <f t="shared" si="45"/>
        <v>#REF!</v>
      </c>
      <c r="U168" s="731" t="e">
        <f t="shared" si="46"/>
        <v>#REF!</v>
      </c>
      <c r="V168" s="732">
        <f t="shared" si="53"/>
        <v>0</v>
      </c>
      <c r="W168" s="731" t="e">
        <f t="shared" si="47"/>
        <v>#REF!</v>
      </c>
      <c r="X168" s="731">
        <f t="shared" si="54"/>
        <v>1</v>
      </c>
      <c r="Y168" s="731" t="e">
        <f t="shared" si="48"/>
        <v>#REF!</v>
      </c>
      <c r="Z168" s="732" t="e">
        <f t="shared" si="49"/>
        <v>#REF!</v>
      </c>
      <c r="AA168" s="732" t="e">
        <f t="shared" si="50"/>
        <v>#REF!</v>
      </c>
      <c r="AB168" s="732" t="e">
        <f t="shared" si="51"/>
        <v>#REF!</v>
      </c>
      <c r="AC168" s="729">
        <f t="shared" si="55"/>
        <v>2013</v>
      </c>
      <c r="AD168" s="733" t="e">
        <f t="shared" si="52"/>
        <v>#REF!</v>
      </c>
      <c r="AE168" s="735" t="e">
        <f t="shared" si="43"/>
        <v>#REF!</v>
      </c>
      <c r="AF168" s="792"/>
    </row>
    <row r="169" spans="1:33" ht="36.75" customHeight="1">
      <c r="A169" s="963">
        <v>157</v>
      </c>
      <c r="B169" s="947" t="s">
        <v>3050</v>
      </c>
      <c r="C169" s="923" t="s">
        <v>3372</v>
      </c>
      <c r="D169" s="943" t="s">
        <v>2090</v>
      </c>
      <c r="E169" s="923"/>
      <c r="F169" s="923">
        <v>1</v>
      </c>
      <c r="G169" s="923"/>
      <c r="H169" s="935"/>
      <c r="I169" s="947" t="s">
        <v>3276</v>
      </c>
      <c r="J169" s="935">
        <v>2013</v>
      </c>
      <c r="K169" s="947" t="s">
        <v>2091</v>
      </c>
      <c r="L169" s="935"/>
      <c r="M169" s="935"/>
      <c r="N169" s="935" t="s">
        <v>886</v>
      </c>
      <c r="O169" s="944">
        <v>200083000</v>
      </c>
      <c r="P169" s="935"/>
      <c r="Q169" s="937"/>
      <c r="R169" s="729" t="e">
        <f>#REF!</f>
        <v>#REF!</v>
      </c>
      <c r="S169" s="730" t="e">
        <f t="shared" si="44"/>
        <v>#REF!</v>
      </c>
      <c r="T169" s="730" t="e">
        <f t="shared" si="45"/>
        <v>#REF!</v>
      </c>
      <c r="U169" s="731" t="e">
        <f t="shared" si="46"/>
        <v>#REF!</v>
      </c>
      <c r="V169" s="732">
        <f t="shared" si="53"/>
        <v>0</v>
      </c>
      <c r="W169" s="731" t="e">
        <f t="shared" si="47"/>
        <v>#REF!</v>
      </c>
      <c r="X169" s="731">
        <f t="shared" si="54"/>
        <v>1</v>
      </c>
      <c r="Y169" s="731" t="e">
        <f t="shared" si="48"/>
        <v>#REF!</v>
      </c>
      <c r="Z169" s="732" t="e">
        <f t="shared" si="49"/>
        <v>#REF!</v>
      </c>
      <c r="AA169" s="732" t="e">
        <f t="shared" si="50"/>
        <v>#REF!</v>
      </c>
      <c r="AB169" s="732" t="e">
        <f t="shared" si="51"/>
        <v>#REF!</v>
      </c>
      <c r="AC169" s="729">
        <f t="shared" si="55"/>
        <v>2013</v>
      </c>
      <c r="AD169" s="733" t="e">
        <f t="shared" si="52"/>
        <v>#REF!</v>
      </c>
      <c r="AE169" s="735" t="e">
        <f t="shared" si="43"/>
        <v>#REF!</v>
      </c>
      <c r="AF169" s="792"/>
    </row>
    <row r="170" spans="1:33" ht="36.75" customHeight="1">
      <c r="A170" s="963">
        <v>158</v>
      </c>
      <c r="B170" s="947" t="s">
        <v>3051</v>
      </c>
      <c r="C170" s="923" t="s">
        <v>3372</v>
      </c>
      <c r="D170" s="943" t="s">
        <v>2092</v>
      </c>
      <c r="E170" s="923"/>
      <c r="F170" s="923">
        <v>1</v>
      </c>
      <c r="G170" s="923"/>
      <c r="H170" s="935"/>
      <c r="I170" s="947" t="s">
        <v>3277</v>
      </c>
      <c r="J170" s="935">
        <v>2013</v>
      </c>
      <c r="K170" s="947" t="s">
        <v>2093</v>
      </c>
      <c r="L170" s="935"/>
      <c r="M170" s="935"/>
      <c r="N170" s="935" t="s">
        <v>886</v>
      </c>
      <c r="O170" s="944">
        <v>199909000</v>
      </c>
      <c r="P170" s="935"/>
      <c r="Q170" s="937"/>
      <c r="R170" s="729" t="e">
        <f>#REF!</f>
        <v>#REF!</v>
      </c>
      <c r="S170" s="730" t="e">
        <f t="shared" si="44"/>
        <v>#REF!</v>
      </c>
      <c r="T170" s="730" t="e">
        <f t="shared" si="45"/>
        <v>#REF!</v>
      </c>
      <c r="U170" s="731" t="e">
        <f t="shared" si="46"/>
        <v>#REF!</v>
      </c>
      <c r="V170" s="732">
        <f t="shared" si="53"/>
        <v>0</v>
      </c>
      <c r="W170" s="731" t="e">
        <f t="shared" si="47"/>
        <v>#REF!</v>
      </c>
      <c r="X170" s="731">
        <f t="shared" si="54"/>
        <v>1</v>
      </c>
      <c r="Y170" s="731" t="e">
        <f t="shared" si="48"/>
        <v>#REF!</v>
      </c>
      <c r="Z170" s="732" t="e">
        <f t="shared" si="49"/>
        <v>#REF!</v>
      </c>
      <c r="AA170" s="732" t="e">
        <f t="shared" si="50"/>
        <v>#REF!</v>
      </c>
      <c r="AB170" s="732" t="e">
        <f t="shared" si="51"/>
        <v>#REF!</v>
      </c>
      <c r="AC170" s="729">
        <f t="shared" si="55"/>
        <v>2013</v>
      </c>
      <c r="AD170" s="733" t="e">
        <f t="shared" si="52"/>
        <v>#REF!</v>
      </c>
      <c r="AE170" s="735" t="e">
        <f t="shared" si="43"/>
        <v>#REF!</v>
      </c>
      <c r="AF170" s="792"/>
    </row>
    <row r="171" spans="1:33" ht="36.75" customHeight="1">
      <c r="A171" s="963">
        <v>159</v>
      </c>
      <c r="B171" s="947" t="s">
        <v>3052</v>
      </c>
      <c r="C171" s="923" t="s">
        <v>3372</v>
      </c>
      <c r="D171" s="943" t="s">
        <v>2094</v>
      </c>
      <c r="E171" s="923"/>
      <c r="F171" s="923">
        <v>1</v>
      </c>
      <c r="G171" s="923"/>
      <c r="H171" s="935"/>
      <c r="I171" s="947" t="s">
        <v>3227</v>
      </c>
      <c r="J171" s="935">
        <v>2013</v>
      </c>
      <c r="K171" s="947" t="s">
        <v>2095</v>
      </c>
      <c r="L171" s="935"/>
      <c r="M171" s="935"/>
      <c r="N171" s="935" t="s">
        <v>886</v>
      </c>
      <c r="O171" s="944">
        <v>200161000</v>
      </c>
      <c r="P171" s="935"/>
      <c r="Q171" s="937"/>
      <c r="R171" s="729" t="e">
        <f>#REF!</f>
        <v>#REF!</v>
      </c>
      <c r="S171" s="730" t="e">
        <f t="shared" si="44"/>
        <v>#REF!</v>
      </c>
      <c r="T171" s="730" t="e">
        <f t="shared" si="45"/>
        <v>#REF!</v>
      </c>
      <c r="U171" s="731" t="e">
        <f t="shared" si="46"/>
        <v>#REF!</v>
      </c>
      <c r="V171" s="732">
        <f t="shared" ref="V171:V184" si="56">2013-AC171</f>
        <v>0</v>
      </c>
      <c r="W171" s="731" t="e">
        <f t="shared" si="47"/>
        <v>#REF!</v>
      </c>
      <c r="X171" s="731">
        <f t="shared" ref="X171:X197" si="57">2014-AC171</f>
        <v>1</v>
      </c>
      <c r="Y171" s="731" t="e">
        <f t="shared" si="48"/>
        <v>#REF!</v>
      </c>
      <c r="Z171" s="732" t="e">
        <f t="shared" si="49"/>
        <v>#REF!</v>
      </c>
      <c r="AA171" s="732" t="e">
        <f t="shared" si="50"/>
        <v>#REF!</v>
      </c>
      <c r="AB171" s="732" t="e">
        <f t="shared" si="51"/>
        <v>#REF!</v>
      </c>
      <c r="AC171" s="729">
        <f t="shared" ref="AC171:AC197" si="58">J171</f>
        <v>2013</v>
      </c>
      <c r="AD171" s="733" t="e">
        <f t="shared" si="52"/>
        <v>#REF!</v>
      </c>
      <c r="AE171" s="735" t="e">
        <f t="shared" si="43"/>
        <v>#REF!</v>
      </c>
      <c r="AF171" s="792"/>
    </row>
    <row r="172" spans="1:33" ht="36.75" customHeight="1">
      <c r="A172" s="963">
        <v>160</v>
      </c>
      <c r="B172" s="947" t="s">
        <v>3053</v>
      </c>
      <c r="C172" s="923" t="s">
        <v>3372</v>
      </c>
      <c r="D172" s="943" t="s">
        <v>2096</v>
      </c>
      <c r="E172" s="923"/>
      <c r="F172" s="923">
        <v>1</v>
      </c>
      <c r="G172" s="923"/>
      <c r="H172" s="935"/>
      <c r="I172" s="947" t="s">
        <v>3232</v>
      </c>
      <c r="J172" s="935">
        <v>2013</v>
      </c>
      <c r="K172" s="947" t="s">
        <v>2097</v>
      </c>
      <c r="L172" s="935"/>
      <c r="M172" s="935"/>
      <c r="N172" s="935" t="s">
        <v>886</v>
      </c>
      <c r="O172" s="944">
        <v>200187000</v>
      </c>
      <c r="P172" s="935"/>
      <c r="Q172" s="937"/>
      <c r="R172" s="729" t="e">
        <f>#REF!</f>
        <v>#REF!</v>
      </c>
      <c r="S172" s="730" t="e">
        <f t="shared" si="44"/>
        <v>#REF!</v>
      </c>
      <c r="T172" s="730" t="e">
        <f t="shared" si="45"/>
        <v>#REF!</v>
      </c>
      <c r="U172" s="731" t="e">
        <f t="shared" si="46"/>
        <v>#REF!</v>
      </c>
      <c r="V172" s="732">
        <f t="shared" si="56"/>
        <v>0</v>
      </c>
      <c r="W172" s="731" t="e">
        <f t="shared" si="47"/>
        <v>#REF!</v>
      </c>
      <c r="X172" s="731">
        <f t="shared" si="57"/>
        <v>1</v>
      </c>
      <c r="Y172" s="731" t="e">
        <f t="shared" si="48"/>
        <v>#REF!</v>
      </c>
      <c r="Z172" s="732" t="e">
        <f t="shared" si="49"/>
        <v>#REF!</v>
      </c>
      <c r="AA172" s="732" t="e">
        <f t="shared" si="50"/>
        <v>#REF!</v>
      </c>
      <c r="AB172" s="732" t="e">
        <f t="shared" si="51"/>
        <v>#REF!</v>
      </c>
      <c r="AC172" s="729">
        <f t="shared" si="58"/>
        <v>2013</v>
      </c>
      <c r="AD172" s="733" t="e">
        <f t="shared" si="52"/>
        <v>#REF!</v>
      </c>
      <c r="AE172" s="735" t="e">
        <f t="shared" si="43"/>
        <v>#REF!</v>
      </c>
      <c r="AF172" s="792"/>
    </row>
    <row r="173" spans="1:33" ht="36.75" customHeight="1">
      <c r="A173" s="963">
        <v>161</v>
      </c>
      <c r="B173" s="947" t="s">
        <v>3054</v>
      </c>
      <c r="C173" s="923" t="s">
        <v>3372</v>
      </c>
      <c r="D173" s="943" t="s">
        <v>2098</v>
      </c>
      <c r="E173" s="923"/>
      <c r="F173" s="923">
        <v>1</v>
      </c>
      <c r="G173" s="923"/>
      <c r="H173" s="935"/>
      <c r="I173" s="947" t="s">
        <v>3278</v>
      </c>
      <c r="J173" s="935">
        <v>2013</v>
      </c>
      <c r="K173" s="947" t="s">
        <v>2099</v>
      </c>
      <c r="L173" s="935"/>
      <c r="M173" s="935"/>
      <c r="N173" s="935" t="s">
        <v>886</v>
      </c>
      <c r="O173" s="944">
        <f>119129000+198911000</f>
        <v>318040000</v>
      </c>
      <c r="P173" s="935"/>
      <c r="Q173" s="937"/>
      <c r="R173" s="729" t="e">
        <f>#REF!</f>
        <v>#REF!</v>
      </c>
      <c r="S173" s="730" t="e">
        <f t="shared" si="44"/>
        <v>#REF!</v>
      </c>
      <c r="T173" s="730" t="e">
        <f t="shared" si="45"/>
        <v>#REF!</v>
      </c>
      <c r="U173" s="731" t="e">
        <f t="shared" si="46"/>
        <v>#REF!</v>
      </c>
      <c r="V173" s="732">
        <f t="shared" si="56"/>
        <v>0</v>
      </c>
      <c r="W173" s="731" t="e">
        <f t="shared" si="47"/>
        <v>#REF!</v>
      </c>
      <c r="X173" s="731">
        <f t="shared" si="57"/>
        <v>1</v>
      </c>
      <c r="Y173" s="731" t="e">
        <f t="shared" si="48"/>
        <v>#REF!</v>
      </c>
      <c r="Z173" s="732" t="e">
        <f t="shared" si="49"/>
        <v>#REF!</v>
      </c>
      <c r="AA173" s="732" t="e">
        <f t="shared" si="50"/>
        <v>#REF!</v>
      </c>
      <c r="AB173" s="732" t="e">
        <f t="shared" si="51"/>
        <v>#REF!</v>
      </c>
      <c r="AC173" s="729">
        <f t="shared" si="58"/>
        <v>2013</v>
      </c>
      <c r="AD173" s="733" t="e">
        <f t="shared" si="52"/>
        <v>#REF!</v>
      </c>
      <c r="AE173" s="735" t="e">
        <f t="shared" si="43"/>
        <v>#REF!</v>
      </c>
      <c r="AF173" s="792"/>
    </row>
    <row r="174" spans="1:33" ht="36.75" customHeight="1">
      <c r="A174" s="963">
        <v>162</v>
      </c>
      <c r="B174" s="947" t="s">
        <v>3055</v>
      </c>
      <c r="C174" s="923" t="s">
        <v>3372</v>
      </c>
      <c r="D174" s="943" t="s">
        <v>2100</v>
      </c>
      <c r="E174" s="923"/>
      <c r="F174" s="923">
        <v>1</v>
      </c>
      <c r="G174" s="923"/>
      <c r="H174" s="935"/>
      <c r="I174" s="947" t="s">
        <v>3278</v>
      </c>
      <c r="J174" s="935">
        <v>2013</v>
      </c>
      <c r="K174" s="947" t="s">
        <v>2101</v>
      </c>
      <c r="L174" s="935"/>
      <c r="M174" s="935"/>
      <c r="N174" s="935" t="s">
        <v>886</v>
      </c>
      <c r="O174" s="944">
        <f>151686680+47506320</f>
        <v>199193000</v>
      </c>
      <c r="P174" s="935"/>
      <c r="Q174" s="937"/>
      <c r="R174" s="729" t="e">
        <f>#REF!</f>
        <v>#REF!</v>
      </c>
      <c r="S174" s="730" t="e">
        <f t="shared" si="44"/>
        <v>#REF!</v>
      </c>
      <c r="T174" s="730" t="e">
        <f t="shared" si="45"/>
        <v>#REF!</v>
      </c>
      <c r="U174" s="731" t="e">
        <f t="shared" si="46"/>
        <v>#REF!</v>
      </c>
      <c r="V174" s="732">
        <f t="shared" si="56"/>
        <v>0</v>
      </c>
      <c r="W174" s="731" t="e">
        <f t="shared" si="47"/>
        <v>#REF!</v>
      </c>
      <c r="X174" s="731">
        <f t="shared" si="57"/>
        <v>1</v>
      </c>
      <c r="Y174" s="731" t="e">
        <f t="shared" si="48"/>
        <v>#REF!</v>
      </c>
      <c r="Z174" s="732" t="e">
        <f t="shared" si="49"/>
        <v>#REF!</v>
      </c>
      <c r="AA174" s="732" t="e">
        <f t="shared" si="50"/>
        <v>#REF!</v>
      </c>
      <c r="AB174" s="732" t="e">
        <f t="shared" si="51"/>
        <v>#REF!</v>
      </c>
      <c r="AC174" s="729">
        <f t="shared" si="58"/>
        <v>2013</v>
      </c>
      <c r="AD174" s="733" t="e">
        <f t="shared" si="52"/>
        <v>#REF!</v>
      </c>
      <c r="AE174" s="735" t="e">
        <f t="shared" si="43"/>
        <v>#REF!</v>
      </c>
      <c r="AF174" s="792"/>
    </row>
    <row r="175" spans="1:33" ht="36.75" customHeight="1">
      <c r="A175" s="963">
        <v>163</v>
      </c>
      <c r="B175" s="947" t="s">
        <v>3056</v>
      </c>
      <c r="C175" s="923" t="s">
        <v>3372</v>
      </c>
      <c r="D175" s="943" t="s">
        <v>2102</v>
      </c>
      <c r="E175" s="923"/>
      <c r="F175" s="923">
        <v>1</v>
      </c>
      <c r="G175" s="923"/>
      <c r="H175" s="935"/>
      <c r="I175" s="947" t="s">
        <v>3279</v>
      </c>
      <c r="J175" s="935">
        <v>2013</v>
      </c>
      <c r="K175" s="947" t="s">
        <v>2103</v>
      </c>
      <c r="L175" s="935"/>
      <c r="M175" s="935"/>
      <c r="N175" s="935" t="s">
        <v>886</v>
      </c>
      <c r="O175" s="944">
        <v>200181000</v>
      </c>
      <c r="P175" s="935"/>
      <c r="Q175" s="937"/>
      <c r="R175" s="729" t="e">
        <f>#REF!</f>
        <v>#REF!</v>
      </c>
      <c r="S175" s="730" t="e">
        <f t="shared" si="44"/>
        <v>#REF!</v>
      </c>
      <c r="T175" s="730" t="e">
        <f t="shared" si="45"/>
        <v>#REF!</v>
      </c>
      <c r="U175" s="731" t="e">
        <f t="shared" si="46"/>
        <v>#REF!</v>
      </c>
      <c r="V175" s="732">
        <f t="shared" si="56"/>
        <v>0</v>
      </c>
      <c r="W175" s="731" t="e">
        <f t="shared" si="47"/>
        <v>#REF!</v>
      </c>
      <c r="X175" s="731">
        <f t="shared" si="57"/>
        <v>1</v>
      </c>
      <c r="Y175" s="731" t="e">
        <f t="shared" si="48"/>
        <v>#REF!</v>
      </c>
      <c r="Z175" s="732" t="e">
        <f t="shared" si="49"/>
        <v>#REF!</v>
      </c>
      <c r="AA175" s="732" t="e">
        <f t="shared" si="50"/>
        <v>#REF!</v>
      </c>
      <c r="AB175" s="732" t="e">
        <f t="shared" si="51"/>
        <v>#REF!</v>
      </c>
      <c r="AC175" s="729">
        <f t="shared" si="58"/>
        <v>2013</v>
      </c>
      <c r="AD175" s="733" t="e">
        <f t="shared" si="52"/>
        <v>#REF!</v>
      </c>
      <c r="AE175" s="735" t="e">
        <f t="shared" si="43"/>
        <v>#REF!</v>
      </c>
      <c r="AF175" s="792"/>
    </row>
    <row r="176" spans="1:33" ht="36.75" customHeight="1">
      <c r="A176" s="963">
        <v>164</v>
      </c>
      <c r="B176" s="947" t="s">
        <v>3057</v>
      </c>
      <c r="C176" s="923" t="s">
        <v>3372</v>
      </c>
      <c r="D176" s="943" t="s">
        <v>2104</v>
      </c>
      <c r="E176" s="923"/>
      <c r="F176" s="923">
        <v>1</v>
      </c>
      <c r="G176" s="923"/>
      <c r="H176" s="935"/>
      <c r="I176" s="947" t="s">
        <v>3280</v>
      </c>
      <c r="J176" s="935">
        <v>2013</v>
      </c>
      <c r="K176" s="947" t="s">
        <v>2105</v>
      </c>
      <c r="L176" s="935"/>
      <c r="M176" s="935"/>
      <c r="N176" s="935" t="s">
        <v>886</v>
      </c>
      <c r="O176" s="944">
        <v>199864000</v>
      </c>
      <c r="P176" s="935"/>
      <c r="Q176" s="937"/>
      <c r="R176" s="729" t="e">
        <f>#REF!</f>
        <v>#REF!</v>
      </c>
      <c r="S176" s="730" t="e">
        <f t="shared" si="44"/>
        <v>#REF!</v>
      </c>
      <c r="T176" s="730" t="e">
        <f t="shared" si="45"/>
        <v>#REF!</v>
      </c>
      <c r="U176" s="731" t="e">
        <f t="shared" si="46"/>
        <v>#REF!</v>
      </c>
      <c r="V176" s="732">
        <f t="shared" si="56"/>
        <v>0</v>
      </c>
      <c r="W176" s="731" t="e">
        <f t="shared" si="47"/>
        <v>#REF!</v>
      </c>
      <c r="X176" s="731">
        <f t="shared" si="57"/>
        <v>1</v>
      </c>
      <c r="Y176" s="731" t="e">
        <f t="shared" si="48"/>
        <v>#REF!</v>
      </c>
      <c r="Z176" s="732" t="e">
        <f t="shared" si="49"/>
        <v>#REF!</v>
      </c>
      <c r="AA176" s="732" t="e">
        <f t="shared" si="50"/>
        <v>#REF!</v>
      </c>
      <c r="AB176" s="732" t="e">
        <f t="shared" si="51"/>
        <v>#REF!</v>
      </c>
      <c r="AC176" s="729">
        <f t="shared" si="58"/>
        <v>2013</v>
      </c>
      <c r="AD176" s="733" t="e">
        <f t="shared" si="52"/>
        <v>#REF!</v>
      </c>
      <c r="AE176" s="735" t="e">
        <f t="shared" si="43"/>
        <v>#REF!</v>
      </c>
      <c r="AF176" s="792"/>
    </row>
    <row r="177" spans="1:32" ht="36.75" customHeight="1">
      <c r="A177" s="963">
        <v>165</v>
      </c>
      <c r="B177" s="947" t="s">
        <v>3058</v>
      </c>
      <c r="C177" s="923" t="s">
        <v>3372</v>
      </c>
      <c r="D177" s="943" t="s">
        <v>2106</v>
      </c>
      <c r="E177" s="923"/>
      <c r="F177" s="923">
        <v>1</v>
      </c>
      <c r="G177" s="923"/>
      <c r="H177" s="935"/>
      <c r="I177" s="947" t="s">
        <v>3281</v>
      </c>
      <c r="J177" s="935">
        <v>2013</v>
      </c>
      <c r="K177" s="947" t="s">
        <v>2107</v>
      </c>
      <c r="L177" s="935"/>
      <c r="M177" s="935"/>
      <c r="N177" s="935" t="s">
        <v>886</v>
      </c>
      <c r="O177" s="944">
        <v>200112000</v>
      </c>
      <c r="P177" s="935"/>
      <c r="Q177" s="937"/>
      <c r="R177" s="729" t="e">
        <f>#REF!</f>
        <v>#REF!</v>
      </c>
      <c r="S177" s="730" t="e">
        <f t="shared" si="44"/>
        <v>#REF!</v>
      </c>
      <c r="T177" s="730" t="e">
        <f t="shared" si="45"/>
        <v>#REF!</v>
      </c>
      <c r="U177" s="731" t="e">
        <f t="shared" si="46"/>
        <v>#REF!</v>
      </c>
      <c r="V177" s="732">
        <f t="shared" si="56"/>
        <v>0</v>
      </c>
      <c r="W177" s="731" t="e">
        <f t="shared" si="47"/>
        <v>#REF!</v>
      </c>
      <c r="X177" s="731">
        <f t="shared" si="57"/>
        <v>1</v>
      </c>
      <c r="Y177" s="731" t="e">
        <f t="shared" si="48"/>
        <v>#REF!</v>
      </c>
      <c r="Z177" s="732" t="e">
        <f t="shared" si="49"/>
        <v>#REF!</v>
      </c>
      <c r="AA177" s="732" t="e">
        <f t="shared" si="50"/>
        <v>#REF!</v>
      </c>
      <c r="AB177" s="732" t="e">
        <f t="shared" si="51"/>
        <v>#REF!</v>
      </c>
      <c r="AC177" s="729">
        <f t="shared" si="58"/>
        <v>2013</v>
      </c>
      <c r="AD177" s="733" t="e">
        <f t="shared" si="52"/>
        <v>#REF!</v>
      </c>
      <c r="AE177" s="735" t="e">
        <f t="shared" si="43"/>
        <v>#REF!</v>
      </c>
      <c r="AF177" s="792"/>
    </row>
    <row r="178" spans="1:32" ht="36.75" customHeight="1" thickBot="1">
      <c r="A178" s="1025">
        <v>166</v>
      </c>
      <c r="B178" s="1029" t="s">
        <v>3059</v>
      </c>
      <c r="C178" s="1027" t="s">
        <v>3372</v>
      </c>
      <c r="D178" s="1028" t="s">
        <v>926</v>
      </c>
      <c r="E178" s="925"/>
      <c r="F178" s="925"/>
      <c r="G178" s="925"/>
      <c r="H178" s="950"/>
      <c r="I178" s="970" t="s">
        <v>3171</v>
      </c>
      <c r="J178" s="950">
        <v>2013</v>
      </c>
      <c r="K178" s="970" t="s">
        <v>2108</v>
      </c>
      <c r="L178" s="950"/>
      <c r="M178" s="950"/>
      <c r="N178" s="950" t="s">
        <v>886</v>
      </c>
      <c r="O178" s="973">
        <v>118030000</v>
      </c>
      <c r="P178" s="950"/>
      <c r="Q178" s="951"/>
      <c r="R178" s="729" t="e">
        <f>#REF!</f>
        <v>#REF!</v>
      </c>
      <c r="S178" s="730" t="e">
        <f t="shared" si="44"/>
        <v>#REF!</v>
      </c>
      <c r="T178" s="730" t="e">
        <f t="shared" si="45"/>
        <v>#REF!</v>
      </c>
      <c r="U178" s="731" t="e">
        <f t="shared" si="46"/>
        <v>#REF!</v>
      </c>
      <c r="V178" s="732">
        <f t="shared" si="56"/>
        <v>0</v>
      </c>
      <c r="W178" s="731" t="e">
        <f t="shared" si="47"/>
        <v>#REF!</v>
      </c>
      <c r="X178" s="731">
        <f t="shared" si="57"/>
        <v>1</v>
      </c>
      <c r="Y178" s="731" t="e">
        <f t="shared" si="48"/>
        <v>#REF!</v>
      </c>
      <c r="Z178" s="732" t="e">
        <f t="shared" si="49"/>
        <v>#REF!</v>
      </c>
      <c r="AA178" s="732" t="e">
        <f t="shared" si="50"/>
        <v>#REF!</v>
      </c>
      <c r="AB178" s="732" t="e">
        <f t="shared" si="51"/>
        <v>#REF!</v>
      </c>
      <c r="AC178" s="729">
        <f t="shared" si="58"/>
        <v>2013</v>
      </c>
      <c r="AD178" s="733" t="e">
        <f t="shared" si="52"/>
        <v>#REF!</v>
      </c>
      <c r="AE178" s="735" t="e">
        <f t="shared" si="43"/>
        <v>#REF!</v>
      </c>
      <c r="AF178" s="792"/>
    </row>
    <row r="179" spans="1:32" ht="36.75" customHeight="1">
      <c r="A179" s="1024">
        <v>167</v>
      </c>
      <c r="B179" s="964" t="s">
        <v>3060</v>
      </c>
      <c r="C179" s="965" t="s">
        <v>3372</v>
      </c>
      <c r="D179" s="966" t="s">
        <v>1060</v>
      </c>
      <c r="E179" s="965"/>
      <c r="F179" s="965"/>
      <c r="G179" s="965"/>
      <c r="H179" s="967"/>
      <c r="I179" s="964" t="s">
        <v>3282</v>
      </c>
      <c r="J179" s="967">
        <v>2013</v>
      </c>
      <c r="K179" s="964" t="s">
        <v>2109</v>
      </c>
      <c r="L179" s="967"/>
      <c r="M179" s="967"/>
      <c r="N179" s="967" t="s">
        <v>886</v>
      </c>
      <c r="O179" s="968">
        <v>124147000</v>
      </c>
      <c r="P179" s="967"/>
      <c r="Q179" s="969"/>
      <c r="R179" s="729" t="e">
        <f>#REF!</f>
        <v>#REF!</v>
      </c>
      <c r="S179" s="730" t="e">
        <f t="shared" si="44"/>
        <v>#REF!</v>
      </c>
      <c r="T179" s="730" t="e">
        <f t="shared" si="45"/>
        <v>#REF!</v>
      </c>
      <c r="U179" s="731" t="e">
        <f t="shared" si="46"/>
        <v>#REF!</v>
      </c>
      <c r="V179" s="732">
        <f t="shared" si="56"/>
        <v>0</v>
      </c>
      <c r="W179" s="731" t="e">
        <f t="shared" si="47"/>
        <v>#REF!</v>
      </c>
      <c r="X179" s="731">
        <f t="shared" si="57"/>
        <v>1</v>
      </c>
      <c r="Y179" s="731" t="e">
        <f t="shared" si="48"/>
        <v>#REF!</v>
      </c>
      <c r="Z179" s="732" t="e">
        <f t="shared" si="49"/>
        <v>#REF!</v>
      </c>
      <c r="AA179" s="732" t="e">
        <f t="shared" si="50"/>
        <v>#REF!</v>
      </c>
      <c r="AB179" s="732" t="e">
        <f t="shared" si="51"/>
        <v>#REF!</v>
      </c>
      <c r="AC179" s="729">
        <f t="shared" si="58"/>
        <v>2013</v>
      </c>
      <c r="AD179" s="733" t="e">
        <f t="shared" si="52"/>
        <v>#REF!</v>
      </c>
      <c r="AE179" s="735" t="e">
        <f t="shared" si="43"/>
        <v>#REF!</v>
      </c>
      <c r="AF179" s="792"/>
    </row>
    <row r="180" spans="1:32" ht="36.75" customHeight="1">
      <c r="A180" s="963">
        <v>168</v>
      </c>
      <c r="B180" s="947" t="s">
        <v>3061</v>
      </c>
      <c r="C180" s="923" t="s">
        <v>3372</v>
      </c>
      <c r="D180" s="943" t="s">
        <v>2110</v>
      </c>
      <c r="E180" s="923"/>
      <c r="F180" s="923">
        <v>1</v>
      </c>
      <c r="G180" s="923"/>
      <c r="H180" s="935"/>
      <c r="I180" s="947" t="s">
        <v>3283</v>
      </c>
      <c r="J180" s="935">
        <v>2013</v>
      </c>
      <c r="K180" s="947" t="s">
        <v>2111</v>
      </c>
      <c r="L180" s="935"/>
      <c r="M180" s="935"/>
      <c r="N180" s="935" t="s">
        <v>886</v>
      </c>
      <c r="O180" s="944">
        <v>199103000</v>
      </c>
      <c r="P180" s="935"/>
      <c r="Q180" s="937"/>
      <c r="R180" s="729" t="e">
        <f>#REF!</f>
        <v>#REF!</v>
      </c>
      <c r="S180" s="730" t="e">
        <f t="shared" si="44"/>
        <v>#REF!</v>
      </c>
      <c r="T180" s="730" t="e">
        <f t="shared" si="45"/>
        <v>#REF!</v>
      </c>
      <c r="U180" s="731" t="e">
        <f t="shared" si="46"/>
        <v>#REF!</v>
      </c>
      <c r="V180" s="732">
        <f t="shared" si="56"/>
        <v>0</v>
      </c>
      <c r="W180" s="731" t="e">
        <f t="shared" si="47"/>
        <v>#REF!</v>
      </c>
      <c r="X180" s="731">
        <f t="shared" si="57"/>
        <v>1</v>
      </c>
      <c r="Y180" s="731" t="e">
        <f t="shared" si="48"/>
        <v>#REF!</v>
      </c>
      <c r="Z180" s="732" t="e">
        <f t="shared" si="49"/>
        <v>#REF!</v>
      </c>
      <c r="AA180" s="732" t="e">
        <f t="shared" si="50"/>
        <v>#REF!</v>
      </c>
      <c r="AB180" s="732" t="e">
        <f t="shared" si="51"/>
        <v>#REF!</v>
      </c>
      <c r="AC180" s="729">
        <f t="shared" si="58"/>
        <v>2013</v>
      </c>
      <c r="AD180" s="733" t="e">
        <f t="shared" si="52"/>
        <v>#REF!</v>
      </c>
      <c r="AE180" s="735" t="e">
        <f t="shared" si="43"/>
        <v>#REF!</v>
      </c>
      <c r="AF180" s="792"/>
    </row>
    <row r="181" spans="1:32" ht="36.75" customHeight="1">
      <c r="A181" s="963">
        <v>169</v>
      </c>
      <c r="B181" s="947" t="s">
        <v>3062</v>
      </c>
      <c r="C181" s="923" t="s">
        <v>3372</v>
      </c>
      <c r="D181" s="943" t="s">
        <v>2112</v>
      </c>
      <c r="E181" s="923"/>
      <c r="F181" s="923">
        <v>1</v>
      </c>
      <c r="G181" s="923"/>
      <c r="H181" s="935"/>
      <c r="I181" s="947" t="s">
        <v>3284</v>
      </c>
      <c r="J181" s="935">
        <v>2013</v>
      </c>
      <c r="K181" s="947" t="s">
        <v>2113</v>
      </c>
      <c r="L181" s="935"/>
      <c r="M181" s="935"/>
      <c r="N181" s="935" t="s">
        <v>886</v>
      </c>
      <c r="O181" s="944">
        <v>198639000</v>
      </c>
      <c r="P181" s="935"/>
      <c r="Q181" s="937"/>
      <c r="R181" s="729" t="e">
        <f>#REF!</f>
        <v>#REF!</v>
      </c>
      <c r="S181" s="730" t="e">
        <f t="shared" si="44"/>
        <v>#REF!</v>
      </c>
      <c r="T181" s="730" t="e">
        <f t="shared" si="45"/>
        <v>#REF!</v>
      </c>
      <c r="U181" s="731" t="e">
        <f t="shared" si="46"/>
        <v>#REF!</v>
      </c>
      <c r="V181" s="732">
        <f t="shared" si="56"/>
        <v>0</v>
      </c>
      <c r="W181" s="731" t="e">
        <f t="shared" si="47"/>
        <v>#REF!</v>
      </c>
      <c r="X181" s="731">
        <f t="shared" si="57"/>
        <v>1</v>
      </c>
      <c r="Y181" s="731" t="e">
        <f t="shared" si="48"/>
        <v>#REF!</v>
      </c>
      <c r="Z181" s="732" t="e">
        <f t="shared" si="49"/>
        <v>#REF!</v>
      </c>
      <c r="AA181" s="732" t="e">
        <f t="shared" si="50"/>
        <v>#REF!</v>
      </c>
      <c r="AB181" s="732" t="e">
        <f t="shared" si="51"/>
        <v>#REF!</v>
      </c>
      <c r="AC181" s="729">
        <f t="shared" si="58"/>
        <v>2013</v>
      </c>
      <c r="AD181" s="733" t="e">
        <f t="shared" si="52"/>
        <v>#REF!</v>
      </c>
      <c r="AE181" s="735" t="e">
        <f t="shared" si="43"/>
        <v>#REF!</v>
      </c>
      <c r="AF181" s="792"/>
    </row>
    <row r="182" spans="1:32" ht="36.75" customHeight="1">
      <c r="A182" s="963">
        <v>170</v>
      </c>
      <c r="B182" s="947" t="s">
        <v>3063</v>
      </c>
      <c r="C182" s="923" t="s">
        <v>3372</v>
      </c>
      <c r="D182" s="943" t="s">
        <v>2114</v>
      </c>
      <c r="E182" s="923"/>
      <c r="F182" s="923">
        <v>1</v>
      </c>
      <c r="G182" s="923"/>
      <c r="H182" s="935"/>
      <c r="I182" s="947" t="s">
        <v>3281</v>
      </c>
      <c r="J182" s="935">
        <v>2013</v>
      </c>
      <c r="K182" s="947" t="s">
        <v>2115</v>
      </c>
      <c r="L182" s="935"/>
      <c r="M182" s="935"/>
      <c r="N182" s="935" t="s">
        <v>886</v>
      </c>
      <c r="O182" s="944">
        <v>75206000</v>
      </c>
      <c r="P182" s="935"/>
      <c r="Q182" s="937"/>
      <c r="R182" s="729" t="e">
        <f>#REF!</f>
        <v>#REF!</v>
      </c>
      <c r="S182" s="730" t="e">
        <f t="shared" si="44"/>
        <v>#REF!</v>
      </c>
      <c r="T182" s="730" t="e">
        <f t="shared" si="45"/>
        <v>#REF!</v>
      </c>
      <c r="U182" s="731" t="e">
        <f t="shared" si="46"/>
        <v>#REF!</v>
      </c>
      <c r="V182" s="732">
        <f t="shared" si="56"/>
        <v>0</v>
      </c>
      <c r="W182" s="731" t="e">
        <f t="shared" si="47"/>
        <v>#REF!</v>
      </c>
      <c r="X182" s="731">
        <f t="shared" si="57"/>
        <v>1</v>
      </c>
      <c r="Y182" s="731" t="e">
        <f t="shared" si="48"/>
        <v>#REF!</v>
      </c>
      <c r="Z182" s="732" t="e">
        <f t="shared" si="49"/>
        <v>#REF!</v>
      </c>
      <c r="AA182" s="732" t="e">
        <f t="shared" si="50"/>
        <v>#REF!</v>
      </c>
      <c r="AB182" s="732" t="e">
        <f t="shared" si="51"/>
        <v>#REF!</v>
      </c>
      <c r="AC182" s="729">
        <f t="shared" si="58"/>
        <v>2013</v>
      </c>
      <c r="AD182" s="733" t="e">
        <f t="shared" si="52"/>
        <v>#REF!</v>
      </c>
      <c r="AE182" s="735" t="e">
        <f t="shared" ref="AE182:AE237" si="59">AB182+AA182+Z182+Y182+W182</f>
        <v>#REF!</v>
      </c>
      <c r="AF182" s="792"/>
    </row>
    <row r="183" spans="1:32" ht="36.75" customHeight="1">
      <c r="A183" s="963">
        <v>171</v>
      </c>
      <c r="B183" s="947" t="s">
        <v>3064</v>
      </c>
      <c r="C183" s="923" t="s">
        <v>3372</v>
      </c>
      <c r="D183" s="943" t="s">
        <v>2116</v>
      </c>
      <c r="E183" s="923"/>
      <c r="F183" s="923">
        <v>1</v>
      </c>
      <c r="G183" s="923"/>
      <c r="H183" s="935"/>
      <c r="I183" s="947" t="s">
        <v>3209</v>
      </c>
      <c r="J183" s="935">
        <v>2013</v>
      </c>
      <c r="K183" s="947" t="s">
        <v>2117</v>
      </c>
      <c r="L183" s="935"/>
      <c r="M183" s="935"/>
      <c r="N183" s="935" t="s">
        <v>886</v>
      </c>
      <c r="O183" s="944">
        <v>200209000</v>
      </c>
      <c r="P183" s="935"/>
      <c r="Q183" s="937"/>
      <c r="R183" s="729" t="e">
        <f>#REF!</f>
        <v>#REF!</v>
      </c>
      <c r="S183" s="730" t="e">
        <f t="shared" ref="S183:S238" si="60">VLOOKUP(R183,kelompok,2,0)</f>
        <v>#REF!</v>
      </c>
      <c r="T183" s="730" t="e">
        <f t="shared" ref="T183:T238" si="61">VLOOKUP(R183,MASAMANFAAT,4,0)</f>
        <v>#REF!</v>
      </c>
      <c r="U183" s="731" t="e">
        <f t="shared" ref="U183:U238" si="62">(O183-10)/T183</f>
        <v>#REF!</v>
      </c>
      <c r="V183" s="732">
        <f t="shared" si="56"/>
        <v>0</v>
      </c>
      <c r="W183" s="731" t="e">
        <f t="shared" ref="W183:W184" si="63">IF(V183&gt;T183,O183-10,U183*V183)</f>
        <v>#REF!</v>
      </c>
      <c r="X183" s="731">
        <f t="shared" si="57"/>
        <v>1</v>
      </c>
      <c r="Y183" s="731" t="e">
        <f t="shared" ref="Y183:Y238" si="64">IF(O183-10=W183,0,U183)</f>
        <v>#REF!</v>
      </c>
      <c r="Z183" s="732" t="e">
        <f t="shared" ref="Z183:Z238" si="65">IF(O183-10=W183+Y183,0,U183)</f>
        <v>#REF!</v>
      </c>
      <c r="AA183" s="732" t="e">
        <f t="shared" ref="AA183:AA238" si="66">IF(O183-10=W183+Y183+Z183,0,U183)</f>
        <v>#REF!</v>
      </c>
      <c r="AB183" s="732" t="e">
        <f t="shared" ref="AB183:AB238" si="67">IF(O183-10=W183+Y183+Z183+AA183,0,U183)</f>
        <v>#REF!</v>
      </c>
      <c r="AC183" s="729">
        <f t="shared" si="58"/>
        <v>2013</v>
      </c>
      <c r="AD183" s="733" t="e">
        <f t="shared" ref="AD183:AD238" si="68">O183-(Y183+Z183+W183+AA183+AB183)</f>
        <v>#REF!</v>
      </c>
      <c r="AE183" s="735" t="e">
        <f t="shared" si="59"/>
        <v>#REF!</v>
      </c>
      <c r="AF183" s="792"/>
    </row>
    <row r="184" spans="1:32" ht="36.75" customHeight="1">
      <c r="A184" s="963">
        <v>172</v>
      </c>
      <c r="B184" s="947" t="s">
        <v>3065</v>
      </c>
      <c r="C184" s="923" t="s">
        <v>3372</v>
      </c>
      <c r="D184" s="935"/>
      <c r="E184" s="923"/>
      <c r="F184" s="923"/>
      <c r="G184" s="923"/>
      <c r="H184" s="935"/>
      <c r="I184" s="947" t="s">
        <v>2513</v>
      </c>
      <c r="J184" s="945">
        <v>2013</v>
      </c>
      <c r="K184" s="947"/>
      <c r="L184" s="935"/>
      <c r="M184" s="935"/>
      <c r="N184" s="935" t="s">
        <v>886</v>
      </c>
      <c r="O184" s="944">
        <v>729509342.34135783</v>
      </c>
      <c r="P184" s="935" t="s">
        <v>927</v>
      </c>
      <c r="Q184" s="937"/>
      <c r="R184" s="729" t="e">
        <f>#REF!</f>
        <v>#REF!</v>
      </c>
      <c r="S184" s="730" t="e">
        <f t="shared" si="60"/>
        <v>#REF!</v>
      </c>
      <c r="T184" s="730" t="e">
        <f t="shared" si="61"/>
        <v>#REF!</v>
      </c>
      <c r="U184" s="731" t="e">
        <f t="shared" si="62"/>
        <v>#REF!</v>
      </c>
      <c r="V184" s="732">
        <f t="shared" si="56"/>
        <v>0</v>
      </c>
      <c r="W184" s="731" t="e">
        <f t="shared" si="63"/>
        <v>#REF!</v>
      </c>
      <c r="X184" s="731">
        <f t="shared" si="57"/>
        <v>1</v>
      </c>
      <c r="Y184" s="731" t="e">
        <f t="shared" si="64"/>
        <v>#REF!</v>
      </c>
      <c r="Z184" s="732" t="e">
        <f t="shared" si="65"/>
        <v>#REF!</v>
      </c>
      <c r="AA184" s="732" t="e">
        <f t="shared" si="66"/>
        <v>#REF!</v>
      </c>
      <c r="AB184" s="732" t="e">
        <f t="shared" si="67"/>
        <v>#REF!</v>
      </c>
      <c r="AC184" s="729">
        <f t="shared" si="58"/>
        <v>2013</v>
      </c>
      <c r="AD184" s="733" t="e">
        <f t="shared" si="68"/>
        <v>#REF!</v>
      </c>
      <c r="AE184" s="735" t="e">
        <f t="shared" si="59"/>
        <v>#REF!</v>
      </c>
      <c r="AF184" s="792"/>
    </row>
    <row r="185" spans="1:32" ht="36.75" customHeight="1">
      <c r="A185" s="963">
        <v>173</v>
      </c>
      <c r="B185" s="913" t="s">
        <v>3066</v>
      </c>
      <c r="C185" s="923" t="s">
        <v>3372</v>
      </c>
      <c r="D185" s="943" t="s">
        <v>2118</v>
      </c>
      <c r="E185" s="923"/>
      <c r="F185" s="923"/>
      <c r="G185" s="923"/>
      <c r="H185" s="935"/>
      <c r="I185" s="947" t="s">
        <v>3285</v>
      </c>
      <c r="J185" s="935">
        <v>2014</v>
      </c>
      <c r="K185" s="947" t="s">
        <v>2119</v>
      </c>
      <c r="L185" s="935"/>
      <c r="M185" s="935"/>
      <c r="N185" s="935" t="s">
        <v>886</v>
      </c>
      <c r="O185" s="944">
        <v>3657911000</v>
      </c>
      <c r="P185" s="935" t="s">
        <v>927</v>
      </c>
      <c r="Q185" s="937"/>
      <c r="R185" s="729" t="e">
        <f>#REF!</f>
        <v>#REF!</v>
      </c>
      <c r="S185" s="730" t="e">
        <f t="shared" si="60"/>
        <v>#REF!</v>
      </c>
      <c r="T185" s="730" t="e">
        <f t="shared" si="61"/>
        <v>#REF!</v>
      </c>
      <c r="U185" s="731" t="e">
        <f t="shared" si="62"/>
        <v>#REF!</v>
      </c>
      <c r="V185" s="732"/>
      <c r="W185" s="731"/>
      <c r="X185" s="731">
        <f t="shared" si="57"/>
        <v>0</v>
      </c>
      <c r="Y185" s="731" t="e">
        <f t="shared" si="64"/>
        <v>#REF!</v>
      </c>
      <c r="Z185" s="732" t="e">
        <f t="shared" si="65"/>
        <v>#REF!</v>
      </c>
      <c r="AA185" s="732" t="e">
        <f t="shared" si="66"/>
        <v>#REF!</v>
      </c>
      <c r="AB185" s="732" t="e">
        <f t="shared" si="67"/>
        <v>#REF!</v>
      </c>
      <c r="AC185" s="729">
        <f t="shared" si="58"/>
        <v>2014</v>
      </c>
      <c r="AD185" s="733" t="e">
        <f t="shared" si="68"/>
        <v>#REF!</v>
      </c>
      <c r="AE185" s="735" t="e">
        <f t="shared" si="59"/>
        <v>#REF!</v>
      </c>
      <c r="AF185" s="792"/>
    </row>
    <row r="186" spans="1:32" ht="36.75" customHeight="1">
      <c r="A186" s="963">
        <v>174</v>
      </c>
      <c r="B186" s="947" t="s">
        <v>3067</v>
      </c>
      <c r="C186" s="923" t="s">
        <v>3372</v>
      </c>
      <c r="D186" s="943" t="s">
        <v>2120</v>
      </c>
      <c r="E186" s="923"/>
      <c r="F186" s="923"/>
      <c r="G186" s="923"/>
      <c r="H186" s="935"/>
      <c r="I186" s="947" t="s">
        <v>3286</v>
      </c>
      <c r="J186" s="935">
        <v>2014</v>
      </c>
      <c r="K186" s="947" t="s">
        <v>2121</v>
      </c>
      <c r="L186" s="935"/>
      <c r="M186" s="935"/>
      <c r="N186" s="935" t="s">
        <v>886</v>
      </c>
      <c r="O186" s="944">
        <v>1753534000</v>
      </c>
      <c r="P186" s="935" t="s">
        <v>927</v>
      </c>
      <c r="Q186" s="937"/>
      <c r="R186" s="729" t="e">
        <f>#REF!</f>
        <v>#REF!</v>
      </c>
      <c r="S186" s="730" t="e">
        <f t="shared" si="60"/>
        <v>#REF!</v>
      </c>
      <c r="T186" s="730" t="e">
        <f t="shared" si="61"/>
        <v>#REF!</v>
      </c>
      <c r="U186" s="731" t="e">
        <f t="shared" si="62"/>
        <v>#REF!</v>
      </c>
      <c r="V186" s="732"/>
      <c r="W186" s="731"/>
      <c r="X186" s="731">
        <f t="shared" si="57"/>
        <v>0</v>
      </c>
      <c r="Y186" s="731" t="e">
        <f t="shared" si="64"/>
        <v>#REF!</v>
      </c>
      <c r="Z186" s="732" t="e">
        <f t="shared" si="65"/>
        <v>#REF!</v>
      </c>
      <c r="AA186" s="732" t="e">
        <f t="shared" si="66"/>
        <v>#REF!</v>
      </c>
      <c r="AB186" s="732" t="e">
        <f t="shared" si="67"/>
        <v>#REF!</v>
      </c>
      <c r="AC186" s="729">
        <f t="shared" si="58"/>
        <v>2014</v>
      </c>
      <c r="AD186" s="733" t="e">
        <f t="shared" si="68"/>
        <v>#REF!</v>
      </c>
      <c r="AE186" s="735" t="e">
        <f t="shared" si="59"/>
        <v>#REF!</v>
      </c>
      <c r="AF186" s="792"/>
    </row>
    <row r="187" spans="1:32" ht="36.75" customHeight="1">
      <c r="A187" s="963">
        <v>175</v>
      </c>
      <c r="B187" s="947" t="s">
        <v>3068</v>
      </c>
      <c r="C187" s="923" t="s">
        <v>3372</v>
      </c>
      <c r="D187" s="943" t="s">
        <v>2122</v>
      </c>
      <c r="E187" s="923"/>
      <c r="F187" s="923"/>
      <c r="G187" s="923"/>
      <c r="H187" s="935"/>
      <c r="I187" s="947" t="s">
        <v>3287</v>
      </c>
      <c r="J187" s="935">
        <v>2014</v>
      </c>
      <c r="K187" s="947" t="s">
        <v>2123</v>
      </c>
      <c r="L187" s="935"/>
      <c r="M187" s="935"/>
      <c r="N187" s="935" t="s">
        <v>886</v>
      </c>
      <c r="O187" s="944">
        <v>1755476500</v>
      </c>
      <c r="P187" s="935" t="s">
        <v>927</v>
      </c>
      <c r="Q187" s="937"/>
      <c r="R187" s="729" t="e">
        <f>#REF!</f>
        <v>#REF!</v>
      </c>
      <c r="S187" s="730" t="e">
        <f t="shared" si="60"/>
        <v>#REF!</v>
      </c>
      <c r="T187" s="730" t="e">
        <f t="shared" si="61"/>
        <v>#REF!</v>
      </c>
      <c r="U187" s="731" t="e">
        <f t="shared" si="62"/>
        <v>#REF!</v>
      </c>
      <c r="V187" s="732"/>
      <c r="W187" s="731"/>
      <c r="X187" s="731">
        <f t="shared" si="57"/>
        <v>0</v>
      </c>
      <c r="Y187" s="731" t="e">
        <f t="shared" si="64"/>
        <v>#REF!</v>
      </c>
      <c r="Z187" s="732" t="e">
        <f t="shared" si="65"/>
        <v>#REF!</v>
      </c>
      <c r="AA187" s="732" t="e">
        <f t="shared" si="66"/>
        <v>#REF!</v>
      </c>
      <c r="AB187" s="732" t="e">
        <f t="shared" si="67"/>
        <v>#REF!</v>
      </c>
      <c r="AC187" s="729">
        <f t="shared" si="58"/>
        <v>2014</v>
      </c>
      <c r="AD187" s="733" t="e">
        <f t="shared" si="68"/>
        <v>#REF!</v>
      </c>
      <c r="AE187" s="735" t="e">
        <f t="shared" si="59"/>
        <v>#REF!</v>
      </c>
      <c r="AF187" s="792"/>
    </row>
    <row r="188" spans="1:32" ht="36.75" customHeight="1">
      <c r="A188" s="963">
        <v>176</v>
      </c>
      <c r="B188" s="947" t="s">
        <v>3069</v>
      </c>
      <c r="C188" s="923" t="s">
        <v>3372</v>
      </c>
      <c r="D188" s="943" t="s">
        <v>2124</v>
      </c>
      <c r="E188" s="923"/>
      <c r="F188" s="923"/>
      <c r="G188" s="923"/>
      <c r="H188" s="935"/>
      <c r="I188" s="947" t="s">
        <v>3288</v>
      </c>
      <c r="J188" s="935">
        <v>2014</v>
      </c>
      <c r="K188" s="947" t="s">
        <v>2125</v>
      </c>
      <c r="L188" s="935"/>
      <c r="M188" s="935"/>
      <c r="N188" s="935" t="s">
        <v>886</v>
      </c>
      <c r="O188" s="944">
        <v>1557411000</v>
      </c>
      <c r="P188" s="935" t="s">
        <v>927</v>
      </c>
      <c r="Q188" s="937"/>
      <c r="R188" s="729" t="e">
        <f>#REF!</f>
        <v>#REF!</v>
      </c>
      <c r="S188" s="730" t="e">
        <f t="shared" si="60"/>
        <v>#REF!</v>
      </c>
      <c r="T188" s="730" t="e">
        <f t="shared" si="61"/>
        <v>#REF!</v>
      </c>
      <c r="U188" s="731" t="e">
        <f t="shared" si="62"/>
        <v>#REF!</v>
      </c>
      <c r="V188" s="732"/>
      <c r="W188" s="731"/>
      <c r="X188" s="731">
        <f t="shared" si="57"/>
        <v>0</v>
      </c>
      <c r="Y188" s="731" t="e">
        <f t="shared" si="64"/>
        <v>#REF!</v>
      </c>
      <c r="Z188" s="732" t="e">
        <f t="shared" si="65"/>
        <v>#REF!</v>
      </c>
      <c r="AA188" s="732" t="e">
        <f t="shared" si="66"/>
        <v>#REF!</v>
      </c>
      <c r="AB188" s="732" t="e">
        <f t="shared" si="67"/>
        <v>#REF!</v>
      </c>
      <c r="AC188" s="729">
        <f t="shared" si="58"/>
        <v>2014</v>
      </c>
      <c r="AD188" s="733" t="e">
        <f t="shared" si="68"/>
        <v>#REF!</v>
      </c>
      <c r="AE188" s="735" t="e">
        <f t="shared" si="59"/>
        <v>#REF!</v>
      </c>
      <c r="AF188" s="792"/>
    </row>
    <row r="189" spans="1:32" ht="36.75" customHeight="1">
      <c r="A189" s="963">
        <v>177</v>
      </c>
      <c r="B189" s="947" t="s">
        <v>3070</v>
      </c>
      <c r="C189" s="923" t="s">
        <v>3372</v>
      </c>
      <c r="D189" s="943" t="s">
        <v>2126</v>
      </c>
      <c r="E189" s="923"/>
      <c r="F189" s="923"/>
      <c r="G189" s="923"/>
      <c r="H189" s="935"/>
      <c r="I189" s="947" t="s">
        <v>3289</v>
      </c>
      <c r="J189" s="935">
        <v>2014</v>
      </c>
      <c r="K189" s="947" t="s">
        <v>2127</v>
      </c>
      <c r="L189" s="935"/>
      <c r="M189" s="935"/>
      <c r="N189" s="935" t="s">
        <v>886</v>
      </c>
      <c r="O189" s="944">
        <v>197632000</v>
      </c>
      <c r="P189" s="935" t="s">
        <v>927</v>
      </c>
      <c r="Q189" s="937"/>
      <c r="R189" s="729" t="e">
        <f>#REF!</f>
        <v>#REF!</v>
      </c>
      <c r="S189" s="730" t="e">
        <f t="shared" si="60"/>
        <v>#REF!</v>
      </c>
      <c r="T189" s="730" t="e">
        <f t="shared" si="61"/>
        <v>#REF!</v>
      </c>
      <c r="U189" s="731" t="e">
        <f t="shared" si="62"/>
        <v>#REF!</v>
      </c>
      <c r="V189" s="732"/>
      <c r="W189" s="731"/>
      <c r="X189" s="731">
        <f t="shared" si="57"/>
        <v>0</v>
      </c>
      <c r="Y189" s="731" t="e">
        <f t="shared" si="64"/>
        <v>#REF!</v>
      </c>
      <c r="Z189" s="732" t="e">
        <f t="shared" si="65"/>
        <v>#REF!</v>
      </c>
      <c r="AA189" s="732" t="e">
        <f t="shared" si="66"/>
        <v>#REF!</v>
      </c>
      <c r="AB189" s="732" t="e">
        <f t="shared" si="67"/>
        <v>#REF!</v>
      </c>
      <c r="AC189" s="729">
        <f t="shared" si="58"/>
        <v>2014</v>
      </c>
      <c r="AD189" s="733" t="e">
        <f t="shared" si="68"/>
        <v>#REF!</v>
      </c>
      <c r="AE189" s="735" t="e">
        <f t="shared" si="59"/>
        <v>#REF!</v>
      </c>
      <c r="AF189" s="792"/>
    </row>
    <row r="190" spans="1:32" ht="36.75" customHeight="1">
      <c r="A190" s="963">
        <v>178</v>
      </c>
      <c r="B190" s="947" t="s">
        <v>3071</v>
      </c>
      <c r="C190" s="923" t="s">
        <v>3372</v>
      </c>
      <c r="D190" s="943" t="s">
        <v>2128</v>
      </c>
      <c r="E190" s="923"/>
      <c r="F190" s="923"/>
      <c r="G190" s="923"/>
      <c r="H190" s="935"/>
      <c r="I190" s="947" t="s">
        <v>3290</v>
      </c>
      <c r="J190" s="935">
        <v>2014</v>
      </c>
      <c r="K190" s="947" t="s">
        <v>2129</v>
      </c>
      <c r="L190" s="935"/>
      <c r="M190" s="935"/>
      <c r="N190" s="935" t="s">
        <v>886</v>
      </c>
      <c r="O190" s="944">
        <v>379482000</v>
      </c>
      <c r="P190" s="935" t="s">
        <v>927</v>
      </c>
      <c r="Q190" s="937"/>
      <c r="R190" s="729" t="e">
        <f>#REF!</f>
        <v>#REF!</v>
      </c>
      <c r="S190" s="730" t="e">
        <f t="shared" si="60"/>
        <v>#REF!</v>
      </c>
      <c r="T190" s="730" t="e">
        <f t="shared" si="61"/>
        <v>#REF!</v>
      </c>
      <c r="U190" s="731" t="e">
        <f t="shared" si="62"/>
        <v>#REF!</v>
      </c>
      <c r="V190" s="732"/>
      <c r="W190" s="731"/>
      <c r="X190" s="731">
        <f t="shared" si="57"/>
        <v>0</v>
      </c>
      <c r="Y190" s="731" t="e">
        <f t="shared" si="64"/>
        <v>#REF!</v>
      </c>
      <c r="Z190" s="732" t="e">
        <f t="shared" si="65"/>
        <v>#REF!</v>
      </c>
      <c r="AA190" s="732" t="e">
        <f t="shared" si="66"/>
        <v>#REF!</v>
      </c>
      <c r="AB190" s="732" t="e">
        <f t="shared" si="67"/>
        <v>#REF!</v>
      </c>
      <c r="AC190" s="729">
        <f t="shared" si="58"/>
        <v>2014</v>
      </c>
      <c r="AD190" s="733" t="e">
        <f t="shared" si="68"/>
        <v>#REF!</v>
      </c>
      <c r="AE190" s="735" t="e">
        <f t="shared" si="59"/>
        <v>#REF!</v>
      </c>
      <c r="AF190" s="792"/>
    </row>
    <row r="191" spans="1:32" ht="36.75" customHeight="1">
      <c r="A191" s="963">
        <v>179</v>
      </c>
      <c r="B191" s="914" t="s">
        <v>3072</v>
      </c>
      <c r="C191" s="923" t="s">
        <v>3372</v>
      </c>
      <c r="D191" s="943" t="s">
        <v>2130</v>
      </c>
      <c r="E191" s="923"/>
      <c r="F191" s="923"/>
      <c r="G191" s="923"/>
      <c r="H191" s="935"/>
      <c r="I191" s="947" t="s">
        <v>3291</v>
      </c>
      <c r="J191" s="935">
        <v>2014</v>
      </c>
      <c r="K191" s="947" t="s">
        <v>2129</v>
      </c>
      <c r="L191" s="935"/>
      <c r="M191" s="935"/>
      <c r="N191" s="935" t="s">
        <v>886</v>
      </c>
      <c r="O191" s="944">
        <v>198885000</v>
      </c>
      <c r="P191" s="935" t="s">
        <v>927</v>
      </c>
      <c r="Q191" s="937"/>
      <c r="R191" s="729" t="e">
        <f>#REF!</f>
        <v>#REF!</v>
      </c>
      <c r="S191" s="730" t="e">
        <f t="shared" si="60"/>
        <v>#REF!</v>
      </c>
      <c r="T191" s="730" t="e">
        <f t="shared" si="61"/>
        <v>#REF!</v>
      </c>
      <c r="U191" s="731" t="e">
        <f t="shared" si="62"/>
        <v>#REF!</v>
      </c>
      <c r="V191" s="732"/>
      <c r="W191" s="731"/>
      <c r="X191" s="731">
        <f t="shared" si="57"/>
        <v>0</v>
      </c>
      <c r="Y191" s="731" t="e">
        <f t="shared" si="64"/>
        <v>#REF!</v>
      </c>
      <c r="Z191" s="732" t="e">
        <f t="shared" si="65"/>
        <v>#REF!</v>
      </c>
      <c r="AA191" s="732" t="e">
        <f t="shared" si="66"/>
        <v>#REF!</v>
      </c>
      <c r="AB191" s="732" t="e">
        <f t="shared" si="67"/>
        <v>#REF!</v>
      </c>
      <c r="AC191" s="729">
        <f t="shared" si="58"/>
        <v>2014</v>
      </c>
      <c r="AD191" s="733" t="e">
        <f t="shared" si="68"/>
        <v>#REF!</v>
      </c>
      <c r="AE191" s="735" t="e">
        <f t="shared" si="59"/>
        <v>#REF!</v>
      </c>
      <c r="AF191" s="792"/>
    </row>
    <row r="192" spans="1:32" ht="36.75" customHeight="1">
      <c r="A192" s="963">
        <v>180</v>
      </c>
      <c r="B192" s="915" t="s">
        <v>3073</v>
      </c>
      <c r="C192" s="923" t="s">
        <v>3372</v>
      </c>
      <c r="D192" s="943" t="s">
        <v>2131</v>
      </c>
      <c r="E192" s="923"/>
      <c r="F192" s="923"/>
      <c r="G192" s="923"/>
      <c r="H192" s="935"/>
      <c r="I192" s="947" t="s">
        <v>3276</v>
      </c>
      <c r="J192" s="935">
        <v>2014</v>
      </c>
      <c r="K192" s="947" t="s">
        <v>2132</v>
      </c>
      <c r="L192" s="935"/>
      <c r="M192" s="935"/>
      <c r="N192" s="935" t="s">
        <v>886</v>
      </c>
      <c r="O192" s="944">
        <v>198655000</v>
      </c>
      <c r="P192" s="935" t="s">
        <v>927</v>
      </c>
      <c r="Q192" s="937"/>
      <c r="R192" s="729" t="e">
        <f>#REF!</f>
        <v>#REF!</v>
      </c>
      <c r="S192" s="730" t="e">
        <f t="shared" si="60"/>
        <v>#REF!</v>
      </c>
      <c r="T192" s="730" t="e">
        <f t="shared" si="61"/>
        <v>#REF!</v>
      </c>
      <c r="U192" s="731" t="e">
        <f t="shared" si="62"/>
        <v>#REF!</v>
      </c>
      <c r="V192" s="732"/>
      <c r="W192" s="731"/>
      <c r="X192" s="731">
        <f t="shared" si="57"/>
        <v>0</v>
      </c>
      <c r="Y192" s="731" t="e">
        <f t="shared" si="64"/>
        <v>#REF!</v>
      </c>
      <c r="Z192" s="732" t="e">
        <f t="shared" si="65"/>
        <v>#REF!</v>
      </c>
      <c r="AA192" s="732" t="e">
        <f t="shared" si="66"/>
        <v>#REF!</v>
      </c>
      <c r="AB192" s="732" t="e">
        <f t="shared" si="67"/>
        <v>#REF!</v>
      </c>
      <c r="AC192" s="729">
        <f t="shared" si="58"/>
        <v>2014</v>
      </c>
      <c r="AD192" s="733" t="e">
        <f t="shared" si="68"/>
        <v>#REF!</v>
      </c>
      <c r="AE192" s="735" t="e">
        <f t="shared" si="59"/>
        <v>#REF!</v>
      </c>
      <c r="AF192" s="792"/>
    </row>
    <row r="193" spans="1:32" ht="36.75" customHeight="1">
      <c r="A193" s="963">
        <v>181</v>
      </c>
      <c r="B193" s="947" t="s">
        <v>3074</v>
      </c>
      <c r="C193" s="923" t="s">
        <v>3372</v>
      </c>
      <c r="D193" s="943" t="s">
        <v>2133</v>
      </c>
      <c r="E193" s="923"/>
      <c r="F193" s="923"/>
      <c r="G193" s="923"/>
      <c r="H193" s="935"/>
      <c r="I193" s="947" t="s">
        <v>3292</v>
      </c>
      <c r="J193" s="935">
        <v>2014</v>
      </c>
      <c r="K193" s="947" t="s">
        <v>2134</v>
      </c>
      <c r="L193" s="935"/>
      <c r="M193" s="935"/>
      <c r="N193" s="935" t="s">
        <v>886</v>
      </c>
      <c r="O193" s="944">
        <v>199084000</v>
      </c>
      <c r="P193" s="935" t="s">
        <v>927</v>
      </c>
      <c r="Q193" s="937"/>
      <c r="R193" s="729" t="e">
        <f>#REF!</f>
        <v>#REF!</v>
      </c>
      <c r="S193" s="730" t="e">
        <f t="shared" si="60"/>
        <v>#REF!</v>
      </c>
      <c r="T193" s="730" t="e">
        <f t="shared" si="61"/>
        <v>#REF!</v>
      </c>
      <c r="U193" s="731" t="e">
        <f t="shared" si="62"/>
        <v>#REF!</v>
      </c>
      <c r="V193" s="732"/>
      <c r="W193" s="731"/>
      <c r="X193" s="731">
        <f t="shared" si="57"/>
        <v>0</v>
      </c>
      <c r="Y193" s="731" t="e">
        <f t="shared" si="64"/>
        <v>#REF!</v>
      </c>
      <c r="Z193" s="732" t="e">
        <f t="shared" si="65"/>
        <v>#REF!</v>
      </c>
      <c r="AA193" s="732" t="e">
        <f t="shared" si="66"/>
        <v>#REF!</v>
      </c>
      <c r="AB193" s="732" t="e">
        <f t="shared" si="67"/>
        <v>#REF!</v>
      </c>
      <c r="AC193" s="729">
        <f t="shared" si="58"/>
        <v>2014</v>
      </c>
      <c r="AD193" s="733" t="e">
        <f t="shared" si="68"/>
        <v>#REF!</v>
      </c>
      <c r="AE193" s="735" t="e">
        <f t="shared" si="59"/>
        <v>#REF!</v>
      </c>
      <c r="AF193" s="792"/>
    </row>
    <row r="194" spans="1:32" ht="36.75" customHeight="1">
      <c r="A194" s="963">
        <v>182</v>
      </c>
      <c r="B194" s="947" t="s">
        <v>3075</v>
      </c>
      <c r="C194" s="923" t="s">
        <v>3372</v>
      </c>
      <c r="D194" s="943" t="s">
        <v>2043</v>
      </c>
      <c r="E194" s="923"/>
      <c r="F194" s="923"/>
      <c r="G194" s="923"/>
      <c r="H194" s="935"/>
      <c r="I194" s="947" t="s">
        <v>3293</v>
      </c>
      <c r="J194" s="935">
        <v>2014</v>
      </c>
      <c r="K194" s="947" t="s">
        <v>2135</v>
      </c>
      <c r="L194" s="935"/>
      <c r="M194" s="935"/>
      <c r="N194" s="935" t="s">
        <v>886</v>
      </c>
      <c r="O194" s="944">
        <v>198917000</v>
      </c>
      <c r="P194" s="935" t="s">
        <v>927</v>
      </c>
      <c r="Q194" s="937"/>
      <c r="R194" s="729" t="e">
        <f>#REF!</f>
        <v>#REF!</v>
      </c>
      <c r="S194" s="730" t="e">
        <f t="shared" si="60"/>
        <v>#REF!</v>
      </c>
      <c r="T194" s="730" t="e">
        <f t="shared" si="61"/>
        <v>#REF!</v>
      </c>
      <c r="U194" s="731" t="e">
        <f t="shared" si="62"/>
        <v>#REF!</v>
      </c>
      <c r="V194" s="732"/>
      <c r="W194" s="731"/>
      <c r="X194" s="731">
        <f t="shared" si="57"/>
        <v>0</v>
      </c>
      <c r="Y194" s="731" t="e">
        <f t="shared" si="64"/>
        <v>#REF!</v>
      </c>
      <c r="Z194" s="732" t="e">
        <f t="shared" si="65"/>
        <v>#REF!</v>
      </c>
      <c r="AA194" s="732" t="e">
        <f t="shared" si="66"/>
        <v>#REF!</v>
      </c>
      <c r="AB194" s="732" t="e">
        <f t="shared" si="67"/>
        <v>#REF!</v>
      </c>
      <c r="AC194" s="729">
        <f t="shared" si="58"/>
        <v>2014</v>
      </c>
      <c r="AD194" s="733" t="e">
        <f t="shared" si="68"/>
        <v>#REF!</v>
      </c>
      <c r="AE194" s="735" t="e">
        <f t="shared" si="59"/>
        <v>#REF!</v>
      </c>
      <c r="AF194" s="792"/>
    </row>
    <row r="195" spans="1:32" ht="36.75" customHeight="1">
      <c r="A195" s="963">
        <v>183</v>
      </c>
      <c r="B195" s="947" t="s">
        <v>3076</v>
      </c>
      <c r="C195" s="923" t="s">
        <v>3372</v>
      </c>
      <c r="D195" s="943" t="s">
        <v>1103</v>
      </c>
      <c r="E195" s="923"/>
      <c r="F195" s="923"/>
      <c r="G195" s="923"/>
      <c r="H195" s="935"/>
      <c r="I195" s="947" t="s">
        <v>3294</v>
      </c>
      <c r="J195" s="935">
        <v>2014</v>
      </c>
      <c r="K195" s="947" t="s">
        <v>2136</v>
      </c>
      <c r="L195" s="935"/>
      <c r="M195" s="935"/>
      <c r="N195" s="935" t="s">
        <v>886</v>
      </c>
      <c r="O195" s="944">
        <v>198920000</v>
      </c>
      <c r="P195" s="935" t="s">
        <v>927</v>
      </c>
      <c r="Q195" s="937"/>
      <c r="R195" s="729" t="e">
        <f>#REF!</f>
        <v>#REF!</v>
      </c>
      <c r="S195" s="730" t="e">
        <f t="shared" si="60"/>
        <v>#REF!</v>
      </c>
      <c r="T195" s="730" t="e">
        <f t="shared" si="61"/>
        <v>#REF!</v>
      </c>
      <c r="U195" s="731" t="e">
        <f t="shared" si="62"/>
        <v>#REF!</v>
      </c>
      <c r="V195" s="732"/>
      <c r="W195" s="731"/>
      <c r="X195" s="731">
        <f t="shared" si="57"/>
        <v>0</v>
      </c>
      <c r="Y195" s="731" t="e">
        <f t="shared" si="64"/>
        <v>#REF!</v>
      </c>
      <c r="Z195" s="732" t="e">
        <f t="shared" si="65"/>
        <v>#REF!</v>
      </c>
      <c r="AA195" s="732" t="e">
        <f t="shared" si="66"/>
        <v>#REF!</v>
      </c>
      <c r="AB195" s="732" t="e">
        <f t="shared" si="67"/>
        <v>#REF!</v>
      </c>
      <c r="AC195" s="729">
        <f t="shared" si="58"/>
        <v>2014</v>
      </c>
      <c r="AD195" s="733" t="e">
        <f t="shared" si="68"/>
        <v>#REF!</v>
      </c>
      <c r="AE195" s="735" t="e">
        <f t="shared" si="59"/>
        <v>#REF!</v>
      </c>
      <c r="AF195" s="792"/>
    </row>
    <row r="196" spans="1:32" ht="36.75" customHeight="1">
      <c r="A196" s="963">
        <v>184</v>
      </c>
      <c r="B196" s="947" t="s">
        <v>3077</v>
      </c>
      <c r="C196" s="923" t="s">
        <v>3372</v>
      </c>
      <c r="D196" s="943" t="s">
        <v>1108</v>
      </c>
      <c r="E196" s="923"/>
      <c r="F196" s="923"/>
      <c r="G196" s="923"/>
      <c r="H196" s="935"/>
      <c r="I196" s="947" t="s">
        <v>3266</v>
      </c>
      <c r="J196" s="935">
        <v>2014</v>
      </c>
      <c r="K196" s="947" t="s">
        <v>2137</v>
      </c>
      <c r="L196" s="935"/>
      <c r="M196" s="935"/>
      <c r="N196" s="935" t="s">
        <v>886</v>
      </c>
      <c r="O196" s="944">
        <v>1735844000</v>
      </c>
      <c r="P196" s="935"/>
      <c r="Q196" s="937"/>
      <c r="R196" s="729" t="e">
        <f>#REF!</f>
        <v>#REF!</v>
      </c>
      <c r="S196" s="730" t="e">
        <f t="shared" si="60"/>
        <v>#REF!</v>
      </c>
      <c r="T196" s="730" t="e">
        <f t="shared" si="61"/>
        <v>#REF!</v>
      </c>
      <c r="U196" s="731" t="e">
        <f t="shared" si="62"/>
        <v>#REF!</v>
      </c>
      <c r="V196" s="732"/>
      <c r="W196" s="731"/>
      <c r="X196" s="731">
        <f t="shared" si="57"/>
        <v>0</v>
      </c>
      <c r="Y196" s="731" t="e">
        <f t="shared" si="64"/>
        <v>#REF!</v>
      </c>
      <c r="Z196" s="732" t="e">
        <f t="shared" si="65"/>
        <v>#REF!</v>
      </c>
      <c r="AA196" s="732" t="e">
        <f t="shared" si="66"/>
        <v>#REF!</v>
      </c>
      <c r="AB196" s="732" t="e">
        <f t="shared" si="67"/>
        <v>#REF!</v>
      </c>
      <c r="AC196" s="729">
        <f t="shared" si="58"/>
        <v>2014</v>
      </c>
      <c r="AD196" s="733" t="e">
        <f t="shared" si="68"/>
        <v>#REF!</v>
      </c>
      <c r="AE196" s="735" t="e">
        <f t="shared" si="59"/>
        <v>#REF!</v>
      </c>
      <c r="AF196" s="792"/>
    </row>
    <row r="197" spans="1:32" ht="36.75" customHeight="1">
      <c r="A197" s="963">
        <v>185</v>
      </c>
      <c r="B197" s="947" t="s">
        <v>3078</v>
      </c>
      <c r="C197" s="923" t="s">
        <v>3372</v>
      </c>
      <c r="D197" s="943" t="s">
        <v>1112</v>
      </c>
      <c r="E197" s="923"/>
      <c r="F197" s="923"/>
      <c r="G197" s="923"/>
      <c r="H197" s="935"/>
      <c r="I197" s="947" t="s">
        <v>3226</v>
      </c>
      <c r="J197" s="935">
        <v>2014</v>
      </c>
      <c r="K197" s="947" t="s">
        <v>2138</v>
      </c>
      <c r="L197" s="935"/>
      <c r="M197" s="935"/>
      <c r="N197" s="935" t="s">
        <v>886</v>
      </c>
      <c r="O197" s="944">
        <v>1756527800</v>
      </c>
      <c r="P197" s="935"/>
      <c r="Q197" s="937"/>
      <c r="R197" s="729" t="e">
        <f>#REF!</f>
        <v>#REF!</v>
      </c>
      <c r="S197" s="730" t="e">
        <f t="shared" si="60"/>
        <v>#REF!</v>
      </c>
      <c r="T197" s="730" t="e">
        <f t="shared" si="61"/>
        <v>#REF!</v>
      </c>
      <c r="U197" s="731" t="e">
        <f t="shared" si="62"/>
        <v>#REF!</v>
      </c>
      <c r="V197" s="732"/>
      <c r="W197" s="731"/>
      <c r="X197" s="731">
        <f t="shared" si="57"/>
        <v>0</v>
      </c>
      <c r="Y197" s="731" t="e">
        <f t="shared" si="64"/>
        <v>#REF!</v>
      </c>
      <c r="Z197" s="732" t="e">
        <f t="shared" si="65"/>
        <v>#REF!</v>
      </c>
      <c r="AA197" s="732" t="e">
        <f t="shared" si="66"/>
        <v>#REF!</v>
      </c>
      <c r="AB197" s="732" t="e">
        <f t="shared" si="67"/>
        <v>#REF!</v>
      </c>
      <c r="AC197" s="729">
        <f t="shared" si="58"/>
        <v>2014</v>
      </c>
      <c r="AD197" s="733" t="e">
        <f t="shared" si="68"/>
        <v>#REF!</v>
      </c>
      <c r="AE197" s="735" t="e">
        <f t="shared" si="59"/>
        <v>#REF!</v>
      </c>
      <c r="AF197" s="792"/>
    </row>
    <row r="198" spans="1:32" ht="36.75" customHeight="1">
      <c r="A198" s="963">
        <v>186</v>
      </c>
      <c r="B198" s="947" t="s">
        <v>3079</v>
      </c>
      <c r="C198" s="923" t="s">
        <v>3372</v>
      </c>
      <c r="D198" s="943" t="s">
        <v>1116</v>
      </c>
      <c r="E198" s="923"/>
      <c r="F198" s="923"/>
      <c r="G198" s="923"/>
      <c r="H198" s="935"/>
      <c r="I198" s="947" t="s">
        <v>3246</v>
      </c>
      <c r="J198" s="935">
        <v>2014</v>
      </c>
      <c r="K198" s="947" t="s">
        <v>2139</v>
      </c>
      <c r="L198" s="935"/>
      <c r="M198" s="935"/>
      <c r="N198" s="935" t="s">
        <v>886</v>
      </c>
      <c r="O198" s="944">
        <v>1040523000</v>
      </c>
      <c r="P198" s="935"/>
      <c r="Q198" s="937"/>
      <c r="R198" s="729" t="e">
        <f>#REF!</f>
        <v>#REF!</v>
      </c>
      <c r="S198" s="730" t="e">
        <f t="shared" si="60"/>
        <v>#REF!</v>
      </c>
      <c r="T198" s="730" t="e">
        <f t="shared" si="61"/>
        <v>#REF!</v>
      </c>
      <c r="U198" s="731" t="e">
        <f t="shared" si="62"/>
        <v>#REF!</v>
      </c>
      <c r="V198" s="732"/>
      <c r="W198" s="731"/>
      <c r="X198" s="731">
        <f t="shared" ref="X198:X224" si="69">2014-AC198</f>
        <v>0</v>
      </c>
      <c r="Y198" s="731" t="e">
        <f t="shared" si="64"/>
        <v>#REF!</v>
      </c>
      <c r="Z198" s="732" t="e">
        <f t="shared" si="65"/>
        <v>#REF!</v>
      </c>
      <c r="AA198" s="732" t="e">
        <f t="shared" si="66"/>
        <v>#REF!</v>
      </c>
      <c r="AB198" s="732" t="e">
        <f t="shared" si="67"/>
        <v>#REF!</v>
      </c>
      <c r="AC198" s="729">
        <f t="shared" ref="AC198:AC224" si="70">J198</f>
        <v>2014</v>
      </c>
      <c r="AD198" s="733" t="e">
        <f t="shared" si="68"/>
        <v>#REF!</v>
      </c>
      <c r="AE198" s="735" t="e">
        <f t="shared" si="59"/>
        <v>#REF!</v>
      </c>
      <c r="AF198" s="792"/>
    </row>
    <row r="199" spans="1:32" ht="36.75" customHeight="1">
      <c r="A199" s="963">
        <v>187</v>
      </c>
      <c r="B199" s="947" t="s">
        <v>3080</v>
      </c>
      <c r="C199" s="923" t="s">
        <v>3372</v>
      </c>
      <c r="D199" s="943" t="s">
        <v>1120</v>
      </c>
      <c r="E199" s="923"/>
      <c r="F199" s="923"/>
      <c r="G199" s="923"/>
      <c r="H199" s="935"/>
      <c r="I199" s="947" t="s">
        <v>3226</v>
      </c>
      <c r="J199" s="935">
        <v>2014</v>
      </c>
      <c r="K199" s="947" t="s">
        <v>2140</v>
      </c>
      <c r="L199" s="935"/>
      <c r="M199" s="935"/>
      <c r="N199" s="935" t="s">
        <v>886</v>
      </c>
      <c r="O199" s="944">
        <v>199488000</v>
      </c>
      <c r="P199" s="935"/>
      <c r="Q199" s="937"/>
      <c r="R199" s="729" t="e">
        <f>#REF!</f>
        <v>#REF!</v>
      </c>
      <c r="S199" s="730" t="e">
        <f t="shared" si="60"/>
        <v>#REF!</v>
      </c>
      <c r="T199" s="730" t="e">
        <f t="shared" si="61"/>
        <v>#REF!</v>
      </c>
      <c r="U199" s="731" t="e">
        <f t="shared" si="62"/>
        <v>#REF!</v>
      </c>
      <c r="V199" s="732"/>
      <c r="W199" s="731"/>
      <c r="X199" s="731">
        <f t="shared" si="69"/>
        <v>0</v>
      </c>
      <c r="Y199" s="731" t="e">
        <f t="shared" si="64"/>
        <v>#REF!</v>
      </c>
      <c r="Z199" s="732" t="e">
        <f t="shared" si="65"/>
        <v>#REF!</v>
      </c>
      <c r="AA199" s="732" t="e">
        <f t="shared" si="66"/>
        <v>#REF!</v>
      </c>
      <c r="AB199" s="732" t="e">
        <f t="shared" si="67"/>
        <v>#REF!</v>
      </c>
      <c r="AC199" s="729">
        <f t="shared" si="70"/>
        <v>2014</v>
      </c>
      <c r="AD199" s="733" t="e">
        <f t="shared" si="68"/>
        <v>#REF!</v>
      </c>
      <c r="AE199" s="735" t="e">
        <f t="shared" si="59"/>
        <v>#REF!</v>
      </c>
      <c r="AF199" s="792"/>
    </row>
    <row r="200" spans="1:32" ht="36.75" customHeight="1" thickBot="1">
      <c r="A200" s="1025">
        <v>188</v>
      </c>
      <c r="B200" s="1029" t="s">
        <v>3081</v>
      </c>
      <c r="C200" s="1027" t="s">
        <v>3372</v>
      </c>
      <c r="D200" s="1028" t="s">
        <v>1123</v>
      </c>
      <c r="E200" s="1027"/>
      <c r="F200" s="925"/>
      <c r="G200" s="925"/>
      <c r="H200" s="950"/>
      <c r="I200" s="970" t="s">
        <v>3295</v>
      </c>
      <c r="J200" s="950">
        <v>2014</v>
      </c>
      <c r="K200" s="970" t="s">
        <v>2141</v>
      </c>
      <c r="L200" s="950"/>
      <c r="M200" s="950"/>
      <c r="N200" s="950" t="s">
        <v>886</v>
      </c>
      <c r="O200" s="973">
        <v>198936000</v>
      </c>
      <c r="P200" s="950"/>
      <c r="Q200" s="951"/>
      <c r="R200" s="729" t="e">
        <f>#REF!</f>
        <v>#REF!</v>
      </c>
      <c r="S200" s="730" t="e">
        <f t="shared" si="60"/>
        <v>#REF!</v>
      </c>
      <c r="T200" s="730" t="e">
        <f t="shared" si="61"/>
        <v>#REF!</v>
      </c>
      <c r="U200" s="731" t="e">
        <f t="shared" si="62"/>
        <v>#REF!</v>
      </c>
      <c r="V200" s="732"/>
      <c r="W200" s="731"/>
      <c r="X200" s="731">
        <f t="shared" si="69"/>
        <v>0</v>
      </c>
      <c r="Y200" s="731" t="e">
        <f t="shared" si="64"/>
        <v>#REF!</v>
      </c>
      <c r="Z200" s="732" t="e">
        <f t="shared" si="65"/>
        <v>#REF!</v>
      </c>
      <c r="AA200" s="732" t="e">
        <f t="shared" si="66"/>
        <v>#REF!</v>
      </c>
      <c r="AB200" s="732" t="e">
        <f t="shared" si="67"/>
        <v>#REF!</v>
      </c>
      <c r="AC200" s="729">
        <f t="shared" si="70"/>
        <v>2014</v>
      </c>
      <c r="AD200" s="733" t="e">
        <f t="shared" si="68"/>
        <v>#REF!</v>
      </c>
      <c r="AE200" s="735" t="e">
        <f t="shared" si="59"/>
        <v>#REF!</v>
      </c>
      <c r="AF200" s="792"/>
    </row>
    <row r="201" spans="1:32" ht="36.75" customHeight="1">
      <c r="A201" s="1024">
        <v>189</v>
      </c>
      <c r="B201" s="964" t="s">
        <v>3082</v>
      </c>
      <c r="C201" s="965" t="s">
        <v>3372</v>
      </c>
      <c r="D201" s="966" t="s">
        <v>1127</v>
      </c>
      <c r="E201" s="965"/>
      <c r="F201" s="965"/>
      <c r="G201" s="965"/>
      <c r="H201" s="967"/>
      <c r="I201" s="964" t="s">
        <v>3234</v>
      </c>
      <c r="J201" s="967">
        <v>2014</v>
      </c>
      <c r="K201" s="964" t="s">
        <v>2142</v>
      </c>
      <c r="L201" s="967"/>
      <c r="M201" s="967"/>
      <c r="N201" s="967" t="s">
        <v>886</v>
      </c>
      <c r="O201" s="968">
        <v>149261000</v>
      </c>
      <c r="P201" s="967"/>
      <c r="Q201" s="969"/>
      <c r="R201" s="729" t="e">
        <f>#REF!</f>
        <v>#REF!</v>
      </c>
      <c r="S201" s="730" t="e">
        <f t="shared" si="60"/>
        <v>#REF!</v>
      </c>
      <c r="T201" s="730" t="e">
        <f t="shared" si="61"/>
        <v>#REF!</v>
      </c>
      <c r="U201" s="731" t="e">
        <f t="shared" si="62"/>
        <v>#REF!</v>
      </c>
      <c r="V201" s="732"/>
      <c r="W201" s="731"/>
      <c r="X201" s="731">
        <f t="shared" si="69"/>
        <v>0</v>
      </c>
      <c r="Y201" s="731" t="e">
        <f t="shared" si="64"/>
        <v>#REF!</v>
      </c>
      <c r="Z201" s="732" t="e">
        <f t="shared" si="65"/>
        <v>#REF!</v>
      </c>
      <c r="AA201" s="732" t="e">
        <f t="shared" si="66"/>
        <v>#REF!</v>
      </c>
      <c r="AB201" s="732" t="e">
        <f t="shared" si="67"/>
        <v>#REF!</v>
      </c>
      <c r="AC201" s="729">
        <f t="shared" si="70"/>
        <v>2014</v>
      </c>
      <c r="AD201" s="733" t="e">
        <f t="shared" si="68"/>
        <v>#REF!</v>
      </c>
      <c r="AE201" s="735" t="e">
        <f t="shared" si="59"/>
        <v>#REF!</v>
      </c>
      <c r="AF201" s="792"/>
    </row>
    <row r="202" spans="1:32" ht="36.75" customHeight="1">
      <c r="A202" s="963">
        <v>190</v>
      </c>
      <c r="B202" s="947" t="s">
        <v>3083</v>
      </c>
      <c r="C202" s="923" t="s">
        <v>3372</v>
      </c>
      <c r="D202" s="943" t="s">
        <v>1131</v>
      </c>
      <c r="E202" s="923"/>
      <c r="F202" s="923"/>
      <c r="G202" s="923"/>
      <c r="H202" s="935"/>
      <c r="I202" s="947" t="s">
        <v>3296</v>
      </c>
      <c r="J202" s="935">
        <v>2014</v>
      </c>
      <c r="K202" s="947" t="s">
        <v>2143</v>
      </c>
      <c r="L202" s="935"/>
      <c r="M202" s="935"/>
      <c r="N202" s="935" t="s">
        <v>886</v>
      </c>
      <c r="O202" s="944">
        <v>198738000</v>
      </c>
      <c r="P202" s="935"/>
      <c r="Q202" s="937"/>
      <c r="R202" s="729" t="e">
        <f>#REF!</f>
        <v>#REF!</v>
      </c>
      <c r="S202" s="730" t="e">
        <f t="shared" si="60"/>
        <v>#REF!</v>
      </c>
      <c r="T202" s="730" t="e">
        <f t="shared" si="61"/>
        <v>#REF!</v>
      </c>
      <c r="U202" s="731" t="e">
        <f t="shared" si="62"/>
        <v>#REF!</v>
      </c>
      <c r="V202" s="732"/>
      <c r="W202" s="731"/>
      <c r="X202" s="731">
        <f t="shared" si="69"/>
        <v>0</v>
      </c>
      <c r="Y202" s="731" t="e">
        <f t="shared" si="64"/>
        <v>#REF!</v>
      </c>
      <c r="Z202" s="732" t="e">
        <f t="shared" si="65"/>
        <v>#REF!</v>
      </c>
      <c r="AA202" s="732" t="e">
        <f t="shared" si="66"/>
        <v>#REF!</v>
      </c>
      <c r="AB202" s="732" t="e">
        <f t="shared" si="67"/>
        <v>#REF!</v>
      </c>
      <c r="AC202" s="729">
        <f t="shared" si="70"/>
        <v>2014</v>
      </c>
      <c r="AD202" s="733" t="e">
        <f t="shared" si="68"/>
        <v>#REF!</v>
      </c>
      <c r="AE202" s="735" t="e">
        <f t="shared" si="59"/>
        <v>#REF!</v>
      </c>
      <c r="AF202" s="792"/>
    </row>
    <row r="203" spans="1:32" ht="36.75" customHeight="1">
      <c r="A203" s="963">
        <v>191</v>
      </c>
      <c r="B203" s="947" t="s">
        <v>3084</v>
      </c>
      <c r="C203" s="923" t="s">
        <v>3372</v>
      </c>
      <c r="D203" s="943" t="s">
        <v>1135</v>
      </c>
      <c r="E203" s="923"/>
      <c r="F203" s="923"/>
      <c r="G203" s="923"/>
      <c r="H203" s="935"/>
      <c r="I203" s="947" t="s">
        <v>3231</v>
      </c>
      <c r="J203" s="935">
        <v>2014</v>
      </c>
      <c r="K203" s="947" t="s">
        <v>2144</v>
      </c>
      <c r="L203" s="935"/>
      <c r="M203" s="935"/>
      <c r="N203" s="935" t="s">
        <v>886</v>
      </c>
      <c r="O203" s="944">
        <v>198930000</v>
      </c>
      <c r="P203" s="935"/>
      <c r="Q203" s="937"/>
      <c r="R203" s="729" t="e">
        <f>#REF!</f>
        <v>#REF!</v>
      </c>
      <c r="S203" s="730" t="e">
        <f t="shared" si="60"/>
        <v>#REF!</v>
      </c>
      <c r="T203" s="730" t="e">
        <f t="shared" si="61"/>
        <v>#REF!</v>
      </c>
      <c r="U203" s="731" t="e">
        <f t="shared" si="62"/>
        <v>#REF!</v>
      </c>
      <c r="V203" s="732"/>
      <c r="W203" s="731"/>
      <c r="X203" s="731">
        <f t="shared" si="69"/>
        <v>0</v>
      </c>
      <c r="Y203" s="731" t="e">
        <f t="shared" si="64"/>
        <v>#REF!</v>
      </c>
      <c r="Z203" s="732" t="e">
        <f t="shared" si="65"/>
        <v>#REF!</v>
      </c>
      <c r="AA203" s="732" t="e">
        <f t="shared" si="66"/>
        <v>#REF!</v>
      </c>
      <c r="AB203" s="732" t="e">
        <f t="shared" si="67"/>
        <v>#REF!</v>
      </c>
      <c r="AC203" s="729">
        <f t="shared" si="70"/>
        <v>2014</v>
      </c>
      <c r="AD203" s="733" t="e">
        <f t="shared" si="68"/>
        <v>#REF!</v>
      </c>
      <c r="AE203" s="735" t="e">
        <f t="shared" si="59"/>
        <v>#REF!</v>
      </c>
      <c r="AF203" s="792"/>
    </row>
    <row r="204" spans="1:32" ht="36.75" customHeight="1">
      <c r="A204" s="963">
        <v>192</v>
      </c>
      <c r="B204" s="947" t="s">
        <v>3085</v>
      </c>
      <c r="C204" s="923" t="s">
        <v>3372</v>
      </c>
      <c r="D204" s="943" t="s">
        <v>1138</v>
      </c>
      <c r="E204" s="923"/>
      <c r="F204" s="923"/>
      <c r="G204" s="923"/>
      <c r="H204" s="935"/>
      <c r="I204" s="947" t="s">
        <v>3297</v>
      </c>
      <c r="J204" s="935">
        <v>2014</v>
      </c>
      <c r="K204" s="947" t="s">
        <v>2145</v>
      </c>
      <c r="L204" s="935"/>
      <c r="M204" s="935"/>
      <c r="N204" s="935" t="s">
        <v>886</v>
      </c>
      <c r="O204" s="944">
        <v>198429000</v>
      </c>
      <c r="P204" s="935"/>
      <c r="Q204" s="937"/>
      <c r="R204" s="729" t="e">
        <f>#REF!</f>
        <v>#REF!</v>
      </c>
      <c r="S204" s="730" t="e">
        <f t="shared" si="60"/>
        <v>#REF!</v>
      </c>
      <c r="T204" s="730" t="e">
        <f t="shared" si="61"/>
        <v>#REF!</v>
      </c>
      <c r="U204" s="731" t="e">
        <f t="shared" si="62"/>
        <v>#REF!</v>
      </c>
      <c r="V204" s="732"/>
      <c r="W204" s="731"/>
      <c r="X204" s="731">
        <f t="shared" si="69"/>
        <v>0</v>
      </c>
      <c r="Y204" s="731" t="e">
        <f t="shared" si="64"/>
        <v>#REF!</v>
      </c>
      <c r="Z204" s="732" t="e">
        <f t="shared" si="65"/>
        <v>#REF!</v>
      </c>
      <c r="AA204" s="732" t="e">
        <f t="shared" si="66"/>
        <v>#REF!</v>
      </c>
      <c r="AB204" s="732" t="e">
        <f t="shared" si="67"/>
        <v>#REF!</v>
      </c>
      <c r="AC204" s="729">
        <f t="shared" si="70"/>
        <v>2014</v>
      </c>
      <c r="AD204" s="733" t="e">
        <f t="shared" si="68"/>
        <v>#REF!</v>
      </c>
      <c r="AE204" s="735" t="e">
        <f t="shared" si="59"/>
        <v>#REF!</v>
      </c>
      <c r="AF204" s="792"/>
    </row>
    <row r="205" spans="1:32" ht="36.75" customHeight="1">
      <c r="A205" s="963">
        <v>193</v>
      </c>
      <c r="B205" s="947" t="s">
        <v>3086</v>
      </c>
      <c r="C205" s="923" t="s">
        <v>3372</v>
      </c>
      <c r="D205" s="943" t="s">
        <v>1293</v>
      </c>
      <c r="E205" s="923"/>
      <c r="F205" s="923"/>
      <c r="G205" s="923"/>
      <c r="H205" s="935"/>
      <c r="I205" s="947" t="s">
        <v>3298</v>
      </c>
      <c r="J205" s="935">
        <v>2014</v>
      </c>
      <c r="K205" s="947" t="s">
        <v>2146</v>
      </c>
      <c r="L205" s="935"/>
      <c r="M205" s="935"/>
      <c r="N205" s="935" t="s">
        <v>886</v>
      </c>
      <c r="O205" s="944">
        <v>198922000</v>
      </c>
      <c r="P205" s="935"/>
      <c r="Q205" s="937"/>
      <c r="R205" s="729" t="e">
        <f>#REF!</f>
        <v>#REF!</v>
      </c>
      <c r="S205" s="730" t="e">
        <f t="shared" si="60"/>
        <v>#REF!</v>
      </c>
      <c r="T205" s="730" t="e">
        <f t="shared" si="61"/>
        <v>#REF!</v>
      </c>
      <c r="U205" s="731" t="e">
        <f t="shared" si="62"/>
        <v>#REF!</v>
      </c>
      <c r="V205" s="732"/>
      <c r="W205" s="731"/>
      <c r="X205" s="731">
        <f t="shared" si="69"/>
        <v>0</v>
      </c>
      <c r="Y205" s="731" t="e">
        <f t="shared" si="64"/>
        <v>#REF!</v>
      </c>
      <c r="Z205" s="732" t="e">
        <f t="shared" si="65"/>
        <v>#REF!</v>
      </c>
      <c r="AA205" s="732" t="e">
        <f t="shared" si="66"/>
        <v>#REF!</v>
      </c>
      <c r="AB205" s="732" t="e">
        <f t="shared" si="67"/>
        <v>#REF!</v>
      </c>
      <c r="AC205" s="729">
        <f t="shared" si="70"/>
        <v>2014</v>
      </c>
      <c r="AD205" s="733" t="e">
        <f t="shared" si="68"/>
        <v>#REF!</v>
      </c>
      <c r="AE205" s="735" t="e">
        <f t="shared" si="59"/>
        <v>#REF!</v>
      </c>
      <c r="AF205" s="792"/>
    </row>
    <row r="206" spans="1:32" ht="36.75" customHeight="1">
      <c r="A206" s="963">
        <v>194</v>
      </c>
      <c r="B206" s="947" t="s">
        <v>3087</v>
      </c>
      <c r="C206" s="923" t="s">
        <v>3372</v>
      </c>
      <c r="D206" s="943" t="s">
        <v>1314</v>
      </c>
      <c r="E206" s="923"/>
      <c r="F206" s="923"/>
      <c r="G206" s="923"/>
      <c r="H206" s="935"/>
      <c r="I206" s="947" t="s">
        <v>3299</v>
      </c>
      <c r="J206" s="935">
        <v>2014</v>
      </c>
      <c r="K206" s="947" t="s">
        <v>2147</v>
      </c>
      <c r="L206" s="935"/>
      <c r="M206" s="935"/>
      <c r="N206" s="935" t="s">
        <v>886</v>
      </c>
      <c r="O206" s="944">
        <v>187097000</v>
      </c>
      <c r="P206" s="935"/>
      <c r="Q206" s="937"/>
      <c r="R206" s="729" t="e">
        <f>#REF!</f>
        <v>#REF!</v>
      </c>
      <c r="S206" s="730" t="e">
        <f t="shared" si="60"/>
        <v>#REF!</v>
      </c>
      <c r="T206" s="730" t="e">
        <f t="shared" si="61"/>
        <v>#REF!</v>
      </c>
      <c r="U206" s="731" t="e">
        <f t="shared" si="62"/>
        <v>#REF!</v>
      </c>
      <c r="V206" s="732"/>
      <c r="W206" s="731"/>
      <c r="X206" s="731">
        <f t="shared" si="69"/>
        <v>0</v>
      </c>
      <c r="Y206" s="731" t="e">
        <f t="shared" si="64"/>
        <v>#REF!</v>
      </c>
      <c r="Z206" s="732" t="e">
        <f t="shared" si="65"/>
        <v>#REF!</v>
      </c>
      <c r="AA206" s="732" t="e">
        <f t="shared" si="66"/>
        <v>#REF!</v>
      </c>
      <c r="AB206" s="732" t="e">
        <f t="shared" si="67"/>
        <v>#REF!</v>
      </c>
      <c r="AC206" s="729">
        <f t="shared" si="70"/>
        <v>2014</v>
      </c>
      <c r="AD206" s="733" t="e">
        <f t="shared" si="68"/>
        <v>#REF!</v>
      </c>
      <c r="AE206" s="735" t="e">
        <f t="shared" si="59"/>
        <v>#REF!</v>
      </c>
      <c r="AF206" s="792"/>
    </row>
    <row r="207" spans="1:32" ht="36.75" customHeight="1">
      <c r="A207" s="963">
        <v>195</v>
      </c>
      <c r="B207" s="947" t="s">
        <v>3088</v>
      </c>
      <c r="C207" s="923" t="s">
        <v>3372</v>
      </c>
      <c r="D207" s="943" t="s">
        <v>1319</v>
      </c>
      <c r="E207" s="923"/>
      <c r="F207" s="923"/>
      <c r="G207" s="923"/>
      <c r="H207" s="935"/>
      <c r="I207" s="947" t="s">
        <v>3300</v>
      </c>
      <c r="J207" s="935">
        <v>2014</v>
      </c>
      <c r="K207" s="947" t="s">
        <v>2148</v>
      </c>
      <c r="L207" s="935"/>
      <c r="M207" s="935"/>
      <c r="N207" s="935" t="s">
        <v>886</v>
      </c>
      <c r="O207" s="944">
        <v>176199000</v>
      </c>
      <c r="P207" s="935"/>
      <c r="Q207" s="937"/>
      <c r="R207" s="729" t="e">
        <f>#REF!</f>
        <v>#REF!</v>
      </c>
      <c r="S207" s="730" t="e">
        <f t="shared" si="60"/>
        <v>#REF!</v>
      </c>
      <c r="T207" s="730" t="e">
        <f t="shared" si="61"/>
        <v>#REF!</v>
      </c>
      <c r="U207" s="731" t="e">
        <f t="shared" si="62"/>
        <v>#REF!</v>
      </c>
      <c r="V207" s="732"/>
      <c r="W207" s="731"/>
      <c r="X207" s="731">
        <f t="shared" si="69"/>
        <v>0</v>
      </c>
      <c r="Y207" s="731" t="e">
        <f t="shared" si="64"/>
        <v>#REF!</v>
      </c>
      <c r="Z207" s="732" t="e">
        <f t="shared" si="65"/>
        <v>#REF!</v>
      </c>
      <c r="AA207" s="732" t="e">
        <f t="shared" si="66"/>
        <v>#REF!</v>
      </c>
      <c r="AB207" s="732" t="e">
        <f t="shared" si="67"/>
        <v>#REF!</v>
      </c>
      <c r="AC207" s="729">
        <f t="shared" si="70"/>
        <v>2014</v>
      </c>
      <c r="AD207" s="733" t="e">
        <f t="shared" si="68"/>
        <v>#REF!</v>
      </c>
      <c r="AE207" s="735" t="e">
        <f t="shared" si="59"/>
        <v>#REF!</v>
      </c>
      <c r="AF207" s="792"/>
    </row>
    <row r="208" spans="1:32" ht="36.75" customHeight="1">
      <c r="A208" s="963">
        <v>196</v>
      </c>
      <c r="B208" s="947" t="s">
        <v>3089</v>
      </c>
      <c r="C208" s="923" t="s">
        <v>3372</v>
      </c>
      <c r="D208" s="943" t="s">
        <v>1324</v>
      </c>
      <c r="E208" s="923"/>
      <c r="F208" s="923"/>
      <c r="G208" s="923"/>
      <c r="H208" s="935"/>
      <c r="I208" s="947" t="s">
        <v>3301</v>
      </c>
      <c r="J208" s="935">
        <v>2014</v>
      </c>
      <c r="K208" s="947" t="s">
        <v>2148</v>
      </c>
      <c r="L208" s="935"/>
      <c r="M208" s="935"/>
      <c r="N208" s="935" t="s">
        <v>886</v>
      </c>
      <c r="O208" s="944">
        <v>198937000</v>
      </c>
      <c r="P208" s="935"/>
      <c r="Q208" s="937"/>
      <c r="R208" s="729" t="e">
        <f>#REF!</f>
        <v>#REF!</v>
      </c>
      <c r="S208" s="730" t="e">
        <f t="shared" si="60"/>
        <v>#REF!</v>
      </c>
      <c r="T208" s="730" t="e">
        <f t="shared" si="61"/>
        <v>#REF!</v>
      </c>
      <c r="U208" s="731" t="e">
        <f t="shared" si="62"/>
        <v>#REF!</v>
      </c>
      <c r="V208" s="732"/>
      <c r="W208" s="731"/>
      <c r="X208" s="731">
        <f t="shared" si="69"/>
        <v>0</v>
      </c>
      <c r="Y208" s="731" t="e">
        <f t="shared" si="64"/>
        <v>#REF!</v>
      </c>
      <c r="Z208" s="732" t="e">
        <f t="shared" si="65"/>
        <v>#REF!</v>
      </c>
      <c r="AA208" s="732" t="e">
        <f t="shared" si="66"/>
        <v>#REF!</v>
      </c>
      <c r="AB208" s="732" t="e">
        <f t="shared" si="67"/>
        <v>#REF!</v>
      </c>
      <c r="AC208" s="729">
        <f t="shared" si="70"/>
        <v>2014</v>
      </c>
      <c r="AD208" s="733" t="e">
        <f t="shared" si="68"/>
        <v>#REF!</v>
      </c>
      <c r="AE208" s="735" t="e">
        <f t="shared" si="59"/>
        <v>#REF!</v>
      </c>
      <c r="AF208" s="792"/>
    </row>
    <row r="209" spans="1:32" ht="36.75" customHeight="1">
      <c r="A209" s="963">
        <v>197</v>
      </c>
      <c r="B209" s="947" t="s">
        <v>3090</v>
      </c>
      <c r="C209" s="923" t="s">
        <v>3372</v>
      </c>
      <c r="D209" s="943" t="s">
        <v>1329</v>
      </c>
      <c r="E209" s="923"/>
      <c r="F209" s="923"/>
      <c r="G209" s="923"/>
      <c r="H209" s="935"/>
      <c r="I209" s="947" t="s">
        <v>3217</v>
      </c>
      <c r="J209" s="935">
        <v>2014</v>
      </c>
      <c r="K209" s="947" t="s">
        <v>2149</v>
      </c>
      <c r="L209" s="935"/>
      <c r="M209" s="935"/>
      <c r="N209" s="935" t="s">
        <v>886</v>
      </c>
      <c r="O209" s="944">
        <v>198796000</v>
      </c>
      <c r="P209" s="935"/>
      <c r="Q209" s="937"/>
      <c r="R209" s="729" t="e">
        <f>#REF!</f>
        <v>#REF!</v>
      </c>
      <c r="S209" s="730" t="e">
        <f t="shared" si="60"/>
        <v>#REF!</v>
      </c>
      <c r="T209" s="730" t="e">
        <f t="shared" si="61"/>
        <v>#REF!</v>
      </c>
      <c r="U209" s="731" t="e">
        <f t="shared" si="62"/>
        <v>#REF!</v>
      </c>
      <c r="V209" s="732"/>
      <c r="W209" s="731"/>
      <c r="X209" s="731">
        <f t="shared" si="69"/>
        <v>0</v>
      </c>
      <c r="Y209" s="731" t="e">
        <f t="shared" si="64"/>
        <v>#REF!</v>
      </c>
      <c r="Z209" s="732" t="e">
        <f t="shared" si="65"/>
        <v>#REF!</v>
      </c>
      <c r="AA209" s="732" t="e">
        <f t="shared" si="66"/>
        <v>#REF!</v>
      </c>
      <c r="AB209" s="732" t="e">
        <f t="shared" si="67"/>
        <v>#REF!</v>
      </c>
      <c r="AC209" s="729">
        <f t="shared" si="70"/>
        <v>2014</v>
      </c>
      <c r="AD209" s="733" t="e">
        <f t="shared" si="68"/>
        <v>#REF!</v>
      </c>
      <c r="AE209" s="735" t="e">
        <f t="shared" si="59"/>
        <v>#REF!</v>
      </c>
      <c r="AF209" s="792"/>
    </row>
    <row r="210" spans="1:32" ht="36.75" customHeight="1">
      <c r="A210" s="963">
        <v>198</v>
      </c>
      <c r="B210" s="947" t="s">
        <v>3091</v>
      </c>
      <c r="C210" s="923" t="s">
        <v>3372</v>
      </c>
      <c r="D210" s="943" t="s">
        <v>926</v>
      </c>
      <c r="E210" s="923"/>
      <c r="F210" s="923"/>
      <c r="G210" s="923"/>
      <c r="H210" s="935"/>
      <c r="I210" s="947" t="s">
        <v>3231</v>
      </c>
      <c r="J210" s="935">
        <v>2014</v>
      </c>
      <c r="K210" s="947" t="s">
        <v>2150</v>
      </c>
      <c r="L210" s="935"/>
      <c r="M210" s="935"/>
      <c r="N210" s="935" t="s">
        <v>886</v>
      </c>
      <c r="O210" s="944">
        <v>198676000</v>
      </c>
      <c r="P210" s="935"/>
      <c r="Q210" s="937"/>
      <c r="R210" s="729" t="e">
        <f>#REF!</f>
        <v>#REF!</v>
      </c>
      <c r="S210" s="730" t="e">
        <f t="shared" si="60"/>
        <v>#REF!</v>
      </c>
      <c r="T210" s="730" t="e">
        <f t="shared" si="61"/>
        <v>#REF!</v>
      </c>
      <c r="U210" s="731" t="e">
        <f t="shared" si="62"/>
        <v>#REF!</v>
      </c>
      <c r="V210" s="732"/>
      <c r="W210" s="731"/>
      <c r="X210" s="731">
        <f t="shared" si="69"/>
        <v>0</v>
      </c>
      <c r="Y210" s="731" t="e">
        <f t="shared" si="64"/>
        <v>#REF!</v>
      </c>
      <c r="Z210" s="732" t="e">
        <f t="shared" si="65"/>
        <v>#REF!</v>
      </c>
      <c r="AA210" s="732" t="e">
        <f t="shared" si="66"/>
        <v>#REF!</v>
      </c>
      <c r="AB210" s="732" t="e">
        <f t="shared" si="67"/>
        <v>#REF!</v>
      </c>
      <c r="AC210" s="729">
        <f t="shared" si="70"/>
        <v>2014</v>
      </c>
      <c r="AD210" s="733" t="e">
        <f t="shared" si="68"/>
        <v>#REF!</v>
      </c>
      <c r="AE210" s="735" t="e">
        <f t="shared" si="59"/>
        <v>#REF!</v>
      </c>
      <c r="AF210" s="792"/>
    </row>
    <row r="211" spans="1:32" ht="36.75" customHeight="1">
      <c r="A211" s="963">
        <v>199</v>
      </c>
      <c r="B211" s="947" t="s">
        <v>3092</v>
      </c>
      <c r="C211" s="923" t="s">
        <v>3372</v>
      </c>
      <c r="D211" s="943" t="s">
        <v>1333</v>
      </c>
      <c r="E211" s="923"/>
      <c r="F211" s="923"/>
      <c r="G211" s="923"/>
      <c r="H211" s="935"/>
      <c r="I211" s="947" t="s">
        <v>3302</v>
      </c>
      <c r="J211" s="935">
        <v>2014</v>
      </c>
      <c r="K211" s="947" t="s">
        <v>2151</v>
      </c>
      <c r="L211" s="935"/>
      <c r="M211" s="935"/>
      <c r="N211" s="935" t="s">
        <v>886</v>
      </c>
      <c r="O211" s="944">
        <v>1757375000</v>
      </c>
      <c r="P211" s="935"/>
      <c r="Q211" s="937"/>
      <c r="R211" s="729" t="e">
        <f>#REF!</f>
        <v>#REF!</v>
      </c>
      <c r="S211" s="730" t="e">
        <f t="shared" si="60"/>
        <v>#REF!</v>
      </c>
      <c r="T211" s="730" t="e">
        <f t="shared" si="61"/>
        <v>#REF!</v>
      </c>
      <c r="U211" s="731" t="e">
        <f t="shared" si="62"/>
        <v>#REF!</v>
      </c>
      <c r="V211" s="732"/>
      <c r="W211" s="731"/>
      <c r="X211" s="731">
        <f t="shared" si="69"/>
        <v>0</v>
      </c>
      <c r="Y211" s="731" t="e">
        <f t="shared" si="64"/>
        <v>#REF!</v>
      </c>
      <c r="Z211" s="732" t="e">
        <f t="shared" si="65"/>
        <v>#REF!</v>
      </c>
      <c r="AA211" s="732" t="e">
        <f t="shared" si="66"/>
        <v>#REF!</v>
      </c>
      <c r="AB211" s="732" t="e">
        <f t="shared" si="67"/>
        <v>#REF!</v>
      </c>
      <c r="AC211" s="729">
        <f t="shared" si="70"/>
        <v>2014</v>
      </c>
      <c r="AD211" s="733" t="e">
        <f t="shared" si="68"/>
        <v>#REF!</v>
      </c>
      <c r="AE211" s="735" t="e">
        <f t="shared" si="59"/>
        <v>#REF!</v>
      </c>
      <c r="AF211" s="792"/>
    </row>
    <row r="212" spans="1:32" ht="36.75" customHeight="1">
      <c r="A212" s="963">
        <v>200</v>
      </c>
      <c r="B212" s="947" t="s">
        <v>3093</v>
      </c>
      <c r="C212" s="923" t="s">
        <v>3372</v>
      </c>
      <c r="D212" s="943" t="s">
        <v>1338</v>
      </c>
      <c r="E212" s="923"/>
      <c r="F212" s="923"/>
      <c r="G212" s="923"/>
      <c r="H212" s="935"/>
      <c r="I212" s="947" t="s">
        <v>3303</v>
      </c>
      <c r="J212" s="935">
        <v>2014</v>
      </c>
      <c r="K212" s="947" t="s">
        <v>2152</v>
      </c>
      <c r="L212" s="935"/>
      <c r="M212" s="935"/>
      <c r="N212" s="935" t="s">
        <v>886</v>
      </c>
      <c r="O212" s="944">
        <v>1717256000</v>
      </c>
      <c r="P212" s="935"/>
      <c r="Q212" s="937"/>
      <c r="R212" s="729" t="e">
        <f>#REF!</f>
        <v>#REF!</v>
      </c>
      <c r="S212" s="730" t="e">
        <f t="shared" si="60"/>
        <v>#REF!</v>
      </c>
      <c r="T212" s="730" t="e">
        <f t="shared" si="61"/>
        <v>#REF!</v>
      </c>
      <c r="U212" s="731" t="e">
        <f t="shared" si="62"/>
        <v>#REF!</v>
      </c>
      <c r="V212" s="732"/>
      <c r="W212" s="731"/>
      <c r="X212" s="731">
        <f t="shared" si="69"/>
        <v>0</v>
      </c>
      <c r="Y212" s="731" t="e">
        <f t="shared" si="64"/>
        <v>#REF!</v>
      </c>
      <c r="Z212" s="732" t="e">
        <f t="shared" si="65"/>
        <v>#REF!</v>
      </c>
      <c r="AA212" s="732" t="e">
        <f t="shared" si="66"/>
        <v>#REF!</v>
      </c>
      <c r="AB212" s="732" t="e">
        <f t="shared" si="67"/>
        <v>#REF!</v>
      </c>
      <c r="AC212" s="729">
        <f t="shared" si="70"/>
        <v>2014</v>
      </c>
      <c r="AD212" s="733" t="e">
        <f t="shared" si="68"/>
        <v>#REF!</v>
      </c>
      <c r="AE212" s="735" t="e">
        <f t="shared" si="59"/>
        <v>#REF!</v>
      </c>
      <c r="AF212" s="792"/>
    </row>
    <row r="213" spans="1:32" ht="36.75" customHeight="1">
      <c r="A213" s="963">
        <v>201</v>
      </c>
      <c r="B213" s="947" t="s">
        <v>3094</v>
      </c>
      <c r="C213" s="923" t="s">
        <v>3372</v>
      </c>
      <c r="D213" s="943" t="s">
        <v>1370</v>
      </c>
      <c r="E213" s="923"/>
      <c r="F213" s="923"/>
      <c r="G213" s="923"/>
      <c r="H213" s="935"/>
      <c r="I213" s="947" t="s">
        <v>3227</v>
      </c>
      <c r="J213" s="935">
        <v>2014</v>
      </c>
      <c r="K213" s="947" t="s">
        <v>2153</v>
      </c>
      <c r="L213" s="935"/>
      <c r="M213" s="935"/>
      <c r="N213" s="935" t="s">
        <v>886</v>
      </c>
      <c r="O213" s="944">
        <v>1497239000</v>
      </c>
      <c r="P213" s="935"/>
      <c r="Q213" s="937"/>
      <c r="R213" s="729" t="e">
        <f>#REF!</f>
        <v>#REF!</v>
      </c>
      <c r="S213" s="730" t="e">
        <f t="shared" si="60"/>
        <v>#REF!</v>
      </c>
      <c r="T213" s="730" t="e">
        <f t="shared" si="61"/>
        <v>#REF!</v>
      </c>
      <c r="U213" s="731" t="e">
        <f t="shared" si="62"/>
        <v>#REF!</v>
      </c>
      <c r="V213" s="732"/>
      <c r="W213" s="731"/>
      <c r="X213" s="731">
        <f t="shared" si="69"/>
        <v>0</v>
      </c>
      <c r="Y213" s="731" t="e">
        <f t="shared" si="64"/>
        <v>#REF!</v>
      </c>
      <c r="Z213" s="732" t="e">
        <f t="shared" si="65"/>
        <v>#REF!</v>
      </c>
      <c r="AA213" s="732" t="e">
        <f t="shared" si="66"/>
        <v>#REF!</v>
      </c>
      <c r="AB213" s="732" t="e">
        <f t="shared" si="67"/>
        <v>#REF!</v>
      </c>
      <c r="AC213" s="729">
        <f t="shared" si="70"/>
        <v>2014</v>
      </c>
      <c r="AD213" s="733" t="e">
        <f t="shared" si="68"/>
        <v>#REF!</v>
      </c>
      <c r="AE213" s="735" t="e">
        <f t="shared" si="59"/>
        <v>#REF!</v>
      </c>
      <c r="AF213" s="792"/>
    </row>
    <row r="214" spans="1:32" ht="36.75" customHeight="1">
      <c r="A214" s="963">
        <v>202</v>
      </c>
      <c r="B214" s="947" t="s">
        <v>3095</v>
      </c>
      <c r="C214" s="923" t="s">
        <v>3372</v>
      </c>
      <c r="D214" s="943" t="s">
        <v>1373</v>
      </c>
      <c r="E214" s="923"/>
      <c r="F214" s="923"/>
      <c r="G214" s="923"/>
      <c r="H214" s="935"/>
      <c r="I214" s="947" t="s">
        <v>3239</v>
      </c>
      <c r="J214" s="935">
        <v>2014</v>
      </c>
      <c r="K214" s="947" t="s">
        <v>2154</v>
      </c>
      <c r="L214" s="935"/>
      <c r="M214" s="935"/>
      <c r="N214" s="935" t="s">
        <v>886</v>
      </c>
      <c r="O214" s="944">
        <v>198830000</v>
      </c>
      <c r="P214" s="935"/>
      <c r="Q214" s="937"/>
      <c r="R214" s="729" t="e">
        <f>#REF!</f>
        <v>#REF!</v>
      </c>
      <c r="S214" s="730" t="e">
        <f t="shared" si="60"/>
        <v>#REF!</v>
      </c>
      <c r="T214" s="730" t="e">
        <f t="shared" si="61"/>
        <v>#REF!</v>
      </c>
      <c r="U214" s="731" t="e">
        <f t="shared" si="62"/>
        <v>#REF!</v>
      </c>
      <c r="V214" s="732"/>
      <c r="W214" s="731"/>
      <c r="X214" s="731">
        <f t="shared" si="69"/>
        <v>0</v>
      </c>
      <c r="Y214" s="731" t="e">
        <f t="shared" si="64"/>
        <v>#REF!</v>
      </c>
      <c r="Z214" s="732" t="e">
        <f t="shared" si="65"/>
        <v>#REF!</v>
      </c>
      <c r="AA214" s="732" t="e">
        <f t="shared" si="66"/>
        <v>#REF!</v>
      </c>
      <c r="AB214" s="732" t="e">
        <f t="shared" si="67"/>
        <v>#REF!</v>
      </c>
      <c r="AC214" s="729">
        <f t="shared" si="70"/>
        <v>2014</v>
      </c>
      <c r="AD214" s="733" t="e">
        <f t="shared" si="68"/>
        <v>#REF!</v>
      </c>
      <c r="AE214" s="735" t="e">
        <f t="shared" si="59"/>
        <v>#REF!</v>
      </c>
      <c r="AF214" s="792"/>
    </row>
    <row r="215" spans="1:32" ht="36.75" customHeight="1">
      <c r="A215" s="963">
        <v>203</v>
      </c>
      <c r="B215" s="947" t="s">
        <v>3096</v>
      </c>
      <c r="C215" s="923" t="s">
        <v>3372</v>
      </c>
      <c r="D215" s="943" t="s">
        <v>1379</v>
      </c>
      <c r="E215" s="923"/>
      <c r="F215" s="923"/>
      <c r="G215" s="923"/>
      <c r="H215" s="935"/>
      <c r="I215" s="947" t="s">
        <v>3220</v>
      </c>
      <c r="J215" s="935">
        <v>2014</v>
      </c>
      <c r="K215" s="947" t="s">
        <v>2155</v>
      </c>
      <c r="L215" s="935"/>
      <c r="M215" s="935"/>
      <c r="N215" s="935" t="s">
        <v>886</v>
      </c>
      <c r="O215" s="944">
        <v>198741000</v>
      </c>
      <c r="P215" s="935"/>
      <c r="Q215" s="937"/>
      <c r="R215" s="729" t="e">
        <f>#REF!</f>
        <v>#REF!</v>
      </c>
      <c r="S215" s="730" t="e">
        <f t="shared" si="60"/>
        <v>#REF!</v>
      </c>
      <c r="T215" s="730" t="e">
        <f t="shared" si="61"/>
        <v>#REF!</v>
      </c>
      <c r="U215" s="731" t="e">
        <f t="shared" si="62"/>
        <v>#REF!</v>
      </c>
      <c r="V215" s="732"/>
      <c r="W215" s="731"/>
      <c r="X215" s="731">
        <f t="shared" si="69"/>
        <v>0</v>
      </c>
      <c r="Y215" s="731" t="e">
        <f t="shared" si="64"/>
        <v>#REF!</v>
      </c>
      <c r="Z215" s="732" t="e">
        <f t="shared" si="65"/>
        <v>#REF!</v>
      </c>
      <c r="AA215" s="732" t="e">
        <f t="shared" si="66"/>
        <v>#REF!</v>
      </c>
      <c r="AB215" s="732" t="e">
        <f t="shared" si="67"/>
        <v>#REF!</v>
      </c>
      <c r="AC215" s="729">
        <f t="shared" si="70"/>
        <v>2014</v>
      </c>
      <c r="AD215" s="733" t="e">
        <f t="shared" si="68"/>
        <v>#REF!</v>
      </c>
      <c r="AE215" s="735" t="e">
        <f t="shared" si="59"/>
        <v>#REF!</v>
      </c>
      <c r="AF215" s="792"/>
    </row>
    <row r="216" spans="1:32" ht="36.75" customHeight="1">
      <c r="A216" s="963">
        <v>204</v>
      </c>
      <c r="B216" s="947" t="s">
        <v>3097</v>
      </c>
      <c r="C216" s="923" t="s">
        <v>3372</v>
      </c>
      <c r="D216" s="943" t="s">
        <v>1383</v>
      </c>
      <c r="E216" s="923"/>
      <c r="F216" s="923"/>
      <c r="G216" s="923"/>
      <c r="H216" s="935"/>
      <c r="I216" s="947" t="s">
        <v>3220</v>
      </c>
      <c r="J216" s="935">
        <v>2014</v>
      </c>
      <c r="K216" s="947" t="s">
        <v>2156</v>
      </c>
      <c r="L216" s="935"/>
      <c r="M216" s="935"/>
      <c r="N216" s="935" t="s">
        <v>886</v>
      </c>
      <c r="O216" s="944">
        <v>198729000</v>
      </c>
      <c r="P216" s="935"/>
      <c r="Q216" s="937"/>
      <c r="R216" s="729" t="e">
        <f>#REF!</f>
        <v>#REF!</v>
      </c>
      <c r="S216" s="730" t="e">
        <f t="shared" si="60"/>
        <v>#REF!</v>
      </c>
      <c r="T216" s="730" t="e">
        <f t="shared" si="61"/>
        <v>#REF!</v>
      </c>
      <c r="U216" s="731" t="e">
        <f t="shared" si="62"/>
        <v>#REF!</v>
      </c>
      <c r="V216" s="732"/>
      <c r="W216" s="731"/>
      <c r="X216" s="731">
        <f t="shared" si="69"/>
        <v>0</v>
      </c>
      <c r="Y216" s="731" t="e">
        <f t="shared" si="64"/>
        <v>#REF!</v>
      </c>
      <c r="Z216" s="732" t="e">
        <f t="shared" si="65"/>
        <v>#REF!</v>
      </c>
      <c r="AA216" s="732" t="e">
        <f t="shared" si="66"/>
        <v>#REF!</v>
      </c>
      <c r="AB216" s="732" t="e">
        <f t="shared" si="67"/>
        <v>#REF!</v>
      </c>
      <c r="AC216" s="729">
        <f t="shared" si="70"/>
        <v>2014</v>
      </c>
      <c r="AD216" s="733" t="e">
        <f t="shared" si="68"/>
        <v>#REF!</v>
      </c>
      <c r="AE216" s="735" t="e">
        <f t="shared" si="59"/>
        <v>#REF!</v>
      </c>
      <c r="AF216" s="792"/>
    </row>
    <row r="217" spans="1:32" ht="36.75" customHeight="1">
      <c r="A217" s="963">
        <v>205</v>
      </c>
      <c r="B217" s="947" t="s">
        <v>3098</v>
      </c>
      <c r="C217" s="923" t="s">
        <v>3372</v>
      </c>
      <c r="D217" s="943" t="s">
        <v>1387</v>
      </c>
      <c r="E217" s="923"/>
      <c r="F217" s="923"/>
      <c r="G217" s="923"/>
      <c r="H217" s="935"/>
      <c r="I217" s="947" t="s">
        <v>3304</v>
      </c>
      <c r="J217" s="935">
        <v>2014</v>
      </c>
      <c r="K217" s="947" t="s">
        <v>2157</v>
      </c>
      <c r="L217" s="935"/>
      <c r="M217" s="935"/>
      <c r="N217" s="935" t="s">
        <v>886</v>
      </c>
      <c r="O217" s="944">
        <v>198583000</v>
      </c>
      <c r="P217" s="935"/>
      <c r="Q217" s="937"/>
      <c r="R217" s="729" t="e">
        <f>#REF!</f>
        <v>#REF!</v>
      </c>
      <c r="S217" s="730" t="e">
        <f t="shared" si="60"/>
        <v>#REF!</v>
      </c>
      <c r="T217" s="730" t="e">
        <f t="shared" si="61"/>
        <v>#REF!</v>
      </c>
      <c r="U217" s="731" t="e">
        <f t="shared" si="62"/>
        <v>#REF!</v>
      </c>
      <c r="V217" s="732"/>
      <c r="W217" s="731"/>
      <c r="X217" s="731">
        <f t="shared" si="69"/>
        <v>0</v>
      </c>
      <c r="Y217" s="731" t="e">
        <f t="shared" si="64"/>
        <v>#REF!</v>
      </c>
      <c r="Z217" s="732" t="e">
        <f t="shared" si="65"/>
        <v>#REF!</v>
      </c>
      <c r="AA217" s="732" t="e">
        <f t="shared" si="66"/>
        <v>#REF!</v>
      </c>
      <c r="AB217" s="732" t="e">
        <f t="shared" si="67"/>
        <v>#REF!</v>
      </c>
      <c r="AC217" s="729">
        <f t="shared" si="70"/>
        <v>2014</v>
      </c>
      <c r="AD217" s="733" t="e">
        <f t="shared" si="68"/>
        <v>#REF!</v>
      </c>
      <c r="AE217" s="735" t="e">
        <f t="shared" si="59"/>
        <v>#REF!</v>
      </c>
      <c r="AF217" s="792"/>
    </row>
    <row r="218" spans="1:32" ht="36.75" customHeight="1">
      <c r="A218" s="963">
        <v>206</v>
      </c>
      <c r="B218" s="947" t="s">
        <v>3099</v>
      </c>
      <c r="C218" s="923" t="s">
        <v>3372</v>
      </c>
      <c r="D218" s="943" t="s">
        <v>1390</v>
      </c>
      <c r="E218" s="923"/>
      <c r="F218" s="923"/>
      <c r="G218" s="923"/>
      <c r="H218" s="935"/>
      <c r="I218" s="947" t="s">
        <v>3228</v>
      </c>
      <c r="J218" s="935">
        <v>2014</v>
      </c>
      <c r="K218" s="947" t="s">
        <v>2158</v>
      </c>
      <c r="L218" s="935"/>
      <c r="M218" s="935"/>
      <c r="N218" s="935" t="s">
        <v>886</v>
      </c>
      <c r="O218" s="944">
        <v>198937000</v>
      </c>
      <c r="P218" s="935"/>
      <c r="Q218" s="937"/>
      <c r="R218" s="729" t="e">
        <f>#REF!</f>
        <v>#REF!</v>
      </c>
      <c r="S218" s="730" t="e">
        <f t="shared" si="60"/>
        <v>#REF!</v>
      </c>
      <c r="T218" s="730" t="e">
        <f t="shared" si="61"/>
        <v>#REF!</v>
      </c>
      <c r="U218" s="731" t="e">
        <f t="shared" si="62"/>
        <v>#REF!</v>
      </c>
      <c r="V218" s="732"/>
      <c r="W218" s="731"/>
      <c r="X218" s="731">
        <f t="shared" si="69"/>
        <v>0</v>
      </c>
      <c r="Y218" s="731" t="e">
        <f t="shared" si="64"/>
        <v>#REF!</v>
      </c>
      <c r="Z218" s="732" t="e">
        <f t="shared" si="65"/>
        <v>#REF!</v>
      </c>
      <c r="AA218" s="732" t="e">
        <f t="shared" si="66"/>
        <v>#REF!</v>
      </c>
      <c r="AB218" s="732" t="e">
        <f t="shared" si="67"/>
        <v>#REF!</v>
      </c>
      <c r="AC218" s="729">
        <f t="shared" si="70"/>
        <v>2014</v>
      </c>
      <c r="AD218" s="733" t="e">
        <f t="shared" si="68"/>
        <v>#REF!</v>
      </c>
      <c r="AE218" s="735" t="e">
        <f t="shared" si="59"/>
        <v>#REF!</v>
      </c>
      <c r="AF218" s="792"/>
    </row>
    <row r="219" spans="1:32" ht="36.75" customHeight="1">
      <c r="A219" s="963">
        <v>207</v>
      </c>
      <c r="B219" s="947" t="s">
        <v>3100</v>
      </c>
      <c r="C219" s="923" t="s">
        <v>3372</v>
      </c>
      <c r="D219" s="943" t="s">
        <v>1394</v>
      </c>
      <c r="E219" s="923"/>
      <c r="F219" s="923"/>
      <c r="G219" s="923"/>
      <c r="H219" s="935"/>
      <c r="I219" s="947" t="s">
        <v>3305</v>
      </c>
      <c r="J219" s="935">
        <v>2014</v>
      </c>
      <c r="K219" s="947" t="s">
        <v>2159</v>
      </c>
      <c r="L219" s="935"/>
      <c r="M219" s="935"/>
      <c r="N219" s="935" t="s">
        <v>886</v>
      </c>
      <c r="O219" s="944">
        <v>199118000</v>
      </c>
      <c r="P219" s="935"/>
      <c r="Q219" s="937"/>
      <c r="R219" s="729" t="e">
        <f>#REF!</f>
        <v>#REF!</v>
      </c>
      <c r="S219" s="730" t="e">
        <f t="shared" si="60"/>
        <v>#REF!</v>
      </c>
      <c r="T219" s="730" t="e">
        <f t="shared" si="61"/>
        <v>#REF!</v>
      </c>
      <c r="U219" s="731" t="e">
        <f t="shared" si="62"/>
        <v>#REF!</v>
      </c>
      <c r="V219" s="732"/>
      <c r="W219" s="731"/>
      <c r="X219" s="731">
        <f t="shared" si="69"/>
        <v>0</v>
      </c>
      <c r="Y219" s="731" t="e">
        <f t="shared" si="64"/>
        <v>#REF!</v>
      </c>
      <c r="Z219" s="732" t="e">
        <f t="shared" si="65"/>
        <v>#REF!</v>
      </c>
      <c r="AA219" s="732" t="e">
        <f t="shared" si="66"/>
        <v>#REF!</v>
      </c>
      <c r="AB219" s="732" t="e">
        <f t="shared" si="67"/>
        <v>#REF!</v>
      </c>
      <c r="AC219" s="729">
        <f t="shared" si="70"/>
        <v>2014</v>
      </c>
      <c r="AD219" s="733" t="e">
        <f t="shared" si="68"/>
        <v>#REF!</v>
      </c>
      <c r="AE219" s="735" t="e">
        <f t="shared" si="59"/>
        <v>#REF!</v>
      </c>
      <c r="AF219" s="792"/>
    </row>
    <row r="220" spans="1:32" ht="36.75" customHeight="1">
      <c r="A220" s="963">
        <v>208</v>
      </c>
      <c r="B220" s="947" t="s">
        <v>3101</v>
      </c>
      <c r="C220" s="923" t="s">
        <v>3372</v>
      </c>
      <c r="D220" s="943" t="s">
        <v>1397</v>
      </c>
      <c r="E220" s="923"/>
      <c r="F220" s="923"/>
      <c r="G220" s="923"/>
      <c r="H220" s="935"/>
      <c r="I220" s="947" t="s">
        <v>3215</v>
      </c>
      <c r="J220" s="935">
        <v>2014</v>
      </c>
      <c r="K220" s="947" t="s">
        <v>2160</v>
      </c>
      <c r="L220" s="935"/>
      <c r="M220" s="935"/>
      <c r="N220" s="935" t="s">
        <v>886</v>
      </c>
      <c r="O220" s="944">
        <v>198578000</v>
      </c>
      <c r="P220" s="935"/>
      <c r="Q220" s="937"/>
      <c r="R220" s="729" t="e">
        <f>#REF!</f>
        <v>#REF!</v>
      </c>
      <c r="S220" s="730" t="e">
        <f t="shared" si="60"/>
        <v>#REF!</v>
      </c>
      <c r="T220" s="730" t="e">
        <f t="shared" si="61"/>
        <v>#REF!</v>
      </c>
      <c r="U220" s="731" t="e">
        <f t="shared" si="62"/>
        <v>#REF!</v>
      </c>
      <c r="V220" s="732"/>
      <c r="W220" s="731"/>
      <c r="X220" s="731">
        <f t="shared" si="69"/>
        <v>0</v>
      </c>
      <c r="Y220" s="731" t="e">
        <f t="shared" si="64"/>
        <v>#REF!</v>
      </c>
      <c r="Z220" s="732" t="e">
        <f t="shared" si="65"/>
        <v>#REF!</v>
      </c>
      <c r="AA220" s="732" t="e">
        <f t="shared" si="66"/>
        <v>#REF!</v>
      </c>
      <c r="AB220" s="732" t="e">
        <f t="shared" si="67"/>
        <v>#REF!</v>
      </c>
      <c r="AC220" s="729">
        <f t="shared" si="70"/>
        <v>2014</v>
      </c>
      <c r="AD220" s="733" t="e">
        <f t="shared" si="68"/>
        <v>#REF!</v>
      </c>
      <c r="AE220" s="735" t="e">
        <f t="shared" si="59"/>
        <v>#REF!</v>
      </c>
      <c r="AF220" s="792"/>
    </row>
    <row r="221" spans="1:32" ht="36.75" customHeight="1">
      <c r="A221" s="963">
        <v>209</v>
      </c>
      <c r="B221" s="947" t="s">
        <v>3102</v>
      </c>
      <c r="C221" s="923" t="s">
        <v>3372</v>
      </c>
      <c r="D221" s="943" t="s">
        <v>1400</v>
      </c>
      <c r="E221" s="923"/>
      <c r="F221" s="923"/>
      <c r="G221" s="923"/>
      <c r="H221" s="935"/>
      <c r="I221" s="947" t="s">
        <v>3220</v>
      </c>
      <c r="J221" s="935">
        <v>2014</v>
      </c>
      <c r="K221" s="947" t="s">
        <v>2160</v>
      </c>
      <c r="L221" s="935"/>
      <c r="M221" s="935"/>
      <c r="N221" s="935" t="s">
        <v>886</v>
      </c>
      <c r="O221" s="944">
        <v>198930000</v>
      </c>
      <c r="P221" s="935"/>
      <c r="Q221" s="937"/>
      <c r="R221" s="729" t="e">
        <f>#REF!</f>
        <v>#REF!</v>
      </c>
      <c r="S221" s="730" t="e">
        <f t="shared" si="60"/>
        <v>#REF!</v>
      </c>
      <c r="T221" s="730" t="e">
        <f t="shared" si="61"/>
        <v>#REF!</v>
      </c>
      <c r="U221" s="731" t="e">
        <f t="shared" si="62"/>
        <v>#REF!</v>
      </c>
      <c r="V221" s="732"/>
      <c r="W221" s="731"/>
      <c r="X221" s="731">
        <f t="shared" si="69"/>
        <v>0</v>
      </c>
      <c r="Y221" s="731" t="e">
        <f t="shared" si="64"/>
        <v>#REF!</v>
      </c>
      <c r="Z221" s="732" t="e">
        <f t="shared" si="65"/>
        <v>#REF!</v>
      </c>
      <c r="AA221" s="732" t="e">
        <f t="shared" si="66"/>
        <v>#REF!</v>
      </c>
      <c r="AB221" s="732" t="e">
        <f t="shared" si="67"/>
        <v>#REF!</v>
      </c>
      <c r="AC221" s="729">
        <f t="shared" si="70"/>
        <v>2014</v>
      </c>
      <c r="AD221" s="733" t="e">
        <f t="shared" si="68"/>
        <v>#REF!</v>
      </c>
      <c r="AE221" s="735" t="e">
        <f t="shared" si="59"/>
        <v>#REF!</v>
      </c>
      <c r="AF221" s="792"/>
    </row>
    <row r="222" spans="1:32" ht="36.75" customHeight="1" thickBot="1">
      <c r="A222" s="1025">
        <v>210</v>
      </c>
      <c r="B222" s="1029" t="s">
        <v>3103</v>
      </c>
      <c r="C222" s="1027" t="s">
        <v>3372</v>
      </c>
      <c r="D222" s="1028" t="s">
        <v>2161</v>
      </c>
      <c r="E222" s="925"/>
      <c r="F222" s="925"/>
      <c r="G222" s="925"/>
      <c r="H222" s="950"/>
      <c r="I222" s="970" t="s">
        <v>3220</v>
      </c>
      <c r="J222" s="950">
        <v>2014</v>
      </c>
      <c r="K222" s="970" t="s">
        <v>2162</v>
      </c>
      <c r="L222" s="950"/>
      <c r="M222" s="950"/>
      <c r="N222" s="935" t="s">
        <v>886</v>
      </c>
      <c r="O222" s="973">
        <v>198737000</v>
      </c>
      <c r="P222" s="950"/>
      <c r="Q222" s="951"/>
      <c r="R222" s="729" t="e">
        <f>#REF!</f>
        <v>#REF!</v>
      </c>
      <c r="S222" s="730" t="e">
        <f t="shared" si="60"/>
        <v>#REF!</v>
      </c>
      <c r="T222" s="730" t="e">
        <f t="shared" si="61"/>
        <v>#REF!</v>
      </c>
      <c r="U222" s="731" t="e">
        <f t="shared" si="62"/>
        <v>#REF!</v>
      </c>
      <c r="V222" s="732"/>
      <c r="W222" s="731"/>
      <c r="X222" s="731">
        <f t="shared" si="69"/>
        <v>0</v>
      </c>
      <c r="Y222" s="731" t="e">
        <f t="shared" si="64"/>
        <v>#REF!</v>
      </c>
      <c r="Z222" s="732" t="e">
        <f t="shared" si="65"/>
        <v>#REF!</v>
      </c>
      <c r="AA222" s="732" t="e">
        <f t="shared" si="66"/>
        <v>#REF!</v>
      </c>
      <c r="AB222" s="732" t="e">
        <f t="shared" si="67"/>
        <v>#REF!</v>
      </c>
      <c r="AC222" s="729">
        <f t="shared" si="70"/>
        <v>2014</v>
      </c>
      <c r="AD222" s="733" t="e">
        <f t="shared" si="68"/>
        <v>#REF!</v>
      </c>
      <c r="AE222" s="735" t="e">
        <f t="shared" si="59"/>
        <v>#REF!</v>
      </c>
      <c r="AF222" s="792"/>
    </row>
    <row r="223" spans="1:32" ht="36.75" customHeight="1">
      <c r="A223" s="1024">
        <v>211</v>
      </c>
      <c r="B223" s="964" t="s">
        <v>3104</v>
      </c>
      <c r="C223" s="965" t="s">
        <v>3372</v>
      </c>
      <c r="D223" s="966" t="s">
        <v>2163</v>
      </c>
      <c r="E223" s="965"/>
      <c r="F223" s="965"/>
      <c r="G223" s="965"/>
      <c r="H223" s="967"/>
      <c r="I223" s="964" t="s">
        <v>3297</v>
      </c>
      <c r="J223" s="967">
        <v>2014</v>
      </c>
      <c r="K223" s="964" t="s">
        <v>2164</v>
      </c>
      <c r="L223" s="967"/>
      <c r="M223" s="967"/>
      <c r="N223" s="935" t="s">
        <v>886</v>
      </c>
      <c r="O223" s="968">
        <v>198337000</v>
      </c>
      <c r="P223" s="967"/>
      <c r="Q223" s="969"/>
      <c r="R223" s="729" t="e">
        <f>#REF!</f>
        <v>#REF!</v>
      </c>
      <c r="S223" s="730" t="e">
        <f t="shared" si="60"/>
        <v>#REF!</v>
      </c>
      <c r="T223" s="730" t="e">
        <f t="shared" si="61"/>
        <v>#REF!</v>
      </c>
      <c r="U223" s="731" t="e">
        <f t="shared" si="62"/>
        <v>#REF!</v>
      </c>
      <c r="V223" s="732"/>
      <c r="W223" s="731"/>
      <c r="X223" s="731">
        <f t="shared" si="69"/>
        <v>0</v>
      </c>
      <c r="Y223" s="731" t="e">
        <f t="shared" si="64"/>
        <v>#REF!</v>
      </c>
      <c r="Z223" s="732" t="e">
        <f t="shared" si="65"/>
        <v>#REF!</v>
      </c>
      <c r="AA223" s="732" t="e">
        <f t="shared" si="66"/>
        <v>#REF!</v>
      </c>
      <c r="AB223" s="732" t="e">
        <f t="shared" si="67"/>
        <v>#REF!</v>
      </c>
      <c r="AC223" s="729">
        <f t="shared" si="70"/>
        <v>2014</v>
      </c>
      <c r="AD223" s="733" t="e">
        <f t="shared" si="68"/>
        <v>#REF!</v>
      </c>
      <c r="AE223" s="735" t="e">
        <f t="shared" si="59"/>
        <v>#REF!</v>
      </c>
      <c r="AF223" s="792"/>
    </row>
    <row r="224" spans="1:32" ht="36.75" customHeight="1">
      <c r="A224" s="963">
        <v>212</v>
      </c>
      <c r="B224" s="947" t="s">
        <v>3105</v>
      </c>
      <c r="C224" s="923" t="s">
        <v>3372</v>
      </c>
      <c r="D224" s="943" t="s">
        <v>2165</v>
      </c>
      <c r="E224" s="923"/>
      <c r="F224" s="923"/>
      <c r="G224" s="923"/>
      <c r="H224" s="935"/>
      <c r="I224" s="947" t="s">
        <v>3306</v>
      </c>
      <c r="J224" s="935">
        <v>2014</v>
      </c>
      <c r="K224" s="947" t="s">
        <v>2166</v>
      </c>
      <c r="L224" s="935"/>
      <c r="M224" s="935"/>
      <c r="N224" s="935" t="s">
        <v>886</v>
      </c>
      <c r="O224" s="944">
        <v>198647000</v>
      </c>
      <c r="P224" s="935"/>
      <c r="Q224" s="937"/>
      <c r="R224" s="729" t="e">
        <f>#REF!</f>
        <v>#REF!</v>
      </c>
      <c r="S224" s="730" t="e">
        <f t="shared" si="60"/>
        <v>#REF!</v>
      </c>
      <c r="T224" s="730" t="e">
        <f t="shared" si="61"/>
        <v>#REF!</v>
      </c>
      <c r="U224" s="731" t="e">
        <f t="shared" si="62"/>
        <v>#REF!</v>
      </c>
      <c r="V224" s="732"/>
      <c r="W224" s="731"/>
      <c r="X224" s="731">
        <f t="shared" si="69"/>
        <v>0</v>
      </c>
      <c r="Y224" s="731" t="e">
        <f t="shared" si="64"/>
        <v>#REF!</v>
      </c>
      <c r="Z224" s="732" t="e">
        <f t="shared" si="65"/>
        <v>#REF!</v>
      </c>
      <c r="AA224" s="732" t="e">
        <f t="shared" si="66"/>
        <v>#REF!</v>
      </c>
      <c r="AB224" s="732" t="e">
        <f t="shared" si="67"/>
        <v>#REF!</v>
      </c>
      <c r="AC224" s="729">
        <f t="shared" si="70"/>
        <v>2014</v>
      </c>
      <c r="AD224" s="733" t="e">
        <f t="shared" si="68"/>
        <v>#REF!</v>
      </c>
      <c r="AE224" s="735" t="e">
        <f t="shared" si="59"/>
        <v>#REF!</v>
      </c>
      <c r="AF224" s="792"/>
    </row>
    <row r="225" spans="1:32" ht="36.75" customHeight="1">
      <c r="A225" s="963">
        <v>213</v>
      </c>
      <c r="B225" s="947" t="s">
        <v>3106</v>
      </c>
      <c r="C225" s="923" t="s">
        <v>3372</v>
      </c>
      <c r="D225" s="943" t="s">
        <v>2167</v>
      </c>
      <c r="E225" s="923"/>
      <c r="F225" s="923"/>
      <c r="G225" s="923"/>
      <c r="H225" s="935"/>
      <c r="I225" s="947" t="s">
        <v>3230</v>
      </c>
      <c r="J225" s="935">
        <v>2014</v>
      </c>
      <c r="K225" s="947" t="s">
        <v>2166</v>
      </c>
      <c r="L225" s="935"/>
      <c r="M225" s="935"/>
      <c r="N225" s="935" t="s">
        <v>886</v>
      </c>
      <c r="O225" s="944">
        <v>198753000</v>
      </c>
      <c r="P225" s="935"/>
      <c r="Q225" s="937"/>
      <c r="R225" s="729" t="e">
        <f>#REF!</f>
        <v>#REF!</v>
      </c>
      <c r="S225" s="730" t="e">
        <f t="shared" si="60"/>
        <v>#REF!</v>
      </c>
      <c r="T225" s="730" t="e">
        <f t="shared" si="61"/>
        <v>#REF!</v>
      </c>
      <c r="U225" s="731" t="e">
        <f t="shared" si="62"/>
        <v>#REF!</v>
      </c>
      <c r="V225" s="732"/>
      <c r="W225" s="731"/>
      <c r="X225" s="731">
        <f t="shared" ref="X225:X235" si="71">2014-AC225</f>
        <v>0</v>
      </c>
      <c r="Y225" s="731" t="e">
        <f t="shared" si="64"/>
        <v>#REF!</v>
      </c>
      <c r="Z225" s="732" t="e">
        <f t="shared" si="65"/>
        <v>#REF!</v>
      </c>
      <c r="AA225" s="732" t="e">
        <f t="shared" si="66"/>
        <v>#REF!</v>
      </c>
      <c r="AB225" s="732" t="e">
        <f t="shared" si="67"/>
        <v>#REF!</v>
      </c>
      <c r="AC225" s="729">
        <f t="shared" ref="AC225:AC264" si="72">J225</f>
        <v>2014</v>
      </c>
      <c r="AD225" s="733" t="e">
        <f t="shared" si="68"/>
        <v>#REF!</v>
      </c>
      <c r="AE225" s="735" t="e">
        <f t="shared" si="59"/>
        <v>#REF!</v>
      </c>
      <c r="AF225" s="792"/>
    </row>
    <row r="226" spans="1:32" ht="36.75" customHeight="1">
      <c r="A226" s="963">
        <v>214</v>
      </c>
      <c r="B226" s="947" t="s">
        <v>3107</v>
      </c>
      <c r="C226" s="923" t="s">
        <v>3372</v>
      </c>
      <c r="D226" s="943" t="s">
        <v>2168</v>
      </c>
      <c r="E226" s="923"/>
      <c r="F226" s="923"/>
      <c r="G226" s="923"/>
      <c r="H226" s="935"/>
      <c r="I226" s="947" t="s">
        <v>3307</v>
      </c>
      <c r="J226" s="935">
        <v>2014</v>
      </c>
      <c r="K226" s="947" t="s">
        <v>2169</v>
      </c>
      <c r="L226" s="935"/>
      <c r="M226" s="935"/>
      <c r="N226" s="935" t="s">
        <v>886</v>
      </c>
      <c r="O226" s="944">
        <v>198904000</v>
      </c>
      <c r="P226" s="935"/>
      <c r="Q226" s="937"/>
      <c r="R226" s="729" t="e">
        <f>#REF!</f>
        <v>#REF!</v>
      </c>
      <c r="S226" s="730" t="e">
        <f t="shared" si="60"/>
        <v>#REF!</v>
      </c>
      <c r="T226" s="730" t="e">
        <f t="shared" si="61"/>
        <v>#REF!</v>
      </c>
      <c r="U226" s="731" t="e">
        <f t="shared" si="62"/>
        <v>#REF!</v>
      </c>
      <c r="V226" s="732"/>
      <c r="W226" s="731"/>
      <c r="X226" s="731">
        <f t="shared" si="71"/>
        <v>0</v>
      </c>
      <c r="Y226" s="731" t="e">
        <f t="shared" si="64"/>
        <v>#REF!</v>
      </c>
      <c r="Z226" s="732" t="e">
        <f t="shared" si="65"/>
        <v>#REF!</v>
      </c>
      <c r="AA226" s="732" t="e">
        <f t="shared" si="66"/>
        <v>#REF!</v>
      </c>
      <c r="AB226" s="732" t="e">
        <f t="shared" si="67"/>
        <v>#REF!</v>
      </c>
      <c r="AC226" s="729">
        <f t="shared" si="72"/>
        <v>2014</v>
      </c>
      <c r="AD226" s="733" t="e">
        <f t="shared" si="68"/>
        <v>#REF!</v>
      </c>
      <c r="AE226" s="735" t="e">
        <f t="shared" si="59"/>
        <v>#REF!</v>
      </c>
      <c r="AF226" s="792"/>
    </row>
    <row r="227" spans="1:32" ht="36.75" customHeight="1">
      <c r="A227" s="963">
        <v>215</v>
      </c>
      <c r="B227" s="947" t="s">
        <v>3108</v>
      </c>
      <c r="C227" s="923" t="s">
        <v>3372</v>
      </c>
      <c r="D227" s="943" t="s">
        <v>2170</v>
      </c>
      <c r="E227" s="923"/>
      <c r="F227" s="923"/>
      <c r="G227" s="923"/>
      <c r="H227" s="935"/>
      <c r="I227" s="947" t="s">
        <v>3302</v>
      </c>
      <c r="J227" s="935">
        <v>2014</v>
      </c>
      <c r="K227" s="947" t="s">
        <v>2171</v>
      </c>
      <c r="L227" s="935"/>
      <c r="M227" s="935"/>
      <c r="N227" s="935" t="s">
        <v>886</v>
      </c>
      <c r="O227" s="944">
        <v>198886000</v>
      </c>
      <c r="P227" s="935"/>
      <c r="Q227" s="937"/>
      <c r="R227" s="729" t="e">
        <f>#REF!</f>
        <v>#REF!</v>
      </c>
      <c r="S227" s="730" t="e">
        <f t="shared" si="60"/>
        <v>#REF!</v>
      </c>
      <c r="T227" s="730" t="e">
        <f t="shared" si="61"/>
        <v>#REF!</v>
      </c>
      <c r="U227" s="731" t="e">
        <f t="shared" si="62"/>
        <v>#REF!</v>
      </c>
      <c r="V227" s="732"/>
      <c r="W227" s="731"/>
      <c r="X227" s="731">
        <f t="shared" si="71"/>
        <v>0</v>
      </c>
      <c r="Y227" s="731" t="e">
        <f t="shared" si="64"/>
        <v>#REF!</v>
      </c>
      <c r="Z227" s="732" t="e">
        <f t="shared" si="65"/>
        <v>#REF!</v>
      </c>
      <c r="AA227" s="732" t="e">
        <f t="shared" si="66"/>
        <v>#REF!</v>
      </c>
      <c r="AB227" s="732" t="e">
        <f t="shared" si="67"/>
        <v>#REF!</v>
      </c>
      <c r="AC227" s="729">
        <f t="shared" si="72"/>
        <v>2014</v>
      </c>
      <c r="AD227" s="733" t="e">
        <f t="shared" si="68"/>
        <v>#REF!</v>
      </c>
      <c r="AE227" s="735" t="e">
        <f t="shared" si="59"/>
        <v>#REF!</v>
      </c>
      <c r="AF227" s="792"/>
    </row>
    <row r="228" spans="1:32" ht="36.75" customHeight="1">
      <c r="A228" s="963">
        <v>216</v>
      </c>
      <c r="B228" s="947" t="s">
        <v>3109</v>
      </c>
      <c r="C228" s="923" t="s">
        <v>3372</v>
      </c>
      <c r="D228" s="943" t="s">
        <v>2172</v>
      </c>
      <c r="E228" s="923"/>
      <c r="F228" s="923"/>
      <c r="G228" s="923"/>
      <c r="H228" s="935"/>
      <c r="I228" s="947" t="s">
        <v>3217</v>
      </c>
      <c r="J228" s="935">
        <v>2014</v>
      </c>
      <c r="K228" s="947" t="s">
        <v>2173</v>
      </c>
      <c r="L228" s="935"/>
      <c r="M228" s="935"/>
      <c r="N228" s="935" t="s">
        <v>886</v>
      </c>
      <c r="O228" s="944">
        <v>182880000</v>
      </c>
      <c r="P228" s="935"/>
      <c r="Q228" s="937"/>
      <c r="R228" s="729" t="e">
        <f>#REF!</f>
        <v>#REF!</v>
      </c>
      <c r="S228" s="730" t="e">
        <f t="shared" si="60"/>
        <v>#REF!</v>
      </c>
      <c r="T228" s="730" t="e">
        <f t="shared" si="61"/>
        <v>#REF!</v>
      </c>
      <c r="U228" s="731" t="e">
        <f t="shared" si="62"/>
        <v>#REF!</v>
      </c>
      <c r="V228" s="732"/>
      <c r="W228" s="731"/>
      <c r="X228" s="731">
        <f t="shared" si="71"/>
        <v>0</v>
      </c>
      <c r="Y228" s="731" t="e">
        <f t="shared" si="64"/>
        <v>#REF!</v>
      </c>
      <c r="Z228" s="732" t="e">
        <f t="shared" si="65"/>
        <v>#REF!</v>
      </c>
      <c r="AA228" s="732" t="e">
        <f t="shared" si="66"/>
        <v>#REF!</v>
      </c>
      <c r="AB228" s="732" t="e">
        <f t="shared" si="67"/>
        <v>#REF!</v>
      </c>
      <c r="AC228" s="729">
        <f t="shared" si="72"/>
        <v>2014</v>
      </c>
      <c r="AD228" s="733" t="e">
        <f t="shared" si="68"/>
        <v>#REF!</v>
      </c>
      <c r="AE228" s="735" t="e">
        <f t="shared" si="59"/>
        <v>#REF!</v>
      </c>
      <c r="AF228" s="792"/>
    </row>
    <row r="229" spans="1:32" ht="36.75" customHeight="1">
      <c r="A229" s="963">
        <v>217</v>
      </c>
      <c r="B229" s="947" t="s">
        <v>3110</v>
      </c>
      <c r="C229" s="923" t="s">
        <v>3372</v>
      </c>
      <c r="D229" s="943" t="s">
        <v>2174</v>
      </c>
      <c r="E229" s="923"/>
      <c r="F229" s="923"/>
      <c r="G229" s="923"/>
      <c r="H229" s="935"/>
      <c r="I229" s="947" t="s">
        <v>3308</v>
      </c>
      <c r="J229" s="935">
        <v>2014</v>
      </c>
      <c r="K229" s="947" t="s">
        <v>2175</v>
      </c>
      <c r="L229" s="935"/>
      <c r="M229" s="935"/>
      <c r="N229" s="935" t="s">
        <v>886</v>
      </c>
      <c r="O229" s="944">
        <v>198730000</v>
      </c>
      <c r="P229" s="935"/>
      <c r="Q229" s="937"/>
      <c r="R229" s="729" t="e">
        <f>#REF!</f>
        <v>#REF!</v>
      </c>
      <c r="S229" s="730" t="e">
        <f t="shared" si="60"/>
        <v>#REF!</v>
      </c>
      <c r="T229" s="730" t="e">
        <f t="shared" si="61"/>
        <v>#REF!</v>
      </c>
      <c r="U229" s="731" t="e">
        <f t="shared" si="62"/>
        <v>#REF!</v>
      </c>
      <c r="V229" s="732"/>
      <c r="W229" s="731"/>
      <c r="X229" s="731">
        <f t="shared" si="71"/>
        <v>0</v>
      </c>
      <c r="Y229" s="731" t="e">
        <f t="shared" si="64"/>
        <v>#REF!</v>
      </c>
      <c r="Z229" s="732" t="e">
        <f t="shared" si="65"/>
        <v>#REF!</v>
      </c>
      <c r="AA229" s="732" t="e">
        <f t="shared" si="66"/>
        <v>#REF!</v>
      </c>
      <c r="AB229" s="732" t="e">
        <f t="shared" si="67"/>
        <v>#REF!</v>
      </c>
      <c r="AC229" s="729">
        <f t="shared" si="72"/>
        <v>2014</v>
      </c>
      <c r="AD229" s="733" t="e">
        <f t="shared" si="68"/>
        <v>#REF!</v>
      </c>
      <c r="AE229" s="735" t="e">
        <f t="shared" si="59"/>
        <v>#REF!</v>
      </c>
      <c r="AF229" s="792"/>
    </row>
    <row r="230" spans="1:32" ht="36.75" customHeight="1">
      <c r="A230" s="963">
        <v>218</v>
      </c>
      <c r="B230" s="947" t="s">
        <v>3111</v>
      </c>
      <c r="C230" s="923" t="s">
        <v>3372</v>
      </c>
      <c r="D230" s="943" t="s">
        <v>2176</v>
      </c>
      <c r="E230" s="923"/>
      <c r="F230" s="923"/>
      <c r="G230" s="923"/>
      <c r="H230" s="935"/>
      <c r="I230" s="947" t="s">
        <v>3309</v>
      </c>
      <c r="J230" s="935">
        <v>2014</v>
      </c>
      <c r="K230" s="947" t="s">
        <v>2177</v>
      </c>
      <c r="L230" s="935"/>
      <c r="M230" s="935"/>
      <c r="N230" s="935" t="s">
        <v>886</v>
      </c>
      <c r="O230" s="944">
        <v>199341000</v>
      </c>
      <c r="P230" s="935"/>
      <c r="Q230" s="937"/>
      <c r="R230" s="729" t="e">
        <f>#REF!</f>
        <v>#REF!</v>
      </c>
      <c r="S230" s="730" t="e">
        <f t="shared" si="60"/>
        <v>#REF!</v>
      </c>
      <c r="T230" s="730" t="e">
        <f t="shared" si="61"/>
        <v>#REF!</v>
      </c>
      <c r="U230" s="731" t="e">
        <f t="shared" si="62"/>
        <v>#REF!</v>
      </c>
      <c r="V230" s="732"/>
      <c r="W230" s="731"/>
      <c r="X230" s="731">
        <f t="shared" si="71"/>
        <v>0</v>
      </c>
      <c r="Y230" s="731" t="e">
        <f t="shared" si="64"/>
        <v>#REF!</v>
      </c>
      <c r="Z230" s="732" t="e">
        <f t="shared" si="65"/>
        <v>#REF!</v>
      </c>
      <c r="AA230" s="732" t="e">
        <f t="shared" si="66"/>
        <v>#REF!</v>
      </c>
      <c r="AB230" s="732" t="e">
        <f t="shared" si="67"/>
        <v>#REF!</v>
      </c>
      <c r="AC230" s="729">
        <f t="shared" si="72"/>
        <v>2014</v>
      </c>
      <c r="AD230" s="733" t="e">
        <f t="shared" si="68"/>
        <v>#REF!</v>
      </c>
      <c r="AE230" s="735" t="e">
        <f t="shared" si="59"/>
        <v>#REF!</v>
      </c>
      <c r="AF230" s="792"/>
    </row>
    <row r="231" spans="1:32" ht="36.75" customHeight="1">
      <c r="A231" s="963">
        <v>219</v>
      </c>
      <c r="B231" s="947" t="s">
        <v>3112</v>
      </c>
      <c r="C231" s="923" t="s">
        <v>3372</v>
      </c>
      <c r="D231" s="943" t="s">
        <v>2178</v>
      </c>
      <c r="E231" s="923"/>
      <c r="F231" s="923"/>
      <c r="G231" s="923"/>
      <c r="H231" s="935"/>
      <c r="I231" s="947" t="s">
        <v>3299</v>
      </c>
      <c r="J231" s="935">
        <v>2014</v>
      </c>
      <c r="K231" s="947" t="s">
        <v>2179</v>
      </c>
      <c r="L231" s="935"/>
      <c r="M231" s="935"/>
      <c r="N231" s="935" t="s">
        <v>886</v>
      </c>
      <c r="O231" s="944">
        <v>198892000</v>
      </c>
      <c r="P231" s="935"/>
      <c r="Q231" s="937"/>
      <c r="R231" s="729" t="e">
        <f>#REF!</f>
        <v>#REF!</v>
      </c>
      <c r="S231" s="730" t="e">
        <f t="shared" si="60"/>
        <v>#REF!</v>
      </c>
      <c r="T231" s="730" t="e">
        <f t="shared" si="61"/>
        <v>#REF!</v>
      </c>
      <c r="U231" s="731" t="e">
        <f t="shared" si="62"/>
        <v>#REF!</v>
      </c>
      <c r="V231" s="732"/>
      <c r="W231" s="731"/>
      <c r="X231" s="731">
        <f t="shared" si="71"/>
        <v>0</v>
      </c>
      <c r="Y231" s="731" t="e">
        <f t="shared" si="64"/>
        <v>#REF!</v>
      </c>
      <c r="Z231" s="732" t="e">
        <f t="shared" si="65"/>
        <v>#REF!</v>
      </c>
      <c r="AA231" s="732" t="e">
        <f t="shared" si="66"/>
        <v>#REF!</v>
      </c>
      <c r="AB231" s="732" t="e">
        <f t="shared" si="67"/>
        <v>#REF!</v>
      </c>
      <c r="AC231" s="729">
        <f t="shared" si="72"/>
        <v>2014</v>
      </c>
      <c r="AD231" s="733" t="e">
        <f t="shared" si="68"/>
        <v>#REF!</v>
      </c>
      <c r="AE231" s="735" t="e">
        <f t="shared" si="59"/>
        <v>#REF!</v>
      </c>
      <c r="AF231" s="792"/>
    </row>
    <row r="232" spans="1:32" ht="36.75" customHeight="1">
      <c r="A232" s="963">
        <v>220</v>
      </c>
      <c r="B232" s="947" t="s">
        <v>3113</v>
      </c>
      <c r="C232" s="923" t="s">
        <v>3372</v>
      </c>
      <c r="D232" s="943" t="s">
        <v>2180</v>
      </c>
      <c r="E232" s="923"/>
      <c r="F232" s="923"/>
      <c r="G232" s="923"/>
      <c r="H232" s="935"/>
      <c r="I232" s="947" t="s">
        <v>3281</v>
      </c>
      <c r="J232" s="935">
        <v>2014</v>
      </c>
      <c r="K232" s="947" t="s">
        <v>2181</v>
      </c>
      <c r="L232" s="935"/>
      <c r="M232" s="935"/>
      <c r="N232" s="935" t="s">
        <v>886</v>
      </c>
      <c r="O232" s="944">
        <v>198945000</v>
      </c>
      <c r="P232" s="935"/>
      <c r="Q232" s="937"/>
      <c r="R232" s="729" t="e">
        <f>#REF!</f>
        <v>#REF!</v>
      </c>
      <c r="S232" s="730" t="e">
        <f t="shared" si="60"/>
        <v>#REF!</v>
      </c>
      <c r="T232" s="730" t="e">
        <f t="shared" si="61"/>
        <v>#REF!</v>
      </c>
      <c r="U232" s="731" t="e">
        <f t="shared" si="62"/>
        <v>#REF!</v>
      </c>
      <c r="V232" s="732"/>
      <c r="W232" s="731"/>
      <c r="X232" s="731">
        <f t="shared" si="71"/>
        <v>0</v>
      </c>
      <c r="Y232" s="731" t="e">
        <f t="shared" si="64"/>
        <v>#REF!</v>
      </c>
      <c r="Z232" s="732" t="e">
        <f t="shared" si="65"/>
        <v>#REF!</v>
      </c>
      <c r="AA232" s="732" t="e">
        <f t="shared" si="66"/>
        <v>#REF!</v>
      </c>
      <c r="AB232" s="732" t="e">
        <f t="shared" si="67"/>
        <v>#REF!</v>
      </c>
      <c r="AC232" s="729">
        <f t="shared" si="72"/>
        <v>2014</v>
      </c>
      <c r="AD232" s="733" t="e">
        <f t="shared" si="68"/>
        <v>#REF!</v>
      </c>
      <c r="AE232" s="735" t="e">
        <f t="shared" si="59"/>
        <v>#REF!</v>
      </c>
      <c r="AF232" s="792"/>
    </row>
    <row r="233" spans="1:32" ht="36.75" customHeight="1">
      <c r="A233" s="963">
        <v>221</v>
      </c>
      <c r="B233" s="947" t="s">
        <v>3114</v>
      </c>
      <c r="C233" s="923" t="s">
        <v>3372</v>
      </c>
      <c r="D233" s="943" t="s">
        <v>926</v>
      </c>
      <c r="E233" s="923"/>
      <c r="F233" s="923"/>
      <c r="G233" s="923"/>
      <c r="H233" s="935"/>
      <c r="I233" s="947" t="s">
        <v>3310</v>
      </c>
      <c r="J233" s="935">
        <v>2014</v>
      </c>
      <c r="K233" s="947" t="s">
        <v>2182</v>
      </c>
      <c r="L233" s="935"/>
      <c r="M233" s="935"/>
      <c r="N233" s="935" t="s">
        <v>886</v>
      </c>
      <c r="O233" s="944">
        <v>197849000</v>
      </c>
      <c r="P233" s="935"/>
      <c r="Q233" s="937"/>
      <c r="R233" s="729" t="e">
        <f>#REF!</f>
        <v>#REF!</v>
      </c>
      <c r="S233" s="730" t="e">
        <f t="shared" si="60"/>
        <v>#REF!</v>
      </c>
      <c r="T233" s="730" t="e">
        <f t="shared" si="61"/>
        <v>#REF!</v>
      </c>
      <c r="U233" s="731" t="e">
        <f t="shared" si="62"/>
        <v>#REF!</v>
      </c>
      <c r="V233" s="732"/>
      <c r="W233" s="731"/>
      <c r="X233" s="731">
        <f t="shared" si="71"/>
        <v>0</v>
      </c>
      <c r="Y233" s="731" t="e">
        <f t="shared" si="64"/>
        <v>#REF!</v>
      </c>
      <c r="Z233" s="732" t="e">
        <f t="shared" si="65"/>
        <v>#REF!</v>
      </c>
      <c r="AA233" s="732" t="e">
        <f t="shared" si="66"/>
        <v>#REF!</v>
      </c>
      <c r="AB233" s="732" t="e">
        <f t="shared" si="67"/>
        <v>#REF!</v>
      </c>
      <c r="AC233" s="729">
        <f t="shared" si="72"/>
        <v>2014</v>
      </c>
      <c r="AD233" s="733" t="e">
        <f t="shared" si="68"/>
        <v>#REF!</v>
      </c>
      <c r="AE233" s="735" t="e">
        <f t="shared" si="59"/>
        <v>#REF!</v>
      </c>
      <c r="AF233" s="792"/>
    </row>
    <row r="234" spans="1:32" ht="36.75" customHeight="1">
      <c r="A234" s="963">
        <v>222</v>
      </c>
      <c r="B234" s="947" t="s">
        <v>3115</v>
      </c>
      <c r="C234" s="923" t="s">
        <v>3372</v>
      </c>
      <c r="D234" s="943" t="s">
        <v>2183</v>
      </c>
      <c r="E234" s="923"/>
      <c r="F234" s="923"/>
      <c r="G234" s="923"/>
      <c r="H234" s="935"/>
      <c r="I234" s="947" t="s">
        <v>3228</v>
      </c>
      <c r="J234" s="935">
        <v>2014</v>
      </c>
      <c r="K234" s="947" t="s">
        <v>2184</v>
      </c>
      <c r="L234" s="935"/>
      <c r="M234" s="935"/>
      <c r="N234" s="935" t="s">
        <v>886</v>
      </c>
      <c r="O234" s="944">
        <v>198950000</v>
      </c>
      <c r="P234" s="935"/>
      <c r="Q234" s="937"/>
      <c r="R234" s="729" t="e">
        <f>#REF!</f>
        <v>#REF!</v>
      </c>
      <c r="S234" s="730" t="e">
        <f t="shared" si="60"/>
        <v>#REF!</v>
      </c>
      <c r="T234" s="730" t="e">
        <f t="shared" si="61"/>
        <v>#REF!</v>
      </c>
      <c r="U234" s="731" t="e">
        <f t="shared" si="62"/>
        <v>#REF!</v>
      </c>
      <c r="V234" s="732"/>
      <c r="W234" s="731"/>
      <c r="X234" s="731">
        <f t="shared" si="71"/>
        <v>0</v>
      </c>
      <c r="Y234" s="731" t="e">
        <f t="shared" si="64"/>
        <v>#REF!</v>
      </c>
      <c r="Z234" s="732" t="e">
        <f t="shared" si="65"/>
        <v>#REF!</v>
      </c>
      <c r="AA234" s="732" t="e">
        <f t="shared" si="66"/>
        <v>#REF!</v>
      </c>
      <c r="AB234" s="732" t="e">
        <f t="shared" si="67"/>
        <v>#REF!</v>
      </c>
      <c r="AC234" s="729">
        <f t="shared" si="72"/>
        <v>2014</v>
      </c>
      <c r="AD234" s="733" t="e">
        <f t="shared" si="68"/>
        <v>#REF!</v>
      </c>
      <c r="AE234" s="735" t="e">
        <f t="shared" si="59"/>
        <v>#REF!</v>
      </c>
      <c r="AF234" s="792"/>
    </row>
    <row r="235" spans="1:32" ht="36.75" customHeight="1">
      <c r="A235" s="963">
        <v>223</v>
      </c>
      <c r="B235" s="947" t="s">
        <v>3116</v>
      </c>
      <c r="C235" s="923" t="s">
        <v>3372</v>
      </c>
      <c r="D235" s="943" t="s">
        <v>2185</v>
      </c>
      <c r="E235" s="923"/>
      <c r="F235" s="923"/>
      <c r="G235" s="923"/>
      <c r="H235" s="935"/>
      <c r="I235" s="947" t="s">
        <v>3311</v>
      </c>
      <c r="J235" s="935">
        <v>2014</v>
      </c>
      <c r="K235" s="947" t="s">
        <v>2186</v>
      </c>
      <c r="L235" s="935"/>
      <c r="M235" s="935"/>
      <c r="N235" s="935" t="s">
        <v>886</v>
      </c>
      <c r="O235" s="944">
        <v>198928000</v>
      </c>
      <c r="P235" s="935"/>
      <c r="Q235" s="937"/>
      <c r="R235" s="729" t="e">
        <f>#REF!</f>
        <v>#REF!</v>
      </c>
      <c r="S235" s="730" t="e">
        <f t="shared" si="60"/>
        <v>#REF!</v>
      </c>
      <c r="T235" s="730" t="e">
        <f t="shared" si="61"/>
        <v>#REF!</v>
      </c>
      <c r="U235" s="731" t="e">
        <f t="shared" si="62"/>
        <v>#REF!</v>
      </c>
      <c r="V235" s="732"/>
      <c r="W235" s="731"/>
      <c r="X235" s="731">
        <f t="shared" si="71"/>
        <v>0</v>
      </c>
      <c r="Y235" s="731" t="e">
        <f t="shared" si="64"/>
        <v>#REF!</v>
      </c>
      <c r="Z235" s="732" t="e">
        <f t="shared" si="65"/>
        <v>#REF!</v>
      </c>
      <c r="AA235" s="732" t="e">
        <f t="shared" si="66"/>
        <v>#REF!</v>
      </c>
      <c r="AB235" s="732" t="e">
        <f t="shared" si="67"/>
        <v>#REF!</v>
      </c>
      <c r="AC235" s="729">
        <f t="shared" si="72"/>
        <v>2014</v>
      </c>
      <c r="AD235" s="733" t="e">
        <f t="shared" si="68"/>
        <v>#REF!</v>
      </c>
      <c r="AE235" s="735" t="e">
        <f t="shared" si="59"/>
        <v>#REF!</v>
      </c>
      <c r="AF235" s="792"/>
    </row>
    <row r="236" spans="1:32" ht="31.5" customHeight="1">
      <c r="A236" s="963">
        <v>224</v>
      </c>
      <c r="B236" s="947" t="s">
        <v>3117</v>
      </c>
      <c r="C236" s="923" t="s">
        <v>3372</v>
      </c>
      <c r="D236" s="943"/>
      <c r="E236" s="923"/>
      <c r="F236" s="923"/>
      <c r="G236" s="923"/>
      <c r="H236" s="935"/>
      <c r="I236" s="947" t="s">
        <v>3312</v>
      </c>
      <c r="J236" s="945">
        <v>2015</v>
      </c>
      <c r="K236" s="947"/>
      <c r="L236" s="935"/>
      <c r="M236" s="935"/>
      <c r="N236" s="935" t="s">
        <v>886</v>
      </c>
      <c r="O236" s="946">
        <v>1909350000</v>
      </c>
      <c r="P236" s="935"/>
      <c r="Q236" s="937"/>
      <c r="R236" s="729" t="e">
        <f>#REF!</f>
        <v>#REF!</v>
      </c>
      <c r="S236" s="730" t="e">
        <f t="shared" si="60"/>
        <v>#REF!</v>
      </c>
      <c r="T236" s="730" t="e">
        <f t="shared" si="61"/>
        <v>#REF!</v>
      </c>
      <c r="U236" s="731" t="e">
        <f t="shared" si="62"/>
        <v>#REF!</v>
      </c>
      <c r="V236" s="732"/>
      <c r="W236" s="731"/>
      <c r="X236" s="731"/>
      <c r="Y236" s="731" t="e">
        <f t="shared" si="64"/>
        <v>#REF!</v>
      </c>
      <c r="Z236" s="732" t="e">
        <f t="shared" si="65"/>
        <v>#REF!</v>
      </c>
      <c r="AA236" s="732" t="e">
        <f t="shared" si="66"/>
        <v>#REF!</v>
      </c>
      <c r="AB236" s="732" t="e">
        <f t="shared" si="67"/>
        <v>#REF!</v>
      </c>
      <c r="AC236" s="729">
        <f t="shared" si="72"/>
        <v>2015</v>
      </c>
      <c r="AD236" s="733" t="e">
        <f t="shared" si="68"/>
        <v>#REF!</v>
      </c>
      <c r="AE236" s="735" t="e">
        <f t="shared" si="59"/>
        <v>#REF!</v>
      </c>
      <c r="AF236" s="792"/>
    </row>
    <row r="237" spans="1:32" ht="31.5" customHeight="1">
      <c r="A237" s="963">
        <v>225</v>
      </c>
      <c r="B237" s="947" t="s">
        <v>3118</v>
      </c>
      <c r="C237" s="923" t="s">
        <v>3372</v>
      </c>
      <c r="D237" s="935"/>
      <c r="E237" s="923"/>
      <c r="F237" s="923"/>
      <c r="G237" s="923"/>
      <c r="H237" s="935"/>
      <c r="I237" s="947" t="s">
        <v>3313</v>
      </c>
      <c r="J237" s="945">
        <v>2015</v>
      </c>
      <c r="K237" s="947"/>
      <c r="L237" s="935"/>
      <c r="M237" s="935"/>
      <c r="N237" s="935" t="s">
        <v>886</v>
      </c>
      <c r="O237" s="946">
        <v>1805245000</v>
      </c>
      <c r="P237" s="935"/>
      <c r="Q237" s="937"/>
      <c r="R237" s="729" t="e">
        <f>#REF!</f>
        <v>#REF!</v>
      </c>
      <c r="S237" s="730" t="e">
        <f t="shared" si="60"/>
        <v>#REF!</v>
      </c>
      <c r="T237" s="730" t="e">
        <f t="shared" si="61"/>
        <v>#REF!</v>
      </c>
      <c r="U237" s="731" t="e">
        <f t="shared" si="62"/>
        <v>#REF!</v>
      </c>
      <c r="V237" s="732"/>
      <c r="W237" s="731"/>
      <c r="X237" s="731"/>
      <c r="Y237" s="731" t="e">
        <f t="shared" si="64"/>
        <v>#REF!</v>
      </c>
      <c r="Z237" s="732" t="e">
        <f t="shared" si="65"/>
        <v>#REF!</v>
      </c>
      <c r="AA237" s="732" t="e">
        <f t="shared" si="66"/>
        <v>#REF!</v>
      </c>
      <c r="AB237" s="732" t="e">
        <f t="shared" si="67"/>
        <v>#REF!</v>
      </c>
      <c r="AC237" s="729">
        <f t="shared" si="72"/>
        <v>2015</v>
      </c>
      <c r="AD237" s="733" t="e">
        <f t="shared" si="68"/>
        <v>#REF!</v>
      </c>
      <c r="AE237" s="735" t="e">
        <f t="shared" si="59"/>
        <v>#REF!</v>
      </c>
      <c r="AF237" s="792"/>
    </row>
    <row r="238" spans="1:32" ht="31.5" customHeight="1">
      <c r="A238" s="963">
        <v>226</v>
      </c>
      <c r="B238" s="947" t="s">
        <v>3119</v>
      </c>
      <c r="C238" s="923" t="s">
        <v>3372</v>
      </c>
      <c r="D238" s="935"/>
      <c r="E238" s="923"/>
      <c r="F238" s="923"/>
      <c r="G238" s="923"/>
      <c r="H238" s="935"/>
      <c r="I238" s="947" t="s">
        <v>3314</v>
      </c>
      <c r="J238" s="945">
        <v>2015</v>
      </c>
      <c r="K238" s="947"/>
      <c r="L238" s="935"/>
      <c r="M238" s="935"/>
      <c r="N238" s="935" t="s">
        <v>886</v>
      </c>
      <c r="O238" s="946">
        <v>1913500000</v>
      </c>
      <c r="P238" s="935"/>
      <c r="Q238" s="937"/>
      <c r="R238" s="729" t="e">
        <f>#REF!</f>
        <v>#REF!</v>
      </c>
      <c r="S238" s="730" t="e">
        <f t="shared" si="60"/>
        <v>#REF!</v>
      </c>
      <c r="T238" s="730" t="e">
        <f t="shared" si="61"/>
        <v>#REF!</v>
      </c>
      <c r="U238" s="731" t="e">
        <f t="shared" si="62"/>
        <v>#REF!</v>
      </c>
      <c r="V238" s="732"/>
      <c r="W238" s="731"/>
      <c r="X238" s="731"/>
      <c r="Y238" s="731" t="e">
        <f t="shared" si="64"/>
        <v>#REF!</v>
      </c>
      <c r="Z238" s="732" t="e">
        <f t="shared" si="65"/>
        <v>#REF!</v>
      </c>
      <c r="AA238" s="732" t="e">
        <f t="shared" si="66"/>
        <v>#REF!</v>
      </c>
      <c r="AB238" s="732" t="e">
        <f t="shared" si="67"/>
        <v>#REF!</v>
      </c>
      <c r="AC238" s="729">
        <f t="shared" si="72"/>
        <v>2015</v>
      </c>
      <c r="AD238" s="733" t="e">
        <f t="shared" si="68"/>
        <v>#REF!</v>
      </c>
      <c r="AE238" s="735" t="e">
        <f t="shared" ref="AE238:AE269" si="73">AB238+AA238+Z238+Y238+W238</f>
        <v>#REF!</v>
      </c>
      <c r="AF238" s="792"/>
    </row>
    <row r="239" spans="1:32" ht="31.5" customHeight="1">
      <c r="A239" s="963">
        <v>227</v>
      </c>
      <c r="B239" s="947" t="s">
        <v>3120</v>
      </c>
      <c r="C239" s="923" t="s">
        <v>3372</v>
      </c>
      <c r="D239" s="935"/>
      <c r="E239" s="923"/>
      <c r="F239" s="923"/>
      <c r="G239" s="923"/>
      <c r="H239" s="935"/>
      <c r="I239" s="947" t="s">
        <v>3315</v>
      </c>
      <c r="J239" s="945">
        <v>2015</v>
      </c>
      <c r="K239" s="947"/>
      <c r="L239" s="935"/>
      <c r="M239" s="935"/>
      <c r="N239" s="935" t="s">
        <v>886</v>
      </c>
      <c r="O239" s="946">
        <v>2583271560</v>
      </c>
      <c r="P239" s="935"/>
      <c r="Q239" s="937"/>
      <c r="R239" s="729" t="e">
        <f>#REF!</f>
        <v>#REF!</v>
      </c>
      <c r="S239" s="730" t="e">
        <f t="shared" ref="S239:S261" si="74">VLOOKUP(R239,kelompok,2,0)</f>
        <v>#REF!</v>
      </c>
      <c r="T239" s="730" t="e">
        <f t="shared" ref="T239:T261" si="75">VLOOKUP(R239,MASAMANFAAT,4,0)</f>
        <v>#REF!</v>
      </c>
      <c r="U239" s="731" t="e">
        <f t="shared" ref="U239:U261" si="76">(O239-10)/T239</f>
        <v>#REF!</v>
      </c>
      <c r="V239" s="732"/>
      <c r="W239" s="731"/>
      <c r="X239" s="731"/>
      <c r="Y239" s="731" t="e">
        <f t="shared" ref="Y239:Y261" si="77">IF(O239-10=W239,0,U239)</f>
        <v>#REF!</v>
      </c>
      <c r="Z239" s="732" t="e">
        <f t="shared" ref="Z239:Z261" si="78">IF(O239-10=W239+Y239,0,U239)</f>
        <v>#REF!</v>
      </c>
      <c r="AA239" s="732" t="e">
        <f t="shared" ref="AA239:AA261" si="79">IF(O239-10=W239+Y239+Z239,0,U239)</f>
        <v>#REF!</v>
      </c>
      <c r="AB239" s="732" t="e">
        <f t="shared" ref="AB239:AB261" si="80">IF(O239-10=W239+Y239+Z239+AA239,0,U239)</f>
        <v>#REF!</v>
      </c>
      <c r="AC239" s="729">
        <f t="shared" si="72"/>
        <v>2015</v>
      </c>
      <c r="AD239" s="733" t="e">
        <f t="shared" ref="AD239:AD261" si="81">O239-(Y239+Z239+W239+AA239+AB239)</f>
        <v>#REF!</v>
      </c>
      <c r="AE239" s="735" t="e">
        <f t="shared" si="73"/>
        <v>#REF!</v>
      </c>
      <c r="AF239" s="792"/>
    </row>
    <row r="240" spans="1:32" ht="31.5" customHeight="1">
      <c r="A240" s="963">
        <v>228</v>
      </c>
      <c r="B240" s="947" t="s">
        <v>3121</v>
      </c>
      <c r="C240" s="923" t="s">
        <v>3372</v>
      </c>
      <c r="D240" s="935"/>
      <c r="E240" s="923"/>
      <c r="F240" s="923"/>
      <c r="G240" s="923"/>
      <c r="H240" s="935"/>
      <c r="I240" s="947" t="s">
        <v>2513</v>
      </c>
      <c r="J240" s="945">
        <v>2015</v>
      </c>
      <c r="K240" s="947"/>
      <c r="L240" s="935"/>
      <c r="M240" s="935"/>
      <c r="N240" s="935" t="s">
        <v>886</v>
      </c>
      <c r="O240" s="946">
        <v>1329751000</v>
      </c>
      <c r="P240" s="935"/>
      <c r="Q240" s="937"/>
      <c r="R240" s="729" t="e">
        <f>#REF!</f>
        <v>#REF!</v>
      </c>
      <c r="S240" s="730" t="e">
        <f t="shared" si="74"/>
        <v>#REF!</v>
      </c>
      <c r="T240" s="730" t="e">
        <f t="shared" si="75"/>
        <v>#REF!</v>
      </c>
      <c r="U240" s="731" t="e">
        <f t="shared" si="76"/>
        <v>#REF!</v>
      </c>
      <c r="V240" s="732"/>
      <c r="W240" s="731"/>
      <c r="X240" s="731"/>
      <c r="Y240" s="731" t="e">
        <f t="shared" si="77"/>
        <v>#REF!</v>
      </c>
      <c r="Z240" s="732" t="e">
        <f t="shared" si="78"/>
        <v>#REF!</v>
      </c>
      <c r="AA240" s="732" t="e">
        <f t="shared" si="79"/>
        <v>#REF!</v>
      </c>
      <c r="AB240" s="732" t="e">
        <f t="shared" si="80"/>
        <v>#REF!</v>
      </c>
      <c r="AC240" s="729">
        <f t="shared" si="72"/>
        <v>2015</v>
      </c>
      <c r="AD240" s="733" t="e">
        <f t="shared" si="81"/>
        <v>#REF!</v>
      </c>
      <c r="AE240" s="735" t="e">
        <f t="shared" si="73"/>
        <v>#REF!</v>
      </c>
      <c r="AF240" s="792"/>
    </row>
    <row r="241" spans="1:32" ht="31.5" customHeight="1">
      <c r="A241" s="963">
        <v>229</v>
      </c>
      <c r="B241" s="947" t="s">
        <v>3122</v>
      </c>
      <c r="C241" s="923" t="s">
        <v>3372</v>
      </c>
      <c r="D241" s="935"/>
      <c r="E241" s="923"/>
      <c r="F241" s="923"/>
      <c r="G241" s="923"/>
      <c r="H241" s="935"/>
      <c r="I241" s="947" t="s">
        <v>3287</v>
      </c>
      <c r="J241" s="945">
        <v>2015</v>
      </c>
      <c r="K241" s="947"/>
      <c r="L241" s="935"/>
      <c r="M241" s="935"/>
      <c r="N241" s="935" t="s">
        <v>886</v>
      </c>
      <c r="O241" s="946">
        <v>1865618000</v>
      </c>
      <c r="P241" s="935"/>
      <c r="Q241" s="937"/>
      <c r="R241" s="729" t="e">
        <f>#REF!</f>
        <v>#REF!</v>
      </c>
      <c r="S241" s="730" t="e">
        <f t="shared" si="74"/>
        <v>#REF!</v>
      </c>
      <c r="T241" s="730" t="e">
        <f t="shared" si="75"/>
        <v>#REF!</v>
      </c>
      <c r="U241" s="731" t="e">
        <f t="shared" si="76"/>
        <v>#REF!</v>
      </c>
      <c r="V241" s="732"/>
      <c r="W241" s="731"/>
      <c r="X241" s="731"/>
      <c r="Y241" s="731" t="e">
        <f t="shared" si="77"/>
        <v>#REF!</v>
      </c>
      <c r="Z241" s="732" t="e">
        <f t="shared" si="78"/>
        <v>#REF!</v>
      </c>
      <c r="AA241" s="732" t="e">
        <f t="shared" si="79"/>
        <v>#REF!</v>
      </c>
      <c r="AB241" s="732" t="e">
        <f t="shared" si="80"/>
        <v>#REF!</v>
      </c>
      <c r="AC241" s="729">
        <f t="shared" si="72"/>
        <v>2015</v>
      </c>
      <c r="AD241" s="733" t="e">
        <f t="shared" si="81"/>
        <v>#REF!</v>
      </c>
      <c r="AE241" s="735" t="e">
        <f t="shared" si="73"/>
        <v>#REF!</v>
      </c>
      <c r="AF241" s="792"/>
    </row>
    <row r="242" spans="1:32" ht="31.5" customHeight="1">
      <c r="A242" s="963">
        <v>230</v>
      </c>
      <c r="B242" s="947" t="s">
        <v>3123</v>
      </c>
      <c r="C242" s="923" t="s">
        <v>3372</v>
      </c>
      <c r="D242" s="935"/>
      <c r="E242" s="923"/>
      <c r="F242" s="923"/>
      <c r="G242" s="923"/>
      <c r="H242" s="935"/>
      <c r="I242" s="947" t="s">
        <v>3316</v>
      </c>
      <c r="J242" s="945">
        <v>2015</v>
      </c>
      <c r="K242" s="947"/>
      <c r="L242" s="935"/>
      <c r="M242" s="935"/>
      <c r="N242" s="935" t="s">
        <v>886</v>
      </c>
      <c r="O242" s="946">
        <v>1967490000</v>
      </c>
      <c r="P242" s="935"/>
      <c r="Q242" s="937"/>
      <c r="R242" s="729" t="e">
        <f>#REF!</f>
        <v>#REF!</v>
      </c>
      <c r="S242" s="730" t="e">
        <f t="shared" si="74"/>
        <v>#REF!</v>
      </c>
      <c r="T242" s="730" t="e">
        <f t="shared" si="75"/>
        <v>#REF!</v>
      </c>
      <c r="U242" s="731" t="e">
        <f t="shared" si="76"/>
        <v>#REF!</v>
      </c>
      <c r="V242" s="732"/>
      <c r="W242" s="731"/>
      <c r="X242" s="731"/>
      <c r="Y242" s="731" t="e">
        <f t="shared" si="77"/>
        <v>#REF!</v>
      </c>
      <c r="Z242" s="732" t="e">
        <f t="shared" si="78"/>
        <v>#REF!</v>
      </c>
      <c r="AA242" s="732" t="e">
        <f t="shared" si="79"/>
        <v>#REF!</v>
      </c>
      <c r="AB242" s="732" t="e">
        <f t="shared" si="80"/>
        <v>#REF!</v>
      </c>
      <c r="AC242" s="729">
        <f t="shared" si="72"/>
        <v>2015</v>
      </c>
      <c r="AD242" s="733" t="e">
        <f t="shared" si="81"/>
        <v>#REF!</v>
      </c>
      <c r="AE242" s="735" t="e">
        <f t="shared" si="73"/>
        <v>#REF!</v>
      </c>
      <c r="AF242" s="792"/>
    </row>
    <row r="243" spans="1:32" ht="31.5" customHeight="1">
      <c r="A243" s="963">
        <v>231</v>
      </c>
      <c r="B243" s="947" t="s">
        <v>3124</v>
      </c>
      <c r="C243" s="923" t="s">
        <v>3372</v>
      </c>
      <c r="D243" s="935"/>
      <c r="E243" s="923"/>
      <c r="F243" s="923"/>
      <c r="G243" s="923"/>
      <c r="H243" s="935"/>
      <c r="I243" s="947" t="s">
        <v>3257</v>
      </c>
      <c r="J243" s="945">
        <v>2015</v>
      </c>
      <c r="K243" s="947"/>
      <c r="L243" s="935"/>
      <c r="M243" s="935"/>
      <c r="N243" s="935" t="s">
        <v>886</v>
      </c>
      <c r="O243" s="946">
        <v>1980868000</v>
      </c>
      <c r="P243" s="935"/>
      <c r="Q243" s="937"/>
      <c r="R243" s="729" t="e">
        <f>#REF!</f>
        <v>#REF!</v>
      </c>
      <c r="S243" s="730" t="e">
        <f t="shared" si="74"/>
        <v>#REF!</v>
      </c>
      <c r="T243" s="730" t="e">
        <f t="shared" si="75"/>
        <v>#REF!</v>
      </c>
      <c r="U243" s="731" t="e">
        <f t="shared" si="76"/>
        <v>#REF!</v>
      </c>
      <c r="V243" s="732"/>
      <c r="W243" s="731"/>
      <c r="X243" s="731"/>
      <c r="Y243" s="731" t="e">
        <f t="shared" si="77"/>
        <v>#REF!</v>
      </c>
      <c r="Z243" s="732" t="e">
        <f t="shared" si="78"/>
        <v>#REF!</v>
      </c>
      <c r="AA243" s="732" t="e">
        <f t="shared" si="79"/>
        <v>#REF!</v>
      </c>
      <c r="AB243" s="732" t="e">
        <f t="shared" si="80"/>
        <v>#REF!</v>
      </c>
      <c r="AC243" s="729">
        <f t="shared" si="72"/>
        <v>2015</v>
      </c>
      <c r="AD243" s="733" t="e">
        <f t="shared" si="81"/>
        <v>#REF!</v>
      </c>
      <c r="AE243" s="735" t="e">
        <f t="shared" si="73"/>
        <v>#REF!</v>
      </c>
      <c r="AF243" s="792"/>
    </row>
    <row r="244" spans="1:32" ht="31.5" customHeight="1">
      <c r="A244" s="963">
        <v>232</v>
      </c>
      <c r="B244" s="947" t="s">
        <v>3125</v>
      </c>
      <c r="C244" s="923" t="s">
        <v>3372</v>
      </c>
      <c r="D244" s="935"/>
      <c r="E244" s="923"/>
      <c r="F244" s="923"/>
      <c r="G244" s="923"/>
      <c r="H244" s="935"/>
      <c r="I244" s="947" t="s">
        <v>3230</v>
      </c>
      <c r="J244" s="945">
        <v>2015</v>
      </c>
      <c r="K244" s="947"/>
      <c r="L244" s="935"/>
      <c r="M244" s="935"/>
      <c r="N244" s="935" t="s">
        <v>886</v>
      </c>
      <c r="O244" s="946">
        <v>1908325000</v>
      </c>
      <c r="P244" s="935"/>
      <c r="Q244" s="937"/>
      <c r="R244" s="729" t="e">
        <f>#REF!</f>
        <v>#REF!</v>
      </c>
      <c r="S244" s="730" t="e">
        <f t="shared" si="74"/>
        <v>#REF!</v>
      </c>
      <c r="T244" s="730" t="e">
        <f t="shared" si="75"/>
        <v>#REF!</v>
      </c>
      <c r="U244" s="731" t="e">
        <f t="shared" si="76"/>
        <v>#REF!</v>
      </c>
      <c r="V244" s="732"/>
      <c r="W244" s="731"/>
      <c r="X244" s="731"/>
      <c r="Y244" s="731" t="e">
        <f t="shared" si="77"/>
        <v>#REF!</v>
      </c>
      <c r="Z244" s="732" t="e">
        <f t="shared" si="78"/>
        <v>#REF!</v>
      </c>
      <c r="AA244" s="732" t="e">
        <f t="shared" si="79"/>
        <v>#REF!</v>
      </c>
      <c r="AB244" s="732" t="e">
        <f t="shared" si="80"/>
        <v>#REF!</v>
      </c>
      <c r="AC244" s="729">
        <f t="shared" si="72"/>
        <v>2015</v>
      </c>
      <c r="AD244" s="733" t="e">
        <f t="shared" si="81"/>
        <v>#REF!</v>
      </c>
      <c r="AE244" s="735" t="e">
        <f t="shared" si="73"/>
        <v>#REF!</v>
      </c>
      <c r="AF244" s="792"/>
    </row>
    <row r="245" spans="1:32" ht="31.5" customHeight="1">
      <c r="A245" s="963">
        <v>233</v>
      </c>
      <c r="B245" s="947" t="s">
        <v>3126</v>
      </c>
      <c r="C245" s="923" t="s">
        <v>3372</v>
      </c>
      <c r="D245" s="935"/>
      <c r="E245" s="923"/>
      <c r="F245" s="923"/>
      <c r="G245" s="923"/>
      <c r="H245" s="935"/>
      <c r="I245" s="947" t="s">
        <v>2513</v>
      </c>
      <c r="J245" s="945">
        <v>2015</v>
      </c>
      <c r="K245" s="947"/>
      <c r="L245" s="935"/>
      <c r="M245" s="935"/>
      <c r="N245" s="935" t="s">
        <v>886</v>
      </c>
      <c r="O245" s="946">
        <v>1861239000</v>
      </c>
      <c r="P245" s="935"/>
      <c r="Q245" s="937"/>
      <c r="R245" s="729" t="e">
        <f>#REF!</f>
        <v>#REF!</v>
      </c>
      <c r="S245" s="730" t="e">
        <f t="shared" si="74"/>
        <v>#REF!</v>
      </c>
      <c r="T245" s="730" t="e">
        <f t="shared" si="75"/>
        <v>#REF!</v>
      </c>
      <c r="U245" s="731" t="e">
        <f t="shared" si="76"/>
        <v>#REF!</v>
      </c>
      <c r="V245" s="732"/>
      <c r="W245" s="731"/>
      <c r="X245" s="731"/>
      <c r="Y245" s="731" t="e">
        <f t="shared" si="77"/>
        <v>#REF!</v>
      </c>
      <c r="Z245" s="732" t="e">
        <f t="shared" si="78"/>
        <v>#REF!</v>
      </c>
      <c r="AA245" s="732" t="e">
        <f t="shared" si="79"/>
        <v>#REF!</v>
      </c>
      <c r="AB245" s="732" t="e">
        <f t="shared" si="80"/>
        <v>#REF!</v>
      </c>
      <c r="AC245" s="729">
        <f t="shared" si="72"/>
        <v>2015</v>
      </c>
      <c r="AD245" s="733" t="e">
        <f t="shared" si="81"/>
        <v>#REF!</v>
      </c>
      <c r="AE245" s="735" t="e">
        <f t="shared" si="73"/>
        <v>#REF!</v>
      </c>
      <c r="AF245" s="792"/>
    </row>
    <row r="246" spans="1:32" ht="31.5" customHeight="1" thickBot="1">
      <c r="A246" s="1025">
        <v>234</v>
      </c>
      <c r="B246" s="1029" t="s">
        <v>3127</v>
      </c>
      <c r="C246" s="1027" t="s">
        <v>3372</v>
      </c>
      <c r="D246" s="1030"/>
      <c r="E246" s="1027"/>
      <c r="F246" s="925"/>
      <c r="G246" s="925"/>
      <c r="H246" s="950"/>
      <c r="I246" s="970" t="s">
        <v>3297</v>
      </c>
      <c r="J246" s="972">
        <v>2015</v>
      </c>
      <c r="K246" s="970"/>
      <c r="L246" s="950"/>
      <c r="M246" s="950"/>
      <c r="N246" s="935" t="s">
        <v>886</v>
      </c>
      <c r="O246" s="976">
        <v>193360000</v>
      </c>
      <c r="P246" s="950"/>
      <c r="Q246" s="951"/>
      <c r="R246" s="729" t="e">
        <f>#REF!</f>
        <v>#REF!</v>
      </c>
      <c r="S246" s="730" t="e">
        <f t="shared" si="74"/>
        <v>#REF!</v>
      </c>
      <c r="T246" s="730" t="e">
        <f t="shared" si="75"/>
        <v>#REF!</v>
      </c>
      <c r="U246" s="731" t="e">
        <f t="shared" si="76"/>
        <v>#REF!</v>
      </c>
      <c r="V246" s="732"/>
      <c r="W246" s="731"/>
      <c r="X246" s="731"/>
      <c r="Y246" s="731" t="e">
        <f t="shared" si="77"/>
        <v>#REF!</v>
      </c>
      <c r="Z246" s="732" t="e">
        <f t="shared" si="78"/>
        <v>#REF!</v>
      </c>
      <c r="AA246" s="732" t="e">
        <f t="shared" si="79"/>
        <v>#REF!</v>
      </c>
      <c r="AB246" s="732" t="e">
        <f t="shared" si="80"/>
        <v>#REF!</v>
      </c>
      <c r="AC246" s="729">
        <f t="shared" si="72"/>
        <v>2015</v>
      </c>
      <c r="AD246" s="733" t="e">
        <f t="shared" si="81"/>
        <v>#REF!</v>
      </c>
      <c r="AE246" s="735" t="e">
        <f t="shared" si="73"/>
        <v>#REF!</v>
      </c>
      <c r="AF246" s="792"/>
    </row>
    <row r="247" spans="1:32" ht="31.5" customHeight="1">
      <c r="A247" s="1024">
        <v>235</v>
      </c>
      <c r="B247" s="964" t="s">
        <v>3128</v>
      </c>
      <c r="C247" s="965" t="s">
        <v>3372</v>
      </c>
      <c r="D247" s="967"/>
      <c r="E247" s="965"/>
      <c r="F247" s="965"/>
      <c r="G247" s="965"/>
      <c r="H247" s="967"/>
      <c r="I247" s="964" t="s">
        <v>3317</v>
      </c>
      <c r="J247" s="974">
        <v>2015</v>
      </c>
      <c r="K247" s="964"/>
      <c r="L247" s="967"/>
      <c r="M247" s="967"/>
      <c r="N247" s="935" t="s">
        <v>886</v>
      </c>
      <c r="O247" s="975">
        <v>192938000</v>
      </c>
      <c r="P247" s="967"/>
      <c r="Q247" s="969"/>
      <c r="R247" s="729" t="e">
        <f>#REF!</f>
        <v>#REF!</v>
      </c>
      <c r="S247" s="730" t="e">
        <f t="shared" si="74"/>
        <v>#REF!</v>
      </c>
      <c r="T247" s="730" t="e">
        <f t="shared" si="75"/>
        <v>#REF!</v>
      </c>
      <c r="U247" s="731" t="e">
        <f t="shared" si="76"/>
        <v>#REF!</v>
      </c>
      <c r="V247" s="732"/>
      <c r="W247" s="731"/>
      <c r="X247" s="731"/>
      <c r="Y247" s="731" t="e">
        <f t="shared" si="77"/>
        <v>#REF!</v>
      </c>
      <c r="Z247" s="732" t="e">
        <f t="shared" si="78"/>
        <v>#REF!</v>
      </c>
      <c r="AA247" s="732" t="e">
        <f t="shared" si="79"/>
        <v>#REF!</v>
      </c>
      <c r="AB247" s="732" t="e">
        <f t="shared" si="80"/>
        <v>#REF!</v>
      </c>
      <c r="AC247" s="729">
        <f t="shared" si="72"/>
        <v>2015</v>
      </c>
      <c r="AD247" s="733" t="e">
        <f t="shared" si="81"/>
        <v>#REF!</v>
      </c>
      <c r="AE247" s="735" t="e">
        <f t="shared" si="73"/>
        <v>#REF!</v>
      </c>
      <c r="AF247" s="792"/>
    </row>
    <row r="248" spans="1:32" ht="31.5" customHeight="1">
      <c r="A248" s="963">
        <v>236</v>
      </c>
      <c r="B248" s="947" t="s">
        <v>3129</v>
      </c>
      <c r="C248" s="923" t="s">
        <v>3372</v>
      </c>
      <c r="D248" s="935"/>
      <c r="E248" s="923"/>
      <c r="F248" s="923"/>
      <c r="G248" s="923"/>
      <c r="H248" s="935"/>
      <c r="I248" s="947" t="s">
        <v>3318</v>
      </c>
      <c r="J248" s="945">
        <v>2015</v>
      </c>
      <c r="K248" s="947"/>
      <c r="L248" s="935"/>
      <c r="M248" s="935"/>
      <c r="N248" s="935" t="s">
        <v>886</v>
      </c>
      <c r="O248" s="946">
        <v>183837400</v>
      </c>
      <c r="P248" s="935"/>
      <c r="Q248" s="937"/>
      <c r="R248" s="729" t="e">
        <f>#REF!</f>
        <v>#REF!</v>
      </c>
      <c r="S248" s="730" t="e">
        <f t="shared" si="74"/>
        <v>#REF!</v>
      </c>
      <c r="T248" s="730" t="e">
        <f t="shared" si="75"/>
        <v>#REF!</v>
      </c>
      <c r="U248" s="731" t="e">
        <f t="shared" si="76"/>
        <v>#REF!</v>
      </c>
      <c r="V248" s="732"/>
      <c r="W248" s="731"/>
      <c r="X248" s="731"/>
      <c r="Y248" s="731" t="e">
        <f t="shared" si="77"/>
        <v>#REF!</v>
      </c>
      <c r="Z248" s="732" t="e">
        <f t="shared" si="78"/>
        <v>#REF!</v>
      </c>
      <c r="AA248" s="732" t="e">
        <f t="shared" si="79"/>
        <v>#REF!</v>
      </c>
      <c r="AB248" s="732" t="e">
        <f t="shared" si="80"/>
        <v>#REF!</v>
      </c>
      <c r="AC248" s="729">
        <f t="shared" si="72"/>
        <v>2015</v>
      </c>
      <c r="AD248" s="733" t="e">
        <f t="shared" si="81"/>
        <v>#REF!</v>
      </c>
      <c r="AE248" s="735" t="e">
        <f t="shared" si="73"/>
        <v>#REF!</v>
      </c>
      <c r="AF248" s="792"/>
    </row>
    <row r="249" spans="1:32" ht="40.5" customHeight="1">
      <c r="A249" s="963">
        <v>237</v>
      </c>
      <c r="B249" s="947" t="s">
        <v>3130</v>
      </c>
      <c r="C249" s="923" t="s">
        <v>3372</v>
      </c>
      <c r="D249" s="935"/>
      <c r="E249" s="923"/>
      <c r="F249" s="923"/>
      <c r="G249" s="923"/>
      <c r="H249" s="935"/>
      <c r="I249" s="947" t="s">
        <v>3319</v>
      </c>
      <c r="J249" s="945">
        <v>2015</v>
      </c>
      <c r="K249" s="947"/>
      <c r="L249" s="935"/>
      <c r="M249" s="935"/>
      <c r="N249" s="935" t="s">
        <v>886</v>
      </c>
      <c r="O249" s="946">
        <v>193645000</v>
      </c>
      <c r="P249" s="935"/>
      <c r="Q249" s="937"/>
      <c r="R249" s="729" t="e">
        <f>#REF!</f>
        <v>#REF!</v>
      </c>
      <c r="S249" s="730" t="e">
        <f t="shared" si="74"/>
        <v>#REF!</v>
      </c>
      <c r="T249" s="730" t="e">
        <f t="shared" si="75"/>
        <v>#REF!</v>
      </c>
      <c r="U249" s="731" t="e">
        <f>(O249-10)/T249</f>
        <v>#REF!</v>
      </c>
      <c r="V249" s="732"/>
      <c r="W249" s="731"/>
      <c r="X249" s="731"/>
      <c r="Y249" s="731" t="e">
        <f t="shared" si="77"/>
        <v>#REF!</v>
      </c>
      <c r="Z249" s="732" t="e">
        <f t="shared" si="78"/>
        <v>#REF!</v>
      </c>
      <c r="AA249" s="732" t="e">
        <f t="shared" si="79"/>
        <v>#REF!</v>
      </c>
      <c r="AB249" s="732" t="e">
        <f t="shared" si="80"/>
        <v>#REF!</v>
      </c>
      <c r="AC249" s="729">
        <f t="shared" si="72"/>
        <v>2015</v>
      </c>
      <c r="AD249" s="733" t="e">
        <f t="shared" si="81"/>
        <v>#REF!</v>
      </c>
      <c r="AE249" s="735" t="e">
        <f t="shared" si="73"/>
        <v>#REF!</v>
      </c>
      <c r="AF249" s="792"/>
    </row>
    <row r="250" spans="1:32" ht="31.5" customHeight="1">
      <c r="A250" s="963">
        <v>238</v>
      </c>
      <c r="B250" s="947" t="s">
        <v>3131</v>
      </c>
      <c r="C250" s="923" t="s">
        <v>3372</v>
      </c>
      <c r="D250" s="935"/>
      <c r="E250" s="923"/>
      <c r="F250" s="923"/>
      <c r="G250" s="923"/>
      <c r="H250" s="935"/>
      <c r="I250" s="947" t="s">
        <v>3320</v>
      </c>
      <c r="J250" s="945">
        <v>2015</v>
      </c>
      <c r="K250" s="947"/>
      <c r="L250" s="935"/>
      <c r="M250" s="935"/>
      <c r="N250" s="935" t="s">
        <v>886</v>
      </c>
      <c r="O250" s="946">
        <v>184411200</v>
      </c>
      <c r="P250" s="935"/>
      <c r="Q250" s="937"/>
      <c r="R250" s="729" t="e">
        <f>#REF!</f>
        <v>#REF!</v>
      </c>
      <c r="S250" s="730" t="e">
        <f t="shared" si="74"/>
        <v>#REF!</v>
      </c>
      <c r="T250" s="730" t="e">
        <f t="shared" si="75"/>
        <v>#REF!</v>
      </c>
      <c r="U250" s="731" t="e">
        <f t="shared" si="76"/>
        <v>#REF!</v>
      </c>
      <c r="V250" s="732"/>
      <c r="W250" s="731"/>
      <c r="X250" s="731"/>
      <c r="Y250" s="731" t="e">
        <f t="shared" si="77"/>
        <v>#REF!</v>
      </c>
      <c r="Z250" s="732" t="e">
        <f t="shared" si="78"/>
        <v>#REF!</v>
      </c>
      <c r="AA250" s="732" t="e">
        <f t="shared" si="79"/>
        <v>#REF!</v>
      </c>
      <c r="AB250" s="732" t="e">
        <f t="shared" si="80"/>
        <v>#REF!</v>
      </c>
      <c r="AC250" s="729">
        <f t="shared" si="72"/>
        <v>2015</v>
      </c>
      <c r="AD250" s="733" t="e">
        <f t="shared" si="81"/>
        <v>#REF!</v>
      </c>
      <c r="AE250" s="735" t="e">
        <f t="shared" si="73"/>
        <v>#REF!</v>
      </c>
      <c r="AF250" s="792"/>
    </row>
    <row r="251" spans="1:32" ht="31.5" customHeight="1">
      <c r="A251" s="963">
        <v>239</v>
      </c>
      <c r="B251" s="947" t="s">
        <v>3132</v>
      </c>
      <c r="C251" s="923" t="s">
        <v>3372</v>
      </c>
      <c r="D251" s="935"/>
      <c r="E251" s="923"/>
      <c r="F251" s="923"/>
      <c r="G251" s="923"/>
      <c r="H251" s="935"/>
      <c r="I251" s="947" t="s">
        <v>3246</v>
      </c>
      <c r="J251" s="945">
        <v>2015</v>
      </c>
      <c r="K251" s="947"/>
      <c r="L251" s="935"/>
      <c r="M251" s="935"/>
      <c r="N251" s="935" t="s">
        <v>886</v>
      </c>
      <c r="O251" s="946">
        <v>193597000</v>
      </c>
      <c r="P251" s="935"/>
      <c r="Q251" s="937"/>
      <c r="R251" s="729" t="e">
        <f>#REF!</f>
        <v>#REF!</v>
      </c>
      <c r="S251" s="730" t="e">
        <f t="shared" si="74"/>
        <v>#REF!</v>
      </c>
      <c r="T251" s="730" t="e">
        <f t="shared" si="75"/>
        <v>#REF!</v>
      </c>
      <c r="U251" s="731" t="e">
        <f t="shared" si="76"/>
        <v>#REF!</v>
      </c>
      <c r="V251" s="732"/>
      <c r="W251" s="731"/>
      <c r="X251" s="731"/>
      <c r="Y251" s="731" t="e">
        <f t="shared" si="77"/>
        <v>#REF!</v>
      </c>
      <c r="Z251" s="732" t="e">
        <f t="shared" si="78"/>
        <v>#REF!</v>
      </c>
      <c r="AA251" s="732" t="e">
        <f t="shared" si="79"/>
        <v>#REF!</v>
      </c>
      <c r="AB251" s="732" t="e">
        <f t="shared" si="80"/>
        <v>#REF!</v>
      </c>
      <c r="AC251" s="729">
        <f t="shared" si="72"/>
        <v>2015</v>
      </c>
      <c r="AD251" s="733" t="e">
        <f t="shared" si="81"/>
        <v>#REF!</v>
      </c>
      <c r="AE251" s="735" t="e">
        <f t="shared" si="73"/>
        <v>#REF!</v>
      </c>
      <c r="AF251" s="792"/>
    </row>
    <row r="252" spans="1:32" ht="31.5" customHeight="1">
      <c r="A252" s="963">
        <v>240</v>
      </c>
      <c r="B252" s="947" t="s">
        <v>3133</v>
      </c>
      <c r="C252" s="923" t="s">
        <v>3372</v>
      </c>
      <c r="D252" s="935"/>
      <c r="E252" s="923"/>
      <c r="F252" s="923"/>
      <c r="G252" s="923"/>
      <c r="H252" s="935"/>
      <c r="I252" s="947" t="s">
        <v>3321</v>
      </c>
      <c r="J252" s="945">
        <v>2015</v>
      </c>
      <c r="K252" s="947"/>
      <c r="L252" s="935"/>
      <c r="M252" s="935"/>
      <c r="N252" s="935" t="s">
        <v>886</v>
      </c>
      <c r="O252" s="946">
        <v>193476000</v>
      </c>
      <c r="P252" s="935"/>
      <c r="Q252" s="937"/>
      <c r="R252" s="729" t="e">
        <f>#REF!</f>
        <v>#REF!</v>
      </c>
      <c r="S252" s="730" t="e">
        <f t="shared" si="74"/>
        <v>#REF!</v>
      </c>
      <c r="T252" s="730" t="e">
        <f t="shared" si="75"/>
        <v>#REF!</v>
      </c>
      <c r="U252" s="731" t="e">
        <f t="shared" si="76"/>
        <v>#REF!</v>
      </c>
      <c r="V252" s="732"/>
      <c r="W252" s="731"/>
      <c r="X252" s="731"/>
      <c r="Y252" s="731" t="e">
        <f t="shared" si="77"/>
        <v>#REF!</v>
      </c>
      <c r="Z252" s="732" t="e">
        <f t="shared" si="78"/>
        <v>#REF!</v>
      </c>
      <c r="AA252" s="732" t="e">
        <f t="shared" si="79"/>
        <v>#REF!</v>
      </c>
      <c r="AB252" s="732" t="e">
        <f t="shared" si="80"/>
        <v>#REF!</v>
      </c>
      <c r="AC252" s="729">
        <f t="shared" si="72"/>
        <v>2015</v>
      </c>
      <c r="AD252" s="733" t="e">
        <f t="shared" si="81"/>
        <v>#REF!</v>
      </c>
      <c r="AE252" s="735" t="e">
        <f t="shared" si="73"/>
        <v>#REF!</v>
      </c>
      <c r="AF252" s="792"/>
    </row>
    <row r="253" spans="1:32" ht="31.5" customHeight="1">
      <c r="A253" s="963">
        <v>241</v>
      </c>
      <c r="B253" s="947" t="s">
        <v>3134</v>
      </c>
      <c r="C253" s="923" t="s">
        <v>3372</v>
      </c>
      <c r="D253" s="935"/>
      <c r="E253" s="923"/>
      <c r="F253" s="923"/>
      <c r="G253" s="923"/>
      <c r="H253" s="935"/>
      <c r="I253" s="947" t="s">
        <v>2513</v>
      </c>
      <c r="J253" s="945">
        <v>2015</v>
      </c>
      <c r="K253" s="947"/>
      <c r="L253" s="935"/>
      <c r="M253" s="935"/>
      <c r="N253" s="935" t="s">
        <v>886</v>
      </c>
      <c r="O253" s="946">
        <v>193207000</v>
      </c>
      <c r="P253" s="935"/>
      <c r="Q253" s="937"/>
      <c r="R253" s="729" t="e">
        <f>#REF!</f>
        <v>#REF!</v>
      </c>
      <c r="S253" s="730" t="e">
        <f t="shared" si="74"/>
        <v>#REF!</v>
      </c>
      <c r="T253" s="730" t="e">
        <f t="shared" si="75"/>
        <v>#REF!</v>
      </c>
      <c r="U253" s="731" t="e">
        <f t="shared" si="76"/>
        <v>#REF!</v>
      </c>
      <c r="V253" s="732"/>
      <c r="W253" s="731"/>
      <c r="X253" s="731"/>
      <c r="Y253" s="731" t="e">
        <f t="shared" si="77"/>
        <v>#REF!</v>
      </c>
      <c r="Z253" s="732" t="e">
        <f t="shared" si="78"/>
        <v>#REF!</v>
      </c>
      <c r="AA253" s="732" t="e">
        <f t="shared" si="79"/>
        <v>#REF!</v>
      </c>
      <c r="AB253" s="732" t="e">
        <f t="shared" si="80"/>
        <v>#REF!</v>
      </c>
      <c r="AC253" s="729">
        <f t="shared" si="72"/>
        <v>2015</v>
      </c>
      <c r="AD253" s="733" t="e">
        <f t="shared" si="81"/>
        <v>#REF!</v>
      </c>
      <c r="AE253" s="735" t="e">
        <f t="shared" si="73"/>
        <v>#REF!</v>
      </c>
      <c r="AF253" s="792"/>
    </row>
    <row r="254" spans="1:32" ht="31.5" customHeight="1">
      <c r="A254" s="963">
        <v>242</v>
      </c>
      <c r="B254" s="947" t="s">
        <v>3135</v>
      </c>
      <c r="C254" s="923" t="s">
        <v>3372</v>
      </c>
      <c r="D254" s="935"/>
      <c r="E254" s="923"/>
      <c r="F254" s="923"/>
      <c r="G254" s="923"/>
      <c r="H254" s="935"/>
      <c r="I254" s="947" t="s">
        <v>3289</v>
      </c>
      <c r="J254" s="945">
        <v>2015</v>
      </c>
      <c r="K254" s="947"/>
      <c r="L254" s="935"/>
      <c r="M254" s="935"/>
      <c r="N254" s="935" t="s">
        <v>886</v>
      </c>
      <c r="O254" s="946">
        <v>193476000</v>
      </c>
      <c r="P254" s="935"/>
      <c r="Q254" s="937"/>
      <c r="R254" s="729" t="e">
        <f>#REF!</f>
        <v>#REF!</v>
      </c>
      <c r="S254" s="730" t="e">
        <f t="shared" si="74"/>
        <v>#REF!</v>
      </c>
      <c r="T254" s="730" t="e">
        <f t="shared" si="75"/>
        <v>#REF!</v>
      </c>
      <c r="U254" s="731" t="e">
        <f t="shared" si="76"/>
        <v>#REF!</v>
      </c>
      <c r="V254" s="732"/>
      <c r="W254" s="731"/>
      <c r="X254" s="731"/>
      <c r="Y254" s="731" t="e">
        <f t="shared" si="77"/>
        <v>#REF!</v>
      </c>
      <c r="Z254" s="732" t="e">
        <f t="shared" si="78"/>
        <v>#REF!</v>
      </c>
      <c r="AA254" s="732" t="e">
        <f t="shared" si="79"/>
        <v>#REF!</v>
      </c>
      <c r="AB254" s="732" t="e">
        <f t="shared" si="80"/>
        <v>#REF!</v>
      </c>
      <c r="AC254" s="729">
        <f t="shared" si="72"/>
        <v>2015</v>
      </c>
      <c r="AD254" s="733" t="e">
        <f t="shared" si="81"/>
        <v>#REF!</v>
      </c>
      <c r="AE254" s="735" t="e">
        <f t="shared" si="73"/>
        <v>#REF!</v>
      </c>
      <c r="AF254" s="792"/>
    </row>
    <row r="255" spans="1:32" ht="31.5" customHeight="1">
      <c r="A255" s="963">
        <v>243</v>
      </c>
      <c r="B255" s="947" t="s">
        <v>3136</v>
      </c>
      <c r="C255" s="923" t="s">
        <v>3372</v>
      </c>
      <c r="D255" s="935"/>
      <c r="E255" s="923"/>
      <c r="F255" s="923"/>
      <c r="G255" s="923"/>
      <c r="H255" s="935"/>
      <c r="I255" s="947" t="s">
        <v>3228</v>
      </c>
      <c r="J255" s="945">
        <v>2015</v>
      </c>
      <c r="K255" s="947"/>
      <c r="L255" s="935"/>
      <c r="M255" s="935"/>
      <c r="N255" s="935" t="s">
        <v>886</v>
      </c>
      <c r="O255" s="946">
        <v>193597000</v>
      </c>
      <c r="P255" s="935"/>
      <c r="Q255" s="937"/>
      <c r="R255" s="729" t="e">
        <f>#REF!</f>
        <v>#REF!</v>
      </c>
      <c r="S255" s="730" t="e">
        <f t="shared" si="74"/>
        <v>#REF!</v>
      </c>
      <c r="T255" s="730" t="e">
        <f t="shared" si="75"/>
        <v>#REF!</v>
      </c>
      <c r="U255" s="731" t="e">
        <f t="shared" si="76"/>
        <v>#REF!</v>
      </c>
      <c r="V255" s="732"/>
      <c r="W255" s="731"/>
      <c r="X255" s="731"/>
      <c r="Y255" s="731" t="e">
        <f t="shared" si="77"/>
        <v>#REF!</v>
      </c>
      <c r="Z255" s="732" t="e">
        <f t="shared" si="78"/>
        <v>#REF!</v>
      </c>
      <c r="AA255" s="732" t="e">
        <f t="shared" si="79"/>
        <v>#REF!</v>
      </c>
      <c r="AB255" s="732" t="e">
        <f t="shared" si="80"/>
        <v>#REF!</v>
      </c>
      <c r="AC255" s="729">
        <f t="shared" si="72"/>
        <v>2015</v>
      </c>
      <c r="AD255" s="733" t="e">
        <f t="shared" si="81"/>
        <v>#REF!</v>
      </c>
      <c r="AE255" s="735" t="e">
        <f t="shared" si="73"/>
        <v>#REF!</v>
      </c>
      <c r="AF255" s="792"/>
    </row>
    <row r="256" spans="1:32" ht="31.5" customHeight="1">
      <c r="A256" s="963">
        <v>244</v>
      </c>
      <c r="B256" s="947" t="s">
        <v>3137</v>
      </c>
      <c r="C256" s="923" t="s">
        <v>3372</v>
      </c>
      <c r="D256" s="923"/>
      <c r="E256" s="923"/>
      <c r="F256" s="923"/>
      <c r="G256" s="923"/>
      <c r="H256" s="935"/>
      <c r="I256" s="923" t="s">
        <v>3322</v>
      </c>
      <c r="J256" s="945">
        <v>2015</v>
      </c>
      <c r="K256" s="947"/>
      <c r="L256" s="935"/>
      <c r="M256" s="935"/>
      <c r="N256" s="935" t="s">
        <v>886</v>
      </c>
      <c r="O256" s="946">
        <v>99227000</v>
      </c>
      <c r="P256" s="935"/>
      <c r="Q256" s="937"/>
      <c r="R256" s="729" t="e">
        <f>#REF!</f>
        <v>#REF!</v>
      </c>
      <c r="S256" s="730" t="e">
        <f t="shared" si="74"/>
        <v>#REF!</v>
      </c>
      <c r="T256" s="730" t="e">
        <f t="shared" si="75"/>
        <v>#REF!</v>
      </c>
      <c r="U256" s="731" t="e">
        <f t="shared" si="76"/>
        <v>#REF!</v>
      </c>
      <c r="V256" s="732"/>
      <c r="W256" s="731"/>
      <c r="X256" s="731"/>
      <c r="Y256" s="731" t="e">
        <f t="shared" si="77"/>
        <v>#REF!</v>
      </c>
      <c r="Z256" s="732" t="e">
        <f t="shared" si="78"/>
        <v>#REF!</v>
      </c>
      <c r="AA256" s="732" t="e">
        <f t="shared" si="79"/>
        <v>#REF!</v>
      </c>
      <c r="AB256" s="732" t="e">
        <f t="shared" si="80"/>
        <v>#REF!</v>
      </c>
      <c r="AC256" s="729">
        <f t="shared" si="72"/>
        <v>2015</v>
      </c>
      <c r="AD256" s="733" t="e">
        <f t="shared" si="81"/>
        <v>#REF!</v>
      </c>
      <c r="AE256" s="735" t="e">
        <f t="shared" si="73"/>
        <v>#REF!</v>
      </c>
      <c r="AF256" s="792"/>
    </row>
    <row r="257" spans="1:33" ht="31.5" customHeight="1">
      <c r="A257" s="963">
        <v>245</v>
      </c>
      <c r="B257" s="953" t="s">
        <v>3138</v>
      </c>
      <c r="C257" s="923" t="s">
        <v>3372</v>
      </c>
      <c r="D257" s="923"/>
      <c r="E257" s="923"/>
      <c r="F257" s="923"/>
      <c r="G257" s="923"/>
      <c r="H257" s="935"/>
      <c r="I257" s="923" t="s">
        <v>3323</v>
      </c>
      <c r="J257" s="945">
        <v>2015</v>
      </c>
      <c r="K257" s="947"/>
      <c r="L257" s="935"/>
      <c r="M257" s="935"/>
      <c r="N257" s="935" t="s">
        <v>886</v>
      </c>
      <c r="O257" s="946">
        <v>193481000</v>
      </c>
      <c r="P257" s="935"/>
      <c r="Q257" s="937"/>
      <c r="R257" s="729" t="e">
        <f>#REF!</f>
        <v>#REF!</v>
      </c>
      <c r="S257" s="730" t="e">
        <f t="shared" si="74"/>
        <v>#REF!</v>
      </c>
      <c r="T257" s="730" t="e">
        <f t="shared" si="75"/>
        <v>#REF!</v>
      </c>
      <c r="U257" s="731" t="e">
        <f t="shared" si="76"/>
        <v>#REF!</v>
      </c>
      <c r="V257" s="732"/>
      <c r="W257" s="731"/>
      <c r="X257" s="731"/>
      <c r="Y257" s="731" t="e">
        <f t="shared" si="77"/>
        <v>#REF!</v>
      </c>
      <c r="Z257" s="732" t="e">
        <f t="shared" si="78"/>
        <v>#REF!</v>
      </c>
      <c r="AA257" s="732" t="e">
        <f t="shared" si="79"/>
        <v>#REF!</v>
      </c>
      <c r="AB257" s="732" t="e">
        <f t="shared" si="80"/>
        <v>#REF!</v>
      </c>
      <c r="AC257" s="729">
        <f t="shared" si="72"/>
        <v>2015</v>
      </c>
      <c r="AD257" s="733" t="e">
        <f t="shared" si="81"/>
        <v>#REF!</v>
      </c>
      <c r="AE257" s="735" t="e">
        <f t="shared" si="73"/>
        <v>#REF!</v>
      </c>
      <c r="AF257" s="792"/>
    </row>
    <row r="258" spans="1:33" ht="31.5" customHeight="1">
      <c r="A258" s="963">
        <v>246</v>
      </c>
      <c r="B258" s="953" t="s">
        <v>3139</v>
      </c>
      <c r="C258" s="923" t="s">
        <v>3372</v>
      </c>
      <c r="D258" s="923"/>
      <c r="E258" s="923"/>
      <c r="F258" s="923"/>
      <c r="G258" s="923"/>
      <c r="H258" s="935"/>
      <c r="I258" s="923" t="s">
        <v>3324</v>
      </c>
      <c r="J258" s="935">
        <v>2016</v>
      </c>
      <c r="K258" s="947"/>
      <c r="L258" s="935"/>
      <c r="M258" s="935"/>
      <c r="N258" s="935" t="s">
        <v>886</v>
      </c>
      <c r="O258" s="948">
        <v>1808894000</v>
      </c>
      <c r="P258" s="935"/>
      <c r="Q258" s="937"/>
      <c r="R258" s="729" t="e">
        <f>#REF!</f>
        <v>#REF!</v>
      </c>
      <c r="S258" s="730" t="e">
        <f t="shared" si="74"/>
        <v>#REF!</v>
      </c>
      <c r="T258" s="730" t="e">
        <f t="shared" si="75"/>
        <v>#REF!</v>
      </c>
      <c r="U258" s="731" t="e">
        <f t="shared" si="76"/>
        <v>#REF!</v>
      </c>
      <c r="V258" s="732"/>
      <c r="W258" s="731"/>
      <c r="X258" s="731"/>
      <c r="Y258" s="731" t="e">
        <f t="shared" si="77"/>
        <v>#REF!</v>
      </c>
      <c r="Z258" s="732" t="e">
        <f t="shared" si="78"/>
        <v>#REF!</v>
      </c>
      <c r="AA258" s="732" t="e">
        <f t="shared" si="79"/>
        <v>#REF!</v>
      </c>
      <c r="AB258" s="732" t="e">
        <f t="shared" si="80"/>
        <v>#REF!</v>
      </c>
      <c r="AC258" s="729">
        <f t="shared" si="72"/>
        <v>2016</v>
      </c>
      <c r="AD258" s="733" t="e">
        <f t="shared" si="81"/>
        <v>#REF!</v>
      </c>
      <c r="AE258" s="735" t="e">
        <f t="shared" si="73"/>
        <v>#REF!</v>
      </c>
      <c r="AF258" s="792"/>
    </row>
    <row r="259" spans="1:33" ht="31.5" customHeight="1">
      <c r="A259" s="963">
        <v>247</v>
      </c>
      <c r="B259" s="953" t="s">
        <v>3140</v>
      </c>
      <c r="C259" s="923" t="s">
        <v>3372</v>
      </c>
      <c r="D259" s="923"/>
      <c r="E259" s="923"/>
      <c r="F259" s="923"/>
      <c r="G259" s="923"/>
      <c r="H259" s="935"/>
      <c r="I259" s="923" t="s">
        <v>3246</v>
      </c>
      <c r="J259" s="935">
        <v>2016</v>
      </c>
      <c r="K259" s="947"/>
      <c r="L259" s="935"/>
      <c r="M259" s="935"/>
      <c r="N259" s="935" t="s">
        <v>886</v>
      </c>
      <c r="O259" s="948">
        <v>183140000</v>
      </c>
      <c r="P259" s="935"/>
      <c r="Q259" s="937"/>
      <c r="R259" s="729" t="e">
        <f>#REF!</f>
        <v>#REF!</v>
      </c>
      <c r="S259" s="730" t="e">
        <f t="shared" si="74"/>
        <v>#REF!</v>
      </c>
      <c r="T259" s="730" t="e">
        <f t="shared" si="75"/>
        <v>#REF!</v>
      </c>
      <c r="U259" s="731" t="e">
        <f t="shared" si="76"/>
        <v>#REF!</v>
      </c>
      <c r="V259" s="732"/>
      <c r="W259" s="731"/>
      <c r="X259" s="731"/>
      <c r="Y259" s="731" t="e">
        <f t="shared" si="77"/>
        <v>#REF!</v>
      </c>
      <c r="Z259" s="732" t="e">
        <f t="shared" si="78"/>
        <v>#REF!</v>
      </c>
      <c r="AA259" s="732" t="e">
        <f t="shared" si="79"/>
        <v>#REF!</v>
      </c>
      <c r="AB259" s="732" t="e">
        <f t="shared" si="80"/>
        <v>#REF!</v>
      </c>
      <c r="AC259" s="729">
        <f t="shared" si="72"/>
        <v>2016</v>
      </c>
      <c r="AD259" s="733" t="e">
        <f t="shared" si="81"/>
        <v>#REF!</v>
      </c>
      <c r="AE259" s="735" t="e">
        <f t="shared" si="73"/>
        <v>#REF!</v>
      </c>
      <c r="AF259" s="792"/>
    </row>
    <row r="260" spans="1:33" ht="31.5" customHeight="1">
      <c r="A260" s="963">
        <v>248</v>
      </c>
      <c r="B260" s="953" t="s">
        <v>3141</v>
      </c>
      <c r="C260" s="923" t="s">
        <v>3372</v>
      </c>
      <c r="D260" s="923"/>
      <c r="E260" s="923"/>
      <c r="F260" s="923"/>
      <c r="G260" s="923"/>
      <c r="H260" s="935"/>
      <c r="I260" s="923" t="s">
        <v>3318</v>
      </c>
      <c r="J260" s="935">
        <v>2016</v>
      </c>
      <c r="K260" s="947"/>
      <c r="L260" s="935"/>
      <c r="M260" s="935"/>
      <c r="N260" s="935" t="s">
        <v>886</v>
      </c>
      <c r="O260" s="948">
        <v>9329600</v>
      </c>
      <c r="P260" s="935"/>
      <c r="Q260" s="937"/>
      <c r="R260" s="729" t="e">
        <f>#REF!</f>
        <v>#REF!</v>
      </c>
      <c r="S260" s="730" t="e">
        <f t="shared" si="74"/>
        <v>#REF!</v>
      </c>
      <c r="T260" s="730" t="e">
        <f t="shared" si="75"/>
        <v>#REF!</v>
      </c>
      <c r="U260" s="731" t="e">
        <f t="shared" si="76"/>
        <v>#REF!</v>
      </c>
      <c r="V260" s="732"/>
      <c r="W260" s="731"/>
      <c r="X260" s="731"/>
      <c r="Y260" s="731" t="e">
        <f t="shared" si="77"/>
        <v>#REF!</v>
      </c>
      <c r="Z260" s="732" t="e">
        <f t="shared" si="78"/>
        <v>#REF!</v>
      </c>
      <c r="AA260" s="732" t="e">
        <f t="shared" si="79"/>
        <v>#REF!</v>
      </c>
      <c r="AB260" s="732" t="e">
        <f t="shared" si="80"/>
        <v>#REF!</v>
      </c>
      <c r="AC260" s="729">
        <f t="shared" si="72"/>
        <v>2016</v>
      </c>
      <c r="AD260" s="733" t="e">
        <f t="shared" si="81"/>
        <v>#REF!</v>
      </c>
      <c r="AE260" s="735" t="e">
        <f t="shared" si="73"/>
        <v>#REF!</v>
      </c>
      <c r="AF260" s="792"/>
    </row>
    <row r="261" spans="1:33" ht="31.5" customHeight="1">
      <c r="A261" s="963">
        <v>249</v>
      </c>
      <c r="B261" s="953" t="s">
        <v>3142</v>
      </c>
      <c r="C261" s="923" t="s">
        <v>3372</v>
      </c>
      <c r="D261" s="923"/>
      <c r="E261" s="923"/>
      <c r="F261" s="923"/>
      <c r="G261" s="923"/>
      <c r="H261" s="935"/>
      <c r="I261" s="923" t="s">
        <v>3320</v>
      </c>
      <c r="J261" s="935">
        <v>2016</v>
      </c>
      <c r="K261" s="947"/>
      <c r="L261" s="935"/>
      <c r="M261" s="935"/>
      <c r="N261" s="935" t="s">
        <v>886</v>
      </c>
      <c r="O261" s="948">
        <v>9359800</v>
      </c>
      <c r="P261" s="935"/>
      <c r="Q261" s="937"/>
      <c r="R261" s="729" t="e">
        <f>#REF!</f>
        <v>#REF!</v>
      </c>
      <c r="S261" s="730" t="e">
        <f t="shared" si="74"/>
        <v>#REF!</v>
      </c>
      <c r="T261" s="730" t="e">
        <f t="shared" si="75"/>
        <v>#REF!</v>
      </c>
      <c r="U261" s="731" t="e">
        <f t="shared" si="76"/>
        <v>#REF!</v>
      </c>
      <c r="V261" s="732"/>
      <c r="W261" s="731"/>
      <c r="X261" s="731"/>
      <c r="Y261" s="731" t="e">
        <f t="shared" si="77"/>
        <v>#REF!</v>
      </c>
      <c r="Z261" s="732" t="e">
        <f t="shared" si="78"/>
        <v>#REF!</v>
      </c>
      <c r="AA261" s="732" t="e">
        <f t="shared" si="79"/>
        <v>#REF!</v>
      </c>
      <c r="AB261" s="732" t="e">
        <f t="shared" si="80"/>
        <v>#REF!</v>
      </c>
      <c r="AC261" s="729">
        <f t="shared" si="72"/>
        <v>2016</v>
      </c>
      <c r="AD261" s="733" t="e">
        <f t="shared" si="81"/>
        <v>#REF!</v>
      </c>
      <c r="AE261" s="735" t="e">
        <f t="shared" si="73"/>
        <v>#REF!</v>
      </c>
      <c r="AF261" s="792"/>
    </row>
    <row r="262" spans="1:33" ht="31.5" customHeight="1">
      <c r="A262" s="963">
        <v>250</v>
      </c>
      <c r="B262" s="1062" t="s">
        <v>3406</v>
      </c>
      <c r="C262" s="923" t="s">
        <v>3372</v>
      </c>
      <c r="D262" s="1063"/>
      <c r="E262" s="1063"/>
      <c r="F262" s="1063"/>
      <c r="G262" s="1063"/>
      <c r="H262" s="1064"/>
      <c r="I262" s="1063" t="s">
        <v>3409</v>
      </c>
      <c r="J262" s="1064">
        <v>2018</v>
      </c>
      <c r="K262" s="1065"/>
      <c r="L262" s="1064"/>
      <c r="M262" s="1064"/>
      <c r="N262" s="935" t="s">
        <v>886</v>
      </c>
      <c r="O262" s="1066">
        <v>190298000</v>
      </c>
      <c r="P262" s="1064"/>
      <c r="Q262" s="1067"/>
      <c r="R262" s="729"/>
      <c r="S262" s="730"/>
      <c r="T262" s="730"/>
      <c r="U262" s="731"/>
      <c r="V262" s="732"/>
      <c r="W262" s="731"/>
      <c r="X262" s="731"/>
      <c r="Y262" s="731"/>
      <c r="Z262" s="732"/>
      <c r="AA262" s="732"/>
      <c r="AB262" s="734"/>
      <c r="AC262" s="729">
        <f t="shared" si="72"/>
        <v>2018</v>
      </c>
      <c r="AD262" s="733"/>
      <c r="AE262" s="1068"/>
      <c r="AF262" s="792"/>
    </row>
    <row r="263" spans="1:33" ht="31.5" customHeight="1">
      <c r="A263" s="963">
        <v>251</v>
      </c>
      <c r="B263" s="1062" t="s">
        <v>3407</v>
      </c>
      <c r="C263" s="923" t="s">
        <v>3372</v>
      </c>
      <c r="D263" s="1063"/>
      <c r="E263" s="1063"/>
      <c r="F263" s="1063"/>
      <c r="G263" s="1063"/>
      <c r="H263" s="1064"/>
      <c r="I263" s="1063" t="s">
        <v>3215</v>
      </c>
      <c r="J263" s="1064">
        <v>2018</v>
      </c>
      <c r="K263" s="1065"/>
      <c r="L263" s="1064"/>
      <c r="M263" s="1064"/>
      <c r="N263" s="935" t="s">
        <v>886</v>
      </c>
      <c r="O263" s="1066">
        <v>189889000</v>
      </c>
      <c r="P263" s="1064"/>
      <c r="Q263" s="1067"/>
      <c r="R263" s="729"/>
      <c r="S263" s="730"/>
      <c r="T263" s="730"/>
      <c r="U263" s="731"/>
      <c r="V263" s="732"/>
      <c r="W263" s="731"/>
      <c r="X263" s="731"/>
      <c r="Y263" s="731"/>
      <c r="Z263" s="732"/>
      <c r="AA263" s="732"/>
      <c r="AB263" s="734"/>
      <c r="AC263" s="729">
        <f t="shared" si="72"/>
        <v>2018</v>
      </c>
      <c r="AD263" s="733"/>
      <c r="AE263" s="1068"/>
      <c r="AF263" s="792"/>
    </row>
    <row r="264" spans="1:33" ht="31.5" customHeight="1">
      <c r="A264" s="963">
        <v>252</v>
      </c>
      <c r="B264" s="1062" t="s">
        <v>3408</v>
      </c>
      <c r="C264" s="923" t="s">
        <v>3372</v>
      </c>
      <c r="D264" s="1063"/>
      <c r="E264" s="1063"/>
      <c r="F264" s="1063"/>
      <c r="G264" s="1063"/>
      <c r="H264" s="1064"/>
      <c r="I264" s="1063" t="s">
        <v>3410</v>
      </c>
      <c r="J264" s="1064">
        <v>2018</v>
      </c>
      <c r="K264" s="1065"/>
      <c r="L264" s="1064"/>
      <c r="M264" s="1064"/>
      <c r="N264" s="935" t="s">
        <v>886</v>
      </c>
      <c r="O264" s="1066">
        <v>190234000</v>
      </c>
      <c r="P264" s="1064"/>
      <c r="Q264" s="1067"/>
      <c r="R264" s="729"/>
      <c r="S264" s="730"/>
      <c r="T264" s="730"/>
      <c r="U264" s="731"/>
      <c r="V264" s="732"/>
      <c r="W264" s="731"/>
      <c r="X264" s="731"/>
      <c r="Y264" s="731"/>
      <c r="Z264" s="732"/>
      <c r="AA264" s="732"/>
      <c r="AB264" s="734"/>
      <c r="AC264" s="729">
        <f t="shared" si="72"/>
        <v>2018</v>
      </c>
      <c r="AD264" s="733"/>
      <c r="AE264" s="1068"/>
      <c r="AF264" s="792"/>
    </row>
    <row r="265" spans="1:33" ht="23.25" customHeight="1">
      <c r="A265" s="942"/>
      <c r="B265" s="947" t="s">
        <v>2513</v>
      </c>
      <c r="C265" s="923"/>
      <c r="D265" s="923"/>
      <c r="E265" s="923"/>
      <c r="F265" s="923"/>
      <c r="G265" s="923"/>
      <c r="H265" s="935"/>
      <c r="I265" s="1063"/>
      <c r="J265" s="935"/>
      <c r="K265" s="947"/>
      <c r="L265" s="935"/>
      <c r="M265" s="935"/>
      <c r="N265" s="935"/>
      <c r="O265" s="935"/>
      <c r="P265" s="935"/>
      <c r="Q265" s="937"/>
      <c r="R265" s="729"/>
      <c r="S265" s="730"/>
      <c r="T265" s="730"/>
      <c r="U265" s="731"/>
      <c r="V265" s="732"/>
      <c r="W265" s="731"/>
      <c r="X265" s="731"/>
      <c r="Y265" s="731"/>
      <c r="Z265" s="732"/>
      <c r="AA265" s="732"/>
      <c r="AB265" s="734"/>
      <c r="AC265" s="729"/>
      <c r="AD265" s="733"/>
      <c r="AE265" s="733"/>
      <c r="AF265" s="792"/>
    </row>
    <row r="266" spans="1:33" ht="24.75" customHeight="1">
      <c r="A266" s="938" t="s">
        <v>2187</v>
      </c>
      <c r="B266" s="939" t="s">
        <v>3143</v>
      </c>
      <c r="C266" s="923"/>
      <c r="D266" s="935"/>
      <c r="E266" s="923"/>
      <c r="F266" s="923"/>
      <c r="G266" s="923"/>
      <c r="H266" s="935"/>
      <c r="I266" s="923"/>
      <c r="J266" s="935"/>
      <c r="K266" s="947"/>
      <c r="L266" s="935"/>
      <c r="M266" s="935"/>
      <c r="N266" s="935"/>
      <c r="O266" s="940">
        <f>SUM(O267:O270)</f>
        <v>1581640808</v>
      </c>
      <c r="P266" s="935"/>
      <c r="Q266" s="937"/>
      <c r="R266" s="729"/>
      <c r="S266" s="730"/>
      <c r="T266" s="730"/>
      <c r="U266" s="731"/>
      <c r="V266" s="732"/>
      <c r="W266" s="740" t="e">
        <f>SUM(W267:W344)</f>
        <v>#REF!</v>
      </c>
      <c r="X266" s="731"/>
      <c r="Y266" s="736" t="e">
        <f>SUM(Y267:Y270)</f>
        <v>#REF!</v>
      </c>
      <c r="Z266" s="736" t="e">
        <f>SUM(Z267:Z270)</f>
        <v>#REF!</v>
      </c>
      <c r="AA266" s="736" t="e">
        <f>SUM(AA267:AA270)</f>
        <v>#REF!</v>
      </c>
      <c r="AB266" s="736" t="e">
        <f>SUM(AB267:AB270)</f>
        <v>#REF!</v>
      </c>
      <c r="AC266" s="737"/>
      <c r="AD266" s="736" t="e">
        <f>SUM(AD267:AD270)</f>
        <v>#REF!</v>
      </c>
      <c r="AE266" s="739" t="e">
        <f t="shared" si="73"/>
        <v>#REF!</v>
      </c>
      <c r="AF266" s="792"/>
    </row>
    <row r="267" spans="1:33" ht="21.75" customHeight="1">
      <c r="A267" s="963">
        <v>1</v>
      </c>
      <c r="B267" s="953" t="s">
        <v>3144</v>
      </c>
      <c r="C267" s="923" t="s">
        <v>3374</v>
      </c>
      <c r="D267" s="923"/>
      <c r="E267" s="923"/>
      <c r="F267" s="923"/>
      <c r="G267" s="923"/>
      <c r="H267" s="935"/>
      <c r="I267" s="923" t="s">
        <v>3325</v>
      </c>
      <c r="J267" s="945">
        <v>2015</v>
      </c>
      <c r="K267" s="962"/>
      <c r="L267" s="935"/>
      <c r="M267" s="935"/>
      <c r="N267" s="935" t="s">
        <v>886</v>
      </c>
      <c r="O267" s="936">
        <v>193613000</v>
      </c>
      <c r="P267" s="935"/>
      <c r="Q267" s="937"/>
      <c r="R267" s="729" t="e">
        <f>#REF!</f>
        <v>#REF!</v>
      </c>
      <c r="S267" s="730" t="e">
        <f t="shared" ref="S267:S270" si="82">VLOOKUP(R267,kelompok,2,0)</f>
        <v>#REF!</v>
      </c>
      <c r="T267" s="730" t="e">
        <f t="shared" ref="T267:T270" si="83">VLOOKUP(R267,MASAMANFAAT,4,0)</f>
        <v>#REF!</v>
      </c>
      <c r="U267" s="731" t="e">
        <f t="shared" ref="U267:U270" si="84">(O267-10)/T267</f>
        <v>#REF!</v>
      </c>
      <c r="V267" s="732"/>
      <c r="W267" s="731" t="e">
        <f t="shared" ref="W267:W270" si="85">IF(V267&gt;T267,O267-10,U267*V267)</f>
        <v>#REF!</v>
      </c>
      <c r="X267" s="731"/>
      <c r="Y267" s="731" t="e">
        <f t="shared" ref="Y267:Y269" si="86">IF(O267-10=W267,0,U267)</f>
        <v>#REF!</v>
      </c>
      <c r="Z267" s="732" t="e">
        <f t="shared" ref="Z267:Z269" si="87">IF(O267-10=W267+Y267,0,U267)</f>
        <v>#REF!</v>
      </c>
      <c r="AA267" s="732" t="e">
        <f t="shared" ref="AA267:AA269" si="88">IF(O267-10=W267+Y267+Z267,0,U267)</f>
        <v>#REF!</v>
      </c>
      <c r="AB267" s="732" t="e">
        <f t="shared" ref="AB267:AB269" si="89">IF(O267-10=W267+Y267+Z267+AA267,0,U267)</f>
        <v>#REF!</v>
      </c>
      <c r="AC267" s="729">
        <f t="shared" ref="AC267:AC271" si="90">J267</f>
        <v>2015</v>
      </c>
      <c r="AD267" s="733" t="e">
        <f t="shared" ref="AD267:AD269" si="91">O267-(Y267+Z267+W267+AA267+AB267)</f>
        <v>#REF!</v>
      </c>
      <c r="AE267" s="735" t="e">
        <f t="shared" si="73"/>
        <v>#REF!</v>
      </c>
      <c r="AF267" s="792"/>
    </row>
    <row r="268" spans="1:33" ht="21.75" customHeight="1">
      <c r="A268" s="963">
        <v>2</v>
      </c>
      <c r="B268" s="947" t="s">
        <v>3145</v>
      </c>
      <c r="C268" s="923" t="s">
        <v>3374</v>
      </c>
      <c r="D268" s="923"/>
      <c r="E268" s="923"/>
      <c r="F268" s="923"/>
      <c r="G268" s="923"/>
      <c r="H268" s="935"/>
      <c r="I268" s="923" t="s">
        <v>3326</v>
      </c>
      <c r="J268" s="945">
        <v>2015</v>
      </c>
      <c r="K268" s="947"/>
      <c r="L268" s="935"/>
      <c r="M268" s="935"/>
      <c r="N268" s="935" t="s">
        <v>886</v>
      </c>
      <c r="O268" s="936">
        <v>199000000</v>
      </c>
      <c r="P268" s="935"/>
      <c r="Q268" s="937"/>
      <c r="R268" s="729" t="e">
        <f>#REF!</f>
        <v>#REF!</v>
      </c>
      <c r="S268" s="730" t="e">
        <f t="shared" si="82"/>
        <v>#REF!</v>
      </c>
      <c r="T268" s="730" t="e">
        <f t="shared" si="83"/>
        <v>#REF!</v>
      </c>
      <c r="U268" s="731" t="e">
        <f t="shared" si="84"/>
        <v>#REF!</v>
      </c>
      <c r="V268" s="732"/>
      <c r="W268" s="731" t="e">
        <f t="shared" si="85"/>
        <v>#REF!</v>
      </c>
      <c r="X268" s="731"/>
      <c r="Y268" s="731" t="e">
        <f t="shared" si="86"/>
        <v>#REF!</v>
      </c>
      <c r="Z268" s="732" t="e">
        <f t="shared" si="87"/>
        <v>#REF!</v>
      </c>
      <c r="AA268" s="732" t="e">
        <f t="shared" si="88"/>
        <v>#REF!</v>
      </c>
      <c r="AB268" s="732" t="e">
        <f t="shared" si="89"/>
        <v>#REF!</v>
      </c>
      <c r="AC268" s="729">
        <f t="shared" si="90"/>
        <v>2015</v>
      </c>
      <c r="AD268" s="733" t="e">
        <f t="shared" si="91"/>
        <v>#REF!</v>
      </c>
      <c r="AE268" s="735" t="e">
        <f t="shared" si="73"/>
        <v>#REF!</v>
      </c>
      <c r="AF268" s="792"/>
    </row>
    <row r="269" spans="1:33" s="1037" customFormat="1" ht="27.75" customHeight="1">
      <c r="A269" s="1038">
        <v>3</v>
      </c>
      <c r="B269" s="1039" t="s">
        <v>3146</v>
      </c>
      <c r="C269" s="1040" t="s">
        <v>3375</v>
      </c>
      <c r="D269" s="1040"/>
      <c r="E269" s="1040"/>
      <c r="F269" s="1040"/>
      <c r="G269" s="1040"/>
      <c r="H269" s="1041"/>
      <c r="I269" s="1040" t="s">
        <v>3327</v>
      </c>
      <c r="J269" s="1042">
        <v>2015</v>
      </c>
      <c r="K269" s="1043"/>
      <c r="L269" s="1041"/>
      <c r="M269" s="1041"/>
      <c r="N269" s="935" t="s">
        <v>886</v>
      </c>
      <c r="O269" s="1044">
        <f>233145000+49795000</f>
        <v>282940000</v>
      </c>
      <c r="P269" s="1041"/>
      <c r="Q269" s="1045"/>
      <c r="R269" s="1046" t="e">
        <f>#REF!</f>
        <v>#REF!</v>
      </c>
      <c r="S269" s="1047" t="e">
        <f t="shared" si="82"/>
        <v>#REF!</v>
      </c>
      <c r="T269" s="1047" t="e">
        <f t="shared" si="83"/>
        <v>#REF!</v>
      </c>
      <c r="U269" s="1048" t="e">
        <f t="shared" si="84"/>
        <v>#REF!</v>
      </c>
      <c r="V269" s="1049"/>
      <c r="W269" s="1048" t="e">
        <f t="shared" si="85"/>
        <v>#REF!</v>
      </c>
      <c r="X269" s="1048"/>
      <c r="Y269" s="1048" t="e">
        <f t="shared" si="86"/>
        <v>#REF!</v>
      </c>
      <c r="Z269" s="1049" t="e">
        <f t="shared" si="87"/>
        <v>#REF!</v>
      </c>
      <c r="AA269" s="1049" t="e">
        <f t="shared" si="88"/>
        <v>#REF!</v>
      </c>
      <c r="AB269" s="1049" t="e">
        <f t="shared" si="89"/>
        <v>#REF!</v>
      </c>
      <c r="AC269" s="1046">
        <f t="shared" si="90"/>
        <v>2015</v>
      </c>
      <c r="AD269" s="1050" t="e">
        <f t="shared" si="91"/>
        <v>#REF!</v>
      </c>
      <c r="AE269" s="1051" t="e">
        <f t="shared" si="73"/>
        <v>#REF!</v>
      </c>
      <c r="AF269" s="1051" t="s">
        <v>3384</v>
      </c>
      <c r="AG269" s="1052">
        <v>49795000</v>
      </c>
    </row>
    <row r="270" spans="1:33" ht="28.5" customHeight="1">
      <c r="A270" s="963">
        <v>4</v>
      </c>
      <c r="B270" s="953" t="s">
        <v>3147</v>
      </c>
      <c r="C270" s="923" t="s">
        <v>3376</v>
      </c>
      <c r="D270" s="923"/>
      <c r="E270" s="923"/>
      <c r="F270" s="923"/>
      <c r="G270" s="923"/>
      <c r="H270" s="935"/>
      <c r="I270" s="1063" t="s">
        <v>3411</v>
      </c>
      <c r="J270" s="935">
        <v>2017</v>
      </c>
      <c r="K270" s="962"/>
      <c r="L270" s="935"/>
      <c r="M270" s="935"/>
      <c r="N270" s="935" t="s">
        <v>886</v>
      </c>
      <c r="O270" s="936">
        <v>906087808</v>
      </c>
      <c r="P270" s="935"/>
      <c r="Q270" s="937"/>
      <c r="R270" s="729" t="e">
        <f>#REF!</f>
        <v>#REF!</v>
      </c>
      <c r="S270" s="730" t="e">
        <f t="shared" si="82"/>
        <v>#REF!</v>
      </c>
      <c r="T270" s="730" t="e">
        <f t="shared" si="83"/>
        <v>#REF!</v>
      </c>
      <c r="U270" s="731" t="e">
        <f t="shared" si="84"/>
        <v>#REF!</v>
      </c>
      <c r="V270" s="732"/>
      <c r="W270" s="731" t="e">
        <f t="shared" si="85"/>
        <v>#REF!</v>
      </c>
      <c r="X270" s="731"/>
      <c r="Y270" s="1783" t="s">
        <v>2826</v>
      </c>
      <c r="Z270" s="1783"/>
      <c r="AA270" s="1783"/>
      <c r="AB270" s="1784"/>
      <c r="AC270" s="729">
        <f t="shared" si="90"/>
        <v>2017</v>
      </c>
      <c r="AD270" s="738">
        <v>0</v>
      </c>
      <c r="AE270" s="738">
        <v>0</v>
      </c>
      <c r="AF270" s="792"/>
    </row>
    <row r="271" spans="1:33" ht="28.5" customHeight="1">
      <c r="A271" s="963">
        <v>5</v>
      </c>
      <c r="B271" s="953" t="s">
        <v>3147</v>
      </c>
      <c r="C271" s="923" t="s">
        <v>3376</v>
      </c>
      <c r="D271" s="1063"/>
      <c r="E271" s="1063"/>
      <c r="F271" s="1063"/>
      <c r="G271" s="1063"/>
      <c r="H271" s="1064"/>
      <c r="I271" s="1063" t="s">
        <v>3418</v>
      </c>
      <c r="J271" s="1064">
        <v>2018</v>
      </c>
      <c r="K271" s="1069"/>
      <c r="L271" s="1064"/>
      <c r="M271" s="1064"/>
      <c r="N271" s="935" t="s">
        <v>886</v>
      </c>
      <c r="O271" s="1070">
        <v>1097599800</v>
      </c>
      <c r="P271" s="1064"/>
      <c r="Q271" s="1067"/>
      <c r="R271" s="729"/>
      <c r="S271" s="730"/>
      <c r="T271" s="730"/>
      <c r="U271" s="731"/>
      <c r="V271" s="734"/>
      <c r="W271" s="731"/>
      <c r="X271" s="731"/>
      <c r="Y271" s="1036"/>
      <c r="Z271" s="1036"/>
      <c r="AA271" s="1036"/>
      <c r="AB271" s="1071"/>
      <c r="AC271" s="729">
        <f t="shared" si="90"/>
        <v>2018</v>
      </c>
      <c r="AD271" s="738"/>
      <c r="AE271" s="738"/>
      <c r="AF271" s="792"/>
    </row>
    <row r="272" spans="1:33" ht="28.5" customHeight="1">
      <c r="A272" s="963">
        <v>6</v>
      </c>
      <c r="B272" s="1062" t="s">
        <v>3414</v>
      </c>
      <c r="C272" s="923" t="s">
        <v>3374</v>
      </c>
      <c r="D272" s="1063"/>
      <c r="E272" s="1063"/>
      <c r="F272" s="1063"/>
      <c r="G272" s="1063"/>
      <c r="H272" s="1064"/>
      <c r="I272" s="1063" t="s">
        <v>1121</v>
      </c>
      <c r="J272" s="1064">
        <v>2018</v>
      </c>
      <c r="K272" s="1069" t="s">
        <v>3436</v>
      </c>
      <c r="L272" s="1064"/>
      <c r="M272" s="1064"/>
      <c r="N272" s="935" t="s">
        <v>886</v>
      </c>
      <c r="O272" s="1070">
        <v>189925000</v>
      </c>
      <c r="P272" s="1064"/>
      <c r="Q272" s="1067"/>
      <c r="R272" s="729"/>
      <c r="S272" s="730"/>
      <c r="T272" s="730"/>
      <c r="U272" s="731"/>
      <c r="V272" s="734"/>
      <c r="W272" s="731"/>
      <c r="X272" s="731"/>
      <c r="Y272" s="1036"/>
      <c r="Z272" s="1036"/>
      <c r="AA272" s="1036"/>
      <c r="AB272" s="1071"/>
      <c r="AC272" s="729"/>
      <c r="AD272" s="738"/>
      <c r="AE272" s="738"/>
      <c r="AF272" s="792"/>
    </row>
    <row r="273" spans="1:32" ht="28.5" customHeight="1">
      <c r="A273" s="963">
        <v>7</v>
      </c>
      <c r="B273" s="1062" t="s">
        <v>3415</v>
      </c>
      <c r="C273" s="923" t="s">
        <v>3374</v>
      </c>
      <c r="D273" s="1063"/>
      <c r="E273" s="1063"/>
      <c r="F273" s="1063"/>
      <c r="G273" s="1063"/>
      <c r="H273" s="1064"/>
      <c r="I273" s="1063" t="s">
        <v>3419</v>
      </c>
      <c r="J273" s="1064">
        <v>2018</v>
      </c>
      <c r="K273" s="1069" t="s">
        <v>3437</v>
      </c>
      <c r="L273" s="1064"/>
      <c r="M273" s="1064"/>
      <c r="N273" s="935" t="s">
        <v>886</v>
      </c>
      <c r="O273" s="1070">
        <v>204914000</v>
      </c>
      <c r="P273" s="1064"/>
      <c r="Q273" s="1067"/>
      <c r="R273" s="729"/>
      <c r="S273" s="730"/>
      <c r="T273" s="730"/>
      <c r="U273" s="731"/>
      <c r="V273" s="734"/>
      <c r="W273" s="731"/>
      <c r="X273" s="731"/>
      <c r="Y273" s="1036"/>
      <c r="Z273" s="1036"/>
      <c r="AA273" s="1036"/>
      <c r="AB273" s="1071"/>
      <c r="AC273" s="729"/>
      <c r="AD273" s="738"/>
      <c r="AE273" s="738"/>
      <c r="AF273" s="792"/>
    </row>
    <row r="274" spans="1:32" ht="28.5" customHeight="1">
      <c r="A274" s="963">
        <v>8</v>
      </c>
      <c r="B274" s="1062" t="s">
        <v>3416</v>
      </c>
      <c r="C274" s="923" t="s">
        <v>3374</v>
      </c>
      <c r="D274" s="1063"/>
      <c r="E274" s="1063"/>
      <c r="F274" s="1063"/>
      <c r="G274" s="1063"/>
      <c r="H274" s="1064"/>
      <c r="I274" s="1063" t="s">
        <v>3420</v>
      </c>
      <c r="J274" s="1064">
        <v>2018</v>
      </c>
      <c r="K274" s="1069" t="s">
        <v>3438</v>
      </c>
      <c r="L274" s="1064"/>
      <c r="M274" s="1064"/>
      <c r="N274" s="935" t="s">
        <v>886</v>
      </c>
      <c r="O274" s="1070">
        <v>155055000</v>
      </c>
      <c r="P274" s="1064"/>
      <c r="Q274" s="1067"/>
      <c r="R274" s="729"/>
      <c r="S274" s="730"/>
      <c r="T274" s="730"/>
      <c r="U274" s="731"/>
      <c r="V274" s="734"/>
      <c r="W274" s="731"/>
      <c r="X274" s="731"/>
      <c r="Y274" s="1036"/>
      <c r="Z274" s="1036"/>
      <c r="AA274" s="1036"/>
      <c r="AB274" s="1071"/>
      <c r="AC274" s="729"/>
      <c r="AD274" s="738"/>
      <c r="AE274" s="738"/>
      <c r="AF274" s="792"/>
    </row>
    <row r="275" spans="1:32" ht="28.5" customHeight="1">
      <c r="A275" s="963">
        <v>9</v>
      </c>
      <c r="B275" s="1062" t="s">
        <v>3417</v>
      </c>
      <c r="C275" s="923" t="s">
        <v>3374</v>
      </c>
      <c r="D275" s="1063"/>
      <c r="E275" s="1063"/>
      <c r="F275" s="1063"/>
      <c r="G275" s="1063"/>
      <c r="H275" s="1064"/>
      <c r="I275" s="1063" t="s">
        <v>3421</v>
      </c>
      <c r="J275" s="1064">
        <v>2018</v>
      </c>
      <c r="K275" s="1069" t="s">
        <v>3439</v>
      </c>
      <c r="L275" s="1064"/>
      <c r="M275" s="1064"/>
      <c r="N275" s="935" t="s">
        <v>886</v>
      </c>
      <c r="O275" s="1070">
        <v>205102000</v>
      </c>
      <c r="P275" s="1064"/>
      <c r="Q275" s="1067"/>
      <c r="R275" s="729"/>
      <c r="S275" s="730"/>
      <c r="T275" s="730"/>
      <c r="U275" s="731"/>
      <c r="V275" s="734"/>
      <c r="W275" s="731"/>
      <c r="X275" s="731"/>
      <c r="Y275" s="1036"/>
      <c r="Z275" s="1036"/>
      <c r="AA275" s="1036"/>
      <c r="AB275" s="1071"/>
      <c r="AC275" s="729"/>
      <c r="AD275" s="738"/>
      <c r="AE275" s="738"/>
      <c r="AF275" s="792"/>
    </row>
    <row r="276" spans="1:32" ht="28.5" customHeight="1">
      <c r="A276" s="963"/>
      <c r="B276" s="1062"/>
      <c r="C276" s="1063"/>
      <c r="D276" s="1063"/>
      <c r="E276" s="1063"/>
      <c r="F276" s="1063"/>
      <c r="G276" s="1063"/>
      <c r="H276" s="1064"/>
      <c r="I276" s="1063"/>
      <c r="J276" s="1064"/>
      <c r="K276" s="1069"/>
      <c r="L276" s="1064"/>
      <c r="M276" s="1064"/>
      <c r="N276" s="1064"/>
      <c r="O276" s="1070"/>
      <c r="P276" s="1064"/>
      <c r="Q276" s="1067"/>
      <c r="R276" s="729"/>
      <c r="S276" s="730"/>
      <c r="T276" s="730"/>
      <c r="U276" s="731"/>
      <c r="V276" s="734"/>
      <c r="W276" s="731"/>
      <c r="X276" s="731"/>
      <c r="Y276" s="1036"/>
      <c r="Z276" s="1036"/>
      <c r="AA276" s="1036"/>
      <c r="AB276" s="1071"/>
      <c r="AC276" s="729"/>
      <c r="AD276" s="738"/>
      <c r="AE276" s="738"/>
      <c r="AF276" s="792"/>
    </row>
    <row r="277" spans="1:32" ht="21.75" customHeight="1">
      <c r="A277" s="942"/>
      <c r="B277" s="953" t="s">
        <v>2513</v>
      </c>
      <c r="C277" s="923"/>
      <c r="D277" s="923"/>
      <c r="E277" s="923"/>
      <c r="F277" s="923"/>
      <c r="G277" s="923"/>
      <c r="H277" s="935"/>
      <c r="I277" s="1063"/>
      <c r="J277" s="935"/>
      <c r="K277" s="947"/>
      <c r="L277" s="935"/>
      <c r="M277" s="935"/>
      <c r="N277" s="935"/>
      <c r="O277" s="936"/>
      <c r="P277" s="935"/>
      <c r="Q277" s="937"/>
      <c r="AF277" s="792"/>
    </row>
    <row r="278" spans="1:32" ht="23.25" customHeight="1">
      <c r="A278" s="938" t="s">
        <v>2194</v>
      </c>
      <c r="B278" s="939" t="s">
        <v>2770</v>
      </c>
      <c r="C278" s="922" t="s">
        <v>1507</v>
      </c>
      <c r="D278" s="922"/>
      <c r="E278" s="916"/>
      <c r="F278" s="916"/>
      <c r="G278" s="916"/>
      <c r="H278" s="922"/>
      <c r="I278" s="916"/>
      <c r="J278" s="922"/>
      <c r="K278" s="939"/>
      <c r="L278" s="922"/>
      <c r="M278" s="922"/>
      <c r="N278" s="922"/>
      <c r="O278" s="940">
        <v>0</v>
      </c>
      <c r="P278" s="935"/>
      <c r="Q278" s="937"/>
      <c r="S278" s="145"/>
      <c r="AF278" s="792"/>
    </row>
    <row r="279" spans="1:32" ht="23.25" customHeight="1">
      <c r="A279" s="938"/>
      <c r="B279" s="954" t="s">
        <v>2513</v>
      </c>
      <c r="C279" s="916"/>
      <c r="D279" s="916"/>
      <c r="E279" s="916"/>
      <c r="F279" s="916"/>
      <c r="G279" s="916"/>
      <c r="H279" s="922"/>
      <c r="I279" s="1063"/>
      <c r="J279" s="922"/>
      <c r="K279" s="939"/>
      <c r="L279" s="922"/>
      <c r="M279" s="922"/>
      <c r="N279" s="922"/>
      <c r="O279" s="922"/>
      <c r="P279" s="935"/>
      <c r="Q279" s="937"/>
      <c r="AF279" s="792"/>
    </row>
    <row r="280" spans="1:32" s="917" customFormat="1" ht="24.75" customHeight="1">
      <c r="A280" s="938" t="s">
        <v>2198</v>
      </c>
      <c r="B280" s="916" t="s">
        <v>3148</v>
      </c>
      <c r="C280" s="916"/>
      <c r="D280" s="922"/>
      <c r="E280" s="916"/>
      <c r="F280" s="916"/>
      <c r="G280" s="916"/>
      <c r="H280" s="922"/>
      <c r="I280" s="916"/>
      <c r="J280" s="922">
        <v>2009</v>
      </c>
      <c r="K280" s="939"/>
      <c r="L280" s="922"/>
      <c r="M280" s="922"/>
      <c r="N280" s="922"/>
      <c r="O280" s="940">
        <f>SUM(O281:O352)</f>
        <v>17629413317.360725</v>
      </c>
      <c r="P280" s="935"/>
      <c r="Q280" s="937"/>
      <c r="S280" s="918"/>
      <c r="W280" s="919" t="e">
        <f>SUM(W281:W352)</f>
        <v>#REF!</v>
      </c>
      <c r="Y280" s="919" t="e">
        <f>SUM(Y281:Y352)</f>
        <v>#REF!</v>
      </c>
      <c r="Z280" s="919" t="e">
        <f>SUM(Z281:Z352)</f>
        <v>#REF!</v>
      </c>
      <c r="AA280" s="919" t="e">
        <f>SUM(AA281:AA352)</f>
        <v>#REF!</v>
      </c>
      <c r="AB280" s="919" t="e">
        <f>SUM(AB281:AB352)</f>
        <v>#REF!</v>
      </c>
      <c r="AC280" s="920"/>
      <c r="AD280" s="919" t="e">
        <f>SUM(AD281:AD352)</f>
        <v>#REF!</v>
      </c>
      <c r="AE280" s="792" t="e">
        <f>AB280+AA280+Z280+Y280+W280</f>
        <v>#REF!</v>
      </c>
      <c r="AF280" s="792">
        <v>17679208317.360001</v>
      </c>
    </row>
    <row r="281" spans="1:32" ht="24.75" customHeight="1">
      <c r="A281" s="963">
        <v>1</v>
      </c>
      <c r="B281" s="947" t="s">
        <v>2202</v>
      </c>
      <c r="C281" s="923" t="s">
        <v>3377</v>
      </c>
      <c r="D281" s="935"/>
      <c r="E281" s="923"/>
      <c r="F281" s="923"/>
      <c r="G281" s="923"/>
      <c r="H281" s="935"/>
      <c r="I281" s="923"/>
      <c r="J281" s="935">
        <v>2009</v>
      </c>
      <c r="K281" s="947"/>
      <c r="L281" s="935"/>
      <c r="M281" s="935"/>
      <c r="N281" s="935" t="s">
        <v>886</v>
      </c>
      <c r="O281" s="944">
        <v>47598737.41278778</v>
      </c>
      <c r="P281" s="935" t="s">
        <v>966</v>
      </c>
      <c r="Q281" s="937"/>
      <c r="R281" s="729" t="e">
        <f>#REF!</f>
        <v>#REF!</v>
      </c>
      <c r="S281" s="730" t="e">
        <f t="shared" ref="S281" si="92">VLOOKUP(R281,kelompok,2,0)</f>
        <v>#REF!</v>
      </c>
      <c r="T281" s="730" t="e">
        <f t="shared" ref="T281" si="93">VLOOKUP(R281,MASAMANFAAT,4,0)</f>
        <v>#REF!</v>
      </c>
      <c r="U281" s="731" t="e">
        <f t="shared" ref="U281" si="94">(O281-10)/T281</f>
        <v>#REF!</v>
      </c>
      <c r="V281" s="732"/>
      <c r="W281" s="731" t="e">
        <f t="shared" ref="W281:W284" si="95">IF(V281&gt;T281,O281-10,U281*V281)</f>
        <v>#REF!</v>
      </c>
      <c r="X281" s="731"/>
      <c r="Y281" s="731" t="e">
        <f t="shared" ref="Y281" si="96">IF(O281-10=W281,0,U281)</f>
        <v>#REF!</v>
      </c>
      <c r="Z281" s="732" t="e">
        <f t="shared" ref="Z281" si="97">IF(O281-10=W281+Y281,0,U281)</f>
        <v>#REF!</v>
      </c>
      <c r="AA281" s="732" t="e">
        <f t="shared" ref="AA281" si="98">IF(O281-10=W281+Y281+Z281,0,U281)</f>
        <v>#REF!</v>
      </c>
      <c r="AB281" s="732" t="e">
        <f t="shared" ref="AB281" si="99">IF(O281-10=W281+Y281+Z281+AA281,0,U281)</f>
        <v>#REF!</v>
      </c>
      <c r="AC281" s="729">
        <f t="shared" ref="AC281" si="100">J281</f>
        <v>2009</v>
      </c>
      <c r="AD281" s="733" t="e">
        <f t="shared" ref="AD281" si="101">O281-(Y281+Z281+W281+AA281+AB281)</f>
        <v>#REF!</v>
      </c>
      <c r="AE281" s="735" t="e">
        <f>AB281+AA281+Z281+Y281+W281</f>
        <v>#REF!</v>
      </c>
      <c r="AF281" s="792"/>
    </row>
    <row r="282" spans="1:32" ht="24.75" customHeight="1">
      <c r="A282" s="963">
        <v>2</v>
      </c>
      <c r="B282" s="947" t="s">
        <v>2202</v>
      </c>
      <c r="C282" s="923" t="s">
        <v>3377</v>
      </c>
      <c r="D282" s="935"/>
      <c r="E282" s="923"/>
      <c r="F282" s="923"/>
      <c r="G282" s="923"/>
      <c r="H282" s="935"/>
      <c r="I282" s="923"/>
      <c r="J282" s="935">
        <v>2009</v>
      </c>
      <c r="K282" s="947"/>
      <c r="L282" s="935"/>
      <c r="M282" s="935"/>
      <c r="N282" s="935" t="s">
        <v>886</v>
      </c>
      <c r="O282" s="944">
        <v>47764279.045338631</v>
      </c>
      <c r="P282" s="935" t="s">
        <v>966</v>
      </c>
      <c r="Q282" s="937"/>
      <c r="R282" s="729" t="e">
        <f>#REF!</f>
        <v>#REF!</v>
      </c>
      <c r="S282" s="730" t="e">
        <f t="shared" ref="S282:S341" si="102">VLOOKUP(R282,kelompok,2,0)</f>
        <v>#REF!</v>
      </c>
      <c r="T282" s="730" t="e">
        <f t="shared" ref="T282:T341" si="103">VLOOKUP(R282,MASAMANFAAT,4,0)</f>
        <v>#REF!</v>
      </c>
      <c r="U282" s="731" t="e">
        <f t="shared" ref="U282:U341" si="104">(O282-10)/T282</f>
        <v>#REF!</v>
      </c>
      <c r="V282" s="732"/>
      <c r="W282" s="731" t="e">
        <f t="shared" si="95"/>
        <v>#REF!</v>
      </c>
      <c r="X282" s="731"/>
      <c r="Y282" s="731" t="e">
        <f t="shared" ref="Y282:Y341" si="105">IF(O282-10=W282,0,U282)</f>
        <v>#REF!</v>
      </c>
      <c r="Z282" s="732" t="e">
        <f t="shared" ref="Z282:Z341" si="106">IF(O282-10=W282+Y282,0,U282)</f>
        <v>#REF!</v>
      </c>
      <c r="AA282" s="732" t="e">
        <f t="shared" ref="AA282:AA341" si="107">IF(O282-10=W282+Y282+Z282,0,U282)</f>
        <v>#REF!</v>
      </c>
      <c r="AB282" s="732" t="e">
        <f t="shared" ref="AB282:AB341" si="108">IF(O282-10=W282+Y282+Z282+AA282,0,U282)</f>
        <v>#REF!</v>
      </c>
      <c r="AC282" s="729">
        <f t="shared" ref="AC282:AC341" si="109">J282</f>
        <v>2009</v>
      </c>
      <c r="AD282" s="733" t="e">
        <f t="shared" ref="AD282:AD341" si="110">O282-(Y282+Z282+W282+AA282+AB282)</f>
        <v>#REF!</v>
      </c>
      <c r="AE282" s="735" t="e">
        <f t="shared" ref="AE282:AE341" si="111">AB282+AA282+Z282+Y282+W282</f>
        <v>#REF!</v>
      </c>
      <c r="AF282" s="792"/>
    </row>
    <row r="283" spans="1:32" ht="24.75" customHeight="1">
      <c r="A283" s="963">
        <v>3</v>
      </c>
      <c r="B283" s="947" t="s">
        <v>2202</v>
      </c>
      <c r="C283" s="923" t="s">
        <v>3377</v>
      </c>
      <c r="D283" s="935"/>
      <c r="E283" s="923"/>
      <c r="F283" s="923"/>
      <c r="G283" s="923"/>
      <c r="H283" s="935"/>
      <c r="I283" s="923"/>
      <c r="J283" s="935">
        <v>2009</v>
      </c>
      <c r="K283" s="947"/>
      <c r="L283" s="935"/>
      <c r="M283" s="935"/>
      <c r="N283" s="935" t="s">
        <v>886</v>
      </c>
      <c r="O283" s="944">
        <v>47838521.95933114</v>
      </c>
      <c r="P283" s="935" t="s">
        <v>966</v>
      </c>
      <c r="Q283" s="937"/>
      <c r="R283" s="729" t="e">
        <f>#REF!</f>
        <v>#REF!</v>
      </c>
      <c r="S283" s="730" t="e">
        <f t="shared" si="102"/>
        <v>#REF!</v>
      </c>
      <c r="T283" s="730" t="e">
        <f t="shared" si="103"/>
        <v>#REF!</v>
      </c>
      <c r="U283" s="731" t="e">
        <f t="shared" si="104"/>
        <v>#REF!</v>
      </c>
      <c r="V283" s="732"/>
      <c r="W283" s="731" t="e">
        <f t="shared" si="95"/>
        <v>#REF!</v>
      </c>
      <c r="X283" s="731"/>
      <c r="Y283" s="731" t="e">
        <f t="shared" si="105"/>
        <v>#REF!</v>
      </c>
      <c r="Z283" s="732" t="e">
        <f t="shared" si="106"/>
        <v>#REF!</v>
      </c>
      <c r="AA283" s="732" t="e">
        <f t="shared" si="107"/>
        <v>#REF!</v>
      </c>
      <c r="AB283" s="732" t="e">
        <f t="shared" si="108"/>
        <v>#REF!</v>
      </c>
      <c r="AC283" s="729">
        <f t="shared" si="109"/>
        <v>2009</v>
      </c>
      <c r="AD283" s="733" t="e">
        <f t="shared" si="110"/>
        <v>#REF!</v>
      </c>
      <c r="AE283" s="735" t="e">
        <f t="shared" si="111"/>
        <v>#REF!</v>
      </c>
      <c r="AF283" s="792"/>
    </row>
    <row r="284" spans="1:32" ht="24.75" customHeight="1" thickBot="1">
      <c r="A284" s="1025">
        <v>4</v>
      </c>
      <c r="B284" s="1029" t="s">
        <v>2202</v>
      </c>
      <c r="C284" s="1027" t="s">
        <v>3377</v>
      </c>
      <c r="D284" s="950"/>
      <c r="E284" s="925"/>
      <c r="F284" s="925"/>
      <c r="G284" s="925"/>
      <c r="H284" s="950"/>
      <c r="I284" s="925"/>
      <c r="J284" s="950">
        <v>2009</v>
      </c>
      <c r="K284" s="970"/>
      <c r="L284" s="950"/>
      <c r="M284" s="950"/>
      <c r="N284" s="950" t="s">
        <v>886</v>
      </c>
      <c r="O284" s="973">
        <v>47672980.326780282</v>
      </c>
      <c r="P284" s="950" t="s">
        <v>966</v>
      </c>
      <c r="Q284" s="951"/>
      <c r="R284" s="729" t="e">
        <f>#REF!</f>
        <v>#REF!</v>
      </c>
      <c r="S284" s="730" t="e">
        <f t="shared" si="102"/>
        <v>#REF!</v>
      </c>
      <c r="T284" s="730" t="e">
        <f t="shared" si="103"/>
        <v>#REF!</v>
      </c>
      <c r="U284" s="731" t="e">
        <f t="shared" si="104"/>
        <v>#REF!</v>
      </c>
      <c r="V284" s="732"/>
      <c r="W284" s="731" t="e">
        <f t="shared" si="95"/>
        <v>#REF!</v>
      </c>
      <c r="X284" s="731"/>
      <c r="Y284" s="731" t="e">
        <f t="shared" si="105"/>
        <v>#REF!</v>
      </c>
      <c r="Z284" s="732" t="e">
        <f t="shared" si="106"/>
        <v>#REF!</v>
      </c>
      <c r="AA284" s="732" t="e">
        <f t="shared" si="107"/>
        <v>#REF!</v>
      </c>
      <c r="AB284" s="732" t="e">
        <f t="shared" si="108"/>
        <v>#REF!</v>
      </c>
      <c r="AC284" s="729">
        <f t="shared" si="109"/>
        <v>2009</v>
      </c>
      <c r="AD284" s="733" t="e">
        <f t="shared" si="110"/>
        <v>#REF!</v>
      </c>
      <c r="AE284" s="735" t="e">
        <f t="shared" si="111"/>
        <v>#REF!</v>
      </c>
      <c r="AF284" s="792"/>
    </row>
    <row r="285" spans="1:32" ht="24.75" customHeight="1">
      <c r="A285" s="1024">
        <v>5</v>
      </c>
      <c r="B285" s="964" t="s">
        <v>2202</v>
      </c>
      <c r="C285" s="965" t="s">
        <v>3377</v>
      </c>
      <c r="D285" s="967"/>
      <c r="E285" s="965"/>
      <c r="F285" s="965"/>
      <c r="G285" s="965"/>
      <c r="H285" s="967"/>
      <c r="I285" s="965"/>
      <c r="J285" s="967">
        <v>2009</v>
      </c>
      <c r="K285" s="964"/>
      <c r="L285" s="967"/>
      <c r="M285" s="967"/>
      <c r="N285" s="967" t="s">
        <v>886</v>
      </c>
      <c r="O285" s="968">
        <v>47430185.932372369</v>
      </c>
      <c r="P285" s="967" t="s">
        <v>966</v>
      </c>
      <c r="Q285" s="969"/>
      <c r="R285" s="729" t="e">
        <f>#REF!</f>
        <v>#REF!</v>
      </c>
      <c r="S285" s="730" t="e">
        <f t="shared" si="102"/>
        <v>#REF!</v>
      </c>
      <c r="T285" s="730" t="e">
        <f t="shared" si="103"/>
        <v>#REF!</v>
      </c>
      <c r="U285" s="731" t="e">
        <f t="shared" si="104"/>
        <v>#REF!</v>
      </c>
      <c r="V285" s="732"/>
      <c r="W285" s="731" t="e">
        <f t="shared" ref="W285:W348" si="112">IF(V285&gt;T285,O285-10,U285*V285)</f>
        <v>#REF!</v>
      </c>
      <c r="X285" s="731"/>
      <c r="Y285" s="731" t="e">
        <f t="shared" si="105"/>
        <v>#REF!</v>
      </c>
      <c r="Z285" s="732" t="e">
        <f t="shared" si="106"/>
        <v>#REF!</v>
      </c>
      <c r="AA285" s="732" t="e">
        <f t="shared" si="107"/>
        <v>#REF!</v>
      </c>
      <c r="AB285" s="732" t="e">
        <f t="shared" si="108"/>
        <v>#REF!</v>
      </c>
      <c r="AC285" s="729">
        <f t="shared" si="109"/>
        <v>2009</v>
      </c>
      <c r="AD285" s="733" t="e">
        <f t="shared" si="110"/>
        <v>#REF!</v>
      </c>
      <c r="AE285" s="735" t="e">
        <f t="shared" si="111"/>
        <v>#REF!</v>
      </c>
      <c r="AF285" s="792"/>
    </row>
    <row r="286" spans="1:32" ht="24.75" customHeight="1">
      <c r="A286" s="963">
        <v>6</v>
      </c>
      <c r="B286" s="947" t="s">
        <v>2202</v>
      </c>
      <c r="C286" s="923" t="s">
        <v>3377</v>
      </c>
      <c r="D286" s="935"/>
      <c r="E286" s="923"/>
      <c r="F286" s="923"/>
      <c r="G286" s="923"/>
      <c r="H286" s="935"/>
      <c r="I286" s="923"/>
      <c r="J286" s="935">
        <v>2009</v>
      </c>
      <c r="K286" s="947"/>
      <c r="L286" s="935"/>
      <c r="M286" s="935"/>
      <c r="N286" s="935" t="s">
        <v>886</v>
      </c>
      <c r="O286" s="944">
        <v>47653917.956971399</v>
      </c>
      <c r="P286" s="935" t="s">
        <v>966</v>
      </c>
      <c r="Q286" s="937"/>
      <c r="R286" s="729" t="e">
        <f>#REF!</f>
        <v>#REF!</v>
      </c>
      <c r="S286" s="730" t="e">
        <f t="shared" si="102"/>
        <v>#REF!</v>
      </c>
      <c r="T286" s="730" t="e">
        <f t="shared" si="103"/>
        <v>#REF!</v>
      </c>
      <c r="U286" s="731" t="e">
        <f t="shared" si="104"/>
        <v>#REF!</v>
      </c>
      <c r="V286" s="732"/>
      <c r="W286" s="731" t="e">
        <f t="shared" si="112"/>
        <v>#REF!</v>
      </c>
      <c r="X286" s="731"/>
      <c r="Y286" s="731" t="e">
        <f t="shared" si="105"/>
        <v>#REF!</v>
      </c>
      <c r="Z286" s="732" t="e">
        <f t="shared" si="106"/>
        <v>#REF!</v>
      </c>
      <c r="AA286" s="732" t="e">
        <f t="shared" si="107"/>
        <v>#REF!</v>
      </c>
      <c r="AB286" s="732" t="e">
        <f t="shared" si="108"/>
        <v>#REF!</v>
      </c>
      <c r="AC286" s="729">
        <f t="shared" si="109"/>
        <v>2009</v>
      </c>
      <c r="AD286" s="733" t="e">
        <f t="shared" si="110"/>
        <v>#REF!</v>
      </c>
      <c r="AE286" s="735" t="e">
        <f t="shared" si="111"/>
        <v>#REF!</v>
      </c>
      <c r="AF286" s="792"/>
    </row>
    <row r="287" spans="1:32" ht="24.75" customHeight="1">
      <c r="A287" s="963">
        <v>7</v>
      </c>
      <c r="B287" s="947" t="s">
        <v>2202</v>
      </c>
      <c r="C287" s="923" t="s">
        <v>3377</v>
      </c>
      <c r="D287" s="935"/>
      <c r="E287" s="923"/>
      <c r="F287" s="923"/>
      <c r="G287" s="923"/>
      <c r="H287" s="935"/>
      <c r="I287" s="923"/>
      <c r="J287" s="935">
        <v>2009</v>
      </c>
      <c r="K287" s="947"/>
      <c r="L287" s="935"/>
      <c r="M287" s="935"/>
      <c r="N287" s="935" t="s">
        <v>886</v>
      </c>
      <c r="O287" s="944">
        <v>47562619.238413043</v>
      </c>
      <c r="P287" s="935" t="s">
        <v>966</v>
      </c>
      <c r="Q287" s="937"/>
      <c r="R287" s="729" t="e">
        <f>#REF!</f>
        <v>#REF!</v>
      </c>
      <c r="S287" s="730" t="e">
        <f t="shared" si="102"/>
        <v>#REF!</v>
      </c>
      <c r="T287" s="730" t="e">
        <f t="shared" si="103"/>
        <v>#REF!</v>
      </c>
      <c r="U287" s="731" t="e">
        <f t="shared" si="104"/>
        <v>#REF!</v>
      </c>
      <c r="V287" s="732"/>
      <c r="W287" s="731" t="e">
        <f t="shared" si="112"/>
        <v>#REF!</v>
      </c>
      <c r="X287" s="731"/>
      <c r="Y287" s="731" t="e">
        <f t="shared" si="105"/>
        <v>#REF!</v>
      </c>
      <c r="Z287" s="732" t="e">
        <f t="shared" si="106"/>
        <v>#REF!</v>
      </c>
      <c r="AA287" s="732" t="e">
        <f t="shared" si="107"/>
        <v>#REF!</v>
      </c>
      <c r="AB287" s="732" t="e">
        <f t="shared" si="108"/>
        <v>#REF!</v>
      </c>
      <c r="AC287" s="729">
        <f t="shared" si="109"/>
        <v>2009</v>
      </c>
      <c r="AD287" s="733" t="e">
        <f t="shared" si="110"/>
        <v>#REF!</v>
      </c>
      <c r="AE287" s="735" t="e">
        <f t="shared" si="111"/>
        <v>#REF!</v>
      </c>
      <c r="AF287" s="792"/>
    </row>
    <row r="288" spans="1:32" ht="24.75" customHeight="1">
      <c r="A288" s="963">
        <v>8</v>
      </c>
      <c r="B288" s="947" t="s">
        <v>2202</v>
      </c>
      <c r="C288" s="923" t="s">
        <v>3377</v>
      </c>
      <c r="D288" s="935"/>
      <c r="E288" s="923"/>
      <c r="F288" s="923"/>
      <c r="G288" s="923"/>
      <c r="H288" s="935"/>
      <c r="I288" s="923"/>
      <c r="J288" s="935">
        <v>2009</v>
      </c>
      <c r="K288" s="947"/>
      <c r="L288" s="935"/>
      <c r="M288" s="935"/>
      <c r="N288" s="935" t="s">
        <v>886</v>
      </c>
      <c r="O288" s="944">
        <v>47507438.694229431</v>
      </c>
      <c r="P288" s="935" t="s">
        <v>966</v>
      </c>
      <c r="Q288" s="937"/>
      <c r="R288" s="729" t="e">
        <f>#REF!</f>
        <v>#REF!</v>
      </c>
      <c r="S288" s="730" t="e">
        <f t="shared" si="102"/>
        <v>#REF!</v>
      </c>
      <c r="T288" s="730" t="e">
        <f t="shared" si="103"/>
        <v>#REF!</v>
      </c>
      <c r="U288" s="731" t="e">
        <f t="shared" si="104"/>
        <v>#REF!</v>
      </c>
      <c r="V288" s="732"/>
      <c r="W288" s="731" t="e">
        <f t="shared" si="112"/>
        <v>#REF!</v>
      </c>
      <c r="X288" s="731"/>
      <c r="Y288" s="731" t="e">
        <f t="shared" si="105"/>
        <v>#REF!</v>
      </c>
      <c r="Z288" s="732" t="e">
        <f t="shared" si="106"/>
        <v>#REF!</v>
      </c>
      <c r="AA288" s="732" t="e">
        <f t="shared" si="107"/>
        <v>#REF!</v>
      </c>
      <c r="AB288" s="732" t="e">
        <f t="shared" si="108"/>
        <v>#REF!</v>
      </c>
      <c r="AC288" s="729">
        <f t="shared" si="109"/>
        <v>2009</v>
      </c>
      <c r="AD288" s="733" t="e">
        <f t="shared" si="110"/>
        <v>#REF!</v>
      </c>
      <c r="AE288" s="735" t="e">
        <f t="shared" si="111"/>
        <v>#REF!</v>
      </c>
      <c r="AF288" s="792"/>
    </row>
    <row r="289" spans="1:32" ht="24.75" customHeight="1">
      <c r="A289" s="963">
        <v>9</v>
      </c>
      <c r="B289" s="947" t="s">
        <v>2202</v>
      </c>
      <c r="C289" s="923" t="s">
        <v>3377</v>
      </c>
      <c r="D289" s="935"/>
      <c r="E289" s="923"/>
      <c r="F289" s="923"/>
      <c r="G289" s="923"/>
      <c r="H289" s="935"/>
      <c r="I289" s="923"/>
      <c r="J289" s="935">
        <v>2009</v>
      </c>
      <c r="K289" s="947"/>
      <c r="L289" s="935"/>
      <c r="M289" s="935"/>
      <c r="N289" s="935" t="s">
        <v>886</v>
      </c>
      <c r="O289" s="944">
        <v>47617799.782596663</v>
      </c>
      <c r="P289" s="935" t="s">
        <v>966</v>
      </c>
      <c r="Q289" s="937"/>
      <c r="R289" s="729" t="e">
        <f>#REF!</f>
        <v>#REF!</v>
      </c>
      <c r="S289" s="730" t="e">
        <f t="shared" si="102"/>
        <v>#REF!</v>
      </c>
      <c r="T289" s="730" t="e">
        <f t="shared" si="103"/>
        <v>#REF!</v>
      </c>
      <c r="U289" s="731" t="e">
        <f t="shared" si="104"/>
        <v>#REF!</v>
      </c>
      <c r="V289" s="732"/>
      <c r="W289" s="731" t="e">
        <f t="shared" si="112"/>
        <v>#REF!</v>
      </c>
      <c r="X289" s="731"/>
      <c r="Y289" s="731" t="e">
        <f t="shared" si="105"/>
        <v>#REF!</v>
      </c>
      <c r="Z289" s="732" t="e">
        <f t="shared" si="106"/>
        <v>#REF!</v>
      </c>
      <c r="AA289" s="732" t="e">
        <f t="shared" si="107"/>
        <v>#REF!</v>
      </c>
      <c r="AB289" s="732" t="e">
        <f t="shared" si="108"/>
        <v>#REF!</v>
      </c>
      <c r="AC289" s="729">
        <f t="shared" si="109"/>
        <v>2009</v>
      </c>
      <c r="AD289" s="733" t="e">
        <f t="shared" si="110"/>
        <v>#REF!</v>
      </c>
      <c r="AE289" s="735" t="e">
        <f t="shared" si="111"/>
        <v>#REF!</v>
      </c>
      <c r="AF289" s="792"/>
    </row>
    <row r="290" spans="1:32" ht="24.75" customHeight="1">
      <c r="A290" s="963">
        <v>10</v>
      </c>
      <c r="B290" s="947" t="s">
        <v>2202</v>
      </c>
      <c r="C290" s="923" t="s">
        <v>3377</v>
      </c>
      <c r="D290" s="935"/>
      <c r="E290" s="923"/>
      <c r="F290" s="923"/>
      <c r="G290" s="923"/>
      <c r="H290" s="935"/>
      <c r="I290" s="923"/>
      <c r="J290" s="935">
        <v>2009</v>
      </c>
      <c r="K290" s="947"/>
      <c r="L290" s="935"/>
      <c r="M290" s="935"/>
      <c r="N290" s="935" t="s">
        <v>886</v>
      </c>
      <c r="O290" s="944">
        <v>47397077.6058622</v>
      </c>
      <c r="P290" s="935" t="s">
        <v>966</v>
      </c>
      <c r="Q290" s="937"/>
      <c r="R290" s="729" t="e">
        <f>#REF!</f>
        <v>#REF!</v>
      </c>
      <c r="S290" s="730" t="e">
        <f t="shared" si="102"/>
        <v>#REF!</v>
      </c>
      <c r="T290" s="730" t="e">
        <f t="shared" si="103"/>
        <v>#REF!</v>
      </c>
      <c r="U290" s="731" t="e">
        <f t="shared" si="104"/>
        <v>#REF!</v>
      </c>
      <c r="V290" s="732"/>
      <c r="W290" s="731" t="e">
        <f t="shared" si="112"/>
        <v>#REF!</v>
      </c>
      <c r="X290" s="731"/>
      <c r="Y290" s="731" t="e">
        <f t="shared" si="105"/>
        <v>#REF!</v>
      </c>
      <c r="Z290" s="732" t="e">
        <f t="shared" si="106"/>
        <v>#REF!</v>
      </c>
      <c r="AA290" s="732" t="e">
        <f t="shared" si="107"/>
        <v>#REF!</v>
      </c>
      <c r="AB290" s="732" t="e">
        <f t="shared" si="108"/>
        <v>#REF!</v>
      </c>
      <c r="AC290" s="729">
        <f t="shared" si="109"/>
        <v>2009</v>
      </c>
      <c r="AD290" s="733" t="e">
        <f t="shared" si="110"/>
        <v>#REF!</v>
      </c>
      <c r="AE290" s="735" t="e">
        <f t="shared" si="111"/>
        <v>#REF!</v>
      </c>
      <c r="AF290" s="792"/>
    </row>
    <row r="291" spans="1:32" ht="24.75" customHeight="1">
      <c r="A291" s="963">
        <v>11</v>
      </c>
      <c r="B291" s="947" t="s">
        <v>2202</v>
      </c>
      <c r="C291" s="923" t="s">
        <v>3377</v>
      </c>
      <c r="D291" s="935"/>
      <c r="E291" s="923"/>
      <c r="F291" s="923"/>
      <c r="G291" s="923"/>
      <c r="H291" s="935"/>
      <c r="I291" s="923"/>
      <c r="J291" s="935">
        <v>2010</v>
      </c>
      <c r="K291" s="947"/>
      <c r="L291" s="935"/>
      <c r="M291" s="935"/>
      <c r="N291" s="935" t="s">
        <v>886</v>
      </c>
      <c r="O291" s="944">
        <v>47728160.560963899</v>
      </c>
      <c r="P291" s="935" t="s">
        <v>966</v>
      </c>
      <c r="Q291" s="937"/>
      <c r="R291" s="729" t="e">
        <f>#REF!</f>
        <v>#REF!</v>
      </c>
      <c r="S291" s="730" t="e">
        <f t="shared" si="102"/>
        <v>#REF!</v>
      </c>
      <c r="T291" s="730" t="e">
        <f t="shared" si="103"/>
        <v>#REF!</v>
      </c>
      <c r="U291" s="731" t="e">
        <f t="shared" si="104"/>
        <v>#REF!</v>
      </c>
      <c r="V291" s="732"/>
      <c r="W291" s="731" t="e">
        <f t="shared" si="112"/>
        <v>#REF!</v>
      </c>
      <c r="X291" s="731"/>
      <c r="Y291" s="731" t="e">
        <f t="shared" si="105"/>
        <v>#REF!</v>
      </c>
      <c r="Z291" s="732" t="e">
        <f t="shared" si="106"/>
        <v>#REF!</v>
      </c>
      <c r="AA291" s="732" t="e">
        <f t="shared" si="107"/>
        <v>#REF!</v>
      </c>
      <c r="AB291" s="732" t="e">
        <f t="shared" si="108"/>
        <v>#REF!</v>
      </c>
      <c r="AC291" s="729">
        <f t="shared" si="109"/>
        <v>2010</v>
      </c>
      <c r="AD291" s="733" t="e">
        <f t="shared" si="110"/>
        <v>#REF!</v>
      </c>
      <c r="AE291" s="735" t="e">
        <f t="shared" si="111"/>
        <v>#REF!</v>
      </c>
      <c r="AF291" s="792"/>
    </row>
    <row r="292" spans="1:32" ht="24.75" customHeight="1">
      <c r="A292" s="963">
        <v>12</v>
      </c>
      <c r="B292" s="947" t="s">
        <v>2202</v>
      </c>
      <c r="C292" s="923" t="s">
        <v>3377</v>
      </c>
      <c r="D292" s="935"/>
      <c r="E292" s="923"/>
      <c r="F292" s="923"/>
      <c r="G292" s="923"/>
      <c r="H292" s="935"/>
      <c r="I292" s="923"/>
      <c r="J292" s="935">
        <v>2010</v>
      </c>
      <c r="K292" s="947"/>
      <c r="L292" s="935"/>
      <c r="M292" s="935"/>
      <c r="N292" s="935" t="s">
        <v>886</v>
      </c>
      <c r="O292" s="944">
        <v>47617799.782596663</v>
      </c>
      <c r="P292" s="935" t="s">
        <v>966</v>
      </c>
      <c r="Q292" s="937"/>
      <c r="R292" s="729" t="e">
        <f>#REF!</f>
        <v>#REF!</v>
      </c>
      <c r="S292" s="730" t="e">
        <f t="shared" si="102"/>
        <v>#REF!</v>
      </c>
      <c r="T292" s="730" t="e">
        <f t="shared" si="103"/>
        <v>#REF!</v>
      </c>
      <c r="U292" s="731" t="e">
        <f t="shared" si="104"/>
        <v>#REF!</v>
      </c>
      <c r="V292" s="732"/>
      <c r="W292" s="731" t="e">
        <f t="shared" si="112"/>
        <v>#REF!</v>
      </c>
      <c r="X292" s="731"/>
      <c r="Y292" s="731" t="e">
        <f t="shared" si="105"/>
        <v>#REF!</v>
      </c>
      <c r="Z292" s="732" t="e">
        <f t="shared" si="106"/>
        <v>#REF!</v>
      </c>
      <c r="AA292" s="732" t="e">
        <f t="shared" si="107"/>
        <v>#REF!</v>
      </c>
      <c r="AB292" s="732" t="e">
        <f t="shared" si="108"/>
        <v>#REF!</v>
      </c>
      <c r="AC292" s="729">
        <f t="shared" si="109"/>
        <v>2010</v>
      </c>
      <c r="AD292" s="733" t="e">
        <f t="shared" si="110"/>
        <v>#REF!</v>
      </c>
      <c r="AE292" s="735" t="e">
        <f t="shared" si="111"/>
        <v>#REF!</v>
      </c>
      <c r="AF292" s="792"/>
    </row>
    <row r="293" spans="1:32" ht="24.75" customHeight="1">
      <c r="A293" s="963">
        <v>13</v>
      </c>
      <c r="B293" s="947" t="s">
        <v>3149</v>
      </c>
      <c r="C293" s="923" t="s">
        <v>3377</v>
      </c>
      <c r="D293" s="935"/>
      <c r="E293" s="923"/>
      <c r="F293" s="923"/>
      <c r="G293" s="923"/>
      <c r="H293" s="935"/>
      <c r="I293" s="1063" t="s">
        <v>3412</v>
      </c>
      <c r="J293" s="935">
        <v>2010</v>
      </c>
      <c r="K293" s="947"/>
      <c r="L293" s="935"/>
      <c r="M293" s="935"/>
      <c r="N293" s="935" t="s">
        <v>886</v>
      </c>
      <c r="O293" s="944">
        <v>1924819000</v>
      </c>
      <c r="P293" s="935" t="s">
        <v>927</v>
      </c>
      <c r="Q293" s="937"/>
      <c r="R293" s="729" t="e">
        <f>#REF!</f>
        <v>#REF!</v>
      </c>
      <c r="S293" s="730" t="e">
        <f t="shared" si="102"/>
        <v>#REF!</v>
      </c>
      <c r="T293" s="730" t="e">
        <f t="shared" si="103"/>
        <v>#REF!</v>
      </c>
      <c r="U293" s="731" t="e">
        <f t="shared" si="104"/>
        <v>#REF!</v>
      </c>
      <c r="V293" s="732"/>
      <c r="W293" s="731" t="e">
        <f t="shared" si="112"/>
        <v>#REF!</v>
      </c>
      <c r="X293" s="731"/>
      <c r="Y293" s="731" t="e">
        <f t="shared" si="105"/>
        <v>#REF!</v>
      </c>
      <c r="Z293" s="732" t="e">
        <f t="shared" si="106"/>
        <v>#REF!</v>
      </c>
      <c r="AA293" s="732" t="e">
        <f t="shared" si="107"/>
        <v>#REF!</v>
      </c>
      <c r="AB293" s="732" t="e">
        <f t="shared" si="108"/>
        <v>#REF!</v>
      </c>
      <c r="AC293" s="729">
        <f t="shared" si="109"/>
        <v>2010</v>
      </c>
      <c r="AD293" s="733" t="e">
        <f t="shared" si="110"/>
        <v>#REF!</v>
      </c>
      <c r="AE293" s="735" t="e">
        <f t="shared" si="111"/>
        <v>#REF!</v>
      </c>
      <c r="AF293" s="792"/>
    </row>
    <row r="294" spans="1:32" ht="24.75" customHeight="1">
      <c r="A294" s="963">
        <v>14</v>
      </c>
      <c r="B294" s="947" t="s">
        <v>2202</v>
      </c>
      <c r="C294" s="923" t="s">
        <v>3377</v>
      </c>
      <c r="D294" s="935"/>
      <c r="E294" s="923"/>
      <c r="F294" s="923"/>
      <c r="G294" s="923"/>
      <c r="H294" s="935"/>
      <c r="I294" s="923"/>
      <c r="J294" s="935">
        <v>2010</v>
      </c>
      <c r="K294" s="947"/>
      <c r="L294" s="935"/>
      <c r="M294" s="935"/>
      <c r="N294" s="935" t="s">
        <v>886</v>
      </c>
      <c r="O294" s="944">
        <v>50260341.005465865</v>
      </c>
      <c r="P294" s="935" t="s">
        <v>966</v>
      </c>
      <c r="Q294" s="937"/>
      <c r="R294" s="729" t="e">
        <f>#REF!</f>
        <v>#REF!</v>
      </c>
      <c r="S294" s="730" t="e">
        <f t="shared" si="102"/>
        <v>#REF!</v>
      </c>
      <c r="T294" s="730" t="e">
        <f t="shared" si="103"/>
        <v>#REF!</v>
      </c>
      <c r="U294" s="731" t="e">
        <f t="shared" si="104"/>
        <v>#REF!</v>
      </c>
      <c r="V294" s="732"/>
      <c r="W294" s="731" t="e">
        <f t="shared" si="112"/>
        <v>#REF!</v>
      </c>
      <c r="X294" s="731"/>
      <c r="Y294" s="731" t="e">
        <f t="shared" si="105"/>
        <v>#REF!</v>
      </c>
      <c r="Z294" s="732" t="e">
        <f t="shared" si="106"/>
        <v>#REF!</v>
      </c>
      <c r="AA294" s="732" t="e">
        <f t="shared" si="107"/>
        <v>#REF!</v>
      </c>
      <c r="AB294" s="732" t="e">
        <f t="shared" si="108"/>
        <v>#REF!</v>
      </c>
      <c r="AC294" s="729">
        <f t="shared" si="109"/>
        <v>2010</v>
      </c>
      <c r="AD294" s="733" t="e">
        <f t="shared" si="110"/>
        <v>#REF!</v>
      </c>
      <c r="AE294" s="735" t="e">
        <f t="shared" si="111"/>
        <v>#REF!</v>
      </c>
      <c r="AF294" s="792"/>
    </row>
    <row r="295" spans="1:32" ht="24.75" customHeight="1">
      <c r="A295" s="963">
        <v>15</v>
      </c>
      <c r="B295" s="947" t="s">
        <v>2202</v>
      </c>
      <c r="C295" s="923" t="s">
        <v>3377</v>
      </c>
      <c r="D295" s="935"/>
      <c r="E295" s="923"/>
      <c r="F295" s="923"/>
      <c r="G295" s="923"/>
      <c r="H295" s="935"/>
      <c r="I295" s="923"/>
      <c r="J295" s="935">
        <v>2010</v>
      </c>
      <c r="K295" s="947"/>
      <c r="L295" s="935"/>
      <c r="M295" s="935"/>
      <c r="N295" s="935" t="s">
        <v>886</v>
      </c>
      <c r="O295" s="944">
        <v>50492344.62808834</v>
      </c>
      <c r="P295" s="935" t="s">
        <v>966</v>
      </c>
      <c r="Q295" s="937"/>
      <c r="R295" s="729" t="e">
        <f>#REF!</f>
        <v>#REF!</v>
      </c>
      <c r="S295" s="730" t="e">
        <f t="shared" si="102"/>
        <v>#REF!</v>
      </c>
      <c r="T295" s="730" t="e">
        <f t="shared" si="103"/>
        <v>#REF!</v>
      </c>
      <c r="U295" s="731" t="e">
        <f t="shared" si="104"/>
        <v>#REF!</v>
      </c>
      <c r="V295" s="732"/>
      <c r="W295" s="731" t="e">
        <f t="shared" si="112"/>
        <v>#REF!</v>
      </c>
      <c r="X295" s="731"/>
      <c r="Y295" s="731" t="e">
        <f t="shared" si="105"/>
        <v>#REF!</v>
      </c>
      <c r="Z295" s="732" t="e">
        <f t="shared" si="106"/>
        <v>#REF!</v>
      </c>
      <c r="AA295" s="732" t="e">
        <f t="shared" si="107"/>
        <v>#REF!</v>
      </c>
      <c r="AB295" s="732" t="e">
        <f t="shared" si="108"/>
        <v>#REF!</v>
      </c>
      <c r="AC295" s="729">
        <f t="shared" si="109"/>
        <v>2010</v>
      </c>
      <c r="AD295" s="733" t="e">
        <f t="shared" si="110"/>
        <v>#REF!</v>
      </c>
      <c r="AE295" s="735" t="e">
        <f t="shared" si="111"/>
        <v>#REF!</v>
      </c>
      <c r="AF295" s="792"/>
    </row>
    <row r="296" spans="1:32" ht="24.75" customHeight="1">
      <c r="A296" s="963">
        <v>16</v>
      </c>
      <c r="B296" s="947" t="s">
        <v>2202</v>
      </c>
      <c r="C296" s="923" t="s">
        <v>3377</v>
      </c>
      <c r="D296" s="935"/>
      <c r="E296" s="923"/>
      <c r="F296" s="923"/>
      <c r="G296" s="923"/>
      <c r="H296" s="935"/>
      <c r="I296" s="923"/>
      <c r="J296" s="935">
        <v>2010</v>
      </c>
      <c r="K296" s="947"/>
      <c r="L296" s="935"/>
      <c r="M296" s="935"/>
      <c r="N296" s="935" t="s">
        <v>886</v>
      </c>
      <c r="O296" s="944">
        <v>50665795.126427479</v>
      </c>
      <c r="P296" s="935" t="s">
        <v>966</v>
      </c>
      <c r="Q296" s="937"/>
      <c r="R296" s="729" t="e">
        <f>#REF!</f>
        <v>#REF!</v>
      </c>
      <c r="S296" s="730" t="e">
        <f t="shared" si="102"/>
        <v>#REF!</v>
      </c>
      <c r="T296" s="730" t="e">
        <f t="shared" si="103"/>
        <v>#REF!</v>
      </c>
      <c r="U296" s="731" t="e">
        <f t="shared" si="104"/>
        <v>#REF!</v>
      </c>
      <c r="V296" s="732"/>
      <c r="W296" s="731" t="e">
        <f t="shared" si="112"/>
        <v>#REF!</v>
      </c>
      <c r="X296" s="731"/>
      <c r="Y296" s="731" t="e">
        <f t="shared" si="105"/>
        <v>#REF!</v>
      </c>
      <c r="Z296" s="732" t="e">
        <f t="shared" si="106"/>
        <v>#REF!</v>
      </c>
      <c r="AA296" s="732" t="e">
        <f t="shared" si="107"/>
        <v>#REF!</v>
      </c>
      <c r="AB296" s="732" t="e">
        <f t="shared" si="108"/>
        <v>#REF!</v>
      </c>
      <c r="AC296" s="729">
        <f t="shared" si="109"/>
        <v>2010</v>
      </c>
      <c r="AD296" s="733" t="e">
        <f t="shared" si="110"/>
        <v>#REF!</v>
      </c>
      <c r="AE296" s="735" t="e">
        <f t="shared" si="111"/>
        <v>#REF!</v>
      </c>
      <c r="AF296" s="792"/>
    </row>
    <row r="297" spans="1:32" ht="24.75" customHeight="1">
      <c r="A297" s="963">
        <v>17</v>
      </c>
      <c r="B297" s="947" t="s">
        <v>2202</v>
      </c>
      <c r="C297" s="923" t="s">
        <v>3377</v>
      </c>
      <c r="D297" s="935"/>
      <c r="E297" s="923"/>
      <c r="F297" s="923"/>
      <c r="G297" s="923"/>
      <c r="H297" s="935"/>
      <c r="I297" s="923"/>
      <c r="J297" s="935">
        <v>2010</v>
      </c>
      <c r="K297" s="947"/>
      <c r="L297" s="935"/>
      <c r="M297" s="935"/>
      <c r="N297" s="935" t="s">
        <v>886</v>
      </c>
      <c r="O297" s="944">
        <v>50391269.613603242</v>
      </c>
      <c r="P297" s="935" t="s">
        <v>966</v>
      </c>
      <c r="Q297" s="937"/>
      <c r="R297" s="729" t="e">
        <f>#REF!</f>
        <v>#REF!</v>
      </c>
      <c r="S297" s="730" t="e">
        <f t="shared" si="102"/>
        <v>#REF!</v>
      </c>
      <c r="T297" s="730" t="e">
        <f t="shared" si="103"/>
        <v>#REF!</v>
      </c>
      <c r="U297" s="731" t="e">
        <f t="shared" si="104"/>
        <v>#REF!</v>
      </c>
      <c r="V297" s="732"/>
      <c r="W297" s="731" t="e">
        <f t="shared" si="112"/>
        <v>#REF!</v>
      </c>
      <c r="X297" s="731"/>
      <c r="Y297" s="731" t="e">
        <f t="shared" si="105"/>
        <v>#REF!</v>
      </c>
      <c r="Z297" s="732" t="e">
        <f t="shared" si="106"/>
        <v>#REF!</v>
      </c>
      <c r="AA297" s="732" t="e">
        <f t="shared" si="107"/>
        <v>#REF!</v>
      </c>
      <c r="AB297" s="732" t="e">
        <f t="shared" si="108"/>
        <v>#REF!</v>
      </c>
      <c r="AC297" s="729">
        <f t="shared" si="109"/>
        <v>2010</v>
      </c>
      <c r="AD297" s="733" t="e">
        <f t="shared" si="110"/>
        <v>#REF!</v>
      </c>
      <c r="AE297" s="735" t="e">
        <f t="shared" si="111"/>
        <v>#REF!</v>
      </c>
      <c r="AF297" s="792"/>
    </row>
    <row r="298" spans="1:32" ht="24.75" customHeight="1">
      <c r="A298" s="963">
        <v>18</v>
      </c>
      <c r="B298" s="947" t="s">
        <v>2202</v>
      </c>
      <c r="C298" s="923" t="s">
        <v>3377</v>
      </c>
      <c r="D298" s="935"/>
      <c r="E298" s="923"/>
      <c r="F298" s="923"/>
      <c r="G298" s="923"/>
      <c r="H298" s="935"/>
      <c r="I298" s="923"/>
      <c r="J298" s="935">
        <v>2010</v>
      </c>
      <c r="K298" s="947"/>
      <c r="L298" s="935"/>
      <c r="M298" s="935"/>
      <c r="N298" s="935" t="s">
        <v>886</v>
      </c>
      <c r="O298" s="944">
        <v>50153699.458274573</v>
      </c>
      <c r="P298" s="935" t="s">
        <v>966</v>
      </c>
      <c r="Q298" s="937"/>
      <c r="R298" s="729" t="e">
        <f>#REF!</f>
        <v>#REF!</v>
      </c>
      <c r="S298" s="730" t="e">
        <f t="shared" si="102"/>
        <v>#REF!</v>
      </c>
      <c r="T298" s="730" t="e">
        <f t="shared" si="103"/>
        <v>#REF!</v>
      </c>
      <c r="U298" s="731" t="e">
        <f t="shared" si="104"/>
        <v>#REF!</v>
      </c>
      <c r="V298" s="732"/>
      <c r="W298" s="731" t="e">
        <f t="shared" si="112"/>
        <v>#REF!</v>
      </c>
      <c r="X298" s="731"/>
      <c r="Y298" s="731" t="e">
        <f t="shared" si="105"/>
        <v>#REF!</v>
      </c>
      <c r="Z298" s="732" t="e">
        <f t="shared" si="106"/>
        <v>#REF!</v>
      </c>
      <c r="AA298" s="732" t="e">
        <f t="shared" si="107"/>
        <v>#REF!</v>
      </c>
      <c r="AB298" s="732" t="e">
        <f t="shared" si="108"/>
        <v>#REF!</v>
      </c>
      <c r="AC298" s="729">
        <f t="shared" si="109"/>
        <v>2010</v>
      </c>
      <c r="AD298" s="733" t="e">
        <f t="shared" si="110"/>
        <v>#REF!</v>
      </c>
      <c r="AE298" s="735" t="e">
        <f t="shared" si="111"/>
        <v>#REF!</v>
      </c>
      <c r="AF298" s="792"/>
    </row>
    <row r="299" spans="1:32" ht="24.75" customHeight="1">
      <c r="A299" s="963">
        <v>19</v>
      </c>
      <c r="B299" s="947" t="s">
        <v>2202</v>
      </c>
      <c r="C299" s="923" t="s">
        <v>3377</v>
      </c>
      <c r="D299" s="935"/>
      <c r="E299" s="923"/>
      <c r="F299" s="923"/>
      <c r="G299" s="923"/>
      <c r="H299" s="935"/>
      <c r="I299" s="923"/>
      <c r="J299" s="935">
        <v>2010</v>
      </c>
      <c r="K299" s="947"/>
      <c r="L299" s="935"/>
      <c r="M299" s="935"/>
      <c r="N299" s="935" t="s">
        <v>886</v>
      </c>
      <c r="O299" s="944">
        <v>50526420.635301329</v>
      </c>
      <c r="P299" s="935" t="s">
        <v>966</v>
      </c>
      <c r="Q299" s="937"/>
      <c r="R299" s="729" t="e">
        <f>#REF!</f>
        <v>#REF!</v>
      </c>
      <c r="S299" s="730" t="e">
        <f t="shared" si="102"/>
        <v>#REF!</v>
      </c>
      <c r="T299" s="730" t="e">
        <f t="shared" si="103"/>
        <v>#REF!</v>
      </c>
      <c r="U299" s="731" t="e">
        <f t="shared" si="104"/>
        <v>#REF!</v>
      </c>
      <c r="V299" s="732"/>
      <c r="W299" s="731" t="e">
        <f t="shared" si="112"/>
        <v>#REF!</v>
      </c>
      <c r="X299" s="731"/>
      <c r="Y299" s="731" t="e">
        <f t="shared" si="105"/>
        <v>#REF!</v>
      </c>
      <c r="Z299" s="732" t="e">
        <f t="shared" si="106"/>
        <v>#REF!</v>
      </c>
      <c r="AA299" s="732" t="e">
        <f t="shared" si="107"/>
        <v>#REF!</v>
      </c>
      <c r="AB299" s="732" t="e">
        <f t="shared" si="108"/>
        <v>#REF!</v>
      </c>
      <c r="AC299" s="729">
        <f t="shared" si="109"/>
        <v>2010</v>
      </c>
      <c r="AD299" s="733" t="e">
        <f t="shared" si="110"/>
        <v>#REF!</v>
      </c>
      <c r="AE299" s="735" t="e">
        <f t="shared" si="111"/>
        <v>#REF!</v>
      </c>
      <c r="AF299" s="792"/>
    </row>
    <row r="300" spans="1:32" ht="24.75" customHeight="1">
      <c r="A300" s="963">
        <v>20</v>
      </c>
      <c r="B300" s="947" t="s">
        <v>2202</v>
      </c>
      <c r="C300" s="923" t="s">
        <v>3377</v>
      </c>
      <c r="D300" s="935"/>
      <c r="E300" s="923"/>
      <c r="F300" s="923"/>
      <c r="G300" s="923"/>
      <c r="H300" s="935"/>
      <c r="I300" s="923"/>
      <c r="J300" s="935">
        <v>2010</v>
      </c>
      <c r="K300" s="947"/>
      <c r="L300" s="935"/>
      <c r="M300" s="935"/>
      <c r="N300" s="935" t="s">
        <v>886</v>
      </c>
      <c r="O300" s="944">
        <v>50232889.510050796</v>
      </c>
      <c r="P300" s="935" t="s">
        <v>966</v>
      </c>
      <c r="Q300" s="937"/>
      <c r="R300" s="729" t="e">
        <f>#REF!</f>
        <v>#REF!</v>
      </c>
      <c r="S300" s="730" t="e">
        <f t="shared" si="102"/>
        <v>#REF!</v>
      </c>
      <c r="T300" s="730" t="e">
        <f t="shared" si="103"/>
        <v>#REF!</v>
      </c>
      <c r="U300" s="731" t="e">
        <f t="shared" si="104"/>
        <v>#REF!</v>
      </c>
      <c r="V300" s="732"/>
      <c r="W300" s="731" t="e">
        <f t="shared" si="112"/>
        <v>#REF!</v>
      </c>
      <c r="X300" s="731"/>
      <c r="Y300" s="731" t="e">
        <f t="shared" si="105"/>
        <v>#REF!</v>
      </c>
      <c r="Z300" s="732" t="e">
        <f t="shared" si="106"/>
        <v>#REF!</v>
      </c>
      <c r="AA300" s="732" t="e">
        <f t="shared" si="107"/>
        <v>#REF!</v>
      </c>
      <c r="AB300" s="732" t="e">
        <f t="shared" si="108"/>
        <v>#REF!</v>
      </c>
      <c r="AC300" s="729">
        <f t="shared" si="109"/>
        <v>2010</v>
      </c>
      <c r="AD300" s="733" t="e">
        <f t="shared" si="110"/>
        <v>#REF!</v>
      </c>
      <c r="AE300" s="735" t="e">
        <f t="shared" si="111"/>
        <v>#REF!</v>
      </c>
      <c r="AF300" s="792"/>
    </row>
    <row r="301" spans="1:32" ht="24.75" customHeight="1">
      <c r="A301" s="963">
        <v>21</v>
      </c>
      <c r="B301" s="947" t="s">
        <v>2202</v>
      </c>
      <c r="C301" s="923" t="s">
        <v>3377</v>
      </c>
      <c r="D301" s="935"/>
      <c r="E301" s="923"/>
      <c r="F301" s="923"/>
      <c r="G301" s="923"/>
      <c r="H301" s="935"/>
      <c r="I301" s="923"/>
      <c r="J301" s="935">
        <v>2010</v>
      </c>
      <c r="K301" s="947"/>
      <c r="L301" s="935"/>
      <c r="M301" s="935"/>
      <c r="N301" s="935" t="s">
        <v>886</v>
      </c>
      <c r="O301" s="944">
        <v>50542258.645656571</v>
      </c>
      <c r="P301" s="935" t="s">
        <v>966</v>
      </c>
      <c r="Q301" s="937"/>
      <c r="R301" s="729" t="e">
        <f>#REF!</f>
        <v>#REF!</v>
      </c>
      <c r="S301" s="730" t="e">
        <f t="shared" si="102"/>
        <v>#REF!</v>
      </c>
      <c r="T301" s="730" t="e">
        <f t="shared" si="103"/>
        <v>#REF!</v>
      </c>
      <c r="U301" s="731" t="e">
        <f t="shared" si="104"/>
        <v>#REF!</v>
      </c>
      <c r="V301" s="732"/>
      <c r="W301" s="731" t="e">
        <f t="shared" si="112"/>
        <v>#REF!</v>
      </c>
      <c r="X301" s="731"/>
      <c r="Y301" s="731" t="e">
        <f t="shared" si="105"/>
        <v>#REF!</v>
      </c>
      <c r="Z301" s="732" t="e">
        <f t="shared" si="106"/>
        <v>#REF!</v>
      </c>
      <c r="AA301" s="732" t="e">
        <f t="shared" si="107"/>
        <v>#REF!</v>
      </c>
      <c r="AB301" s="732" t="e">
        <f t="shared" si="108"/>
        <v>#REF!</v>
      </c>
      <c r="AC301" s="729">
        <f t="shared" si="109"/>
        <v>2010</v>
      </c>
      <c r="AD301" s="733" t="e">
        <f t="shared" si="110"/>
        <v>#REF!</v>
      </c>
      <c r="AE301" s="735" t="e">
        <f t="shared" si="111"/>
        <v>#REF!</v>
      </c>
      <c r="AF301" s="792"/>
    </row>
    <row r="302" spans="1:32" ht="24.75" customHeight="1">
      <c r="A302" s="963">
        <v>22</v>
      </c>
      <c r="B302" s="947" t="s">
        <v>2202</v>
      </c>
      <c r="C302" s="923" t="s">
        <v>3377</v>
      </c>
      <c r="D302" s="935"/>
      <c r="E302" s="923"/>
      <c r="F302" s="923"/>
      <c r="G302" s="923"/>
      <c r="H302" s="935"/>
      <c r="I302" s="923"/>
      <c r="J302" s="935">
        <v>2010</v>
      </c>
      <c r="K302" s="947"/>
      <c r="L302" s="935"/>
      <c r="M302" s="935"/>
      <c r="N302" s="935" t="s">
        <v>886</v>
      </c>
      <c r="O302" s="944">
        <v>50447230.583525106</v>
      </c>
      <c r="P302" s="935" t="s">
        <v>966</v>
      </c>
      <c r="Q302" s="937"/>
      <c r="R302" s="729" t="e">
        <f>#REF!</f>
        <v>#REF!</v>
      </c>
      <c r="S302" s="730" t="e">
        <f t="shared" si="102"/>
        <v>#REF!</v>
      </c>
      <c r="T302" s="730" t="e">
        <f t="shared" si="103"/>
        <v>#REF!</v>
      </c>
      <c r="U302" s="731" t="e">
        <f t="shared" si="104"/>
        <v>#REF!</v>
      </c>
      <c r="V302" s="732"/>
      <c r="W302" s="731" t="e">
        <f t="shared" si="112"/>
        <v>#REF!</v>
      </c>
      <c r="X302" s="731"/>
      <c r="Y302" s="731" t="e">
        <f t="shared" si="105"/>
        <v>#REF!</v>
      </c>
      <c r="Z302" s="732" t="e">
        <f t="shared" si="106"/>
        <v>#REF!</v>
      </c>
      <c r="AA302" s="732" t="e">
        <f t="shared" si="107"/>
        <v>#REF!</v>
      </c>
      <c r="AB302" s="732" t="e">
        <f t="shared" si="108"/>
        <v>#REF!</v>
      </c>
      <c r="AC302" s="729">
        <f t="shared" si="109"/>
        <v>2010</v>
      </c>
      <c r="AD302" s="733" t="e">
        <f t="shared" si="110"/>
        <v>#REF!</v>
      </c>
      <c r="AE302" s="735" t="e">
        <f t="shared" si="111"/>
        <v>#REF!</v>
      </c>
      <c r="AF302" s="792"/>
    </row>
    <row r="303" spans="1:32" ht="24.75" customHeight="1">
      <c r="A303" s="963">
        <v>23</v>
      </c>
      <c r="B303" s="947" t="s">
        <v>2202</v>
      </c>
      <c r="C303" s="923" t="s">
        <v>3377</v>
      </c>
      <c r="D303" s="935"/>
      <c r="E303" s="923"/>
      <c r="F303" s="923"/>
      <c r="G303" s="923"/>
      <c r="H303" s="935"/>
      <c r="I303" s="923"/>
      <c r="J303" s="935">
        <v>2010</v>
      </c>
      <c r="K303" s="947"/>
      <c r="L303" s="935"/>
      <c r="M303" s="935"/>
      <c r="N303" s="935" t="s">
        <v>886</v>
      </c>
      <c r="O303" s="944">
        <v>50576046.401081093</v>
      </c>
      <c r="P303" s="935" t="s">
        <v>966</v>
      </c>
      <c r="Q303" s="937"/>
      <c r="R303" s="729" t="e">
        <f>#REF!</f>
        <v>#REF!</v>
      </c>
      <c r="S303" s="730" t="e">
        <f t="shared" si="102"/>
        <v>#REF!</v>
      </c>
      <c r="T303" s="730" t="e">
        <f t="shared" si="103"/>
        <v>#REF!</v>
      </c>
      <c r="U303" s="731" t="e">
        <f t="shared" si="104"/>
        <v>#REF!</v>
      </c>
      <c r="V303" s="732"/>
      <c r="W303" s="731" t="e">
        <f t="shared" si="112"/>
        <v>#REF!</v>
      </c>
      <c r="X303" s="731"/>
      <c r="Y303" s="731" t="e">
        <f t="shared" si="105"/>
        <v>#REF!</v>
      </c>
      <c r="Z303" s="732" t="e">
        <f t="shared" si="106"/>
        <v>#REF!</v>
      </c>
      <c r="AA303" s="732" t="e">
        <f t="shared" si="107"/>
        <v>#REF!</v>
      </c>
      <c r="AB303" s="732" t="e">
        <f t="shared" si="108"/>
        <v>#REF!</v>
      </c>
      <c r="AC303" s="729">
        <f t="shared" si="109"/>
        <v>2010</v>
      </c>
      <c r="AD303" s="733" t="e">
        <f t="shared" si="110"/>
        <v>#REF!</v>
      </c>
      <c r="AE303" s="735" t="e">
        <f t="shared" si="111"/>
        <v>#REF!</v>
      </c>
      <c r="AF303" s="792"/>
    </row>
    <row r="304" spans="1:32" ht="24.75" customHeight="1">
      <c r="A304" s="963">
        <v>24</v>
      </c>
      <c r="B304" s="947" t="s">
        <v>2202</v>
      </c>
      <c r="C304" s="923" t="s">
        <v>3377</v>
      </c>
      <c r="D304" s="935"/>
      <c r="E304" s="923"/>
      <c r="F304" s="923"/>
      <c r="G304" s="923"/>
      <c r="H304" s="935"/>
      <c r="I304" s="923"/>
      <c r="J304" s="935">
        <v>2010</v>
      </c>
      <c r="K304" s="947"/>
      <c r="L304" s="935"/>
      <c r="M304" s="935"/>
      <c r="N304" s="935" t="s">
        <v>886</v>
      </c>
      <c r="O304" s="944">
        <v>50665795.126427479</v>
      </c>
      <c r="P304" s="935" t="s">
        <v>966</v>
      </c>
      <c r="Q304" s="937"/>
      <c r="R304" s="729" t="e">
        <f>#REF!</f>
        <v>#REF!</v>
      </c>
      <c r="S304" s="730" t="e">
        <f t="shared" si="102"/>
        <v>#REF!</v>
      </c>
      <c r="T304" s="730" t="e">
        <f t="shared" si="103"/>
        <v>#REF!</v>
      </c>
      <c r="U304" s="731" t="e">
        <f t="shared" si="104"/>
        <v>#REF!</v>
      </c>
      <c r="V304" s="732"/>
      <c r="W304" s="731" t="e">
        <f t="shared" si="112"/>
        <v>#REF!</v>
      </c>
      <c r="X304" s="731"/>
      <c r="Y304" s="731" t="e">
        <f t="shared" si="105"/>
        <v>#REF!</v>
      </c>
      <c r="Z304" s="732" t="e">
        <f t="shared" si="106"/>
        <v>#REF!</v>
      </c>
      <c r="AA304" s="732" t="e">
        <f t="shared" si="107"/>
        <v>#REF!</v>
      </c>
      <c r="AB304" s="732" t="e">
        <f t="shared" si="108"/>
        <v>#REF!</v>
      </c>
      <c r="AC304" s="729">
        <f t="shared" si="109"/>
        <v>2010</v>
      </c>
      <c r="AD304" s="733" t="e">
        <f t="shared" si="110"/>
        <v>#REF!</v>
      </c>
      <c r="AE304" s="735" t="e">
        <f t="shared" si="111"/>
        <v>#REF!</v>
      </c>
      <c r="AF304" s="792"/>
    </row>
    <row r="305" spans="1:32" ht="24.75" customHeight="1">
      <c r="A305" s="963">
        <v>25</v>
      </c>
      <c r="B305" s="947" t="s">
        <v>2202</v>
      </c>
      <c r="C305" s="923" t="s">
        <v>3377</v>
      </c>
      <c r="D305" s="935"/>
      <c r="E305" s="923"/>
      <c r="F305" s="923"/>
      <c r="G305" s="923"/>
      <c r="H305" s="935"/>
      <c r="I305" s="923"/>
      <c r="J305" s="935">
        <v>2010</v>
      </c>
      <c r="K305" s="947"/>
      <c r="L305" s="935"/>
      <c r="M305" s="935"/>
      <c r="N305" s="935" t="s">
        <v>886</v>
      </c>
      <c r="O305" s="944">
        <v>50526420.635301329</v>
      </c>
      <c r="P305" s="935" t="s">
        <v>966</v>
      </c>
      <c r="Q305" s="937"/>
      <c r="R305" s="729" t="e">
        <f>#REF!</f>
        <v>#REF!</v>
      </c>
      <c r="S305" s="730" t="e">
        <f t="shared" si="102"/>
        <v>#REF!</v>
      </c>
      <c r="T305" s="730" t="e">
        <f t="shared" si="103"/>
        <v>#REF!</v>
      </c>
      <c r="U305" s="731" t="e">
        <f t="shared" si="104"/>
        <v>#REF!</v>
      </c>
      <c r="V305" s="732"/>
      <c r="W305" s="731" t="e">
        <f t="shared" si="112"/>
        <v>#REF!</v>
      </c>
      <c r="X305" s="731"/>
      <c r="Y305" s="731" t="e">
        <f t="shared" si="105"/>
        <v>#REF!</v>
      </c>
      <c r="Z305" s="732" t="e">
        <f t="shared" si="106"/>
        <v>#REF!</v>
      </c>
      <c r="AA305" s="732" t="e">
        <f t="shared" si="107"/>
        <v>#REF!</v>
      </c>
      <c r="AB305" s="732" t="e">
        <f t="shared" si="108"/>
        <v>#REF!</v>
      </c>
      <c r="AC305" s="729">
        <f t="shared" si="109"/>
        <v>2010</v>
      </c>
      <c r="AD305" s="733" t="e">
        <f t="shared" si="110"/>
        <v>#REF!</v>
      </c>
      <c r="AE305" s="735" t="e">
        <f t="shared" si="111"/>
        <v>#REF!</v>
      </c>
      <c r="AF305" s="792"/>
    </row>
    <row r="306" spans="1:32" ht="24.75" customHeight="1">
      <c r="A306" s="963">
        <v>26</v>
      </c>
      <c r="B306" s="947" t="s">
        <v>3150</v>
      </c>
      <c r="C306" s="923" t="s">
        <v>3378</v>
      </c>
      <c r="D306" s="935"/>
      <c r="E306" s="923"/>
      <c r="F306" s="923"/>
      <c r="G306" s="923"/>
      <c r="H306" s="935"/>
      <c r="I306" s="923"/>
      <c r="J306" s="935">
        <v>2010</v>
      </c>
      <c r="K306" s="947"/>
      <c r="L306" s="935"/>
      <c r="M306" s="935"/>
      <c r="N306" s="935" t="s">
        <v>886</v>
      </c>
      <c r="O306" s="944">
        <v>356096400</v>
      </c>
      <c r="P306" s="935"/>
      <c r="Q306" s="937"/>
      <c r="R306" s="729" t="e">
        <f>#REF!</f>
        <v>#REF!</v>
      </c>
      <c r="S306" s="730" t="e">
        <f t="shared" si="102"/>
        <v>#REF!</v>
      </c>
      <c r="T306" s="730" t="e">
        <f t="shared" si="103"/>
        <v>#REF!</v>
      </c>
      <c r="U306" s="731" t="e">
        <f t="shared" si="104"/>
        <v>#REF!</v>
      </c>
      <c r="V306" s="732"/>
      <c r="W306" s="731" t="e">
        <f t="shared" si="112"/>
        <v>#REF!</v>
      </c>
      <c r="X306" s="731"/>
      <c r="Y306" s="731" t="e">
        <f t="shared" si="105"/>
        <v>#REF!</v>
      </c>
      <c r="Z306" s="732" t="e">
        <f t="shared" si="106"/>
        <v>#REF!</v>
      </c>
      <c r="AA306" s="732" t="e">
        <f t="shared" si="107"/>
        <v>#REF!</v>
      </c>
      <c r="AB306" s="732" t="e">
        <f t="shared" si="108"/>
        <v>#REF!</v>
      </c>
      <c r="AC306" s="729">
        <f t="shared" si="109"/>
        <v>2010</v>
      </c>
      <c r="AD306" s="733" t="e">
        <f t="shared" si="110"/>
        <v>#REF!</v>
      </c>
      <c r="AE306" s="735" t="e">
        <f t="shared" si="111"/>
        <v>#REF!</v>
      </c>
      <c r="AF306" s="792"/>
    </row>
    <row r="307" spans="1:32" ht="24.75" customHeight="1">
      <c r="A307" s="963">
        <v>27</v>
      </c>
      <c r="B307" s="947" t="s">
        <v>3150</v>
      </c>
      <c r="C307" s="923" t="s">
        <v>3378</v>
      </c>
      <c r="D307" s="935"/>
      <c r="E307" s="923"/>
      <c r="F307" s="923"/>
      <c r="G307" s="923"/>
      <c r="H307" s="935"/>
      <c r="I307" s="923"/>
      <c r="J307" s="945">
        <v>2010</v>
      </c>
      <c r="K307" s="947"/>
      <c r="L307" s="935"/>
      <c r="M307" s="935"/>
      <c r="N307" s="935" t="s">
        <v>886</v>
      </c>
      <c r="O307" s="944">
        <v>237397600</v>
      </c>
      <c r="P307" s="935"/>
      <c r="Q307" s="937"/>
      <c r="R307" s="729" t="e">
        <f>#REF!</f>
        <v>#REF!</v>
      </c>
      <c r="S307" s="730" t="e">
        <f t="shared" si="102"/>
        <v>#REF!</v>
      </c>
      <c r="T307" s="730" t="e">
        <f t="shared" si="103"/>
        <v>#REF!</v>
      </c>
      <c r="U307" s="731" t="e">
        <f t="shared" si="104"/>
        <v>#REF!</v>
      </c>
      <c r="V307" s="732"/>
      <c r="W307" s="731" t="e">
        <f t="shared" si="112"/>
        <v>#REF!</v>
      </c>
      <c r="X307" s="731"/>
      <c r="Y307" s="731" t="e">
        <f t="shared" si="105"/>
        <v>#REF!</v>
      </c>
      <c r="Z307" s="732" t="e">
        <f t="shared" si="106"/>
        <v>#REF!</v>
      </c>
      <c r="AA307" s="732" t="e">
        <f t="shared" si="107"/>
        <v>#REF!</v>
      </c>
      <c r="AB307" s="732" t="e">
        <f t="shared" si="108"/>
        <v>#REF!</v>
      </c>
      <c r="AC307" s="729">
        <f t="shared" si="109"/>
        <v>2010</v>
      </c>
      <c r="AD307" s="733" t="e">
        <f t="shared" si="110"/>
        <v>#REF!</v>
      </c>
      <c r="AE307" s="735" t="e">
        <f t="shared" si="111"/>
        <v>#REF!</v>
      </c>
      <c r="AF307" s="792"/>
    </row>
    <row r="308" spans="1:32" ht="24.75" customHeight="1">
      <c r="A308" s="963">
        <v>28</v>
      </c>
      <c r="B308" s="947" t="s">
        <v>3151</v>
      </c>
      <c r="C308" s="923" t="s">
        <v>3377</v>
      </c>
      <c r="D308" s="935"/>
      <c r="E308" s="923"/>
      <c r="F308" s="923"/>
      <c r="G308" s="923"/>
      <c r="H308" s="935"/>
      <c r="I308" s="923"/>
      <c r="J308" s="945">
        <v>2010</v>
      </c>
      <c r="K308" s="947"/>
      <c r="L308" s="935"/>
      <c r="M308" s="935"/>
      <c r="N308" s="935" t="s">
        <v>886</v>
      </c>
      <c r="O308" s="944">
        <v>336731886.41604716</v>
      </c>
      <c r="P308" s="935" t="s">
        <v>966</v>
      </c>
      <c r="Q308" s="937"/>
      <c r="R308" s="729" t="e">
        <f>#REF!</f>
        <v>#REF!</v>
      </c>
      <c r="S308" s="730" t="e">
        <f t="shared" si="102"/>
        <v>#REF!</v>
      </c>
      <c r="T308" s="730" t="e">
        <f t="shared" si="103"/>
        <v>#REF!</v>
      </c>
      <c r="U308" s="731" t="e">
        <f t="shared" si="104"/>
        <v>#REF!</v>
      </c>
      <c r="V308" s="732"/>
      <c r="W308" s="731" t="e">
        <f t="shared" si="112"/>
        <v>#REF!</v>
      </c>
      <c r="X308" s="731"/>
      <c r="Y308" s="731" t="e">
        <f t="shared" si="105"/>
        <v>#REF!</v>
      </c>
      <c r="Z308" s="732" t="e">
        <f t="shared" si="106"/>
        <v>#REF!</v>
      </c>
      <c r="AA308" s="732" t="e">
        <f t="shared" si="107"/>
        <v>#REF!</v>
      </c>
      <c r="AB308" s="732" t="e">
        <f t="shared" si="108"/>
        <v>#REF!</v>
      </c>
      <c r="AC308" s="729">
        <f t="shared" si="109"/>
        <v>2010</v>
      </c>
      <c r="AD308" s="733" t="e">
        <f t="shared" si="110"/>
        <v>#REF!</v>
      </c>
      <c r="AE308" s="735" t="e">
        <f t="shared" si="111"/>
        <v>#REF!</v>
      </c>
      <c r="AF308" s="792"/>
    </row>
    <row r="309" spans="1:32" ht="24.75" customHeight="1">
      <c r="A309" s="963">
        <v>29</v>
      </c>
      <c r="B309" s="947" t="s">
        <v>3151</v>
      </c>
      <c r="C309" s="923" t="s">
        <v>3377</v>
      </c>
      <c r="D309" s="935"/>
      <c r="E309" s="923"/>
      <c r="F309" s="923"/>
      <c r="G309" s="923"/>
      <c r="H309" s="935"/>
      <c r="I309" s="923"/>
      <c r="J309" s="945">
        <v>2010</v>
      </c>
      <c r="K309" s="947"/>
      <c r="L309" s="935"/>
      <c r="M309" s="935"/>
      <c r="N309" s="935" t="s">
        <v>886</v>
      </c>
      <c r="O309" s="944">
        <v>434270113.58395284</v>
      </c>
      <c r="P309" s="935" t="s">
        <v>966</v>
      </c>
      <c r="Q309" s="937"/>
      <c r="R309" s="729" t="e">
        <f>#REF!</f>
        <v>#REF!</v>
      </c>
      <c r="S309" s="730" t="e">
        <f t="shared" si="102"/>
        <v>#REF!</v>
      </c>
      <c r="T309" s="730" t="e">
        <f t="shared" si="103"/>
        <v>#REF!</v>
      </c>
      <c r="U309" s="731" t="e">
        <f t="shared" si="104"/>
        <v>#REF!</v>
      </c>
      <c r="V309" s="732"/>
      <c r="W309" s="731" t="e">
        <f t="shared" si="112"/>
        <v>#REF!</v>
      </c>
      <c r="X309" s="731"/>
      <c r="Y309" s="731" t="e">
        <f t="shared" si="105"/>
        <v>#REF!</v>
      </c>
      <c r="Z309" s="732" t="e">
        <f t="shared" si="106"/>
        <v>#REF!</v>
      </c>
      <c r="AA309" s="732" t="e">
        <f t="shared" si="107"/>
        <v>#REF!</v>
      </c>
      <c r="AB309" s="732" t="e">
        <f t="shared" si="108"/>
        <v>#REF!</v>
      </c>
      <c r="AC309" s="729">
        <f t="shared" si="109"/>
        <v>2010</v>
      </c>
      <c r="AD309" s="733" t="e">
        <f t="shared" si="110"/>
        <v>#REF!</v>
      </c>
      <c r="AE309" s="735" t="e">
        <f t="shared" si="111"/>
        <v>#REF!</v>
      </c>
      <c r="AF309" s="792"/>
    </row>
    <row r="310" spans="1:32" ht="27.75" customHeight="1">
      <c r="A310" s="963">
        <v>30</v>
      </c>
      <c r="B310" s="947" t="s">
        <v>3152</v>
      </c>
      <c r="C310" s="923" t="s">
        <v>3377</v>
      </c>
      <c r="D310" s="943" t="s">
        <v>926</v>
      </c>
      <c r="E310" s="923"/>
      <c r="F310" s="923"/>
      <c r="G310" s="923"/>
      <c r="H310" s="935"/>
      <c r="I310" s="923" t="s">
        <v>3171</v>
      </c>
      <c r="J310" s="945">
        <v>2011</v>
      </c>
      <c r="K310" s="947" t="s">
        <v>2208</v>
      </c>
      <c r="L310" s="935"/>
      <c r="M310" s="935"/>
      <c r="N310" s="935" t="s">
        <v>886</v>
      </c>
      <c r="O310" s="944">
        <v>43921148.549720027</v>
      </c>
      <c r="P310" s="935" t="s">
        <v>927</v>
      </c>
      <c r="Q310" s="937"/>
      <c r="R310" s="729" t="e">
        <f>#REF!</f>
        <v>#REF!</v>
      </c>
      <c r="S310" s="730" t="e">
        <f t="shared" si="102"/>
        <v>#REF!</v>
      </c>
      <c r="T310" s="730" t="e">
        <f t="shared" si="103"/>
        <v>#REF!</v>
      </c>
      <c r="U310" s="731" t="e">
        <f t="shared" si="104"/>
        <v>#REF!</v>
      </c>
      <c r="V310" s="732"/>
      <c r="W310" s="731" t="e">
        <f t="shared" si="112"/>
        <v>#REF!</v>
      </c>
      <c r="X310" s="731"/>
      <c r="Y310" s="731" t="e">
        <f t="shared" si="105"/>
        <v>#REF!</v>
      </c>
      <c r="Z310" s="732" t="e">
        <f t="shared" si="106"/>
        <v>#REF!</v>
      </c>
      <c r="AA310" s="732" t="e">
        <f t="shared" si="107"/>
        <v>#REF!</v>
      </c>
      <c r="AB310" s="732" t="e">
        <f t="shared" si="108"/>
        <v>#REF!</v>
      </c>
      <c r="AC310" s="729">
        <f t="shared" si="109"/>
        <v>2011</v>
      </c>
      <c r="AD310" s="733" t="e">
        <f t="shared" si="110"/>
        <v>#REF!</v>
      </c>
      <c r="AE310" s="735" t="e">
        <f t="shared" si="111"/>
        <v>#REF!</v>
      </c>
      <c r="AF310" s="792"/>
    </row>
    <row r="311" spans="1:32" ht="27.75" customHeight="1">
      <c r="A311" s="963">
        <v>31</v>
      </c>
      <c r="B311" s="947" t="s">
        <v>3153</v>
      </c>
      <c r="C311" s="923" t="s">
        <v>3379</v>
      </c>
      <c r="D311" s="935"/>
      <c r="E311" s="923"/>
      <c r="F311" s="923"/>
      <c r="G311" s="923"/>
      <c r="H311" s="935"/>
      <c r="I311" s="1063" t="s">
        <v>3413</v>
      </c>
      <c r="J311" s="945">
        <v>2011</v>
      </c>
      <c r="K311" s="947"/>
      <c r="L311" s="935"/>
      <c r="M311" s="935"/>
      <c r="N311" s="935" t="s">
        <v>886</v>
      </c>
      <c r="O311" s="944">
        <v>32963726.984126985</v>
      </c>
      <c r="P311" s="935"/>
      <c r="Q311" s="937"/>
      <c r="R311" s="729" t="e">
        <f>#REF!</f>
        <v>#REF!</v>
      </c>
      <c r="S311" s="730" t="e">
        <f t="shared" si="102"/>
        <v>#REF!</v>
      </c>
      <c r="T311" s="730" t="e">
        <f t="shared" si="103"/>
        <v>#REF!</v>
      </c>
      <c r="U311" s="731" t="e">
        <f t="shared" si="104"/>
        <v>#REF!</v>
      </c>
      <c r="V311" s="732"/>
      <c r="W311" s="731" t="e">
        <f t="shared" si="112"/>
        <v>#REF!</v>
      </c>
      <c r="X311" s="731"/>
      <c r="Y311" s="731" t="e">
        <f t="shared" si="105"/>
        <v>#REF!</v>
      </c>
      <c r="Z311" s="732" t="e">
        <f t="shared" si="106"/>
        <v>#REF!</v>
      </c>
      <c r="AA311" s="732" t="e">
        <f t="shared" si="107"/>
        <v>#REF!</v>
      </c>
      <c r="AB311" s="732" t="e">
        <f t="shared" si="108"/>
        <v>#REF!</v>
      </c>
      <c r="AC311" s="729">
        <f t="shared" si="109"/>
        <v>2011</v>
      </c>
      <c r="AD311" s="733" t="e">
        <f t="shared" si="110"/>
        <v>#REF!</v>
      </c>
      <c r="AE311" s="735" t="e">
        <f t="shared" si="111"/>
        <v>#REF!</v>
      </c>
      <c r="AF311" s="792"/>
    </row>
    <row r="312" spans="1:32" ht="27.75" customHeight="1">
      <c r="A312" s="963">
        <v>32</v>
      </c>
      <c r="B312" s="947" t="s">
        <v>3154</v>
      </c>
      <c r="C312" s="923" t="s">
        <v>3379</v>
      </c>
      <c r="D312" s="935"/>
      <c r="E312" s="923"/>
      <c r="F312" s="923"/>
      <c r="G312" s="923"/>
      <c r="H312" s="935"/>
      <c r="I312" s="923"/>
      <c r="J312" s="945">
        <v>2011</v>
      </c>
      <c r="K312" s="947"/>
      <c r="L312" s="935"/>
      <c r="M312" s="935"/>
      <c r="N312" s="935" t="s">
        <v>886</v>
      </c>
      <c r="O312" s="944">
        <v>36391781.929952279</v>
      </c>
      <c r="P312" s="935" t="s">
        <v>966</v>
      </c>
      <c r="Q312" s="937"/>
      <c r="R312" s="729" t="e">
        <f>#REF!</f>
        <v>#REF!</v>
      </c>
      <c r="S312" s="730" t="e">
        <f t="shared" si="102"/>
        <v>#REF!</v>
      </c>
      <c r="T312" s="730" t="e">
        <f t="shared" si="103"/>
        <v>#REF!</v>
      </c>
      <c r="U312" s="731" t="e">
        <f t="shared" si="104"/>
        <v>#REF!</v>
      </c>
      <c r="V312" s="732"/>
      <c r="W312" s="731" t="e">
        <f t="shared" si="112"/>
        <v>#REF!</v>
      </c>
      <c r="X312" s="731"/>
      <c r="Y312" s="731" t="e">
        <f t="shared" si="105"/>
        <v>#REF!</v>
      </c>
      <c r="Z312" s="732" t="e">
        <f t="shared" si="106"/>
        <v>#REF!</v>
      </c>
      <c r="AA312" s="732" t="e">
        <f t="shared" si="107"/>
        <v>#REF!</v>
      </c>
      <c r="AB312" s="732" t="e">
        <f t="shared" si="108"/>
        <v>#REF!</v>
      </c>
      <c r="AC312" s="729">
        <f t="shared" si="109"/>
        <v>2011</v>
      </c>
      <c r="AD312" s="733" t="e">
        <f t="shared" si="110"/>
        <v>#REF!</v>
      </c>
      <c r="AE312" s="735" t="e">
        <f t="shared" si="111"/>
        <v>#REF!</v>
      </c>
      <c r="AF312" s="792"/>
    </row>
    <row r="313" spans="1:32" ht="27.75" customHeight="1">
      <c r="A313" s="963">
        <v>33</v>
      </c>
      <c r="B313" s="947" t="s">
        <v>3154</v>
      </c>
      <c r="C313" s="923" t="s">
        <v>3379</v>
      </c>
      <c r="D313" s="935"/>
      <c r="E313" s="923"/>
      <c r="F313" s="923"/>
      <c r="G313" s="923"/>
      <c r="H313" s="935"/>
      <c r="I313" s="923"/>
      <c r="J313" s="945">
        <v>2011</v>
      </c>
      <c r="K313" s="947"/>
      <c r="L313" s="935"/>
      <c r="M313" s="935"/>
      <c r="N313" s="935" t="s">
        <v>886</v>
      </c>
      <c r="O313" s="944">
        <v>36391781.929952279</v>
      </c>
      <c r="P313" s="935" t="s">
        <v>966</v>
      </c>
      <c r="Q313" s="937"/>
      <c r="R313" s="729" t="e">
        <f>#REF!</f>
        <v>#REF!</v>
      </c>
      <c r="S313" s="730" t="e">
        <f t="shared" si="102"/>
        <v>#REF!</v>
      </c>
      <c r="T313" s="730" t="e">
        <f t="shared" si="103"/>
        <v>#REF!</v>
      </c>
      <c r="U313" s="731" t="e">
        <f t="shared" si="104"/>
        <v>#REF!</v>
      </c>
      <c r="V313" s="732"/>
      <c r="W313" s="731" t="e">
        <f t="shared" si="112"/>
        <v>#REF!</v>
      </c>
      <c r="X313" s="731"/>
      <c r="Y313" s="731" t="e">
        <f t="shared" si="105"/>
        <v>#REF!</v>
      </c>
      <c r="Z313" s="732" t="e">
        <f t="shared" si="106"/>
        <v>#REF!</v>
      </c>
      <c r="AA313" s="732" t="e">
        <f t="shared" si="107"/>
        <v>#REF!</v>
      </c>
      <c r="AB313" s="732" t="e">
        <f t="shared" si="108"/>
        <v>#REF!</v>
      </c>
      <c r="AC313" s="729">
        <f t="shared" si="109"/>
        <v>2011</v>
      </c>
      <c r="AD313" s="733" t="e">
        <f t="shared" si="110"/>
        <v>#REF!</v>
      </c>
      <c r="AE313" s="735" t="e">
        <f t="shared" si="111"/>
        <v>#REF!</v>
      </c>
      <c r="AF313" s="792"/>
    </row>
    <row r="314" spans="1:32" ht="27.75" customHeight="1">
      <c r="A314" s="963">
        <v>34</v>
      </c>
      <c r="B314" s="947" t="s">
        <v>3154</v>
      </c>
      <c r="C314" s="923" t="s">
        <v>3379</v>
      </c>
      <c r="D314" s="935"/>
      <c r="E314" s="923"/>
      <c r="F314" s="923"/>
      <c r="G314" s="923"/>
      <c r="H314" s="935"/>
      <c r="I314" s="923"/>
      <c r="J314" s="945">
        <v>2011</v>
      </c>
      <c r="K314" s="947"/>
      <c r="L314" s="935"/>
      <c r="M314" s="935"/>
      <c r="N314" s="935" t="s">
        <v>886</v>
      </c>
      <c r="O314" s="944">
        <v>36391781.929952279</v>
      </c>
      <c r="P314" s="935" t="s">
        <v>966</v>
      </c>
      <c r="Q314" s="937"/>
      <c r="R314" s="729" t="e">
        <f>#REF!</f>
        <v>#REF!</v>
      </c>
      <c r="S314" s="730" t="e">
        <f t="shared" si="102"/>
        <v>#REF!</v>
      </c>
      <c r="T314" s="730" t="e">
        <f t="shared" si="103"/>
        <v>#REF!</v>
      </c>
      <c r="U314" s="731" t="e">
        <f t="shared" si="104"/>
        <v>#REF!</v>
      </c>
      <c r="V314" s="732"/>
      <c r="W314" s="731" t="e">
        <f t="shared" si="112"/>
        <v>#REF!</v>
      </c>
      <c r="X314" s="731"/>
      <c r="Y314" s="731" t="e">
        <f t="shared" si="105"/>
        <v>#REF!</v>
      </c>
      <c r="Z314" s="732" t="e">
        <f t="shared" si="106"/>
        <v>#REF!</v>
      </c>
      <c r="AA314" s="732" t="e">
        <f t="shared" si="107"/>
        <v>#REF!</v>
      </c>
      <c r="AB314" s="732" t="e">
        <f t="shared" si="108"/>
        <v>#REF!</v>
      </c>
      <c r="AC314" s="729">
        <f t="shared" si="109"/>
        <v>2011</v>
      </c>
      <c r="AD314" s="733" t="e">
        <f t="shared" si="110"/>
        <v>#REF!</v>
      </c>
      <c r="AE314" s="735" t="e">
        <f t="shared" si="111"/>
        <v>#REF!</v>
      </c>
      <c r="AF314" s="792"/>
    </row>
    <row r="315" spans="1:32" ht="27.75" customHeight="1">
      <c r="A315" s="963">
        <v>35</v>
      </c>
      <c r="B315" s="947" t="s">
        <v>3154</v>
      </c>
      <c r="C315" s="923" t="s">
        <v>3379</v>
      </c>
      <c r="D315" s="935"/>
      <c r="E315" s="923"/>
      <c r="F315" s="923"/>
      <c r="G315" s="923"/>
      <c r="H315" s="935"/>
      <c r="I315" s="923"/>
      <c r="J315" s="945">
        <v>2011</v>
      </c>
      <c r="K315" s="947"/>
      <c r="L315" s="935"/>
      <c r="M315" s="935"/>
      <c r="N315" s="935" t="s">
        <v>886</v>
      </c>
      <c r="O315" s="944">
        <v>36391781.929952279</v>
      </c>
      <c r="P315" s="935" t="s">
        <v>966</v>
      </c>
      <c r="Q315" s="937"/>
      <c r="R315" s="729" t="e">
        <f>#REF!</f>
        <v>#REF!</v>
      </c>
      <c r="S315" s="730" t="e">
        <f t="shared" si="102"/>
        <v>#REF!</v>
      </c>
      <c r="T315" s="730" t="e">
        <f t="shared" si="103"/>
        <v>#REF!</v>
      </c>
      <c r="U315" s="731" t="e">
        <f t="shared" si="104"/>
        <v>#REF!</v>
      </c>
      <c r="V315" s="732"/>
      <c r="W315" s="731" t="e">
        <f t="shared" si="112"/>
        <v>#REF!</v>
      </c>
      <c r="X315" s="731"/>
      <c r="Y315" s="731" t="e">
        <f t="shared" si="105"/>
        <v>#REF!</v>
      </c>
      <c r="Z315" s="732" t="e">
        <f t="shared" si="106"/>
        <v>#REF!</v>
      </c>
      <c r="AA315" s="732" t="e">
        <f t="shared" si="107"/>
        <v>#REF!</v>
      </c>
      <c r="AB315" s="732" t="e">
        <f t="shared" si="108"/>
        <v>#REF!</v>
      </c>
      <c r="AC315" s="729">
        <f t="shared" si="109"/>
        <v>2011</v>
      </c>
      <c r="AD315" s="733" t="e">
        <f t="shared" si="110"/>
        <v>#REF!</v>
      </c>
      <c r="AE315" s="735" t="e">
        <f t="shared" si="111"/>
        <v>#REF!</v>
      </c>
      <c r="AF315" s="792"/>
    </row>
    <row r="316" spans="1:32" ht="27.75" customHeight="1" thickBot="1">
      <c r="A316" s="1025">
        <v>36</v>
      </c>
      <c r="B316" s="970" t="s">
        <v>3154</v>
      </c>
      <c r="C316" s="923" t="s">
        <v>3379</v>
      </c>
      <c r="D316" s="950"/>
      <c r="E316" s="925"/>
      <c r="F316" s="925"/>
      <c r="G316" s="925"/>
      <c r="H316" s="950"/>
      <c r="I316" s="925"/>
      <c r="J316" s="972">
        <v>2011</v>
      </c>
      <c r="K316" s="970"/>
      <c r="L316" s="950"/>
      <c r="M316" s="950"/>
      <c r="N316" s="950" t="s">
        <v>886</v>
      </c>
      <c r="O316" s="973">
        <v>36391781.929952279</v>
      </c>
      <c r="P316" s="950" t="s">
        <v>966</v>
      </c>
      <c r="Q316" s="951"/>
      <c r="R316" s="729" t="e">
        <f>#REF!</f>
        <v>#REF!</v>
      </c>
      <c r="S316" s="730" t="e">
        <f t="shared" si="102"/>
        <v>#REF!</v>
      </c>
      <c r="T316" s="730" t="e">
        <f t="shared" si="103"/>
        <v>#REF!</v>
      </c>
      <c r="U316" s="731" t="e">
        <f t="shared" si="104"/>
        <v>#REF!</v>
      </c>
      <c r="V316" s="732"/>
      <c r="W316" s="731" t="e">
        <f t="shared" si="112"/>
        <v>#REF!</v>
      </c>
      <c r="X316" s="731"/>
      <c r="Y316" s="731" t="e">
        <f t="shared" si="105"/>
        <v>#REF!</v>
      </c>
      <c r="Z316" s="732" t="e">
        <f t="shared" si="106"/>
        <v>#REF!</v>
      </c>
      <c r="AA316" s="732" t="e">
        <f t="shared" si="107"/>
        <v>#REF!</v>
      </c>
      <c r="AB316" s="732" t="e">
        <f t="shared" si="108"/>
        <v>#REF!</v>
      </c>
      <c r="AC316" s="729">
        <f t="shared" si="109"/>
        <v>2011</v>
      </c>
      <c r="AD316" s="733" t="e">
        <f t="shared" si="110"/>
        <v>#REF!</v>
      </c>
      <c r="AE316" s="735" t="e">
        <f t="shared" si="111"/>
        <v>#REF!</v>
      </c>
      <c r="AF316" s="792"/>
    </row>
    <row r="317" spans="1:32" ht="27.75" customHeight="1">
      <c r="A317" s="1024">
        <v>37</v>
      </c>
      <c r="B317" s="964" t="s">
        <v>3154</v>
      </c>
      <c r="C317" s="923" t="s">
        <v>3379</v>
      </c>
      <c r="D317" s="967"/>
      <c r="E317" s="965"/>
      <c r="F317" s="965"/>
      <c r="G317" s="965"/>
      <c r="H317" s="967"/>
      <c r="I317" s="965"/>
      <c r="J317" s="974">
        <v>2011</v>
      </c>
      <c r="K317" s="964"/>
      <c r="L317" s="967"/>
      <c r="M317" s="967"/>
      <c r="N317" s="967" t="s">
        <v>886</v>
      </c>
      <c r="O317" s="968">
        <v>36391781.929952279</v>
      </c>
      <c r="P317" s="967" t="s">
        <v>966</v>
      </c>
      <c r="Q317" s="969"/>
      <c r="R317" s="729" t="e">
        <f>#REF!</f>
        <v>#REF!</v>
      </c>
      <c r="S317" s="730" t="e">
        <f t="shared" si="102"/>
        <v>#REF!</v>
      </c>
      <c r="T317" s="730" t="e">
        <f t="shared" si="103"/>
        <v>#REF!</v>
      </c>
      <c r="U317" s="731" t="e">
        <f t="shared" si="104"/>
        <v>#REF!</v>
      </c>
      <c r="V317" s="732"/>
      <c r="W317" s="731" t="e">
        <f t="shared" si="112"/>
        <v>#REF!</v>
      </c>
      <c r="X317" s="731"/>
      <c r="Y317" s="731" t="e">
        <f t="shared" si="105"/>
        <v>#REF!</v>
      </c>
      <c r="Z317" s="732" t="e">
        <f t="shared" si="106"/>
        <v>#REF!</v>
      </c>
      <c r="AA317" s="732" t="e">
        <f t="shared" si="107"/>
        <v>#REF!</v>
      </c>
      <c r="AB317" s="732" t="e">
        <f t="shared" si="108"/>
        <v>#REF!</v>
      </c>
      <c r="AC317" s="729">
        <f t="shared" si="109"/>
        <v>2011</v>
      </c>
      <c r="AD317" s="733" t="e">
        <f t="shared" si="110"/>
        <v>#REF!</v>
      </c>
      <c r="AE317" s="735" t="e">
        <f t="shared" si="111"/>
        <v>#REF!</v>
      </c>
      <c r="AF317" s="792"/>
    </row>
    <row r="318" spans="1:32" ht="27.75" customHeight="1">
      <c r="A318" s="963">
        <v>38</v>
      </c>
      <c r="B318" s="947" t="s">
        <v>3154</v>
      </c>
      <c r="C318" s="923" t="s">
        <v>3379</v>
      </c>
      <c r="D318" s="935"/>
      <c r="E318" s="923"/>
      <c r="F318" s="923"/>
      <c r="G318" s="923"/>
      <c r="H318" s="935"/>
      <c r="I318" s="923"/>
      <c r="J318" s="945">
        <v>2011</v>
      </c>
      <c r="K318" s="947"/>
      <c r="L318" s="935"/>
      <c r="M318" s="935"/>
      <c r="N318" s="935" t="s">
        <v>886</v>
      </c>
      <c r="O318" s="944">
        <v>36391781.929952279</v>
      </c>
      <c r="P318" s="935" t="s">
        <v>966</v>
      </c>
      <c r="Q318" s="937"/>
      <c r="R318" s="729" t="e">
        <f>#REF!</f>
        <v>#REF!</v>
      </c>
      <c r="S318" s="730" t="e">
        <f t="shared" si="102"/>
        <v>#REF!</v>
      </c>
      <c r="T318" s="730" t="e">
        <f t="shared" si="103"/>
        <v>#REF!</v>
      </c>
      <c r="U318" s="731" t="e">
        <f t="shared" si="104"/>
        <v>#REF!</v>
      </c>
      <c r="V318" s="732"/>
      <c r="W318" s="731" t="e">
        <f t="shared" si="112"/>
        <v>#REF!</v>
      </c>
      <c r="X318" s="731"/>
      <c r="Y318" s="731" t="e">
        <f t="shared" si="105"/>
        <v>#REF!</v>
      </c>
      <c r="Z318" s="732" t="e">
        <f t="shared" si="106"/>
        <v>#REF!</v>
      </c>
      <c r="AA318" s="732" t="e">
        <f t="shared" si="107"/>
        <v>#REF!</v>
      </c>
      <c r="AB318" s="732" t="e">
        <f t="shared" si="108"/>
        <v>#REF!</v>
      </c>
      <c r="AC318" s="729">
        <f t="shared" si="109"/>
        <v>2011</v>
      </c>
      <c r="AD318" s="733" t="e">
        <f t="shared" si="110"/>
        <v>#REF!</v>
      </c>
      <c r="AE318" s="735" t="e">
        <f t="shared" si="111"/>
        <v>#REF!</v>
      </c>
      <c r="AF318" s="792"/>
    </row>
    <row r="319" spans="1:32" ht="27.75" customHeight="1">
      <c r="A319" s="963">
        <v>39</v>
      </c>
      <c r="B319" s="947" t="s">
        <v>3154</v>
      </c>
      <c r="C319" s="923" t="s">
        <v>3379</v>
      </c>
      <c r="D319" s="935"/>
      <c r="E319" s="923"/>
      <c r="F319" s="923"/>
      <c r="G319" s="923"/>
      <c r="H319" s="935"/>
      <c r="I319" s="923"/>
      <c r="J319" s="945">
        <v>2011</v>
      </c>
      <c r="K319" s="947"/>
      <c r="L319" s="935"/>
      <c r="M319" s="935"/>
      <c r="N319" s="935" t="s">
        <v>886</v>
      </c>
      <c r="O319" s="944">
        <v>36391781.929952279</v>
      </c>
      <c r="P319" s="935" t="s">
        <v>966</v>
      </c>
      <c r="Q319" s="937"/>
      <c r="R319" s="729" t="e">
        <f>#REF!</f>
        <v>#REF!</v>
      </c>
      <c r="S319" s="730" t="e">
        <f t="shared" si="102"/>
        <v>#REF!</v>
      </c>
      <c r="T319" s="730" t="e">
        <f t="shared" si="103"/>
        <v>#REF!</v>
      </c>
      <c r="U319" s="731" t="e">
        <f t="shared" si="104"/>
        <v>#REF!</v>
      </c>
      <c r="V319" s="732"/>
      <c r="W319" s="731" t="e">
        <f t="shared" si="112"/>
        <v>#REF!</v>
      </c>
      <c r="X319" s="731"/>
      <c r="Y319" s="731" t="e">
        <f t="shared" si="105"/>
        <v>#REF!</v>
      </c>
      <c r="Z319" s="732" t="e">
        <f t="shared" si="106"/>
        <v>#REF!</v>
      </c>
      <c r="AA319" s="732" t="e">
        <f t="shared" si="107"/>
        <v>#REF!</v>
      </c>
      <c r="AB319" s="732" t="e">
        <f t="shared" si="108"/>
        <v>#REF!</v>
      </c>
      <c r="AC319" s="729">
        <f t="shared" si="109"/>
        <v>2011</v>
      </c>
      <c r="AD319" s="733" t="e">
        <f t="shared" si="110"/>
        <v>#REF!</v>
      </c>
      <c r="AE319" s="735" t="e">
        <f t="shared" si="111"/>
        <v>#REF!</v>
      </c>
      <c r="AF319" s="792"/>
    </row>
    <row r="320" spans="1:32" ht="27.75" customHeight="1">
      <c r="A320" s="963">
        <v>40</v>
      </c>
      <c r="B320" s="947" t="s">
        <v>3154</v>
      </c>
      <c r="C320" s="923" t="s">
        <v>3379</v>
      </c>
      <c r="D320" s="935"/>
      <c r="E320" s="923"/>
      <c r="F320" s="923"/>
      <c r="G320" s="923"/>
      <c r="H320" s="935"/>
      <c r="I320" s="923"/>
      <c r="J320" s="945">
        <v>2011</v>
      </c>
      <c r="K320" s="947"/>
      <c r="L320" s="935"/>
      <c r="M320" s="935"/>
      <c r="N320" s="935" t="s">
        <v>886</v>
      </c>
      <c r="O320" s="944">
        <v>36391781.929952279</v>
      </c>
      <c r="P320" s="935" t="s">
        <v>966</v>
      </c>
      <c r="Q320" s="937"/>
      <c r="R320" s="729" t="e">
        <f>#REF!</f>
        <v>#REF!</v>
      </c>
      <c r="S320" s="730" t="e">
        <f t="shared" si="102"/>
        <v>#REF!</v>
      </c>
      <c r="T320" s="730" t="e">
        <f t="shared" si="103"/>
        <v>#REF!</v>
      </c>
      <c r="U320" s="731" t="e">
        <f t="shared" si="104"/>
        <v>#REF!</v>
      </c>
      <c r="V320" s="732"/>
      <c r="W320" s="731" t="e">
        <f t="shared" si="112"/>
        <v>#REF!</v>
      </c>
      <c r="X320" s="731"/>
      <c r="Y320" s="731" t="e">
        <f t="shared" si="105"/>
        <v>#REF!</v>
      </c>
      <c r="Z320" s="732" t="e">
        <f t="shared" si="106"/>
        <v>#REF!</v>
      </c>
      <c r="AA320" s="732" t="e">
        <f t="shared" si="107"/>
        <v>#REF!</v>
      </c>
      <c r="AB320" s="732" t="e">
        <f t="shared" si="108"/>
        <v>#REF!</v>
      </c>
      <c r="AC320" s="729">
        <f t="shared" si="109"/>
        <v>2011</v>
      </c>
      <c r="AD320" s="733" t="e">
        <f t="shared" si="110"/>
        <v>#REF!</v>
      </c>
      <c r="AE320" s="735" t="e">
        <f t="shared" si="111"/>
        <v>#REF!</v>
      </c>
      <c r="AF320" s="792"/>
    </row>
    <row r="321" spans="1:32" ht="27.75" customHeight="1">
      <c r="A321" s="963">
        <v>41</v>
      </c>
      <c r="B321" s="947" t="s">
        <v>3154</v>
      </c>
      <c r="C321" s="923" t="s">
        <v>3379</v>
      </c>
      <c r="D321" s="935"/>
      <c r="E321" s="923"/>
      <c r="F321" s="923"/>
      <c r="G321" s="923"/>
      <c r="H321" s="935"/>
      <c r="I321" s="923"/>
      <c r="J321" s="945">
        <v>2011</v>
      </c>
      <c r="K321" s="947"/>
      <c r="L321" s="935"/>
      <c r="M321" s="935"/>
      <c r="N321" s="935" t="s">
        <v>886</v>
      </c>
      <c r="O321" s="944">
        <v>36391781.929952279</v>
      </c>
      <c r="P321" s="935" t="s">
        <v>966</v>
      </c>
      <c r="Q321" s="937"/>
      <c r="R321" s="729" t="e">
        <f>#REF!</f>
        <v>#REF!</v>
      </c>
      <c r="S321" s="730" t="e">
        <f t="shared" si="102"/>
        <v>#REF!</v>
      </c>
      <c r="T321" s="730" t="e">
        <f t="shared" si="103"/>
        <v>#REF!</v>
      </c>
      <c r="U321" s="731" t="e">
        <f t="shared" si="104"/>
        <v>#REF!</v>
      </c>
      <c r="V321" s="732"/>
      <c r="W321" s="731" t="e">
        <f t="shared" si="112"/>
        <v>#REF!</v>
      </c>
      <c r="X321" s="731"/>
      <c r="Y321" s="731" t="e">
        <f t="shared" si="105"/>
        <v>#REF!</v>
      </c>
      <c r="Z321" s="732" t="e">
        <f t="shared" si="106"/>
        <v>#REF!</v>
      </c>
      <c r="AA321" s="732" t="e">
        <f t="shared" si="107"/>
        <v>#REF!</v>
      </c>
      <c r="AB321" s="732" t="e">
        <f t="shared" si="108"/>
        <v>#REF!</v>
      </c>
      <c r="AC321" s="729">
        <f t="shared" si="109"/>
        <v>2011</v>
      </c>
      <c r="AD321" s="733" t="e">
        <f t="shared" si="110"/>
        <v>#REF!</v>
      </c>
      <c r="AE321" s="735" t="e">
        <f t="shared" si="111"/>
        <v>#REF!</v>
      </c>
      <c r="AF321" s="792"/>
    </row>
    <row r="322" spans="1:32" ht="27.75" customHeight="1">
      <c r="A322" s="963">
        <v>42</v>
      </c>
      <c r="B322" s="947" t="s">
        <v>3154</v>
      </c>
      <c r="C322" s="923" t="s">
        <v>3379</v>
      </c>
      <c r="D322" s="935"/>
      <c r="E322" s="923"/>
      <c r="F322" s="923"/>
      <c r="G322" s="923"/>
      <c r="H322" s="935"/>
      <c r="I322" s="923"/>
      <c r="J322" s="945">
        <v>2011</v>
      </c>
      <c r="K322" s="947"/>
      <c r="L322" s="935"/>
      <c r="M322" s="935"/>
      <c r="N322" s="935" t="s">
        <v>886</v>
      </c>
      <c r="O322" s="944">
        <v>36391781.929952279</v>
      </c>
      <c r="P322" s="935" t="s">
        <v>966</v>
      </c>
      <c r="Q322" s="937"/>
      <c r="R322" s="729" t="e">
        <f>#REF!</f>
        <v>#REF!</v>
      </c>
      <c r="S322" s="730" t="e">
        <f t="shared" si="102"/>
        <v>#REF!</v>
      </c>
      <c r="T322" s="730" t="e">
        <f t="shared" si="103"/>
        <v>#REF!</v>
      </c>
      <c r="U322" s="731" t="e">
        <f t="shared" si="104"/>
        <v>#REF!</v>
      </c>
      <c r="V322" s="732"/>
      <c r="W322" s="731" t="e">
        <f t="shared" si="112"/>
        <v>#REF!</v>
      </c>
      <c r="X322" s="731"/>
      <c r="Y322" s="731" t="e">
        <f t="shared" si="105"/>
        <v>#REF!</v>
      </c>
      <c r="Z322" s="732" t="e">
        <f t="shared" si="106"/>
        <v>#REF!</v>
      </c>
      <c r="AA322" s="732" t="e">
        <f t="shared" si="107"/>
        <v>#REF!</v>
      </c>
      <c r="AB322" s="732" t="e">
        <f t="shared" si="108"/>
        <v>#REF!</v>
      </c>
      <c r="AC322" s="729">
        <f t="shared" si="109"/>
        <v>2011</v>
      </c>
      <c r="AD322" s="733" t="e">
        <f t="shared" si="110"/>
        <v>#REF!</v>
      </c>
      <c r="AE322" s="735" t="e">
        <f t="shared" si="111"/>
        <v>#REF!</v>
      </c>
      <c r="AF322" s="792"/>
    </row>
    <row r="323" spans="1:32" ht="27.75" customHeight="1">
      <c r="A323" s="963">
        <v>43</v>
      </c>
      <c r="B323" s="947" t="s">
        <v>3154</v>
      </c>
      <c r="C323" s="923" t="s">
        <v>3379</v>
      </c>
      <c r="D323" s="935"/>
      <c r="E323" s="923"/>
      <c r="F323" s="923"/>
      <c r="G323" s="923"/>
      <c r="H323" s="935"/>
      <c r="I323" s="923"/>
      <c r="J323" s="945">
        <v>2011</v>
      </c>
      <c r="K323" s="947"/>
      <c r="L323" s="935"/>
      <c r="M323" s="935"/>
      <c r="N323" s="935" t="s">
        <v>886</v>
      </c>
      <c r="O323" s="944">
        <v>36391781.929952279</v>
      </c>
      <c r="P323" s="935" t="s">
        <v>966</v>
      </c>
      <c r="Q323" s="937"/>
      <c r="R323" s="729" t="e">
        <f>#REF!</f>
        <v>#REF!</v>
      </c>
      <c r="S323" s="730" t="e">
        <f t="shared" si="102"/>
        <v>#REF!</v>
      </c>
      <c r="T323" s="730" t="e">
        <f t="shared" si="103"/>
        <v>#REF!</v>
      </c>
      <c r="U323" s="731" t="e">
        <f t="shared" si="104"/>
        <v>#REF!</v>
      </c>
      <c r="V323" s="732"/>
      <c r="W323" s="731" t="e">
        <f t="shared" si="112"/>
        <v>#REF!</v>
      </c>
      <c r="X323" s="731"/>
      <c r="Y323" s="731" t="e">
        <f t="shared" si="105"/>
        <v>#REF!</v>
      </c>
      <c r="Z323" s="732" t="e">
        <f t="shared" si="106"/>
        <v>#REF!</v>
      </c>
      <c r="AA323" s="732" t="e">
        <f t="shared" si="107"/>
        <v>#REF!</v>
      </c>
      <c r="AB323" s="732" t="e">
        <f t="shared" si="108"/>
        <v>#REF!</v>
      </c>
      <c r="AC323" s="729">
        <f t="shared" si="109"/>
        <v>2011</v>
      </c>
      <c r="AD323" s="733" t="e">
        <f t="shared" si="110"/>
        <v>#REF!</v>
      </c>
      <c r="AE323" s="735" t="e">
        <f t="shared" si="111"/>
        <v>#REF!</v>
      </c>
      <c r="AF323" s="792"/>
    </row>
    <row r="324" spans="1:32" ht="27.75" customHeight="1">
      <c r="A324" s="963">
        <v>44</v>
      </c>
      <c r="B324" s="947" t="s">
        <v>3155</v>
      </c>
      <c r="C324" s="923" t="s">
        <v>3377</v>
      </c>
      <c r="D324" s="935"/>
      <c r="E324" s="923"/>
      <c r="F324" s="923"/>
      <c r="G324" s="923"/>
      <c r="H324" s="935"/>
      <c r="I324" s="1063" t="s">
        <v>3151</v>
      </c>
      <c r="J324" s="945">
        <v>2011</v>
      </c>
      <c r="K324" s="947"/>
      <c r="L324" s="935"/>
      <c r="M324" s="935"/>
      <c r="N324" s="935" t="s">
        <v>886</v>
      </c>
      <c r="O324" s="944">
        <v>124295238.45110205</v>
      </c>
      <c r="P324" s="935" t="s">
        <v>927</v>
      </c>
      <c r="Q324" s="937"/>
      <c r="R324" s="729" t="e">
        <f>#REF!</f>
        <v>#REF!</v>
      </c>
      <c r="S324" s="730" t="e">
        <f t="shared" si="102"/>
        <v>#REF!</v>
      </c>
      <c r="T324" s="730" t="e">
        <f t="shared" si="103"/>
        <v>#REF!</v>
      </c>
      <c r="U324" s="731" t="e">
        <f t="shared" si="104"/>
        <v>#REF!</v>
      </c>
      <c r="V324" s="732"/>
      <c r="W324" s="731" t="e">
        <f t="shared" si="112"/>
        <v>#REF!</v>
      </c>
      <c r="X324" s="731"/>
      <c r="Y324" s="731" t="e">
        <f t="shared" si="105"/>
        <v>#REF!</v>
      </c>
      <c r="Z324" s="732" t="e">
        <f t="shared" si="106"/>
        <v>#REF!</v>
      </c>
      <c r="AA324" s="732" t="e">
        <f t="shared" si="107"/>
        <v>#REF!</v>
      </c>
      <c r="AB324" s="732" t="e">
        <f t="shared" si="108"/>
        <v>#REF!</v>
      </c>
      <c r="AC324" s="729">
        <f t="shared" si="109"/>
        <v>2011</v>
      </c>
      <c r="AD324" s="733" t="e">
        <f t="shared" si="110"/>
        <v>#REF!</v>
      </c>
      <c r="AE324" s="735" t="e">
        <f t="shared" si="111"/>
        <v>#REF!</v>
      </c>
      <c r="AF324" s="792"/>
    </row>
    <row r="325" spans="1:32" ht="27.75" customHeight="1">
      <c r="A325" s="963">
        <v>45</v>
      </c>
      <c r="B325" s="947" t="s">
        <v>3155</v>
      </c>
      <c r="C325" s="923" t="s">
        <v>3377</v>
      </c>
      <c r="D325" s="935"/>
      <c r="E325" s="923"/>
      <c r="F325" s="923"/>
      <c r="G325" s="923"/>
      <c r="H325" s="935"/>
      <c r="I325" s="1063" t="s">
        <v>3151</v>
      </c>
      <c r="J325" s="945">
        <v>2011</v>
      </c>
      <c r="K325" s="947"/>
      <c r="L325" s="935"/>
      <c r="M325" s="935"/>
      <c r="N325" s="935" t="s">
        <v>886</v>
      </c>
      <c r="O325" s="944">
        <v>134657217.11026952</v>
      </c>
      <c r="P325" s="935" t="s">
        <v>927</v>
      </c>
      <c r="Q325" s="937"/>
      <c r="R325" s="729" t="e">
        <f>#REF!</f>
        <v>#REF!</v>
      </c>
      <c r="S325" s="730" t="e">
        <f t="shared" si="102"/>
        <v>#REF!</v>
      </c>
      <c r="T325" s="730" t="e">
        <f t="shared" si="103"/>
        <v>#REF!</v>
      </c>
      <c r="U325" s="731" t="e">
        <f t="shared" si="104"/>
        <v>#REF!</v>
      </c>
      <c r="V325" s="732"/>
      <c r="W325" s="731" t="e">
        <f t="shared" si="112"/>
        <v>#REF!</v>
      </c>
      <c r="X325" s="731"/>
      <c r="Y325" s="731" t="e">
        <f t="shared" si="105"/>
        <v>#REF!</v>
      </c>
      <c r="Z325" s="732" t="e">
        <f t="shared" si="106"/>
        <v>#REF!</v>
      </c>
      <c r="AA325" s="732" t="e">
        <f t="shared" si="107"/>
        <v>#REF!</v>
      </c>
      <c r="AB325" s="732" t="e">
        <f t="shared" si="108"/>
        <v>#REF!</v>
      </c>
      <c r="AC325" s="729">
        <f t="shared" si="109"/>
        <v>2011</v>
      </c>
      <c r="AD325" s="733" t="e">
        <f t="shared" si="110"/>
        <v>#REF!</v>
      </c>
      <c r="AE325" s="735" t="e">
        <f t="shared" si="111"/>
        <v>#REF!</v>
      </c>
      <c r="AF325" s="792"/>
    </row>
    <row r="326" spans="1:32" ht="27.75" customHeight="1">
      <c r="A326" s="963">
        <v>46</v>
      </c>
      <c r="B326" s="947" t="s">
        <v>3156</v>
      </c>
      <c r="C326" s="923" t="s">
        <v>3377</v>
      </c>
      <c r="D326" s="935"/>
      <c r="E326" s="923"/>
      <c r="F326" s="923"/>
      <c r="G326" s="923"/>
      <c r="H326" s="935"/>
      <c r="I326" s="1063" t="s">
        <v>3151</v>
      </c>
      <c r="J326" s="945">
        <v>2011</v>
      </c>
      <c r="K326" s="947"/>
      <c r="L326" s="935"/>
      <c r="M326" s="935"/>
      <c r="N326" s="935" t="s">
        <v>886</v>
      </c>
      <c r="O326" s="944">
        <v>146324801.03837052</v>
      </c>
      <c r="P326" s="935" t="s">
        <v>927</v>
      </c>
      <c r="Q326" s="937"/>
      <c r="R326" s="729" t="e">
        <f>#REF!</f>
        <v>#REF!</v>
      </c>
      <c r="S326" s="730" t="e">
        <f t="shared" si="102"/>
        <v>#REF!</v>
      </c>
      <c r="T326" s="730" t="e">
        <f t="shared" si="103"/>
        <v>#REF!</v>
      </c>
      <c r="U326" s="731" t="e">
        <f t="shared" si="104"/>
        <v>#REF!</v>
      </c>
      <c r="V326" s="732"/>
      <c r="W326" s="731" t="e">
        <f t="shared" si="112"/>
        <v>#REF!</v>
      </c>
      <c r="X326" s="731"/>
      <c r="Y326" s="731" t="e">
        <f t="shared" si="105"/>
        <v>#REF!</v>
      </c>
      <c r="Z326" s="732" t="e">
        <f t="shared" si="106"/>
        <v>#REF!</v>
      </c>
      <c r="AA326" s="732" t="e">
        <f t="shared" si="107"/>
        <v>#REF!</v>
      </c>
      <c r="AB326" s="732" t="e">
        <f t="shared" si="108"/>
        <v>#REF!</v>
      </c>
      <c r="AC326" s="729">
        <f t="shared" si="109"/>
        <v>2011</v>
      </c>
      <c r="AD326" s="733" t="e">
        <f t="shared" si="110"/>
        <v>#REF!</v>
      </c>
      <c r="AE326" s="735" t="e">
        <f t="shared" si="111"/>
        <v>#REF!</v>
      </c>
      <c r="AF326" s="792"/>
    </row>
    <row r="327" spans="1:32" ht="27.75" customHeight="1">
      <c r="A327" s="963">
        <v>47</v>
      </c>
      <c r="B327" s="947" t="s">
        <v>3157</v>
      </c>
      <c r="C327" s="923" t="s">
        <v>3377</v>
      </c>
      <c r="D327" s="943" t="s">
        <v>926</v>
      </c>
      <c r="E327" s="923"/>
      <c r="F327" s="923"/>
      <c r="G327" s="923"/>
      <c r="H327" s="935"/>
      <c r="I327" s="923" t="s">
        <v>3233</v>
      </c>
      <c r="J327" s="935">
        <v>2012</v>
      </c>
      <c r="K327" s="947" t="s">
        <v>2234</v>
      </c>
      <c r="L327" s="935"/>
      <c r="M327" s="935"/>
      <c r="N327" s="935" t="s">
        <v>886</v>
      </c>
      <c r="O327" s="944">
        <v>351355083.18253022</v>
      </c>
      <c r="P327" s="935" t="s">
        <v>927</v>
      </c>
      <c r="Q327" s="937"/>
      <c r="R327" s="729" t="e">
        <f>#REF!</f>
        <v>#REF!</v>
      </c>
      <c r="S327" s="730" t="e">
        <f t="shared" si="102"/>
        <v>#REF!</v>
      </c>
      <c r="T327" s="730" t="e">
        <f t="shared" si="103"/>
        <v>#REF!</v>
      </c>
      <c r="U327" s="731" t="e">
        <f t="shared" si="104"/>
        <v>#REF!</v>
      </c>
      <c r="V327" s="732"/>
      <c r="W327" s="731" t="e">
        <f t="shared" si="112"/>
        <v>#REF!</v>
      </c>
      <c r="X327" s="731"/>
      <c r="Y327" s="731" t="e">
        <f t="shared" si="105"/>
        <v>#REF!</v>
      </c>
      <c r="Z327" s="732" t="e">
        <f t="shared" si="106"/>
        <v>#REF!</v>
      </c>
      <c r="AA327" s="732" t="e">
        <f t="shared" si="107"/>
        <v>#REF!</v>
      </c>
      <c r="AB327" s="732" t="e">
        <f t="shared" si="108"/>
        <v>#REF!</v>
      </c>
      <c r="AC327" s="729">
        <f t="shared" si="109"/>
        <v>2012</v>
      </c>
      <c r="AD327" s="733" t="e">
        <f t="shared" si="110"/>
        <v>#REF!</v>
      </c>
      <c r="AE327" s="735" t="e">
        <f t="shared" si="111"/>
        <v>#REF!</v>
      </c>
      <c r="AF327" s="792"/>
    </row>
    <row r="328" spans="1:32" ht="27.75" customHeight="1">
      <c r="A328" s="963">
        <v>48</v>
      </c>
      <c r="B328" s="947" t="s">
        <v>3158</v>
      </c>
      <c r="C328" s="923" t="s">
        <v>3377</v>
      </c>
      <c r="D328" s="943" t="s">
        <v>941</v>
      </c>
      <c r="E328" s="923"/>
      <c r="F328" s="923"/>
      <c r="G328" s="923"/>
      <c r="H328" s="935"/>
      <c r="I328" s="923" t="s">
        <v>3215</v>
      </c>
      <c r="J328" s="935">
        <v>2012</v>
      </c>
      <c r="K328" s="947" t="s">
        <v>2235</v>
      </c>
      <c r="L328" s="935"/>
      <c r="M328" s="935"/>
      <c r="N328" s="935" t="s">
        <v>886</v>
      </c>
      <c r="O328" s="944">
        <v>296562135.35680872</v>
      </c>
      <c r="P328" s="935" t="s">
        <v>927</v>
      </c>
      <c r="Q328" s="937"/>
      <c r="R328" s="729" t="e">
        <f>#REF!</f>
        <v>#REF!</v>
      </c>
      <c r="S328" s="730" t="e">
        <f t="shared" si="102"/>
        <v>#REF!</v>
      </c>
      <c r="T328" s="730" t="e">
        <f t="shared" si="103"/>
        <v>#REF!</v>
      </c>
      <c r="U328" s="731" t="e">
        <f t="shared" si="104"/>
        <v>#REF!</v>
      </c>
      <c r="V328" s="732"/>
      <c r="W328" s="731" t="e">
        <f t="shared" si="112"/>
        <v>#REF!</v>
      </c>
      <c r="X328" s="731"/>
      <c r="Y328" s="731" t="e">
        <f t="shared" si="105"/>
        <v>#REF!</v>
      </c>
      <c r="Z328" s="732" t="e">
        <f t="shared" si="106"/>
        <v>#REF!</v>
      </c>
      <c r="AA328" s="732" t="e">
        <f t="shared" si="107"/>
        <v>#REF!</v>
      </c>
      <c r="AB328" s="732" t="e">
        <f t="shared" si="108"/>
        <v>#REF!</v>
      </c>
      <c r="AC328" s="729">
        <f t="shared" si="109"/>
        <v>2012</v>
      </c>
      <c r="AD328" s="733" t="e">
        <f t="shared" si="110"/>
        <v>#REF!</v>
      </c>
      <c r="AE328" s="735" t="e">
        <f t="shared" si="111"/>
        <v>#REF!</v>
      </c>
      <c r="AF328" s="792"/>
    </row>
    <row r="329" spans="1:32" ht="27.75" customHeight="1">
      <c r="A329" s="963">
        <v>49</v>
      </c>
      <c r="B329" s="947" t="s">
        <v>3159</v>
      </c>
      <c r="C329" s="923" t="s">
        <v>3377</v>
      </c>
      <c r="D329" s="943" t="s">
        <v>946</v>
      </c>
      <c r="E329" s="923"/>
      <c r="F329" s="923"/>
      <c r="G329" s="923"/>
      <c r="H329" s="935"/>
      <c r="I329" s="923" t="s">
        <v>3215</v>
      </c>
      <c r="J329" s="935">
        <v>2012</v>
      </c>
      <c r="K329" s="947" t="s">
        <v>2236</v>
      </c>
      <c r="L329" s="935"/>
      <c r="M329" s="935"/>
      <c r="N329" s="935" t="s">
        <v>886</v>
      </c>
      <c r="O329" s="944">
        <v>175360176.49742305</v>
      </c>
      <c r="P329" s="935" t="s">
        <v>927</v>
      </c>
      <c r="Q329" s="937"/>
      <c r="R329" s="729" t="e">
        <f>#REF!</f>
        <v>#REF!</v>
      </c>
      <c r="S329" s="730" t="e">
        <f t="shared" si="102"/>
        <v>#REF!</v>
      </c>
      <c r="T329" s="730" t="e">
        <f t="shared" si="103"/>
        <v>#REF!</v>
      </c>
      <c r="U329" s="731" t="e">
        <f t="shared" si="104"/>
        <v>#REF!</v>
      </c>
      <c r="V329" s="732"/>
      <c r="W329" s="731" t="e">
        <f t="shared" si="112"/>
        <v>#REF!</v>
      </c>
      <c r="X329" s="731"/>
      <c r="Y329" s="731" t="e">
        <f t="shared" si="105"/>
        <v>#REF!</v>
      </c>
      <c r="Z329" s="732" t="e">
        <f t="shared" si="106"/>
        <v>#REF!</v>
      </c>
      <c r="AA329" s="732" t="e">
        <f t="shared" si="107"/>
        <v>#REF!</v>
      </c>
      <c r="AB329" s="732" t="e">
        <f t="shared" si="108"/>
        <v>#REF!</v>
      </c>
      <c r="AC329" s="729">
        <f t="shared" si="109"/>
        <v>2012</v>
      </c>
      <c r="AD329" s="733" t="e">
        <f t="shared" si="110"/>
        <v>#REF!</v>
      </c>
      <c r="AE329" s="735" t="e">
        <f t="shared" si="111"/>
        <v>#REF!</v>
      </c>
      <c r="AF329" s="792"/>
    </row>
    <row r="330" spans="1:32" ht="27.75" customHeight="1">
      <c r="A330" s="963">
        <v>50</v>
      </c>
      <c r="B330" s="947" t="s">
        <v>3160</v>
      </c>
      <c r="C330" s="923" t="s">
        <v>3377</v>
      </c>
      <c r="D330" s="943" t="s">
        <v>949</v>
      </c>
      <c r="E330" s="923"/>
      <c r="F330" s="923"/>
      <c r="G330" s="923"/>
      <c r="H330" s="935"/>
      <c r="I330" s="923" t="s">
        <v>3328</v>
      </c>
      <c r="J330" s="935">
        <v>2012</v>
      </c>
      <c r="K330" s="947" t="s">
        <v>2237</v>
      </c>
      <c r="L330" s="935"/>
      <c r="M330" s="935"/>
      <c r="N330" s="935" t="s">
        <v>886</v>
      </c>
      <c r="O330" s="944">
        <v>154885015.88359889</v>
      </c>
      <c r="P330" s="935" t="s">
        <v>927</v>
      </c>
      <c r="Q330" s="937"/>
      <c r="R330" s="729" t="e">
        <f>#REF!</f>
        <v>#REF!</v>
      </c>
      <c r="S330" s="730" t="e">
        <f t="shared" si="102"/>
        <v>#REF!</v>
      </c>
      <c r="T330" s="730" t="e">
        <f t="shared" si="103"/>
        <v>#REF!</v>
      </c>
      <c r="U330" s="731" t="e">
        <f t="shared" si="104"/>
        <v>#REF!</v>
      </c>
      <c r="V330" s="732"/>
      <c r="W330" s="731" t="e">
        <f t="shared" si="112"/>
        <v>#REF!</v>
      </c>
      <c r="X330" s="731"/>
      <c r="Y330" s="731" t="e">
        <f t="shared" si="105"/>
        <v>#REF!</v>
      </c>
      <c r="Z330" s="732" t="e">
        <f t="shared" si="106"/>
        <v>#REF!</v>
      </c>
      <c r="AA330" s="732" t="e">
        <f t="shared" si="107"/>
        <v>#REF!</v>
      </c>
      <c r="AB330" s="732" t="e">
        <f t="shared" si="108"/>
        <v>#REF!</v>
      </c>
      <c r="AC330" s="729">
        <f t="shared" si="109"/>
        <v>2012</v>
      </c>
      <c r="AD330" s="733" t="e">
        <f t="shared" si="110"/>
        <v>#REF!</v>
      </c>
      <c r="AE330" s="735" t="e">
        <f t="shared" si="111"/>
        <v>#REF!</v>
      </c>
      <c r="AF330" s="792"/>
    </row>
    <row r="331" spans="1:32" ht="27.75" customHeight="1">
      <c r="A331" s="963">
        <v>51</v>
      </c>
      <c r="B331" s="947" t="s">
        <v>3161</v>
      </c>
      <c r="C331" s="923" t="s">
        <v>3377</v>
      </c>
      <c r="D331" s="943" t="s">
        <v>1053</v>
      </c>
      <c r="E331" s="923"/>
      <c r="F331" s="923"/>
      <c r="G331" s="923">
        <v>250</v>
      </c>
      <c r="H331" s="935"/>
      <c r="I331" s="923" t="s">
        <v>3329</v>
      </c>
      <c r="J331" s="935">
        <v>2012</v>
      </c>
      <c r="K331" s="947" t="s">
        <v>2238</v>
      </c>
      <c r="L331" s="935"/>
      <c r="M331" s="935"/>
      <c r="N331" s="935" t="s">
        <v>886</v>
      </c>
      <c r="O331" s="944">
        <v>12047771.544010509</v>
      </c>
      <c r="P331" s="935" t="s">
        <v>927</v>
      </c>
      <c r="Q331" s="937"/>
      <c r="R331" s="729" t="e">
        <f>#REF!</f>
        <v>#REF!</v>
      </c>
      <c r="S331" s="730" t="e">
        <f t="shared" si="102"/>
        <v>#REF!</v>
      </c>
      <c r="T331" s="730" t="e">
        <f t="shared" si="103"/>
        <v>#REF!</v>
      </c>
      <c r="U331" s="731" t="e">
        <f t="shared" si="104"/>
        <v>#REF!</v>
      </c>
      <c r="V331" s="732"/>
      <c r="W331" s="731" t="e">
        <f t="shared" si="112"/>
        <v>#REF!</v>
      </c>
      <c r="X331" s="731"/>
      <c r="Y331" s="731" t="e">
        <f t="shared" si="105"/>
        <v>#REF!</v>
      </c>
      <c r="Z331" s="732" t="e">
        <f t="shared" si="106"/>
        <v>#REF!</v>
      </c>
      <c r="AA331" s="732" t="e">
        <f t="shared" si="107"/>
        <v>#REF!</v>
      </c>
      <c r="AB331" s="732" t="e">
        <f t="shared" si="108"/>
        <v>#REF!</v>
      </c>
      <c r="AC331" s="729">
        <f t="shared" si="109"/>
        <v>2012</v>
      </c>
      <c r="AD331" s="733" t="e">
        <f t="shared" si="110"/>
        <v>#REF!</v>
      </c>
      <c r="AE331" s="735" t="e">
        <f t="shared" si="111"/>
        <v>#REF!</v>
      </c>
      <c r="AF331" s="792"/>
    </row>
    <row r="332" spans="1:32" ht="27.75" customHeight="1">
      <c r="A332" s="963">
        <v>52</v>
      </c>
      <c r="B332" s="947" t="s">
        <v>3162</v>
      </c>
      <c r="C332" s="923" t="s">
        <v>3377</v>
      </c>
      <c r="D332" s="943" t="s">
        <v>1055</v>
      </c>
      <c r="E332" s="923"/>
      <c r="F332" s="923"/>
      <c r="G332" s="923">
        <v>200</v>
      </c>
      <c r="H332" s="935"/>
      <c r="I332" s="923" t="s">
        <v>3330</v>
      </c>
      <c r="J332" s="935">
        <v>2012</v>
      </c>
      <c r="K332" s="947" t="s">
        <v>2239</v>
      </c>
      <c r="L332" s="935"/>
      <c r="M332" s="935"/>
      <c r="N332" s="935" t="s">
        <v>886</v>
      </c>
      <c r="O332" s="944">
        <v>32522097.535628643</v>
      </c>
      <c r="P332" s="935" t="s">
        <v>927</v>
      </c>
      <c r="Q332" s="937"/>
      <c r="R332" s="729" t="e">
        <f>#REF!</f>
        <v>#REF!</v>
      </c>
      <c r="S332" s="730" t="e">
        <f t="shared" si="102"/>
        <v>#REF!</v>
      </c>
      <c r="T332" s="730" t="e">
        <f t="shared" si="103"/>
        <v>#REF!</v>
      </c>
      <c r="U332" s="731" t="e">
        <f t="shared" si="104"/>
        <v>#REF!</v>
      </c>
      <c r="V332" s="732"/>
      <c r="W332" s="731" t="e">
        <f t="shared" si="112"/>
        <v>#REF!</v>
      </c>
      <c r="X332" s="731"/>
      <c r="Y332" s="731" t="e">
        <f t="shared" si="105"/>
        <v>#REF!</v>
      </c>
      <c r="Z332" s="732" t="e">
        <f t="shared" si="106"/>
        <v>#REF!</v>
      </c>
      <c r="AA332" s="732" t="e">
        <f t="shared" si="107"/>
        <v>#REF!</v>
      </c>
      <c r="AB332" s="732" t="e">
        <f t="shared" si="108"/>
        <v>#REF!</v>
      </c>
      <c r="AC332" s="729">
        <f t="shared" si="109"/>
        <v>2012</v>
      </c>
      <c r="AD332" s="733" t="e">
        <f t="shared" si="110"/>
        <v>#REF!</v>
      </c>
      <c r="AE332" s="735" t="e">
        <f t="shared" si="111"/>
        <v>#REF!</v>
      </c>
      <c r="AF332" s="792"/>
    </row>
    <row r="333" spans="1:32" ht="27.75" customHeight="1">
      <c r="A333" s="963">
        <v>53</v>
      </c>
      <c r="B333" s="947" t="s">
        <v>3155</v>
      </c>
      <c r="C333" s="923" t="s">
        <v>3377</v>
      </c>
      <c r="D333" s="943" t="s">
        <v>1060</v>
      </c>
      <c r="E333" s="923"/>
      <c r="F333" s="923"/>
      <c r="G333" s="923"/>
      <c r="H333" s="935"/>
      <c r="I333" s="1063" t="s">
        <v>3151</v>
      </c>
      <c r="J333" s="935">
        <v>2012</v>
      </c>
      <c r="K333" s="947"/>
      <c r="L333" s="935"/>
      <c r="M333" s="935"/>
      <c r="N333" s="935" t="s">
        <v>886</v>
      </c>
      <c r="O333" s="944">
        <v>122167191.79994544</v>
      </c>
      <c r="P333" s="935" t="s">
        <v>927</v>
      </c>
      <c r="Q333" s="937"/>
      <c r="R333" s="729" t="e">
        <f>#REF!</f>
        <v>#REF!</v>
      </c>
      <c r="S333" s="730" t="e">
        <f t="shared" si="102"/>
        <v>#REF!</v>
      </c>
      <c r="T333" s="730" t="e">
        <f t="shared" si="103"/>
        <v>#REF!</v>
      </c>
      <c r="U333" s="731" t="e">
        <f t="shared" si="104"/>
        <v>#REF!</v>
      </c>
      <c r="V333" s="732"/>
      <c r="W333" s="731" t="e">
        <f t="shared" si="112"/>
        <v>#REF!</v>
      </c>
      <c r="X333" s="731"/>
      <c r="Y333" s="731" t="e">
        <f t="shared" si="105"/>
        <v>#REF!</v>
      </c>
      <c r="Z333" s="732" t="e">
        <f t="shared" si="106"/>
        <v>#REF!</v>
      </c>
      <c r="AA333" s="732" t="e">
        <f t="shared" si="107"/>
        <v>#REF!</v>
      </c>
      <c r="AB333" s="732" t="e">
        <f t="shared" si="108"/>
        <v>#REF!</v>
      </c>
      <c r="AC333" s="729">
        <f t="shared" si="109"/>
        <v>2012</v>
      </c>
      <c r="AD333" s="733" t="e">
        <f t="shared" si="110"/>
        <v>#REF!</v>
      </c>
      <c r="AE333" s="735" t="e">
        <f t="shared" si="111"/>
        <v>#REF!</v>
      </c>
      <c r="AF333" s="792"/>
    </row>
    <row r="334" spans="1:32" ht="27.75" customHeight="1">
      <c r="A334" s="963">
        <v>54</v>
      </c>
      <c r="B334" s="947" t="s">
        <v>3155</v>
      </c>
      <c r="C334" s="923" t="s">
        <v>3377</v>
      </c>
      <c r="D334" s="943" t="s">
        <v>1065</v>
      </c>
      <c r="E334" s="923"/>
      <c r="F334" s="923"/>
      <c r="G334" s="923"/>
      <c r="H334" s="935"/>
      <c r="I334" s="1063" t="s">
        <v>3151</v>
      </c>
      <c r="J334" s="935">
        <v>2012</v>
      </c>
      <c r="K334" s="947"/>
      <c r="L334" s="935"/>
      <c r="M334" s="935"/>
      <c r="N334" s="935" t="s">
        <v>886</v>
      </c>
      <c r="O334" s="944">
        <v>125297300.60031246</v>
      </c>
      <c r="P334" s="935" t="s">
        <v>927</v>
      </c>
      <c r="Q334" s="937"/>
      <c r="R334" s="729" t="e">
        <f>#REF!</f>
        <v>#REF!</v>
      </c>
      <c r="S334" s="730" t="e">
        <f t="shared" si="102"/>
        <v>#REF!</v>
      </c>
      <c r="T334" s="730" t="e">
        <f t="shared" si="103"/>
        <v>#REF!</v>
      </c>
      <c r="U334" s="731" t="e">
        <f t="shared" si="104"/>
        <v>#REF!</v>
      </c>
      <c r="V334" s="732"/>
      <c r="W334" s="731" t="e">
        <f t="shared" si="112"/>
        <v>#REF!</v>
      </c>
      <c r="X334" s="731"/>
      <c r="Y334" s="731" t="e">
        <f t="shared" si="105"/>
        <v>#REF!</v>
      </c>
      <c r="Z334" s="732" t="e">
        <f t="shared" si="106"/>
        <v>#REF!</v>
      </c>
      <c r="AA334" s="732" t="e">
        <f t="shared" si="107"/>
        <v>#REF!</v>
      </c>
      <c r="AB334" s="732" t="e">
        <f t="shared" si="108"/>
        <v>#REF!</v>
      </c>
      <c r="AC334" s="729">
        <f t="shared" si="109"/>
        <v>2012</v>
      </c>
      <c r="AD334" s="733" t="e">
        <f t="shared" si="110"/>
        <v>#REF!</v>
      </c>
      <c r="AE334" s="735" t="e">
        <f t="shared" si="111"/>
        <v>#REF!</v>
      </c>
      <c r="AF334" s="792"/>
    </row>
    <row r="335" spans="1:32" ht="27.75" customHeight="1">
      <c r="A335" s="963">
        <v>55</v>
      </c>
      <c r="B335" s="947" t="s">
        <v>3163</v>
      </c>
      <c r="C335" s="923" t="s">
        <v>3377</v>
      </c>
      <c r="D335" s="943" t="s">
        <v>941</v>
      </c>
      <c r="E335" s="923"/>
      <c r="F335" s="923"/>
      <c r="G335" s="923"/>
      <c r="H335" s="935"/>
      <c r="I335" s="923" t="s">
        <v>3246</v>
      </c>
      <c r="J335" s="935">
        <v>2013</v>
      </c>
      <c r="K335" s="947" t="s">
        <v>2254</v>
      </c>
      <c r="L335" s="935"/>
      <c r="M335" s="935"/>
      <c r="N335" s="935" t="s">
        <v>886</v>
      </c>
      <c r="O335" s="944">
        <v>872192000</v>
      </c>
      <c r="P335" s="935"/>
      <c r="Q335" s="937"/>
      <c r="R335" s="729" t="e">
        <f>#REF!</f>
        <v>#REF!</v>
      </c>
      <c r="S335" s="730" t="e">
        <f t="shared" si="102"/>
        <v>#REF!</v>
      </c>
      <c r="T335" s="730" t="e">
        <f t="shared" si="103"/>
        <v>#REF!</v>
      </c>
      <c r="U335" s="731" t="e">
        <f t="shared" si="104"/>
        <v>#REF!</v>
      </c>
      <c r="V335" s="732"/>
      <c r="W335" s="731" t="e">
        <f t="shared" si="112"/>
        <v>#REF!</v>
      </c>
      <c r="X335" s="731"/>
      <c r="Y335" s="731" t="e">
        <f t="shared" si="105"/>
        <v>#REF!</v>
      </c>
      <c r="Z335" s="732" t="e">
        <f t="shared" si="106"/>
        <v>#REF!</v>
      </c>
      <c r="AA335" s="732" t="e">
        <f t="shared" si="107"/>
        <v>#REF!</v>
      </c>
      <c r="AB335" s="732" t="e">
        <f t="shared" si="108"/>
        <v>#REF!</v>
      </c>
      <c r="AC335" s="729">
        <f t="shared" si="109"/>
        <v>2013</v>
      </c>
      <c r="AD335" s="733" t="e">
        <f t="shared" si="110"/>
        <v>#REF!</v>
      </c>
      <c r="AE335" s="735" t="e">
        <f t="shared" si="111"/>
        <v>#REF!</v>
      </c>
      <c r="AF335" s="792"/>
    </row>
    <row r="336" spans="1:32" ht="27.75" customHeight="1">
      <c r="A336" s="963">
        <v>56</v>
      </c>
      <c r="B336" s="947" t="s">
        <v>3164</v>
      </c>
      <c r="C336" s="923" t="s">
        <v>3377</v>
      </c>
      <c r="D336" s="943" t="s">
        <v>946</v>
      </c>
      <c r="E336" s="923"/>
      <c r="F336" s="923"/>
      <c r="G336" s="923"/>
      <c r="H336" s="935"/>
      <c r="I336" s="923" t="s">
        <v>3331</v>
      </c>
      <c r="J336" s="935">
        <v>2013</v>
      </c>
      <c r="K336" s="947" t="s">
        <v>2255</v>
      </c>
      <c r="L336" s="935"/>
      <c r="M336" s="935"/>
      <c r="N336" s="935" t="s">
        <v>886</v>
      </c>
      <c r="O336" s="944">
        <v>198330000</v>
      </c>
      <c r="P336" s="935"/>
      <c r="Q336" s="937"/>
      <c r="R336" s="729" t="e">
        <f>#REF!</f>
        <v>#REF!</v>
      </c>
      <c r="S336" s="730" t="e">
        <f t="shared" si="102"/>
        <v>#REF!</v>
      </c>
      <c r="T336" s="730" t="e">
        <f t="shared" si="103"/>
        <v>#REF!</v>
      </c>
      <c r="U336" s="731" t="e">
        <f t="shared" si="104"/>
        <v>#REF!</v>
      </c>
      <c r="V336" s="732"/>
      <c r="W336" s="731" t="e">
        <f t="shared" si="112"/>
        <v>#REF!</v>
      </c>
      <c r="X336" s="731"/>
      <c r="Y336" s="731" t="e">
        <f t="shared" si="105"/>
        <v>#REF!</v>
      </c>
      <c r="Z336" s="732" t="e">
        <f t="shared" si="106"/>
        <v>#REF!</v>
      </c>
      <c r="AA336" s="732" t="e">
        <f t="shared" si="107"/>
        <v>#REF!</v>
      </c>
      <c r="AB336" s="732" t="e">
        <f t="shared" si="108"/>
        <v>#REF!</v>
      </c>
      <c r="AC336" s="729">
        <f t="shared" si="109"/>
        <v>2013</v>
      </c>
      <c r="AD336" s="733" t="e">
        <f t="shared" si="110"/>
        <v>#REF!</v>
      </c>
      <c r="AE336" s="735" t="e">
        <f t="shared" si="111"/>
        <v>#REF!</v>
      </c>
      <c r="AF336" s="792"/>
    </row>
    <row r="337" spans="1:32" ht="27.75" customHeight="1">
      <c r="A337" s="963">
        <v>57</v>
      </c>
      <c r="B337" s="947" t="s">
        <v>3165</v>
      </c>
      <c r="C337" s="923" t="s">
        <v>3377</v>
      </c>
      <c r="D337" s="943" t="s">
        <v>949</v>
      </c>
      <c r="E337" s="923"/>
      <c r="F337" s="923"/>
      <c r="G337" s="923"/>
      <c r="H337" s="935"/>
      <c r="I337" s="923" t="s">
        <v>3332</v>
      </c>
      <c r="J337" s="935">
        <v>2013</v>
      </c>
      <c r="K337" s="947" t="s">
        <v>2256</v>
      </c>
      <c r="L337" s="935"/>
      <c r="M337" s="935"/>
      <c r="N337" s="935" t="s">
        <v>886</v>
      </c>
      <c r="O337" s="944">
        <f>337333000+44770000</f>
        <v>382103000</v>
      </c>
      <c r="P337" s="935"/>
      <c r="Q337" s="937"/>
      <c r="R337" s="729" t="e">
        <f>#REF!</f>
        <v>#REF!</v>
      </c>
      <c r="S337" s="730" t="e">
        <f t="shared" si="102"/>
        <v>#REF!</v>
      </c>
      <c r="T337" s="730" t="e">
        <f t="shared" si="103"/>
        <v>#REF!</v>
      </c>
      <c r="U337" s="731" t="e">
        <f t="shared" si="104"/>
        <v>#REF!</v>
      </c>
      <c r="V337" s="732"/>
      <c r="W337" s="731" t="e">
        <f t="shared" si="112"/>
        <v>#REF!</v>
      </c>
      <c r="X337" s="731"/>
      <c r="Y337" s="731" t="e">
        <f t="shared" si="105"/>
        <v>#REF!</v>
      </c>
      <c r="Z337" s="732" t="e">
        <f t="shared" si="106"/>
        <v>#REF!</v>
      </c>
      <c r="AA337" s="732" t="e">
        <f t="shared" si="107"/>
        <v>#REF!</v>
      </c>
      <c r="AB337" s="732" t="e">
        <f t="shared" si="108"/>
        <v>#REF!</v>
      </c>
      <c r="AC337" s="729">
        <f t="shared" si="109"/>
        <v>2013</v>
      </c>
      <c r="AD337" s="733" t="e">
        <f t="shared" si="110"/>
        <v>#REF!</v>
      </c>
      <c r="AE337" s="735" t="e">
        <f t="shared" si="111"/>
        <v>#REF!</v>
      </c>
      <c r="AF337" s="792"/>
    </row>
    <row r="338" spans="1:32" ht="27.75" customHeight="1">
      <c r="A338" s="963">
        <v>58</v>
      </c>
      <c r="B338" s="947" t="s">
        <v>3166</v>
      </c>
      <c r="C338" s="923" t="s">
        <v>3377</v>
      </c>
      <c r="D338" s="943" t="s">
        <v>1053</v>
      </c>
      <c r="E338" s="923"/>
      <c r="F338" s="923"/>
      <c r="G338" s="923"/>
      <c r="H338" s="935"/>
      <c r="I338" s="923" t="s">
        <v>3310</v>
      </c>
      <c r="J338" s="935">
        <v>2013</v>
      </c>
      <c r="K338" s="947" t="s">
        <v>2257</v>
      </c>
      <c r="L338" s="935"/>
      <c r="M338" s="935"/>
      <c r="N338" s="935" t="s">
        <v>886</v>
      </c>
      <c r="O338" s="944">
        <v>200125000</v>
      </c>
      <c r="P338" s="935"/>
      <c r="Q338" s="937"/>
      <c r="R338" s="729" t="e">
        <f>#REF!</f>
        <v>#REF!</v>
      </c>
      <c r="S338" s="730" t="e">
        <f t="shared" si="102"/>
        <v>#REF!</v>
      </c>
      <c r="T338" s="730" t="e">
        <f t="shared" si="103"/>
        <v>#REF!</v>
      </c>
      <c r="U338" s="731" t="e">
        <f t="shared" si="104"/>
        <v>#REF!</v>
      </c>
      <c r="V338" s="732"/>
      <c r="W338" s="731" t="e">
        <f t="shared" si="112"/>
        <v>#REF!</v>
      </c>
      <c r="X338" s="731"/>
      <c r="Y338" s="731" t="e">
        <f t="shared" si="105"/>
        <v>#REF!</v>
      </c>
      <c r="Z338" s="732" t="e">
        <f t="shared" si="106"/>
        <v>#REF!</v>
      </c>
      <c r="AA338" s="732" t="e">
        <f t="shared" si="107"/>
        <v>#REF!</v>
      </c>
      <c r="AB338" s="732" t="e">
        <f t="shared" si="108"/>
        <v>#REF!</v>
      </c>
      <c r="AC338" s="729">
        <f t="shared" si="109"/>
        <v>2013</v>
      </c>
      <c r="AD338" s="733" t="e">
        <f t="shared" si="110"/>
        <v>#REF!</v>
      </c>
      <c r="AE338" s="735" t="e">
        <f t="shared" si="111"/>
        <v>#REF!</v>
      </c>
      <c r="AF338" s="792"/>
    </row>
    <row r="339" spans="1:32" ht="27.75" customHeight="1">
      <c r="A339" s="963">
        <v>59</v>
      </c>
      <c r="B339" s="947" t="s">
        <v>3154</v>
      </c>
      <c r="C339" s="923" t="s">
        <v>3379</v>
      </c>
      <c r="D339" s="943"/>
      <c r="E339" s="923"/>
      <c r="F339" s="923"/>
      <c r="G339" s="923"/>
      <c r="H339" s="935"/>
      <c r="I339" s="923"/>
      <c r="J339" s="935">
        <v>2014</v>
      </c>
      <c r="K339" s="947"/>
      <c r="L339" s="935"/>
      <c r="M339" s="935"/>
      <c r="N339" s="935" t="s">
        <v>886</v>
      </c>
      <c r="O339" s="944">
        <v>110000000</v>
      </c>
      <c r="P339" s="935" t="s">
        <v>927</v>
      </c>
      <c r="Q339" s="937"/>
      <c r="R339" s="729" t="e">
        <f>#REF!</f>
        <v>#REF!</v>
      </c>
      <c r="S339" s="730" t="e">
        <f t="shared" si="102"/>
        <v>#REF!</v>
      </c>
      <c r="T339" s="730" t="e">
        <f t="shared" si="103"/>
        <v>#REF!</v>
      </c>
      <c r="U339" s="731" t="e">
        <f t="shared" si="104"/>
        <v>#REF!</v>
      </c>
      <c r="V339" s="732"/>
      <c r="W339" s="731" t="e">
        <f t="shared" si="112"/>
        <v>#REF!</v>
      </c>
      <c r="X339" s="731"/>
      <c r="Y339" s="731" t="e">
        <f t="shared" si="105"/>
        <v>#REF!</v>
      </c>
      <c r="Z339" s="732" t="e">
        <f t="shared" si="106"/>
        <v>#REF!</v>
      </c>
      <c r="AA339" s="732" t="e">
        <f t="shared" si="107"/>
        <v>#REF!</v>
      </c>
      <c r="AB339" s="732" t="e">
        <f t="shared" si="108"/>
        <v>#REF!</v>
      </c>
      <c r="AC339" s="729">
        <f t="shared" si="109"/>
        <v>2014</v>
      </c>
      <c r="AD339" s="733" t="e">
        <f t="shared" si="110"/>
        <v>#REF!</v>
      </c>
      <c r="AE339" s="735" t="e">
        <f t="shared" si="111"/>
        <v>#REF!</v>
      </c>
      <c r="AF339" s="792"/>
    </row>
    <row r="340" spans="1:32" ht="27.75" customHeight="1">
      <c r="A340" s="963">
        <v>60</v>
      </c>
      <c r="B340" s="947" t="s">
        <v>3154</v>
      </c>
      <c r="C340" s="923" t="s">
        <v>3379</v>
      </c>
      <c r="D340" s="943"/>
      <c r="E340" s="923"/>
      <c r="F340" s="923"/>
      <c r="G340" s="923"/>
      <c r="H340" s="935"/>
      <c r="I340" s="923"/>
      <c r="J340" s="935">
        <v>2014</v>
      </c>
      <c r="K340" s="947"/>
      <c r="L340" s="935"/>
      <c r="M340" s="935"/>
      <c r="N340" s="935" t="s">
        <v>886</v>
      </c>
      <c r="O340" s="944">
        <v>622615342.46575344</v>
      </c>
      <c r="P340" s="935" t="s">
        <v>927</v>
      </c>
      <c r="Q340" s="937"/>
      <c r="R340" s="729" t="e">
        <f>#REF!</f>
        <v>#REF!</v>
      </c>
      <c r="S340" s="730" t="e">
        <f t="shared" si="102"/>
        <v>#REF!</v>
      </c>
      <c r="T340" s="730" t="e">
        <f t="shared" si="103"/>
        <v>#REF!</v>
      </c>
      <c r="U340" s="731" t="e">
        <f t="shared" si="104"/>
        <v>#REF!</v>
      </c>
      <c r="V340" s="732"/>
      <c r="W340" s="731" t="e">
        <f t="shared" si="112"/>
        <v>#REF!</v>
      </c>
      <c r="X340" s="731"/>
      <c r="Y340" s="731" t="e">
        <f t="shared" si="105"/>
        <v>#REF!</v>
      </c>
      <c r="Z340" s="732" t="e">
        <f t="shared" si="106"/>
        <v>#REF!</v>
      </c>
      <c r="AA340" s="732" t="e">
        <f t="shared" si="107"/>
        <v>#REF!</v>
      </c>
      <c r="AB340" s="732" t="e">
        <f t="shared" si="108"/>
        <v>#REF!</v>
      </c>
      <c r="AC340" s="729">
        <f t="shared" si="109"/>
        <v>2014</v>
      </c>
      <c r="AD340" s="733" t="e">
        <f t="shared" si="110"/>
        <v>#REF!</v>
      </c>
      <c r="AE340" s="735" t="e">
        <f t="shared" si="111"/>
        <v>#REF!</v>
      </c>
      <c r="AF340" s="792"/>
    </row>
    <row r="341" spans="1:32" ht="27.75" customHeight="1">
      <c r="A341" s="963">
        <v>61</v>
      </c>
      <c r="B341" s="947" t="s">
        <v>3154</v>
      </c>
      <c r="C341" s="923" t="s">
        <v>3379</v>
      </c>
      <c r="D341" s="943"/>
      <c r="E341" s="923"/>
      <c r="F341" s="923"/>
      <c r="G341" s="923"/>
      <c r="H341" s="935"/>
      <c r="I341" s="923"/>
      <c r="J341" s="935">
        <v>2014</v>
      </c>
      <c r="K341" s="947"/>
      <c r="L341" s="935"/>
      <c r="M341" s="935"/>
      <c r="N341" s="935" t="s">
        <v>886</v>
      </c>
      <c r="O341" s="944">
        <v>270422597.07762557</v>
      </c>
      <c r="P341" s="935" t="s">
        <v>927</v>
      </c>
      <c r="Q341" s="937"/>
      <c r="R341" s="729" t="e">
        <f>#REF!</f>
        <v>#REF!</v>
      </c>
      <c r="S341" s="730" t="e">
        <f t="shared" si="102"/>
        <v>#REF!</v>
      </c>
      <c r="T341" s="730" t="e">
        <f t="shared" si="103"/>
        <v>#REF!</v>
      </c>
      <c r="U341" s="731" t="e">
        <f t="shared" si="104"/>
        <v>#REF!</v>
      </c>
      <c r="V341" s="732"/>
      <c r="W341" s="731" t="e">
        <f t="shared" si="112"/>
        <v>#REF!</v>
      </c>
      <c r="X341" s="731"/>
      <c r="Y341" s="731" t="e">
        <f t="shared" si="105"/>
        <v>#REF!</v>
      </c>
      <c r="Z341" s="732" t="e">
        <f t="shared" si="106"/>
        <v>#REF!</v>
      </c>
      <c r="AA341" s="732" t="e">
        <f t="shared" si="107"/>
        <v>#REF!</v>
      </c>
      <c r="AB341" s="732" t="e">
        <f t="shared" si="108"/>
        <v>#REF!</v>
      </c>
      <c r="AC341" s="729">
        <f t="shared" si="109"/>
        <v>2014</v>
      </c>
      <c r="AD341" s="733" t="e">
        <f t="shared" si="110"/>
        <v>#REF!</v>
      </c>
      <c r="AE341" s="735" t="e">
        <f t="shared" si="111"/>
        <v>#REF!</v>
      </c>
      <c r="AF341" s="792"/>
    </row>
    <row r="342" spans="1:32" ht="27.75" customHeight="1">
      <c r="A342" s="963">
        <v>62</v>
      </c>
      <c r="B342" s="947" t="s">
        <v>3154</v>
      </c>
      <c r="C342" s="923" t="s">
        <v>3379</v>
      </c>
      <c r="D342" s="943"/>
      <c r="E342" s="923"/>
      <c r="F342" s="923"/>
      <c r="G342" s="923"/>
      <c r="H342" s="935"/>
      <c r="I342" s="923"/>
      <c r="J342" s="935">
        <v>2014</v>
      </c>
      <c r="K342" s="947"/>
      <c r="L342" s="935"/>
      <c r="M342" s="935"/>
      <c r="N342" s="935" t="s">
        <v>886</v>
      </c>
      <c r="O342" s="944">
        <v>243235060.45662099</v>
      </c>
      <c r="P342" s="935" t="s">
        <v>927</v>
      </c>
      <c r="Q342" s="937"/>
      <c r="R342" s="729" t="e">
        <f>#REF!</f>
        <v>#REF!</v>
      </c>
      <c r="S342" s="730" t="e">
        <f t="shared" ref="S342:S352" si="113">VLOOKUP(R342,kelompok,2,0)</f>
        <v>#REF!</v>
      </c>
      <c r="T342" s="730" t="e">
        <f t="shared" ref="T342:T352" si="114">VLOOKUP(R342,MASAMANFAAT,4,0)</f>
        <v>#REF!</v>
      </c>
      <c r="U342" s="731" t="e">
        <f t="shared" ref="U342:U352" si="115">(O342-10)/T342</f>
        <v>#REF!</v>
      </c>
      <c r="V342" s="732"/>
      <c r="W342" s="731" t="e">
        <f t="shared" si="112"/>
        <v>#REF!</v>
      </c>
      <c r="X342" s="731"/>
      <c r="Y342" s="731" t="e">
        <f t="shared" ref="Y342:Y352" si="116">IF(O342-10=W342,0,U342)</f>
        <v>#REF!</v>
      </c>
      <c r="Z342" s="732" t="e">
        <f t="shared" ref="Z342:Z352" si="117">IF(O342-10=W342+Y342,0,U342)</f>
        <v>#REF!</v>
      </c>
      <c r="AA342" s="732" t="e">
        <f t="shared" ref="AA342:AA352" si="118">IF(O342-10=W342+Y342+Z342,0,U342)</f>
        <v>#REF!</v>
      </c>
      <c r="AB342" s="732" t="e">
        <f t="shared" ref="AB342:AB352" si="119">IF(O342-10=W342+Y342+Z342+AA342,0,U342)</f>
        <v>#REF!</v>
      </c>
      <c r="AC342" s="729">
        <f t="shared" ref="AC342:AC352" si="120">J342</f>
        <v>2014</v>
      </c>
      <c r="AD342" s="733" t="e">
        <f t="shared" ref="AD342:AD352" si="121">O342-(Y342+Z342+W342+AA342+AB342)</f>
        <v>#REF!</v>
      </c>
      <c r="AE342" s="735" t="e">
        <f t="shared" ref="AE342:AE352" si="122">AB342+AA342+Z342+Y342+W342</f>
        <v>#REF!</v>
      </c>
      <c r="AF342" s="792"/>
    </row>
    <row r="343" spans="1:32" ht="27.75" customHeight="1">
      <c r="A343" s="963">
        <v>63</v>
      </c>
      <c r="B343" s="947" t="s">
        <v>3167</v>
      </c>
      <c r="C343" s="923" t="s">
        <v>3379</v>
      </c>
      <c r="D343" s="943" t="s">
        <v>926</v>
      </c>
      <c r="E343" s="923"/>
      <c r="F343" s="923"/>
      <c r="G343" s="923"/>
      <c r="H343" s="935"/>
      <c r="I343" s="923" t="s">
        <v>3333</v>
      </c>
      <c r="J343" s="935">
        <v>2014</v>
      </c>
      <c r="K343" s="947" t="s">
        <v>2282</v>
      </c>
      <c r="L343" s="935"/>
      <c r="M343" s="935"/>
      <c r="N343" s="935" t="s">
        <v>886</v>
      </c>
      <c r="O343" s="944">
        <v>199244000</v>
      </c>
      <c r="P343" s="935" t="s">
        <v>927</v>
      </c>
      <c r="Q343" s="937"/>
      <c r="R343" s="729" t="e">
        <f>#REF!</f>
        <v>#REF!</v>
      </c>
      <c r="S343" s="730" t="e">
        <f t="shared" si="113"/>
        <v>#REF!</v>
      </c>
      <c r="T343" s="730" t="e">
        <f t="shared" si="114"/>
        <v>#REF!</v>
      </c>
      <c r="U343" s="731" t="e">
        <f t="shared" si="115"/>
        <v>#REF!</v>
      </c>
      <c r="V343" s="732"/>
      <c r="W343" s="731" t="e">
        <f t="shared" si="112"/>
        <v>#REF!</v>
      </c>
      <c r="X343" s="731"/>
      <c r="Y343" s="731" t="e">
        <f t="shared" si="116"/>
        <v>#REF!</v>
      </c>
      <c r="Z343" s="732" t="e">
        <f t="shared" si="117"/>
        <v>#REF!</v>
      </c>
      <c r="AA343" s="732" t="e">
        <f t="shared" si="118"/>
        <v>#REF!</v>
      </c>
      <c r="AB343" s="732" t="e">
        <f t="shared" si="119"/>
        <v>#REF!</v>
      </c>
      <c r="AC343" s="729">
        <f t="shared" si="120"/>
        <v>2014</v>
      </c>
      <c r="AD343" s="733" t="e">
        <f t="shared" si="121"/>
        <v>#REF!</v>
      </c>
      <c r="AE343" s="735" t="e">
        <f t="shared" si="122"/>
        <v>#REF!</v>
      </c>
      <c r="AF343" s="792"/>
    </row>
    <row r="344" spans="1:32" ht="27.75" customHeight="1">
      <c r="A344" s="963">
        <v>64</v>
      </c>
      <c r="B344" s="947" t="s">
        <v>3168</v>
      </c>
      <c r="C344" s="923" t="s">
        <v>3377</v>
      </c>
      <c r="D344" s="943" t="s">
        <v>926</v>
      </c>
      <c r="E344" s="923"/>
      <c r="F344" s="923"/>
      <c r="G344" s="923"/>
      <c r="H344" s="935"/>
      <c r="I344" s="923" t="s">
        <v>3334</v>
      </c>
      <c r="J344" s="935">
        <v>2014</v>
      </c>
      <c r="K344" s="947" t="s">
        <v>2283</v>
      </c>
      <c r="L344" s="935"/>
      <c r="M344" s="935"/>
      <c r="N344" s="935" t="s">
        <v>886</v>
      </c>
      <c r="O344" s="944">
        <v>199434000</v>
      </c>
      <c r="P344" s="935" t="s">
        <v>927</v>
      </c>
      <c r="Q344" s="937"/>
      <c r="R344" s="729" t="e">
        <f>#REF!</f>
        <v>#REF!</v>
      </c>
      <c r="S344" s="730" t="e">
        <f t="shared" si="113"/>
        <v>#REF!</v>
      </c>
      <c r="T344" s="730" t="e">
        <f t="shared" si="114"/>
        <v>#REF!</v>
      </c>
      <c r="U344" s="731" t="e">
        <f t="shared" si="115"/>
        <v>#REF!</v>
      </c>
      <c r="V344" s="732"/>
      <c r="W344" s="731" t="e">
        <f t="shared" si="112"/>
        <v>#REF!</v>
      </c>
      <c r="X344" s="731"/>
      <c r="Y344" s="731" t="e">
        <f t="shared" si="116"/>
        <v>#REF!</v>
      </c>
      <c r="Z344" s="732" t="e">
        <f t="shared" si="117"/>
        <v>#REF!</v>
      </c>
      <c r="AA344" s="732" t="e">
        <f t="shared" si="118"/>
        <v>#REF!</v>
      </c>
      <c r="AB344" s="732" t="e">
        <f t="shared" si="119"/>
        <v>#REF!</v>
      </c>
      <c r="AC344" s="729">
        <f t="shared" si="120"/>
        <v>2014</v>
      </c>
      <c r="AD344" s="733" t="e">
        <f t="shared" si="121"/>
        <v>#REF!</v>
      </c>
      <c r="AE344" s="735" t="e">
        <f t="shared" si="122"/>
        <v>#REF!</v>
      </c>
      <c r="AF344" s="792"/>
    </row>
    <row r="345" spans="1:32" ht="27.75" customHeight="1">
      <c r="A345" s="963">
        <v>65</v>
      </c>
      <c r="B345" s="947" t="s">
        <v>3169</v>
      </c>
      <c r="C345" s="923" t="s">
        <v>3379</v>
      </c>
      <c r="D345" s="943" t="s">
        <v>926</v>
      </c>
      <c r="E345" s="923"/>
      <c r="F345" s="923"/>
      <c r="G345" s="923"/>
      <c r="H345" s="935"/>
      <c r="I345" s="923" t="s">
        <v>3334</v>
      </c>
      <c r="J345" s="935">
        <v>2014</v>
      </c>
      <c r="K345" s="947" t="s">
        <v>2284</v>
      </c>
      <c r="L345" s="935"/>
      <c r="M345" s="935"/>
      <c r="N345" s="935" t="s">
        <v>886</v>
      </c>
      <c r="O345" s="944">
        <v>198709000</v>
      </c>
      <c r="P345" s="935" t="s">
        <v>927</v>
      </c>
      <c r="Q345" s="937"/>
      <c r="R345" s="729" t="e">
        <f>#REF!</f>
        <v>#REF!</v>
      </c>
      <c r="S345" s="730" t="e">
        <f t="shared" si="113"/>
        <v>#REF!</v>
      </c>
      <c r="T345" s="730" t="e">
        <f t="shared" si="114"/>
        <v>#REF!</v>
      </c>
      <c r="U345" s="731" t="e">
        <f t="shared" si="115"/>
        <v>#REF!</v>
      </c>
      <c r="V345" s="732"/>
      <c r="W345" s="731" t="e">
        <f t="shared" si="112"/>
        <v>#REF!</v>
      </c>
      <c r="X345" s="731"/>
      <c r="Y345" s="731" t="e">
        <f t="shared" si="116"/>
        <v>#REF!</v>
      </c>
      <c r="Z345" s="732" t="e">
        <f t="shared" si="117"/>
        <v>#REF!</v>
      </c>
      <c r="AA345" s="732" t="e">
        <f t="shared" si="118"/>
        <v>#REF!</v>
      </c>
      <c r="AB345" s="732" t="e">
        <f t="shared" si="119"/>
        <v>#REF!</v>
      </c>
      <c r="AC345" s="729">
        <f t="shared" si="120"/>
        <v>2014</v>
      </c>
      <c r="AD345" s="733" t="e">
        <f t="shared" si="121"/>
        <v>#REF!</v>
      </c>
      <c r="AE345" s="735" t="e">
        <f t="shared" si="122"/>
        <v>#REF!</v>
      </c>
      <c r="AF345" s="792"/>
    </row>
    <row r="346" spans="1:32" ht="29.25" customHeight="1" thickBot="1">
      <c r="A346" s="1025">
        <v>66</v>
      </c>
      <c r="B346" s="1026" t="s">
        <v>3170</v>
      </c>
      <c r="C346" s="1027" t="s">
        <v>3377</v>
      </c>
      <c r="D346" s="1028" t="s">
        <v>926</v>
      </c>
      <c r="E346" s="1027"/>
      <c r="F346" s="1027"/>
      <c r="G346" s="925"/>
      <c r="H346" s="950"/>
      <c r="I346" s="925" t="s">
        <v>3244</v>
      </c>
      <c r="J346" s="950">
        <v>2014</v>
      </c>
      <c r="K346" s="970" t="s">
        <v>2285</v>
      </c>
      <c r="L346" s="950"/>
      <c r="M346" s="950"/>
      <c r="N346" s="950" t="s">
        <v>886</v>
      </c>
      <c r="O346" s="973">
        <v>148985000</v>
      </c>
      <c r="P346" s="950" t="s">
        <v>927</v>
      </c>
      <c r="Q346" s="951"/>
      <c r="R346" s="729" t="e">
        <f>#REF!</f>
        <v>#REF!</v>
      </c>
      <c r="S346" s="730" t="e">
        <f t="shared" si="113"/>
        <v>#REF!</v>
      </c>
      <c r="T346" s="730" t="e">
        <f t="shared" si="114"/>
        <v>#REF!</v>
      </c>
      <c r="U346" s="731" t="e">
        <f t="shared" si="115"/>
        <v>#REF!</v>
      </c>
      <c r="V346" s="732"/>
      <c r="W346" s="731" t="e">
        <f t="shared" si="112"/>
        <v>#REF!</v>
      </c>
      <c r="X346" s="731"/>
      <c r="Y346" s="731" t="e">
        <f t="shared" si="116"/>
        <v>#REF!</v>
      </c>
      <c r="Z346" s="732" t="e">
        <f t="shared" si="117"/>
        <v>#REF!</v>
      </c>
      <c r="AA346" s="732" t="e">
        <f t="shared" si="118"/>
        <v>#REF!</v>
      </c>
      <c r="AB346" s="732" t="e">
        <f t="shared" si="119"/>
        <v>#REF!</v>
      </c>
      <c r="AC346" s="729">
        <f t="shared" si="120"/>
        <v>2014</v>
      </c>
      <c r="AD346" s="733" t="e">
        <f t="shared" si="121"/>
        <v>#REF!</v>
      </c>
      <c r="AE346" s="735" t="e">
        <f t="shared" si="122"/>
        <v>#REF!</v>
      </c>
      <c r="AF346" s="792"/>
    </row>
    <row r="347" spans="1:32" ht="27.75" customHeight="1">
      <c r="A347" s="1024">
        <v>67</v>
      </c>
      <c r="B347" s="977" t="s">
        <v>2535</v>
      </c>
      <c r="C347" s="965" t="s">
        <v>3380</v>
      </c>
      <c r="D347" s="966" t="s">
        <v>926</v>
      </c>
      <c r="E347" s="965"/>
      <c r="F347" s="965"/>
      <c r="G347" s="965"/>
      <c r="H347" s="967"/>
      <c r="I347" s="965"/>
      <c r="J347" s="967">
        <v>2009</v>
      </c>
      <c r="K347" s="964"/>
      <c r="L347" s="967"/>
      <c r="M347" s="967"/>
      <c r="N347" s="967" t="s">
        <v>2534</v>
      </c>
      <c r="O347" s="968">
        <v>2428453000</v>
      </c>
      <c r="P347" s="967" t="s">
        <v>927</v>
      </c>
      <c r="Q347" s="969"/>
      <c r="R347" s="729" t="e">
        <f>#REF!</f>
        <v>#REF!</v>
      </c>
      <c r="S347" s="730" t="e">
        <f t="shared" si="113"/>
        <v>#REF!</v>
      </c>
      <c r="T347" s="730" t="e">
        <f t="shared" si="114"/>
        <v>#REF!</v>
      </c>
      <c r="U347" s="731" t="e">
        <f t="shared" si="115"/>
        <v>#REF!</v>
      </c>
      <c r="V347" s="732"/>
      <c r="W347" s="731" t="e">
        <f t="shared" si="112"/>
        <v>#REF!</v>
      </c>
      <c r="X347" s="731"/>
      <c r="Y347" s="731" t="e">
        <f t="shared" si="116"/>
        <v>#REF!</v>
      </c>
      <c r="Z347" s="732" t="e">
        <f t="shared" si="117"/>
        <v>#REF!</v>
      </c>
      <c r="AA347" s="732" t="e">
        <f t="shared" si="118"/>
        <v>#REF!</v>
      </c>
      <c r="AB347" s="732" t="e">
        <f t="shared" si="119"/>
        <v>#REF!</v>
      </c>
      <c r="AC347" s="729">
        <f t="shared" si="120"/>
        <v>2009</v>
      </c>
      <c r="AD347" s="733" t="e">
        <f t="shared" si="121"/>
        <v>#REF!</v>
      </c>
      <c r="AE347" s="735" t="e">
        <f t="shared" si="122"/>
        <v>#REF!</v>
      </c>
      <c r="AF347" s="792"/>
    </row>
    <row r="348" spans="1:32" ht="27.75" customHeight="1">
      <c r="A348" s="963">
        <v>68</v>
      </c>
      <c r="B348" s="915" t="s">
        <v>2535</v>
      </c>
      <c r="C348" s="965" t="s">
        <v>3380</v>
      </c>
      <c r="D348" s="943" t="s">
        <v>926</v>
      </c>
      <c r="E348" s="923"/>
      <c r="F348" s="923"/>
      <c r="G348" s="923"/>
      <c r="H348" s="935"/>
      <c r="I348" s="923"/>
      <c r="J348" s="935">
        <v>2011</v>
      </c>
      <c r="K348" s="935"/>
      <c r="L348" s="935"/>
      <c r="M348" s="935"/>
      <c r="N348" s="935" t="s">
        <v>2534</v>
      </c>
      <c r="O348" s="944">
        <v>667564000</v>
      </c>
      <c r="P348" s="935" t="s">
        <v>927</v>
      </c>
      <c r="Q348" s="937"/>
      <c r="R348" s="729" t="e">
        <f>#REF!</f>
        <v>#REF!</v>
      </c>
      <c r="S348" s="730" t="e">
        <f t="shared" si="113"/>
        <v>#REF!</v>
      </c>
      <c r="T348" s="730" t="e">
        <f t="shared" si="114"/>
        <v>#REF!</v>
      </c>
      <c r="U348" s="731" t="e">
        <f t="shared" si="115"/>
        <v>#REF!</v>
      </c>
      <c r="V348" s="732"/>
      <c r="W348" s="731" t="e">
        <f t="shared" si="112"/>
        <v>#REF!</v>
      </c>
      <c r="X348" s="731"/>
      <c r="Y348" s="731" t="e">
        <f t="shared" si="116"/>
        <v>#REF!</v>
      </c>
      <c r="Z348" s="732" t="e">
        <f t="shared" si="117"/>
        <v>#REF!</v>
      </c>
      <c r="AA348" s="732" t="e">
        <f t="shared" si="118"/>
        <v>#REF!</v>
      </c>
      <c r="AB348" s="732" t="e">
        <f t="shared" si="119"/>
        <v>#REF!</v>
      </c>
      <c r="AC348" s="729">
        <f t="shared" si="120"/>
        <v>2011</v>
      </c>
      <c r="AD348" s="733" t="e">
        <f t="shared" si="121"/>
        <v>#REF!</v>
      </c>
      <c r="AE348" s="735" t="e">
        <f t="shared" si="122"/>
        <v>#REF!</v>
      </c>
      <c r="AF348" s="792"/>
    </row>
    <row r="349" spans="1:32" ht="27.75" customHeight="1">
      <c r="A349" s="963">
        <v>69</v>
      </c>
      <c r="B349" s="915" t="s">
        <v>2535</v>
      </c>
      <c r="C349" s="965" t="s">
        <v>3380</v>
      </c>
      <c r="D349" s="943" t="s">
        <v>926</v>
      </c>
      <c r="E349" s="923"/>
      <c r="F349" s="923"/>
      <c r="G349" s="923"/>
      <c r="H349" s="935"/>
      <c r="I349" s="923"/>
      <c r="J349" s="935">
        <v>2012</v>
      </c>
      <c r="K349" s="935"/>
      <c r="L349" s="935"/>
      <c r="M349" s="935"/>
      <c r="N349" s="935" t="s">
        <v>2534</v>
      </c>
      <c r="O349" s="944">
        <v>623297000</v>
      </c>
      <c r="P349" s="935" t="s">
        <v>927</v>
      </c>
      <c r="Q349" s="937"/>
      <c r="R349" s="729" t="e">
        <f>#REF!</f>
        <v>#REF!</v>
      </c>
      <c r="S349" s="730" t="e">
        <f t="shared" si="113"/>
        <v>#REF!</v>
      </c>
      <c r="T349" s="730" t="e">
        <f t="shared" si="114"/>
        <v>#REF!</v>
      </c>
      <c r="U349" s="731" t="e">
        <f t="shared" si="115"/>
        <v>#REF!</v>
      </c>
      <c r="V349" s="732"/>
      <c r="W349" s="731" t="e">
        <f t="shared" ref="W349:W352" si="123">IF(V349&gt;T349,O349-10,U349*V349)</f>
        <v>#REF!</v>
      </c>
      <c r="X349" s="731"/>
      <c r="Y349" s="731" t="e">
        <f t="shared" si="116"/>
        <v>#REF!</v>
      </c>
      <c r="Z349" s="732" t="e">
        <f t="shared" si="117"/>
        <v>#REF!</v>
      </c>
      <c r="AA349" s="732" t="e">
        <f t="shared" si="118"/>
        <v>#REF!</v>
      </c>
      <c r="AB349" s="732" t="e">
        <f t="shared" si="119"/>
        <v>#REF!</v>
      </c>
      <c r="AC349" s="729">
        <f t="shared" si="120"/>
        <v>2012</v>
      </c>
      <c r="AD349" s="733" t="e">
        <f t="shared" si="121"/>
        <v>#REF!</v>
      </c>
      <c r="AE349" s="735" t="e">
        <f t="shared" si="122"/>
        <v>#REF!</v>
      </c>
      <c r="AF349" s="792"/>
    </row>
    <row r="350" spans="1:32" ht="27.75" customHeight="1">
      <c r="A350" s="963">
        <v>70</v>
      </c>
      <c r="B350" s="915" t="s">
        <v>2535</v>
      </c>
      <c r="C350" s="965" t="s">
        <v>3380</v>
      </c>
      <c r="D350" s="943" t="s">
        <v>926</v>
      </c>
      <c r="E350" s="923"/>
      <c r="F350" s="923"/>
      <c r="G350" s="923"/>
      <c r="H350" s="935"/>
      <c r="I350" s="923"/>
      <c r="J350" s="935">
        <v>2012</v>
      </c>
      <c r="K350" s="935"/>
      <c r="L350" s="935"/>
      <c r="M350" s="935"/>
      <c r="N350" s="935" t="s">
        <v>2534</v>
      </c>
      <c r="O350" s="944">
        <v>554010000</v>
      </c>
      <c r="P350" s="935" t="s">
        <v>927</v>
      </c>
      <c r="Q350" s="937"/>
      <c r="R350" s="729" t="e">
        <f>#REF!</f>
        <v>#REF!</v>
      </c>
      <c r="S350" s="730" t="e">
        <f t="shared" si="113"/>
        <v>#REF!</v>
      </c>
      <c r="T350" s="730" t="e">
        <f t="shared" si="114"/>
        <v>#REF!</v>
      </c>
      <c r="U350" s="731" t="e">
        <f t="shared" si="115"/>
        <v>#REF!</v>
      </c>
      <c r="V350" s="732"/>
      <c r="W350" s="731" t="e">
        <f t="shared" si="123"/>
        <v>#REF!</v>
      </c>
      <c r="X350" s="731"/>
      <c r="Y350" s="731" t="e">
        <f t="shared" si="116"/>
        <v>#REF!</v>
      </c>
      <c r="Z350" s="732" t="e">
        <f t="shared" si="117"/>
        <v>#REF!</v>
      </c>
      <c r="AA350" s="732" t="e">
        <f t="shared" si="118"/>
        <v>#REF!</v>
      </c>
      <c r="AB350" s="732" t="e">
        <f t="shared" si="119"/>
        <v>#REF!</v>
      </c>
      <c r="AC350" s="729">
        <f t="shared" si="120"/>
        <v>2012</v>
      </c>
      <c r="AD350" s="733" t="e">
        <f t="shared" si="121"/>
        <v>#REF!</v>
      </c>
      <c r="AE350" s="735" t="e">
        <f t="shared" si="122"/>
        <v>#REF!</v>
      </c>
      <c r="AF350" s="792"/>
    </row>
    <row r="351" spans="1:32" ht="27.75" customHeight="1">
      <c r="A351" s="963">
        <v>71</v>
      </c>
      <c r="B351" s="915" t="s">
        <v>2535</v>
      </c>
      <c r="C351" s="965" t="s">
        <v>3380</v>
      </c>
      <c r="D351" s="943" t="s">
        <v>926</v>
      </c>
      <c r="E351" s="923"/>
      <c r="F351" s="923"/>
      <c r="G351" s="923"/>
      <c r="H351" s="935"/>
      <c r="I351" s="923"/>
      <c r="J351" s="935">
        <v>2012</v>
      </c>
      <c r="K351" s="935"/>
      <c r="L351" s="935"/>
      <c r="M351" s="935"/>
      <c r="N351" s="935" t="s">
        <v>2534</v>
      </c>
      <c r="O351" s="944">
        <v>622366000</v>
      </c>
      <c r="P351" s="935" t="s">
        <v>927</v>
      </c>
      <c r="Q351" s="937"/>
      <c r="R351" s="729" t="e">
        <f>#REF!</f>
        <v>#REF!</v>
      </c>
      <c r="S351" s="730" t="e">
        <f t="shared" si="113"/>
        <v>#REF!</v>
      </c>
      <c r="T351" s="730" t="e">
        <f t="shared" si="114"/>
        <v>#REF!</v>
      </c>
      <c r="U351" s="731" t="e">
        <f t="shared" si="115"/>
        <v>#REF!</v>
      </c>
      <c r="V351" s="732"/>
      <c r="W351" s="731" t="e">
        <f t="shared" si="123"/>
        <v>#REF!</v>
      </c>
      <c r="X351" s="731"/>
      <c r="Y351" s="731" t="e">
        <f t="shared" si="116"/>
        <v>#REF!</v>
      </c>
      <c r="Z351" s="732" t="e">
        <f t="shared" si="117"/>
        <v>#REF!</v>
      </c>
      <c r="AA351" s="732" t="e">
        <f t="shared" si="118"/>
        <v>#REF!</v>
      </c>
      <c r="AB351" s="732" t="e">
        <f t="shared" si="119"/>
        <v>#REF!</v>
      </c>
      <c r="AC351" s="729">
        <f t="shared" si="120"/>
        <v>2012</v>
      </c>
      <c r="AD351" s="733" t="e">
        <f t="shared" si="121"/>
        <v>#REF!</v>
      </c>
      <c r="AE351" s="735" t="e">
        <f t="shared" si="122"/>
        <v>#REF!</v>
      </c>
      <c r="AF351" s="792"/>
    </row>
    <row r="352" spans="1:32" ht="27.75" customHeight="1">
      <c r="A352" s="963">
        <v>72</v>
      </c>
      <c r="B352" s="915" t="s">
        <v>2535</v>
      </c>
      <c r="C352" s="965" t="s">
        <v>3380</v>
      </c>
      <c r="D352" s="943" t="s">
        <v>926</v>
      </c>
      <c r="E352" s="923"/>
      <c r="F352" s="923"/>
      <c r="G352" s="923"/>
      <c r="H352" s="935"/>
      <c r="I352" s="923"/>
      <c r="J352" s="935">
        <v>2009</v>
      </c>
      <c r="K352" s="935"/>
      <c r="L352" s="935"/>
      <c r="M352" s="935"/>
      <c r="N352" s="935" t="s">
        <v>2534</v>
      </c>
      <c r="O352" s="944">
        <v>2433083000</v>
      </c>
      <c r="P352" s="935" t="s">
        <v>927</v>
      </c>
      <c r="Q352" s="937"/>
      <c r="R352" s="729" t="e">
        <f>#REF!</f>
        <v>#REF!</v>
      </c>
      <c r="S352" s="730" t="e">
        <f t="shared" si="113"/>
        <v>#REF!</v>
      </c>
      <c r="T352" s="730" t="e">
        <f t="shared" si="114"/>
        <v>#REF!</v>
      </c>
      <c r="U352" s="731" t="e">
        <f t="shared" si="115"/>
        <v>#REF!</v>
      </c>
      <c r="V352" s="732"/>
      <c r="W352" s="731" t="e">
        <f t="shared" si="123"/>
        <v>#REF!</v>
      </c>
      <c r="X352" s="731"/>
      <c r="Y352" s="731" t="e">
        <f t="shared" si="116"/>
        <v>#REF!</v>
      </c>
      <c r="Z352" s="732" t="e">
        <f t="shared" si="117"/>
        <v>#REF!</v>
      </c>
      <c r="AA352" s="732" t="e">
        <f t="shared" si="118"/>
        <v>#REF!</v>
      </c>
      <c r="AB352" s="732" t="e">
        <f t="shared" si="119"/>
        <v>#REF!</v>
      </c>
      <c r="AC352" s="729">
        <f t="shared" si="120"/>
        <v>2009</v>
      </c>
      <c r="AD352" s="733" t="e">
        <f t="shared" si="121"/>
        <v>#REF!</v>
      </c>
      <c r="AE352" s="735" t="e">
        <f t="shared" si="122"/>
        <v>#REF!</v>
      </c>
      <c r="AF352" s="792"/>
    </row>
    <row r="353" spans="1:32" ht="24.75" customHeight="1" thickBot="1">
      <c r="A353" s="949"/>
      <c r="B353" s="925" t="s">
        <v>2513</v>
      </c>
      <c r="C353" s="925"/>
      <c r="D353" s="925"/>
      <c r="E353" s="925"/>
      <c r="F353" s="925"/>
      <c r="G353" s="925"/>
      <c r="H353" s="950"/>
      <c r="I353" s="925" t="s">
        <v>2289</v>
      </c>
      <c r="J353" s="950"/>
      <c r="K353" s="950"/>
      <c r="L353" s="950"/>
      <c r="M353" s="950"/>
      <c r="N353" s="950"/>
      <c r="O353" s="950"/>
      <c r="P353" s="950"/>
      <c r="Q353" s="951"/>
      <c r="AF353" s="792"/>
    </row>
    <row r="354" spans="1:32">
      <c r="A354" s="927" t="s">
        <v>841</v>
      </c>
      <c r="B354" s="927"/>
      <c r="C354" s="927"/>
      <c r="D354" s="927"/>
      <c r="E354" s="927"/>
      <c r="F354" s="927"/>
      <c r="G354" s="927"/>
      <c r="H354" s="952"/>
      <c r="I354" s="927"/>
      <c r="J354" s="952"/>
      <c r="K354" s="952"/>
      <c r="L354" s="952"/>
      <c r="M354" s="952"/>
      <c r="N354" s="952"/>
      <c r="O354" s="952"/>
      <c r="P354" s="952"/>
      <c r="Q354" s="927"/>
    </row>
    <row r="355" spans="1:32" s="956" customFormat="1">
      <c r="A355" s="926"/>
      <c r="B355" s="926"/>
      <c r="C355" s="926"/>
      <c r="D355" s="926"/>
      <c r="E355" s="926"/>
      <c r="F355" s="926"/>
      <c r="G355" s="926"/>
      <c r="H355" s="928"/>
      <c r="I355" s="926"/>
      <c r="J355" s="928"/>
      <c r="K355" s="928"/>
      <c r="L355" s="928"/>
      <c r="M355" s="928"/>
      <c r="N355" s="926"/>
      <c r="O355" s="926"/>
      <c r="P355" s="926"/>
      <c r="Q355" s="926"/>
    </row>
    <row r="356" spans="1:32" s="956" customFormat="1">
      <c r="A356" s="926"/>
      <c r="B356" s="1730" t="s">
        <v>3358</v>
      </c>
      <c r="C356" s="1730"/>
      <c r="D356" s="1730"/>
      <c r="E356" s="1730"/>
      <c r="F356" s="1730"/>
      <c r="G356" s="798"/>
      <c r="H356" s="797"/>
      <c r="I356" s="797"/>
      <c r="J356" s="797"/>
      <c r="K356" s="1730" t="s">
        <v>3360</v>
      </c>
      <c r="L356" s="1730"/>
      <c r="M356" s="1730"/>
      <c r="N356" s="1730"/>
      <c r="O356" s="1730"/>
      <c r="P356" s="959"/>
      <c r="Q356" s="959"/>
    </row>
    <row r="357" spans="1:32" s="956" customFormat="1">
      <c r="A357" s="926"/>
      <c r="B357" s="1730" t="s">
        <v>3359</v>
      </c>
      <c r="C357" s="1730"/>
      <c r="D357" s="1730"/>
      <c r="E357" s="1730"/>
      <c r="F357" s="1730"/>
      <c r="G357" s="798"/>
      <c r="H357" s="801"/>
      <c r="I357" s="801"/>
      <c r="J357" s="801"/>
      <c r="K357" s="801"/>
      <c r="L357" s="802"/>
      <c r="M357" s="958"/>
      <c r="N357" s="958"/>
      <c r="O357" s="958"/>
      <c r="P357" s="926"/>
      <c r="Q357" s="926"/>
    </row>
    <row r="358" spans="1:32" s="956" customFormat="1">
      <c r="A358" s="926"/>
      <c r="B358" s="1730" t="s">
        <v>889</v>
      </c>
      <c r="C358" s="1730"/>
      <c r="D358" s="1730"/>
      <c r="E358" s="1730"/>
      <c r="F358" s="1730"/>
      <c r="G358" s="800"/>
      <c r="H358" s="801"/>
      <c r="I358" s="801"/>
      <c r="J358" s="801"/>
      <c r="K358" s="1731" t="s">
        <v>888</v>
      </c>
      <c r="L358" s="1731"/>
      <c r="M358" s="1731"/>
      <c r="N358" s="1731"/>
      <c r="O358" s="1731"/>
      <c r="P358" s="959"/>
      <c r="Q358" s="959"/>
    </row>
    <row r="359" spans="1:32" s="956" customFormat="1">
      <c r="A359" s="926"/>
      <c r="B359" s="800"/>
      <c r="C359" s="800"/>
      <c r="D359" s="800"/>
      <c r="E359" s="800"/>
      <c r="F359" s="800"/>
      <c r="G359" s="800"/>
      <c r="H359" s="801"/>
      <c r="I359" s="801"/>
      <c r="J359" s="801"/>
      <c r="K359" s="801"/>
      <c r="L359" s="800"/>
      <c r="M359" s="817"/>
      <c r="N359" s="817"/>
      <c r="O359" s="959"/>
      <c r="P359" s="928"/>
      <c r="Q359" s="928"/>
    </row>
    <row r="360" spans="1:32" s="956" customFormat="1">
      <c r="A360" s="926"/>
      <c r="B360" s="800"/>
      <c r="C360" s="800"/>
      <c r="D360" s="800"/>
      <c r="E360" s="800"/>
      <c r="F360" s="800"/>
      <c r="G360" s="800"/>
      <c r="H360" s="801"/>
      <c r="I360" s="801"/>
      <c r="J360" s="801"/>
      <c r="K360" s="801"/>
      <c r="L360" s="800"/>
      <c r="M360" s="817"/>
      <c r="N360" s="817"/>
      <c r="O360" s="959"/>
      <c r="P360" s="928"/>
      <c r="Q360" s="928"/>
    </row>
    <row r="361" spans="1:32" s="956" customFormat="1">
      <c r="A361" s="926"/>
      <c r="B361" s="800"/>
      <c r="C361" s="800"/>
      <c r="D361" s="800"/>
      <c r="E361" s="800"/>
      <c r="F361" s="800"/>
      <c r="G361" s="800"/>
      <c r="H361" s="801"/>
      <c r="I361" s="801"/>
      <c r="J361" s="801"/>
      <c r="K361" s="801"/>
      <c r="L361" s="800"/>
      <c r="M361" s="817"/>
      <c r="N361" s="817"/>
      <c r="O361" s="926"/>
      <c r="P361" s="926"/>
      <c r="Q361" s="926"/>
    </row>
    <row r="362" spans="1:32" s="956" customFormat="1">
      <c r="A362" s="926"/>
      <c r="B362" s="800"/>
      <c r="C362" s="800"/>
      <c r="D362" s="800"/>
      <c r="E362" s="800"/>
      <c r="F362" s="803"/>
      <c r="G362" s="803"/>
      <c r="H362" s="801"/>
      <c r="I362" s="801"/>
      <c r="J362" s="801"/>
      <c r="K362" s="801"/>
      <c r="L362" s="803"/>
      <c r="M362" s="960"/>
      <c r="N362" s="817"/>
      <c r="O362" s="960"/>
      <c r="P362" s="961"/>
      <c r="Q362" s="961"/>
    </row>
    <row r="363" spans="1:32" s="956" customFormat="1">
      <c r="A363" s="926"/>
      <c r="B363" s="1719" t="s">
        <v>2487</v>
      </c>
      <c r="C363" s="1719"/>
      <c r="D363" s="1719"/>
      <c r="E363" s="1719"/>
      <c r="F363" s="1719"/>
      <c r="G363" s="798"/>
      <c r="H363" s="804"/>
      <c r="I363" s="804"/>
      <c r="J363" s="804"/>
      <c r="K363" s="1721" t="s">
        <v>892</v>
      </c>
      <c r="L363" s="1721"/>
      <c r="M363" s="1721"/>
      <c r="N363" s="1721"/>
      <c r="O363" s="1721"/>
      <c r="P363" s="959"/>
      <c r="Q363" s="959"/>
    </row>
    <row r="364" spans="1:32" s="956" customFormat="1">
      <c r="A364" s="957"/>
      <c r="B364" s="1720" t="s">
        <v>1942</v>
      </c>
      <c r="C364" s="1720"/>
      <c r="D364" s="1720"/>
      <c r="E364" s="1720"/>
      <c r="F364" s="1720"/>
      <c r="G364" s="787"/>
      <c r="H364" s="801"/>
      <c r="I364" s="801"/>
      <c r="J364" s="801"/>
      <c r="K364" s="1722" t="s">
        <v>891</v>
      </c>
      <c r="L364" s="1722"/>
      <c r="M364" s="1722"/>
      <c r="N364" s="1722"/>
      <c r="O364" s="1722"/>
      <c r="P364" s="957"/>
      <c r="Q364" s="957"/>
    </row>
  </sheetData>
  <autoFilter ref="A8:Q353" xr:uid="{00000000-0009-0000-0000-00000B000000}"/>
  <mergeCells count="47">
    <mergeCell ref="K364:O364"/>
    <mergeCell ref="L5:L7"/>
    <mergeCell ref="N5:N7"/>
    <mergeCell ref="O5:O7"/>
    <mergeCell ref="H5:H7"/>
    <mergeCell ref="I5:I7"/>
    <mergeCell ref="K358:O358"/>
    <mergeCell ref="K356:O356"/>
    <mergeCell ref="K363:O363"/>
    <mergeCell ref="AE6:AE7"/>
    <mergeCell ref="B363:F363"/>
    <mergeCell ref="B364:F364"/>
    <mergeCell ref="B356:F356"/>
    <mergeCell ref="B357:F357"/>
    <mergeCell ref="B358:F358"/>
    <mergeCell ref="J6:J7"/>
    <mergeCell ref="K6:K7"/>
    <mergeCell ref="R6:R7"/>
    <mergeCell ref="S6:S7"/>
    <mergeCell ref="T6:T7"/>
    <mergeCell ref="U6:U7"/>
    <mergeCell ref="V6:V7"/>
    <mergeCell ref="AC6:AC7"/>
    <mergeCell ref="AD6:AD7"/>
    <mergeCell ref="AB6:AB7"/>
    <mergeCell ref="A1:Q1"/>
    <mergeCell ref="A2:Q2"/>
    <mergeCell ref="P3:Q3"/>
    <mergeCell ref="M4:Q4"/>
    <mergeCell ref="A5:A7"/>
    <mergeCell ref="C5:D5"/>
    <mergeCell ref="E5:E7"/>
    <mergeCell ref="J5:K5"/>
    <mergeCell ref="M5:M7"/>
    <mergeCell ref="C6:C7"/>
    <mergeCell ref="D6:D7"/>
    <mergeCell ref="P5:P7"/>
    <mergeCell ref="Q5:Q7"/>
    <mergeCell ref="B5:B7"/>
    <mergeCell ref="F5:F7"/>
    <mergeCell ref="G5:G7"/>
    <mergeCell ref="Y270:AB270"/>
    <mergeCell ref="W6:W7"/>
    <mergeCell ref="X6:X7"/>
    <mergeCell ref="Y6:Y7"/>
    <mergeCell ref="Z6:Z7"/>
    <mergeCell ref="AA6:AA7"/>
  </mergeCells>
  <phoneticPr fontId="100" type="noConversion"/>
  <pageMargins left="0.27559055118110237" right="0.27559055118110237" top="0.9055118110236221" bottom="0.74803149606299213" header="0.31496062992125984" footer="0.31496062992125984"/>
  <pageSetup paperSize="258" scale="55" firstPageNumber="9" orientation="landscape" useFirstPageNumber="1" horizontalDpi="4294967293" r:id="rId1"/>
  <headerFooter>
    <oddFooter>&amp;C&amp;P&amp;RDINAS PERUMAHAN KAWASAN PERMUKIMAN DAN PERTANAHAN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368"/>
  <sheetViews>
    <sheetView topLeftCell="C1" workbookViewId="0">
      <selection activeCell="O15" sqref="O15"/>
    </sheetView>
  </sheetViews>
  <sheetFormatPr baseColWidth="10" defaultColWidth="11.5" defaultRowHeight="15"/>
  <cols>
    <col min="2" max="2" width="49.33203125" customWidth="1"/>
    <col min="3" max="3" width="12.5" bestFit="1" customWidth="1"/>
    <col min="9" max="9" width="20.6640625" bestFit="1" customWidth="1"/>
    <col min="11" max="11" width="28" customWidth="1"/>
    <col min="15" max="15" width="17.1640625" bestFit="1" customWidth="1"/>
  </cols>
  <sheetData>
    <row r="1" spans="1:17" ht="25">
      <c r="A1" s="1791" t="s">
        <v>1947</v>
      </c>
      <c r="B1" s="1791"/>
      <c r="C1" s="1791"/>
      <c r="D1" s="1791"/>
      <c r="E1" s="1791"/>
      <c r="F1" s="1791"/>
      <c r="G1" s="1791"/>
      <c r="H1" s="1791"/>
      <c r="I1" s="1791"/>
      <c r="J1" s="1791"/>
      <c r="K1" s="1791"/>
      <c r="L1" s="1791"/>
      <c r="M1" s="1791"/>
      <c r="N1" s="1791"/>
      <c r="O1" s="1791"/>
      <c r="P1" s="1791"/>
      <c r="Q1" s="1791"/>
    </row>
    <row r="2" spans="1:17" ht="25">
      <c r="A2" s="1791" t="s">
        <v>1948</v>
      </c>
      <c r="B2" s="1791"/>
      <c r="C2" s="1791"/>
      <c r="D2" s="1791"/>
      <c r="E2" s="1791"/>
      <c r="F2" s="1791"/>
      <c r="G2" s="1791"/>
      <c r="H2" s="1791"/>
      <c r="I2" s="1791"/>
      <c r="J2" s="1791"/>
      <c r="K2" s="1791"/>
      <c r="L2" s="1791"/>
      <c r="M2" s="1791"/>
      <c r="N2" s="1791"/>
      <c r="O2" s="1791"/>
      <c r="P2" s="1791"/>
      <c r="Q2" s="1791"/>
    </row>
    <row r="3" spans="1:17">
      <c r="A3" s="1131"/>
      <c r="B3" s="1131"/>
      <c r="C3" s="1131"/>
      <c r="D3" s="1131"/>
      <c r="E3" s="1131"/>
      <c r="F3" s="1131"/>
      <c r="G3" s="1131"/>
      <c r="H3" s="1130"/>
      <c r="I3" s="1131"/>
      <c r="J3" s="1130"/>
      <c r="K3" s="1130"/>
      <c r="L3" s="1130"/>
      <c r="M3" s="1130"/>
      <c r="N3" s="1130"/>
      <c r="O3" s="1130"/>
      <c r="P3" s="1792"/>
      <c r="Q3" s="1792"/>
    </row>
    <row r="4" spans="1:17" ht="16" thickBot="1">
      <c r="A4" s="933"/>
      <c r="B4" s="933" t="s">
        <v>895</v>
      </c>
      <c r="C4" s="933"/>
      <c r="D4" s="933"/>
      <c r="E4" s="933"/>
      <c r="F4" s="933"/>
      <c r="G4" s="933"/>
      <c r="H4" s="1131"/>
      <c r="I4" s="1130"/>
      <c r="J4" s="1130"/>
      <c r="K4" s="1130"/>
      <c r="L4" s="1130"/>
      <c r="M4" s="1793" t="s">
        <v>841</v>
      </c>
      <c r="N4" s="1793"/>
      <c r="O4" s="1793"/>
      <c r="P4" s="1793"/>
      <c r="Q4" s="1793"/>
    </row>
    <row r="5" spans="1:17" ht="16" customHeight="1" thickTop="1">
      <c r="A5" s="1794" t="s">
        <v>2306</v>
      </c>
      <c r="B5" s="1804" t="s">
        <v>2898</v>
      </c>
      <c r="C5" s="1797" t="s">
        <v>2834</v>
      </c>
      <c r="D5" s="1797"/>
      <c r="E5" s="1797" t="s">
        <v>2917</v>
      </c>
      <c r="F5" s="1804" t="s">
        <v>2918</v>
      </c>
      <c r="G5" s="1804" t="s">
        <v>2919</v>
      </c>
      <c r="H5" s="1804" t="s">
        <v>2910</v>
      </c>
      <c r="I5" s="1804" t="s">
        <v>2920</v>
      </c>
      <c r="J5" s="1797" t="s">
        <v>2921</v>
      </c>
      <c r="K5" s="1797"/>
      <c r="L5" s="1804" t="s">
        <v>2837</v>
      </c>
      <c r="M5" s="1797" t="s">
        <v>2911</v>
      </c>
      <c r="N5" s="1804" t="s">
        <v>2839</v>
      </c>
      <c r="O5" s="1804" t="s">
        <v>2502</v>
      </c>
      <c r="P5" s="1804" t="s">
        <v>2922</v>
      </c>
      <c r="Q5" s="1806" t="s">
        <v>2840</v>
      </c>
    </row>
    <row r="6" spans="1:17">
      <c r="A6" s="1795"/>
      <c r="B6" s="1805"/>
      <c r="C6" s="1800" t="s">
        <v>2494</v>
      </c>
      <c r="D6" s="1802" t="s">
        <v>2843</v>
      </c>
      <c r="E6" s="1798"/>
      <c r="F6" s="1805"/>
      <c r="G6" s="1805"/>
      <c r="H6" s="1805"/>
      <c r="I6" s="1805"/>
      <c r="J6" s="1802" t="s">
        <v>2844</v>
      </c>
      <c r="K6" s="1802" t="s">
        <v>2834</v>
      </c>
      <c r="L6" s="1805"/>
      <c r="M6" s="1798"/>
      <c r="N6" s="1805"/>
      <c r="O6" s="1805"/>
      <c r="P6" s="1805"/>
      <c r="Q6" s="1807"/>
    </row>
    <row r="7" spans="1:17" ht="16" thickBot="1">
      <c r="A7" s="1796"/>
      <c r="B7" s="1801"/>
      <c r="C7" s="1801"/>
      <c r="D7" s="1803"/>
      <c r="E7" s="1799"/>
      <c r="F7" s="1801"/>
      <c r="G7" s="1801"/>
      <c r="H7" s="1801"/>
      <c r="I7" s="1801"/>
      <c r="J7" s="1803"/>
      <c r="K7" s="1803"/>
      <c r="L7" s="1801"/>
      <c r="M7" s="1799"/>
      <c r="N7" s="1801"/>
      <c r="O7" s="1801"/>
      <c r="P7" s="1801"/>
      <c r="Q7" s="1808"/>
    </row>
    <row r="8" spans="1:17" ht="16" thickTop="1">
      <c r="A8" s="1142">
        <v>1</v>
      </c>
      <c r="B8" s="1143">
        <v>2</v>
      </c>
      <c r="C8" s="1143">
        <v>3</v>
      </c>
      <c r="D8" s="1143">
        <v>4</v>
      </c>
      <c r="E8" s="1143">
        <v>5</v>
      </c>
      <c r="F8" s="1143">
        <v>6</v>
      </c>
      <c r="G8" s="1143">
        <v>7</v>
      </c>
      <c r="H8" s="1143">
        <v>8</v>
      </c>
      <c r="I8" s="1143">
        <v>9</v>
      </c>
      <c r="J8" s="1143">
        <v>10</v>
      </c>
      <c r="K8" s="1143">
        <v>11</v>
      </c>
      <c r="L8" s="1143">
        <v>12</v>
      </c>
      <c r="M8" s="1143">
        <v>13</v>
      </c>
      <c r="N8" s="1143">
        <v>14</v>
      </c>
      <c r="O8" s="1143">
        <v>15</v>
      </c>
      <c r="P8" s="1143">
        <v>16</v>
      </c>
      <c r="Q8" s="1144">
        <v>17</v>
      </c>
    </row>
    <row r="9" spans="1:17" s="651" customFormat="1" ht="25" customHeight="1">
      <c r="A9" s="934"/>
      <c r="B9" s="923"/>
      <c r="C9" s="923"/>
      <c r="D9" s="923"/>
      <c r="E9" s="923"/>
      <c r="F9" s="923"/>
      <c r="G9" s="923"/>
      <c r="H9" s="935"/>
      <c r="I9" s="923"/>
      <c r="J9" s="935"/>
      <c r="K9" s="935"/>
      <c r="L9" s="935"/>
      <c r="M9" s="935"/>
      <c r="N9" s="935"/>
      <c r="O9" s="936"/>
      <c r="P9" s="935"/>
      <c r="Q9" s="937"/>
    </row>
    <row r="10" spans="1:17" s="651" customFormat="1" ht="25" customHeight="1">
      <c r="A10" s="938">
        <v>1</v>
      </c>
      <c r="B10" s="939" t="s">
        <v>885</v>
      </c>
      <c r="C10" s="923"/>
      <c r="D10" s="923"/>
      <c r="E10" s="923"/>
      <c r="F10" s="923"/>
      <c r="G10" s="923"/>
      <c r="H10" s="935"/>
      <c r="I10" s="923"/>
      <c r="J10" s="935"/>
      <c r="K10" s="935"/>
      <c r="L10" s="935"/>
      <c r="M10" s="935"/>
      <c r="N10" s="935"/>
      <c r="O10" s="935"/>
      <c r="P10" s="935"/>
      <c r="Q10" s="937"/>
    </row>
    <row r="11" spans="1:17" s="651" customFormat="1" ht="25" customHeight="1">
      <c r="A11" s="938" t="s">
        <v>1961</v>
      </c>
      <c r="B11" s="939" t="s">
        <v>2923</v>
      </c>
      <c r="C11" s="923"/>
      <c r="D11" s="923"/>
      <c r="E11" s="923"/>
      <c r="F11" s="923"/>
      <c r="G11" s="923"/>
      <c r="H11" s="935"/>
      <c r="I11" s="923"/>
      <c r="J11" s="935"/>
      <c r="K11" s="935"/>
      <c r="L11" s="935"/>
      <c r="M11" s="935"/>
      <c r="N11" s="935"/>
      <c r="O11" s="940">
        <f>O12+O266+O277+O279</f>
        <v>151462247539.62415</v>
      </c>
      <c r="P11" s="935"/>
      <c r="Q11" s="937"/>
    </row>
    <row r="12" spans="1:17" s="651" customFormat="1" ht="25" customHeight="1">
      <c r="A12" s="938" t="s">
        <v>1963</v>
      </c>
      <c r="B12" s="939" t="s">
        <v>2924</v>
      </c>
      <c r="C12" s="923"/>
      <c r="D12" s="935"/>
      <c r="E12" s="923"/>
      <c r="F12" s="923"/>
      <c r="G12" s="923"/>
      <c r="H12" s="935"/>
      <c r="I12" s="923"/>
      <c r="J12" s="935"/>
      <c r="K12" s="935"/>
      <c r="L12" s="935"/>
      <c r="M12" s="935"/>
      <c r="N12" s="941"/>
      <c r="O12" s="940">
        <f>SUM(O13:O264)-0</f>
        <v>130398597614.26343</v>
      </c>
      <c r="P12" s="935"/>
      <c r="Q12" s="937"/>
    </row>
    <row r="13" spans="1:17" s="651" customFormat="1" ht="32" customHeight="1">
      <c r="A13" s="963">
        <v>1</v>
      </c>
      <c r="B13" s="947" t="s">
        <v>2925</v>
      </c>
      <c r="C13" s="923" t="s">
        <v>3372</v>
      </c>
      <c r="D13" s="943" t="s">
        <v>926</v>
      </c>
      <c r="E13" s="923"/>
      <c r="F13" s="923"/>
      <c r="G13" s="923"/>
      <c r="H13" s="935"/>
      <c r="I13" s="947" t="s">
        <v>3171</v>
      </c>
      <c r="J13" s="935">
        <v>2009</v>
      </c>
      <c r="K13" s="947" t="s">
        <v>1965</v>
      </c>
      <c r="L13" s="935"/>
      <c r="M13" s="935"/>
      <c r="N13" s="935" t="s">
        <v>886</v>
      </c>
      <c r="O13" s="944">
        <v>48895647.773824677</v>
      </c>
      <c r="P13" s="935" t="s">
        <v>927</v>
      </c>
      <c r="Q13" s="937"/>
    </row>
    <row r="14" spans="1:17" s="651" customFormat="1" ht="32" customHeight="1">
      <c r="A14" s="963">
        <v>2</v>
      </c>
      <c r="B14" s="947" t="s">
        <v>2926</v>
      </c>
      <c r="C14" s="923" t="s">
        <v>3372</v>
      </c>
      <c r="D14" s="943" t="s">
        <v>941</v>
      </c>
      <c r="E14" s="923"/>
      <c r="F14" s="923"/>
      <c r="G14" s="923"/>
      <c r="H14" s="935"/>
      <c r="I14" s="947" t="s">
        <v>3172</v>
      </c>
      <c r="J14" s="935">
        <v>2009</v>
      </c>
      <c r="K14" s="947" t="s">
        <v>1966</v>
      </c>
      <c r="L14" s="935"/>
      <c r="M14" s="935"/>
      <c r="N14" s="935" t="s">
        <v>886</v>
      </c>
      <c r="O14" s="944">
        <v>448739306.05332202</v>
      </c>
      <c r="P14" s="935" t="s">
        <v>966</v>
      </c>
      <c r="Q14" s="937"/>
    </row>
    <row r="15" spans="1:17" s="651" customFormat="1" ht="32" customHeight="1">
      <c r="A15" s="963">
        <v>3</v>
      </c>
      <c r="B15" s="947" t="s">
        <v>2927</v>
      </c>
      <c r="C15" s="923" t="s">
        <v>3372</v>
      </c>
      <c r="D15" s="943" t="s">
        <v>946</v>
      </c>
      <c r="E15" s="923"/>
      <c r="F15" s="923"/>
      <c r="G15" s="923"/>
      <c r="H15" s="935"/>
      <c r="I15" s="947" t="s">
        <v>3173</v>
      </c>
      <c r="J15" s="935">
        <v>2009</v>
      </c>
      <c r="K15" s="947" t="s">
        <v>1967</v>
      </c>
      <c r="L15" s="935"/>
      <c r="M15" s="935"/>
      <c r="N15" s="935" t="s">
        <v>886</v>
      </c>
      <c r="O15" s="944">
        <v>1786984310.1670959</v>
      </c>
      <c r="P15" s="935" t="s">
        <v>966</v>
      </c>
      <c r="Q15" s="937"/>
    </row>
    <row r="16" spans="1:17" s="651" customFormat="1" ht="32" customHeight="1">
      <c r="A16" s="963">
        <v>4</v>
      </c>
      <c r="B16" s="947" t="s">
        <v>2928</v>
      </c>
      <c r="C16" s="923" t="s">
        <v>3372</v>
      </c>
      <c r="D16" s="943" t="s">
        <v>949</v>
      </c>
      <c r="E16" s="923"/>
      <c r="F16" s="924">
        <v>2</v>
      </c>
      <c r="G16" s="923"/>
      <c r="H16" s="935"/>
      <c r="I16" s="947" t="s">
        <v>3174</v>
      </c>
      <c r="J16" s="935">
        <v>2009</v>
      </c>
      <c r="K16" s="947" t="s">
        <v>1968</v>
      </c>
      <c r="L16" s="935"/>
      <c r="M16" s="935"/>
      <c r="N16" s="935" t="s">
        <v>886</v>
      </c>
      <c r="O16" s="944">
        <v>311083380.33626205</v>
      </c>
      <c r="P16" s="935" t="s">
        <v>966</v>
      </c>
      <c r="Q16" s="937"/>
    </row>
    <row r="17" spans="1:17" s="651" customFormat="1" ht="32" customHeight="1">
      <c r="A17" s="963">
        <v>5</v>
      </c>
      <c r="B17" s="947" t="s">
        <v>2929</v>
      </c>
      <c r="C17" s="923" t="s">
        <v>3372</v>
      </c>
      <c r="D17" s="943" t="s">
        <v>1053</v>
      </c>
      <c r="E17" s="923"/>
      <c r="F17" s="923"/>
      <c r="G17" s="923"/>
      <c r="H17" s="935"/>
      <c r="I17" s="947" t="s">
        <v>3175</v>
      </c>
      <c r="J17" s="935">
        <v>2009</v>
      </c>
      <c r="K17" s="947" t="s">
        <v>1969</v>
      </c>
      <c r="L17" s="935"/>
      <c r="M17" s="935"/>
      <c r="N17" s="935" t="s">
        <v>886</v>
      </c>
      <c r="O17" s="944">
        <v>532618604.7925806</v>
      </c>
      <c r="P17" s="935" t="s">
        <v>966</v>
      </c>
      <c r="Q17" s="937"/>
    </row>
    <row r="18" spans="1:17" s="651" customFormat="1" ht="52" customHeight="1">
      <c r="A18" s="963">
        <v>6</v>
      </c>
      <c r="B18" s="947" t="s">
        <v>2930</v>
      </c>
      <c r="C18" s="923" t="s">
        <v>3372</v>
      </c>
      <c r="D18" s="943" t="s">
        <v>1055</v>
      </c>
      <c r="E18" s="923"/>
      <c r="F18" s="923"/>
      <c r="G18" s="923"/>
      <c r="H18" s="935"/>
      <c r="I18" s="947" t="s">
        <v>3176</v>
      </c>
      <c r="J18" s="935">
        <v>2009</v>
      </c>
      <c r="K18" s="947" t="s">
        <v>1970</v>
      </c>
      <c r="L18" s="935"/>
      <c r="M18" s="935"/>
      <c r="N18" s="935" t="s">
        <v>886</v>
      </c>
      <c r="O18" s="944">
        <v>1636426073.757401</v>
      </c>
      <c r="P18" s="935" t="s">
        <v>927</v>
      </c>
      <c r="Q18" s="937"/>
    </row>
    <row r="19" spans="1:17" s="651" customFormat="1" ht="45" customHeight="1">
      <c r="A19" s="963">
        <v>7</v>
      </c>
      <c r="B19" s="947" t="s">
        <v>2931</v>
      </c>
      <c r="C19" s="923" t="s">
        <v>3372</v>
      </c>
      <c r="D19" s="943" t="s">
        <v>1060</v>
      </c>
      <c r="E19" s="923"/>
      <c r="F19" s="923"/>
      <c r="G19" s="923"/>
      <c r="H19" s="935"/>
      <c r="I19" s="947" t="s">
        <v>3177</v>
      </c>
      <c r="J19" s="935">
        <v>2009</v>
      </c>
      <c r="K19" s="947" t="s">
        <v>1971</v>
      </c>
      <c r="L19" s="935"/>
      <c r="M19" s="935"/>
      <c r="N19" s="935" t="s">
        <v>886</v>
      </c>
      <c r="O19" s="944">
        <v>1710369063.3450665</v>
      </c>
      <c r="P19" s="935" t="s">
        <v>927</v>
      </c>
      <c r="Q19" s="937"/>
    </row>
    <row r="20" spans="1:17" s="651" customFormat="1" ht="32" customHeight="1">
      <c r="A20" s="963">
        <v>8</v>
      </c>
      <c r="B20" s="947" t="s">
        <v>2932</v>
      </c>
      <c r="C20" s="923" t="s">
        <v>3372</v>
      </c>
      <c r="D20" s="943" t="s">
        <v>1065</v>
      </c>
      <c r="E20" s="923"/>
      <c r="F20" s="923"/>
      <c r="G20" s="923"/>
      <c r="H20" s="935"/>
      <c r="I20" s="947" t="s">
        <v>3178</v>
      </c>
      <c r="J20" s="935">
        <v>2009</v>
      </c>
      <c r="K20" s="947" t="s">
        <v>1972</v>
      </c>
      <c r="L20" s="935"/>
      <c r="M20" s="935"/>
      <c r="N20" s="935" t="s">
        <v>886</v>
      </c>
      <c r="O20" s="944">
        <v>99794528.466363579</v>
      </c>
      <c r="P20" s="935" t="s">
        <v>966</v>
      </c>
      <c r="Q20" s="937"/>
    </row>
    <row r="21" spans="1:17" s="651" customFormat="1" ht="32" customHeight="1">
      <c r="A21" s="963">
        <v>9</v>
      </c>
      <c r="B21" s="947" t="s">
        <v>2933</v>
      </c>
      <c r="C21" s="923" t="s">
        <v>3372</v>
      </c>
      <c r="D21" s="943" t="s">
        <v>1072</v>
      </c>
      <c r="E21" s="923"/>
      <c r="F21" s="923"/>
      <c r="G21" s="923"/>
      <c r="H21" s="935"/>
      <c r="I21" s="947" t="s">
        <v>3179</v>
      </c>
      <c r="J21" s="935">
        <v>2009</v>
      </c>
      <c r="K21" s="947" t="s">
        <v>1973</v>
      </c>
      <c r="L21" s="935"/>
      <c r="M21" s="935"/>
      <c r="N21" s="935" t="s">
        <v>886</v>
      </c>
      <c r="O21" s="944">
        <v>165231172.50647363</v>
      </c>
      <c r="P21" s="935" t="s">
        <v>966</v>
      </c>
      <c r="Q21" s="937"/>
    </row>
    <row r="22" spans="1:17" s="651" customFormat="1" ht="32" customHeight="1">
      <c r="A22" s="963">
        <v>10</v>
      </c>
      <c r="B22" s="947" t="s">
        <v>2934</v>
      </c>
      <c r="C22" s="923" t="s">
        <v>3372</v>
      </c>
      <c r="D22" s="943" t="s">
        <v>1094</v>
      </c>
      <c r="E22" s="923"/>
      <c r="F22" s="924">
        <v>1</v>
      </c>
      <c r="G22" s="923"/>
      <c r="H22" s="935"/>
      <c r="I22" s="947" t="s">
        <v>3180</v>
      </c>
      <c r="J22" s="935">
        <v>2009</v>
      </c>
      <c r="K22" s="947" t="s">
        <v>1974</v>
      </c>
      <c r="L22" s="935"/>
      <c r="M22" s="935"/>
      <c r="N22" s="935" t="s">
        <v>886</v>
      </c>
      <c r="O22" s="944">
        <v>94824333.99954848</v>
      </c>
      <c r="P22" s="935" t="s">
        <v>966</v>
      </c>
      <c r="Q22" s="937"/>
    </row>
    <row r="23" spans="1:17" s="651" customFormat="1" ht="32" customHeight="1">
      <c r="A23" s="963">
        <v>11</v>
      </c>
      <c r="B23" s="947" t="s">
        <v>2935</v>
      </c>
      <c r="C23" s="923" t="s">
        <v>3372</v>
      </c>
      <c r="D23" s="943" t="s">
        <v>1103</v>
      </c>
      <c r="E23" s="923"/>
      <c r="F23" s="923"/>
      <c r="G23" s="923">
        <v>360</v>
      </c>
      <c r="H23" s="935"/>
      <c r="I23" s="947" t="s">
        <v>3181</v>
      </c>
      <c r="J23" s="935">
        <v>2009</v>
      </c>
      <c r="K23" s="947" t="s">
        <v>1975</v>
      </c>
      <c r="L23" s="935"/>
      <c r="M23" s="935"/>
      <c r="N23" s="935" t="s">
        <v>886</v>
      </c>
      <c r="O23" s="944">
        <v>350167070.35103333</v>
      </c>
      <c r="P23" s="935" t="s">
        <v>966</v>
      </c>
      <c r="Q23" s="937"/>
    </row>
    <row r="24" spans="1:17" s="651" customFormat="1" ht="32" customHeight="1">
      <c r="A24" s="963">
        <v>12</v>
      </c>
      <c r="B24" s="947" t="s">
        <v>2936</v>
      </c>
      <c r="C24" s="923" t="s">
        <v>3372</v>
      </c>
      <c r="D24" s="943" t="s">
        <v>1108</v>
      </c>
      <c r="E24" s="923"/>
      <c r="F24" s="923"/>
      <c r="G24" s="923"/>
      <c r="H24" s="935"/>
      <c r="I24" s="947" t="s">
        <v>3182</v>
      </c>
      <c r="J24" s="945">
        <v>2009</v>
      </c>
      <c r="K24" s="947"/>
      <c r="L24" s="935"/>
      <c r="M24" s="935"/>
      <c r="N24" s="935" t="s">
        <v>886</v>
      </c>
      <c r="O24" s="944">
        <v>443222547.83793521</v>
      </c>
      <c r="P24" s="935" t="s">
        <v>966</v>
      </c>
      <c r="Q24" s="937"/>
    </row>
    <row r="25" spans="1:17" s="651" customFormat="1" ht="32" customHeight="1">
      <c r="A25" s="963">
        <v>13</v>
      </c>
      <c r="B25" s="947" t="s">
        <v>2937</v>
      </c>
      <c r="C25" s="923" t="s">
        <v>3372</v>
      </c>
      <c r="D25" s="943" t="s">
        <v>1112</v>
      </c>
      <c r="E25" s="923"/>
      <c r="F25" s="923"/>
      <c r="G25" s="923"/>
      <c r="H25" s="935"/>
      <c r="I25" s="947" t="s">
        <v>3183</v>
      </c>
      <c r="J25" s="945">
        <v>2009</v>
      </c>
      <c r="K25" s="947"/>
      <c r="L25" s="935"/>
      <c r="M25" s="935"/>
      <c r="N25" s="935" t="s">
        <v>886</v>
      </c>
      <c r="O25" s="944">
        <v>586552303.37881398</v>
      </c>
      <c r="P25" s="935" t="s">
        <v>966</v>
      </c>
      <c r="Q25" s="937"/>
    </row>
    <row r="26" spans="1:17" s="651" customFormat="1" ht="25" customHeight="1">
      <c r="A26" s="963">
        <v>14</v>
      </c>
      <c r="B26" s="947" t="s">
        <v>2938</v>
      </c>
      <c r="C26" s="923" t="s">
        <v>3373</v>
      </c>
      <c r="D26" s="943" t="s">
        <v>926</v>
      </c>
      <c r="E26" s="923"/>
      <c r="F26" s="923"/>
      <c r="G26" s="923"/>
      <c r="H26" s="935"/>
      <c r="I26" s="947" t="s">
        <v>3184</v>
      </c>
      <c r="J26" s="945">
        <v>2009</v>
      </c>
      <c r="K26" s="947"/>
      <c r="L26" s="935"/>
      <c r="M26" s="935"/>
      <c r="N26" s="935" t="s">
        <v>886</v>
      </c>
      <c r="O26" s="944">
        <v>302948294.95409155</v>
      </c>
      <c r="P26" s="935" t="s">
        <v>927</v>
      </c>
      <c r="Q26" s="937"/>
    </row>
    <row r="27" spans="1:17" s="651" customFormat="1" ht="25" customHeight="1">
      <c r="A27" s="963">
        <v>15</v>
      </c>
      <c r="B27" s="947" t="s">
        <v>2939</v>
      </c>
      <c r="C27" s="923" t="s">
        <v>3373</v>
      </c>
      <c r="D27" s="943" t="s">
        <v>941</v>
      </c>
      <c r="E27" s="923"/>
      <c r="F27" s="923"/>
      <c r="G27" s="923"/>
      <c r="H27" s="935"/>
      <c r="I27" s="947" t="s">
        <v>3185</v>
      </c>
      <c r="J27" s="945">
        <v>2009</v>
      </c>
      <c r="K27" s="947"/>
      <c r="L27" s="935"/>
      <c r="M27" s="935"/>
      <c r="N27" s="935" t="s">
        <v>886</v>
      </c>
      <c r="O27" s="944">
        <v>116608330.18716122</v>
      </c>
      <c r="P27" s="935" t="s">
        <v>927</v>
      </c>
      <c r="Q27" s="937"/>
    </row>
    <row r="28" spans="1:17" s="651" customFormat="1" ht="25" customHeight="1">
      <c r="A28" s="963">
        <v>16</v>
      </c>
      <c r="B28" s="947" t="s">
        <v>2940</v>
      </c>
      <c r="C28" s="923" t="s">
        <v>3373</v>
      </c>
      <c r="D28" s="943" t="s">
        <v>946</v>
      </c>
      <c r="E28" s="923"/>
      <c r="F28" s="923"/>
      <c r="G28" s="923"/>
      <c r="H28" s="935"/>
      <c r="I28" s="947" t="s">
        <v>3186</v>
      </c>
      <c r="J28" s="945">
        <v>2009</v>
      </c>
      <c r="K28" s="947"/>
      <c r="L28" s="935"/>
      <c r="M28" s="935"/>
      <c r="N28" s="935" t="s">
        <v>886</v>
      </c>
      <c r="O28" s="944">
        <v>103492850.88308255</v>
      </c>
      <c r="P28" s="935" t="s">
        <v>966</v>
      </c>
      <c r="Q28" s="937"/>
    </row>
    <row r="29" spans="1:17" s="651" customFormat="1" ht="25" customHeight="1">
      <c r="A29" s="963">
        <v>17</v>
      </c>
      <c r="B29" s="947" t="s">
        <v>2941</v>
      </c>
      <c r="C29" s="923" t="s">
        <v>3373</v>
      </c>
      <c r="D29" s="943" t="s">
        <v>949</v>
      </c>
      <c r="E29" s="923"/>
      <c r="F29" s="923"/>
      <c r="G29" s="923"/>
      <c r="H29" s="935"/>
      <c r="I29" s="947" t="s">
        <v>1976</v>
      </c>
      <c r="J29" s="945">
        <v>2009</v>
      </c>
      <c r="K29" s="947"/>
      <c r="L29" s="935"/>
      <c r="M29" s="935"/>
      <c r="N29" s="935" t="s">
        <v>886</v>
      </c>
      <c r="O29" s="944">
        <v>610932770.76966774</v>
      </c>
      <c r="P29" s="935" t="s">
        <v>966</v>
      </c>
      <c r="Q29" s="937"/>
    </row>
    <row r="30" spans="1:17" s="651" customFormat="1" ht="25" customHeight="1">
      <c r="A30" s="963">
        <v>18</v>
      </c>
      <c r="B30" s="947" t="s">
        <v>2942</v>
      </c>
      <c r="C30" s="923" t="s">
        <v>3373</v>
      </c>
      <c r="D30" s="943" t="s">
        <v>1053</v>
      </c>
      <c r="E30" s="923"/>
      <c r="F30" s="923"/>
      <c r="G30" s="923"/>
      <c r="H30" s="935"/>
      <c r="I30" s="947" t="s">
        <v>3187</v>
      </c>
      <c r="J30" s="945">
        <v>2009</v>
      </c>
      <c r="K30" s="947"/>
      <c r="L30" s="935"/>
      <c r="M30" s="935"/>
      <c r="N30" s="935" t="s">
        <v>886</v>
      </c>
      <c r="O30" s="944">
        <v>223878039.29117879</v>
      </c>
      <c r="P30" s="935" t="s">
        <v>927</v>
      </c>
      <c r="Q30" s="937"/>
    </row>
    <row r="31" spans="1:17" s="651" customFormat="1" ht="34" customHeight="1">
      <c r="A31" s="963">
        <v>19</v>
      </c>
      <c r="B31" s="947" t="s">
        <v>2943</v>
      </c>
      <c r="C31" s="923" t="s">
        <v>3373</v>
      </c>
      <c r="D31" s="943" t="s">
        <v>926</v>
      </c>
      <c r="E31" s="923"/>
      <c r="F31" s="923"/>
      <c r="G31" s="923"/>
      <c r="H31" s="935"/>
      <c r="I31" s="947" t="s">
        <v>3188</v>
      </c>
      <c r="J31" s="945">
        <v>2009</v>
      </c>
      <c r="K31" s="947"/>
      <c r="L31" s="935"/>
      <c r="M31" s="935"/>
      <c r="N31" s="935" t="s">
        <v>886</v>
      </c>
      <c r="O31" s="944">
        <v>2037217500</v>
      </c>
      <c r="P31" s="935" t="s">
        <v>927</v>
      </c>
      <c r="Q31" s="937"/>
    </row>
    <row r="32" spans="1:17" s="651" customFormat="1" ht="25" customHeight="1">
      <c r="A32" s="963">
        <v>20</v>
      </c>
      <c r="B32" s="947" t="s">
        <v>2944</v>
      </c>
      <c r="C32" s="923" t="s">
        <v>3373</v>
      </c>
      <c r="D32" s="943" t="s">
        <v>941</v>
      </c>
      <c r="E32" s="923"/>
      <c r="F32" s="923"/>
      <c r="G32" s="923"/>
      <c r="H32" s="935"/>
      <c r="I32" s="947" t="s">
        <v>3189</v>
      </c>
      <c r="J32" s="945">
        <v>2009</v>
      </c>
      <c r="K32" s="947"/>
      <c r="L32" s="935"/>
      <c r="M32" s="935"/>
      <c r="N32" s="935" t="s">
        <v>886</v>
      </c>
      <c r="O32" s="944">
        <v>866220000</v>
      </c>
      <c r="P32" s="935" t="s">
        <v>927</v>
      </c>
      <c r="Q32" s="937"/>
    </row>
    <row r="33" spans="1:17" s="651" customFormat="1" ht="25" customHeight="1" thickBot="1">
      <c r="A33" s="1025">
        <v>21</v>
      </c>
      <c r="B33" s="1029" t="s">
        <v>2945</v>
      </c>
      <c r="C33" s="1027" t="s">
        <v>3373</v>
      </c>
      <c r="D33" s="971" t="s">
        <v>946</v>
      </c>
      <c r="E33" s="925"/>
      <c r="F33" s="925"/>
      <c r="G33" s="925"/>
      <c r="H33" s="950"/>
      <c r="I33" s="970" t="s">
        <v>3190</v>
      </c>
      <c r="J33" s="972">
        <v>2009</v>
      </c>
      <c r="K33" s="970"/>
      <c r="L33" s="950"/>
      <c r="M33" s="950"/>
      <c r="N33" s="950" t="s">
        <v>886</v>
      </c>
      <c r="O33" s="973">
        <v>25908000</v>
      </c>
      <c r="P33" s="950" t="s">
        <v>927</v>
      </c>
      <c r="Q33" s="951"/>
    </row>
    <row r="34" spans="1:17" s="651" customFormat="1" ht="25" customHeight="1">
      <c r="A34" s="1024">
        <v>22</v>
      </c>
      <c r="B34" s="964" t="s">
        <v>2946</v>
      </c>
      <c r="C34" s="965" t="s">
        <v>3372</v>
      </c>
      <c r="D34" s="966" t="s">
        <v>926</v>
      </c>
      <c r="E34" s="965"/>
      <c r="F34" s="965"/>
      <c r="G34" s="965"/>
      <c r="H34" s="967"/>
      <c r="I34" s="964" t="s">
        <v>3191</v>
      </c>
      <c r="J34" s="967">
        <v>2008</v>
      </c>
      <c r="K34" s="964"/>
      <c r="L34" s="967"/>
      <c r="M34" s="967"/>
      <c r="N34" s="967" t="s">
        <v>886</v>
      </c>
      <c r="O34" s="968">
        <v>89475733</v>
      </c>
      <c r="P34" s="967" t="s">
        <v>966</v>
      </c>
      <c r="Q34" s="969"/>
    </row>
    <row r="35" spans="1:17" s="651" customFormat="1" ht="25" customHeight="1">
      <c r="A35" s="963">
        <v>23</v>
      </c>
      <c r="B35" s="947" t="s">
        <v>2947</v>
      </c>
      <c r="C35" s="923" t="s">
        <v>3372</v>
      </c>
      <c r="D35" s="943" t="s">
        <v>941</v>
      </c>
      <c r="E35" s="923"/>
      <c r="F35" s="923"/>
      <c r="G35" s="923"/>
      <c r="H35" s="935"/>
      <c r="I35" s="947" t="s">
        <v>3192</v>
      </c>
      <c r="J35" s="935">
        <v>2008</v>
      </c>
      <c r="K35" s="947"/>
      <c r="L35" s="935"/>
      <c r="M35" s="935"/>
      <c r="N35" s="935" t="s">
        <v>886</v>
      </c>
      <c r="O35" s="944">
        <v>332340000</v>
      </c>
      <c r="P35" s="935" t="s">
        <v>966</v>
      </c>
      <c r="Q35" s="937"/>
    </row>
    <row r="36" spans="1:17" s="651" customFormat="1" ht="25" customHeight="1">
      <c r="A36" s="963">
        <v>24</v>
      </c>
      <c r="B36" s="947" t="s">
        <v>2948</v>
      </c>
      <c r="C36" s="923" t="s">
        <v>3373</v>
      </c>
      <c r="D36" s="943" t="s">
        <v>1055</v>
      </c>
      <c r="E36" s="923"/>
      <c r="F36" s="923"/>
      <c r="G36" s="923"/>
      <c r="H36" s="935"/>
      <c r="I36" s="947" t="s">
        <v>3193</v>
      </c>
      <c r="J36" s="935">
        <v>2006</v>
      </c>
      <c r="K36" s="947"/>
      <c r="L36" s="935"/>
      <c r="M36" s="935"/>
      <c r="N36" s="935" t="s">
        <v>886</v>
      </c>
      <c r="O36" s="944">
        <v>39427554.600000001</v>
      </c>
      <c r="P36" s="935" t="s">
        <v>966</v>
      </c>
      <c r="Q36" s="937"/>
    </row>
    <row r="37" spans="1:17" s="651" customFormat="1" ht="25" customHeight="1">
      <c r="A37" s="963">
        <v>25</v>
      </c>
      <c r="B37" s="947" t="s">
        <v>2949</v>
      </c>
      <c r="C37" s="923" t="s">
        <v>3373</v>
      </c>
      <c r="D37" s="935" t="s">
        <v>926</v>
      </c>
      <c r="E37" s="923"/>
      <c r="F37" s="923"/>
      <c r="G37" s="923"/>
      <c r="H37" s="935"/>
      <c r="I37" s="947" t="s">
        <v>3194</v>
      </c>
      <c r="J37" s="935">
        <v>2008</v>
      </c>
      <c r="K37" s="947"/>
      <c r="L37" s="935"/>
      <c r="M37" s="935"/>
      <c r="N37" s="935" t="s">
        <v>886</v>
      </c>
      <c r="O37" s="944">
        <v>17763988</v>
      </c>
      <c r="P37" s="935" t="s">
        <v>927</v>
      </c>
      <c r="Q37" s="937"/>
    </row>
    <row r="38" spans="1:17" s="651" customFormat="1" ht="25" customHeight="1">
      <c r="A38" s="963">
        <v>26</v>
      </c>
      <c r="B38" s="947" t="s">
        <v>2756</v>
      </c>
      <c r="C38" s="923" t="s">
        <v>3372</v>
      </c>
      <c r="D38" s="935" t="s">
        <v>926</v>
      </c>
      <c r="E38" s="923"/>
      <c r="F38" s="923"/>
      <c r="G38" s="923"/>
      <c r="H38" s="935"/>
      <c r="I38" s="947" t="s">
        <v>3195</v>
      </c>
      <c r="J38" s="935">
        <v>2010</v>
      </c>
      <c r="K38" s="947"/>
      <c r="L38" s="935"/>
      <c r="M38" s="935"/>
      <c r="N38" s="935" t="s">
        <v>886</v>
      </c>
      <c r="O38" s="944">
        <v>217691831.77841699</v>
      </c>
      <c r="P38" s="935" t="s">
        <v>966</v>
      </c>
      <c r="Q38" s="937"/>
    </row>
    <row r="39" spans="1:17" s="651" customFormat="1" ht="25" customHeight="1">
      <c r="A39" s="963">
        <v>27</v>
      </c>
      <c r="B39" s="947" t="s">
        <v>2950</v>
      </c>
      <c r="C39" s="923" t="s">
        <v>3373</v>
      </c>
      <c r="D39" s="935" t="s">
        <v>926</v>
      </c>
      <c r="E39" s="923"/>
      <c r="F39" s="923"/>
      <c r="G39" s="923"/>
      <c r="H39" s="935"/>
      <c r="I39" s="947" t="s">
        <v>3196</v>
      </c>
      <c r="J39" s="935">
        <v>2010</v>
      </c>
      <c r="K39" s="947"/>
      <c r="L39" s="935"/>
      <c r="M39" s="935"/>
      <c r="N39" s="935" t="s">
        <v>886</v>
      </c>
      <c r="O39" s="944">
        <v>189362877.39940456</v>
      </c>
      <c r="P39" s="935" t="s">
        <v>966</v>
      </c>
      <c r="Q39" s="937"/>
    </row>
    <row r="40" spans="1:17" s="651" customFormat="1" ht="25" customHeight="1">
      <c r="A40" s="963">
        <v>28</v>
      </c>
      <c r="B40" s="947" t="s">
        <v>2951</v>
      </c>
      <c r="C40" s="923" t="s">
        <v>3373</v>
      </c>
      <c r="D40" s="935" t="s">
        <v>926</v>
      </c>
      <c r="E40" s="923"/>
      <c r="F40" s="923"/>
      <c r="G40" s="923"/>
      <c r="H40" s="935"/>
      <c r="I40" s="947" t="s">
        <v>3197</v>
      </c>
      <c r="J40" s="935">
        <v>2010</v>
      </c>
      <c r="K40" s="947"/>
      <c r="L40" s="935"/>
      <c r="M40" s="935"/>
      <c r="N40" s="935" t="s">
        <v>886</v>
      </c>
      <c r="O40" s="944">
        <v>49916773.430697732</v>
      </c>
      <c r="P40" s="935" t="s">
        <v>966</v>
      </c>
      <c r="Q40" s="937"/>
    </row>
    <row r="41" spans="1:17" s="651" customFormat="1" ht="25" customHeight="1">
      <c r="A41" s="963">
        <v>29</v>
      </c>
      <c r="B41" s="947" t="s">
        <v>2756</v>
      </c>
      <c r="C41" s="923" t="s">
        <v>3372</v>
      </c>
      <c r="D41" s="935" t="s">
        <v>941</v>
      </c>
      <c r="E41" s="923"/>
      <c r="F41" s="923"/>
      <c r="G41" s="923"/>
      <c r="H41" s="935"/>
      <c r="I41" s="947" t="s">
        <v>3198</v>
      </c>
      <c r="J41" s="935">
        <v>2010</v>
      </c>
      <c r="K41" s="947"/>
      <c r="L41" s="935"/>
      <c r="M41" s="935"/>
      <c r="N41" s="935" t="s">
        <v>886</v>
      </c>
      <c r="O41" s="944">
        <v>252396911</v>
      </c>
      <c r="P41" s="935" t="s">
        <v>966</v>
      </c>
      <c r="Q41" s="937"/>
    </row>
    <row r="42" spans="1:17" s="651" customFormat="1" ht="25" customHeight="1">
      <c r="A42" s="963">
        <v>30</v>
      </c>
      <c r="B42" s="947" t="s">
        <v>2756</v>
      </c>
      <c r="C42" s="923" t="s">
        <v>3372</v>
      </c>
      <c r="D42" s="935" t="s">
        <v>946</v>
      </c>
      <c r="E42" s="923"/>
      <c r="F42" s="923"/>
      <c r="G42" s="923"/>
      <c r="H42" s="935"/>
      <c r="I42" s="947" t="s">
        <v>3199</v>
      </c>
      <c r="J42" s="935">
        <v>2010</v>
      </c>
      <c r="K42" s="947"/>
      <c r="L42" s="935"/>
      <c r="M42" s="935"/>
      <c r="N42" s="935" t="s">
        <v>886</v>
      </c>
      <c r="O42" s="944">
        <v>196398300</v>
      </c>
      <c r="P42" s="935" t="s">
        <v>966</v>
      </c>
      <c r="Q42" s="937"/>
    </row>
    <row r="43" spans="1:17" s="651" customFormat="1" ht="25" customHeight="1">
      <c r="A43" s="963">
        <v>31</v>
      </c>
      <c r="B43" s="947" t="s">
        <v>2756</v>
      </c>
      <c r="C43" s="923" t="s">
        <v>3372</v>
      </c>
      <c r="D43" s="935" t="s">
        <v>949</v>
      </c>
      <c r="E43" s="923"/>
      <c r="F43" s="923"/>
      <c r="G43" s="923"/>
      <c r="H43" s="935"/>
      <c r="I43" s="947" t="s">
        <v>3200</v>
      </c>
      <c r="J43" s="935">
        <v>2010</v>
      </c>
      <c r="K43" s="947"/>
      <c r="L43" s="935"/>
      <c r="M43" s="935"/>
      <c r="N43" s="935" t="s">
        <v>886</v>
      </c>
      <c r="O43" s="944">
        <v>644001609</v>
      </c>
      <c r="P43" s="935" t="s">
        <v>966</v>
      </c>
      <c r="Q43" s="937"/>
    </row>
    <row r="44" spans="1:17" s="651" customFormat="1" ht="25" customHeight="1">
      <c r="A44" s="963">
        <v>32</v>
      </c>
      <c r="B44" s="947" t="s">
        <v>2756</v>
      </c>
      <c r="C44" s="923" t="s">
        <v>3372</v>
      </c>
      <c r="D44" s="935"/>
      <c r="E44" s="923"/>
      <c r="F44" s="923"/>
      <c r="G44" s="923"/>
      <c r="H44" s="935"/>
      <c r="I44" s="947" t="s">
        <v>3201</v>
      </c>
      <c r="J44" s="935">
        <v>2010</v>
      </c>
      <c r="K44" s="947"/>
      <c r="L44" s="935"/>
      <c r="M44" s="935"/>
      <c r="N44" s="935" t="s">
        <v>886</v>
      </c>
      <c r="O44" s="944">
        <v>462415316</v>
      </c>
      <c r="P44" s="935" t="s">
        <v>966</v>
      </c>
      <c r="Q44" s="937"/>
    </row>
    <row r="45" spans="1:17" s="651" customFormat="1" ht="25" customHeight="1">
      <c r="A45" s="963">
        <v>33</v>
      </c>
      <c r="B45" s="947" t="s">
        <v>2756</v>
      </c>
      <c r="C45" s="923" t="s">
        <v>3372</v>
      </c>
      <c r="D45" s="935"/>
      <c r="E45" s="923"/>
      <c r="F45" s="923"/>
      <c r="G45" s="923"/>
      <c r="H45" s="935"/>
      <c r="I45" s="947" t="s">
        <v>3202</v>
      </c>
      <c r="J45" s="935">
        <v>2010</v>
      </c>
      <c r="K45" s="947"/>
      <c r="L45" s="935"/>
      <c r="M45" s="935"/>
      <c r="N45" s="935" t="s">
        <v>886</v>
      </c>
      <c r="O45" s="944">
        <v>250000000</v>
      </c>
      <c r="P45" s="935" t="s">
        <v>927</v>
      </c>
      <c r="Q45" s="937"/>
    </row>
    <row r="46" spans="1:17" s="651" customFormat="1" ht="25" customHeight="1">
      <c r="A46" s="963">
        <v>34</v>
      </c>
      <c r="B46" s="947" t="s">
        <v>2756</v>
      </c>
      <c r="C46" s="923" t="s">
        <v>3372</v>
      </c>
      <c r="D46" s="935"/>
      <c r="E46" s="923"/>
      <c r="F46" s="923"/>
      <c r="G46" s="923"/>
      <c r="H46" s="935"/>
      <c r="I46" s="947" t="s">
        <v>3203</v>
      </c>
      <c r="J46" s="935">
        <v>2010</v>
      </c>
      <c r="K46" s="947"/>
      <c r="L46" s="935"/>
      <c r="M46" s="935"/>
      <c r="N46" s="935" t="s">
        <v>886</v>
      </c>
      <c r="O46" s="944">
        <v>250000000</v>
      </c>
      <c r="P46" s="935" t="s">
        <v>927</v>
      </c>
      <c r="Q46" s="937"/>
    </row>
    <row r="47" spans="1:17" s="651" customFormat="1" ht="25" customHeight="1">
      <c r="A47" s="963">
        <v>35</v>
      </c>
      <c r="B47" s="947" t="s">
        <v>2924</v>
      </c>
      <c r="C47" s="923" t="s">
        <v>3372</v>
      </c>
      <c r="D47" s="935"/>
      <c r="E47" s="923"/>
      <c r="F47" s="923"/>
      <c r="G47" s="923"/>
      <c r="H47" s="935"/>
      <c r="I47" s="947" t="s">
        <v>1978</v>
      </c>
      <c r="J47" s="935">
        <v>2010</v>
      </c>
      <c r="K47" s="947"/>
      <c r="L47" s="935"/>
      <c r="M47" s="935"/>
      <c r="N47" s="935" t="s">
        <v>886</v>
      </c>
      <c r="O47" s="944">
        <v>46500000</v>
      </c>
      <c r="P47" s="935"/>
      <c r="Q47" s="937"/>
    </row>
    <row r="48" spans="1:17" s="651" customFormat="1" ht="25" customHeight="1">
      <c r="A48" s="963">
        <v>36</v>
      </c>
      <c r="B48" s="947" t="s">
        <v>2924</v>
      </c>
      <c r="C48" s="923" t="s">
        <v>3372</v>
      </c>
      <c r="D48" s="935"/>
      <c r="E48" s="923"/>
      <c r="F48" s="923"/>
      <c r="G48" s="923"/>
      <c r="H48" s="935"/>
      <c r="I48" s="947" t="s">
        <v>1978</v>
      </c>
      <c r="J48" s="935">
        <v>2010</v>
      </c>
      <c r="K48" s="947"/>
      <c r="L48" s="935"/>
      <c r="M48" s="935"/>
      <c r="N48" s="935" t="s">
        <v>886</v>
      </c>
      <c r="O48" s="944">
        <v>57500000</v>
      </c>
      <c r="P48" s="935"/>
      <c r="Q48" s="937"/>
    </row>
    <row r="49" spans="1:17" s="651" customFormat="1" ht="25" customHeight="1">
      <c r="A49" s="963">
        <v>37</v>
      </c>
      <c r="B49" s="947" t="s">
        <v>2924</v>
      </c>
      <c r="C49" s="923" t="s">
        <v>3372</v>
      </c>
      <c r="D49" s="935"/>
      <c r="E49" s="923"/>
      <c r="F49" s="923"/>
      <c r="G49" s="923"/>
      <c r="H49" s="935"/>
      <c r="I49" s="947" t="s">
        <v>1978</v>
      </c>
      <c r="J49" s="935">
        <v>2010</v>
      </c>
      <c r="K49" s="947"/>
      <c r="L49" s="935"/>
      <c r="M49" s="935"/>
      <c r="N49" s="935" t="s">
        <v>886</v>
      </c>
      <c r="O49" s="944">
        <v>57500000</v>
      </c>
      <c r="P49" s="935"/>
      <c r="Q49" s="937"/>
    </row>
    <row r="50" spans="1:17" s="651" customFormat="1" ht="25" customHeight="1">
      <c r="A50" s="963">
        <v>38</v>
      </c>
      <c r="B50" s="947" t="s">
        <v>2924</v>
      </c>
      <c r="C50" s="923" t="s">
        <v>3372</v>
      </c>
      <c r="D50" s="935"/>
      <c r="E50" s="923"/>
      <c r="F50" s="923"/>
      <c r="G50" s="923"/>
      <c r="H50" s="935"/>
      <c r="I50" s="947" t="s">
        <v>1978</v>
      </c>
      <c r="J50" s="935">
        <v>2010</v>
      </c>
      <c r="K50" s="947"/>
      <c r="L50" s="935"/>
      <c r="M50" s="935"/>
      <c r="N50" s="935" t="s">
        <v>886</v>
      </c>
      <c r="O50" s="944">
        <v>17500000</v>
      </c>
      <c r="P50" s="935"/>
      <c r="Q50" s="937"/>
    </row>
    <row r="51" spans="1:17" s="651" customFormat="1" ht="25" customHeight="1">
      <c r="A51" s="963">
        <v>39</v>
      </c>
      <c r="B51" s="947" t="s">
        <v>2924</v>
      </c>
      <c r="C51" s="923" t="s">
        <v>3372</v>
      </c>
      <c r="D51" s="935"/>
      <c r="E51" s="923"/>
      <c r="F51" s="923"/>
      <c r="G51" s="923"/>
      <c r="H51" s="935"/>
      <c r="I51" s="947" t="s">
        <v>1978</v>
      </c>
      <c r="J51" s="935">
        <v>2010</v>
      </c>
      <c r="K51" s="947"/>
      <c r="L51" s="935"/>
      <c r="M51" s="935"/>
      <c r="N51" s="935" t="s">
        <v>886</v>
      </c>
      <c r="O51" s="944">
        <v>57500000</v>
      </c>
      <c r="P51" s="935"/>
      <c r="Q51" s="937"/>
    </row>
    <row r="52" spans="1:17" s="651" customFormat="1" ht="25" customHeight="1">
      <c r="A52" s="963">
        <v>40</v>
      </c>
      <c r="B52" s="947" t="s">
        <v>2924</v>
      </c>
      <c r="C52" s="923" t="s">
        <v>3372</v>
      </c>
      <c r="D52" s="935"/>
      <c r="E52" s="923"/>
      <c r="F52" s="923"/>
      <c r="G52" s="923"/>
      <c r="H52" s="935"/>
      <c r="I52" s="947" t="s">
        <v>1978</v>
      </c>
      <c r="J52" s="935">
        <v>2010</v>
      </c>
      <c r="K52" s="947"/>
      <c r="L52" s="935"/>
      <c r="M52" s="935"/>
      <c r="N52" s="935" t="s">
        <v>886</v>
      </c>
      <c r="O52" s="944">
        <v>57500000</v>
      </c>
      <c r="P52" s="935"/>
      <c r="Q52" s="937"/>
    </row>
    <row r="53" spans="1:17" s="651" customFormat="1" ht="25" customHeight="1">
      <c r="A53" s="963">
        <v>41</v>
      </c>
      <c r="B53" s="947" t="s">
        <v>2924</v>
      </c>
      <c r="C53" s="923" t="s">
        <v>3372</v>
      </c>
      <c r="D53" s="935"/>
      <c r="E53" s="923"/>
      <c r="F53" s="923"/>
      <c r="G53" s="923"/>
      <c r="H53" s="935"/>
      <c r="I53" s="947" t="s">
        <v>1978</v>
      </c>
      <c r="J53" s="935">
        <v>2010</v>
      </c>
      <c r="K53" s="947"/>
      <c r="L53" s="935"/>
      <c r="M53" s="935"/>
      <c r="N53" s="935" t="s">
        <v>886</v>
      </c>
      <c r="O53" s="944">
        <v>76500000</v>
      </c>
      <c r="P53" s="935"/>
      <c r="Q53" s="937"/>
    </row>
    <row r="54" spans="1:17" s="651" customFormat="1" ht="25" customHeight="1">
      <c r="A54" s="963">
        <v>42</v>
      </c>
      <c r="B54" s="947" t="s">
        <v>2924</v>
      </c>
      <c r="C54" s="923" t="s">
        <v>3372</v>
      </c>
      <c r="D54" s="935"/>
      <c r="E54" s="923"/>
      <c r="F54" s="923"/>
      <c r="G54" s="923"/>
      <c r="H54" s="935"/>
      <c r="I54" s="947" t="s">
        <v>1978</v>
      </c>
      <c r="J54" s="935">
        <v>2010</v>
      </c>
      <c r="K54" s="947"/>
      <c r="L54" s="935"/>
      <c r="M54" s="935"/>
      <c r="N54" s="935" t="s">
        <v>886</v>
      </c>
      <c r="O54" s="944">
        <v>57500000</v>
      </c>
      <c r="P54" s="935"/>
      <c r="Q54" s="937"/>
    </row>
    <row r="55" spans="1:17" s="651" customFormat="1" ht="25" customHeight="1">
      <c r="A55" s="963">
        <v>43</v>
      </c>
      <c r="B55" s="947" t="s">
        <v>2924</v>
      </c>
      <c r="C55" s="923" t="s">
        <v>3372</v>
      </c>
      <c r="D55" s="935"/>
      <c r="E55" s="923"/>
      <c r="F55" s="923"/>
      <c r="G55" s="923"/>
      <c r="H55" s="935"/>
      <c r="I55" s="947" t="s">
        <v>1978</v>
      </c>
      <c r="J55" s="935">
        <v>2010</v>
      </c>
      <c r="K55" s="947"/>
      <c r="L55" s="935"/>
      <c r="M55" s="935"/>
      <c r="N55" s="935" t="s">
        <v>886</v>
      </c>
      <c r="O55" s="944">
        <v>57500000</v>
      </c>
      <c r="P55" s="935"/>
      <c r="Q55" s="937"/>
    </row>
    <row r="56" spans="1:17" s="651" customFormat="1" ht="25" customHeight="1">
      <c r="A56" s="963">
        <v>44</v>
      </c>
      <c r="B56" s="947" t="s">
        <v>2924</v>
      </c>
      <c r="C56" s="923" t="s">
        <v>3372</v>
      </c>
      <c r="D56" s="935"/>
      <c r="E56" s="923"/>
      <c r="F56" s="923"/>
      <c r="G56" s="923"/>
      <c r="H56" s="935"/>
      <c r="I56" s="947" t="s">
        <v>1978</v>
      </c>
      <c r="J56" s="935">
        <v>2010</v>
      </c>
      <c r="K56" s="947"/>
      <c r="L56" s="935"/>
      <c r="M56" s="935"/>
      <c r="N56" s="935" t="s">
        <v>886</v>
      </c>
      <c r="O56" s="944">
        <v>40000000</v>
      </c>
      <c r="P56" s="935"/>
      <c r="Q56" s="937"/>
    </row>
    <row r="57" spans="1:17" s="651" customFormat="1" ht="25" customHeight="1">
      <c r="A57" s="963">
        <v>45</v>
      </c>
      <c r="B57" s="947" t="s">
        <v>2924</v>
      </c>
      <c r="C57" s="923" t="s">
        <v>3372</v>
      </c>
      <c r="D57" s="935"/>
      <c r="E57" s="923"/>
      <c r="F57" s="923"/>
      <c r="G57" s="923"/>
      <c r="H57" s="935"/>
      <c r="I57" s="947" t="s">
        <v>1978</v>
      </c>
      <c r="J57" s="935">
        <v>2010</v>
      </c>
      <c r="K57" s="947"/>
      <c r="L57" s="935"/>
      <c r="M57" s="935"/>
      <c r="N57" s="935" t="s">
        <v>886</v>
      </c>
      <c r="O57" s="944">
        <v>57500000</v>
      </c>
      <c r="P57" s="935"/>
      <c r="Q57" s="937"/>
    </row>
    <row r="58" spans="1:17" s="651" customFormat="1" ht="25" customHeight="1">
      <c r="A58" s="963">
        <v>46</v>
      </c>
      <c r="B58" s="947" t="s">
        <v>2924</v>
      </c>
      <c r="C58" s="923" t="s">
        <v>3372</v>
      </c>
      <c r="D58" s="935"/>
      <c r="E58" s="923"/>
      <c r="F58" s="923"/>
      <c r="G58" s="923"/>
      <c r="H58" s="935"/>
      <c r="I58" s="947" t="s">
        <v>1978</v>
      </c>
      <c r="J58" s="935">
        <v>2010</v>
      </c>
      <c r="K58" s="947"/>
      <c r="L58" s="935"/>
      <c r="M58" s="935"/>
      <c r="N58" s="935" t="s">
        <v>886</v>
      </c>
      <c r="O58" s="944">
        <v>12500000</v>
      </c>
      <c r="P58" s="935"/>
      <c r="Q58" s="937"/>
    </row>
    <row r="59" spans="1:17" s="651" customFormat="1" ht="31" customHeight="1">
      <c r="A59" s="963">
        <v>47</v>
      </c>
      <c r="B59" s="947" t="s">
        <v>2952</v>
      </c>
      <c r="C59" s="923" t="s">
        <v>3372</v>
      </c>
      <c r="D59" s="935"/>
      <c r="E59" s="923"/>
      <c r="F59" s="923"/>
      <c r="G59" s="923"/>
      <c r="H59" s="935"/>
      <c r="I59" s="947" t="s">
        <v>2513</v>
      </c>
      <c r="J59" s="935">
        <v>2010</v>
      </c>
      <c r="K59" s="947"/>
      <c r="L59" s="935"/>
      <c r="M59" s="935"/>
      <c r="N59" s="935" t="s">
        <v>886</v>
      </c>
      <c r="O59" s="944">
        <v>21266920.634920634</v>
      </c>
      <c r="P59" s="935"/>
      <c r="Q59" s="937"/>
    </row>
    <row r="60" spans="1:17" s="651" customFormat="1" ht="31" customHeight="1">
      <c r="A60" s="963">
        <v>48</v>
      </c>
      <c r="B60" s="947" t="s">
        <v>2952</v>
      </c>
      <c r="C60" s="923" t="s">
        <v>3372</v>
      </c>
      <c r="D60" s="935"/>
      <c r="E60" s="923"/>
      <c r="F60" s="923"/>
      <c r="G60" s="923"/>
      <c r="H60" s="935"/>
      <c r="I60" s="947" t="s">
        <v>2513</v>
      </c>
      <c r="J60" s="935">
        <v>2010</v>
      </c>
      <c r="K60" s="947"/>
      <c r="L60" s="935"/>
      <c r="M60" s="935"/>
      <c r="N60" s="935" t="s">
        <v>886</v>
      </c>
      <c r="O60" s="944">
        <v>26583650.793650795</v>
      </c>
      <c r="P60" s="935"/>
      <c r="Q60" s="937"/>
    </row>
    <row r="61" spans="1:17" s="651" customFormat="1" ht="31" customHeight="1">
      <c r="A61" s="963">
        <v>49</v>
      </c>
      <c r="B61" s="947" t="s">
        <v>2952</v>
      </c>
      <c r="C61" s="923" t="s">
        <v>3372</v>
      </c>
      <c r="D61" s="935"/>
      <c r="E61" s="923"/>
      <c r="F61" s="923"/>
      <c r="G61" s="923"/>
      <c r="H61" s="935"/>
      <c r="I61" s="947" t="s">
        <v>2513</v>
      </c>
      <c r="J61" s="935">
        <v>2010</v>
      </c>
      <c r="K61" s="947"/>
      <c r="L61" s="935"/>
      <c r="M61" s="935"/>
      <c r="N61" s="935" t="s">
        <v>886</v>
      </c>
      <c r="O61" s="944">
        <v>22330266.666666668</v>
      </c>
      <c r="P61" s="935"/>
      <c r="Q61" s="937"/>
    </row>
    <row r="62" spans="1:17" s="651" customFormat="1" ht="31" customHeight="1">
      <c r="A62" s="963">
        <v>50</v>
      </c>
      <c r="B62" s="947" t="s">
        <v>2952</v>
      </c>
      <c r="C62" s="923" t="s">
        <v>3372</v>
      </c>
      <c r="D62" s="935"/>
      <c r="E62" s="923"/>
      <c r="F62" s="923"/>
      <c r="G62" s="923"/>
      <c r="H62" s="935"/>
      <c r="I62" s="947" t="s">
        <v>2513</v>
      </c>
      <c r="J62" s="935">
        <v>2010</v>
      </c>
      <c r="K62" s="947"/>
      <c r="L62" s="935"/>
      <c r="M62" s="935"/>
      <c r="N62" s="935" t="s">
        <v>886</v>
      </c>
      <c r="O62" s="944">
        <v>15950190.476190478</v>
      </c>
      <c r="P62" s="935"/>
      <c r="Q62" s="937"/>
    </row>
    <row r="63" spans="1:17" s="651" customFormat="1" ht="31" customHeight="1">
      <c r="A63" s="963">
        <v>51</v>
      </c>
      <c r="B63" s="947" t="s">
        <v>2952</v>
      </c>
      <c r="C63" s="923" t="s">
        <v>3372</v>
      </c>
      <c r="D63" s="935"/>
      <c r="E63" s="923"/>
      <c r="F63" s="923"/>
      <c r="G63" s="923"/>
      <c r="H63" s="935"/>
      <c r="I63" s="947" t="s">
        <v>2513</v>
      </c>
      <c r="J63" s="935">
        <v>2010</v>
      </c>
      <c r="K63" s="947"/>
      <c r="L63" s="935"/>
      <c r="M63" s="935"/>
      <c r="N63" s="935" t="s">
        <v>886</v>
      </c>
      <c r="O63" s="944">
        <v>13823498.412698412</v>
      </c>
      <c r="P63" s="935"/>
      <c r="Q63" s="937"/>
    </row>
    <row r="64" spans="1:17" s="651" customFormat="1" ht="31" customHeight="1">
      <c r="A64" s="963">
        <v>52</v>
      </c>
      <c r="B64" s="947" t="s">
        <v>2952</v>
      </c>
      <c r="C64" s="923" t="s">
        <v>3372</v>
      </c>
      <c r="D64" s="935"/>
      <c r="E64" s="923"/>
      <c r="F64" s="923"/>
      <c r="G64" s="923"/>
      <c r="H64" s="935"/>
      <c r="I64" s="947" t="s">
        <v>2513</v>
      </c>
      <c r="J64" s="935">
        <v>2010</v>
      </c>
      <c r="K64" s="947"/>
      <c r="L64" s="935"/>
      <c r="M64" s="935"/>
      <c r="N64" s="935" t="s">
        <v>886</v>
      </c>
      <c r="O64" s="944">
        <v>32432053.968253966</v>
      </c>
      <c r="P64" s="935"/>
      <c r="Q64" s="937"/>
    </row>
    <row r="65" spans="1:17" s="651" customFormat="1" ht="31" customHeight="1">
      <c r="A65" s="963">
        <v>53</v>
      </c>
      <c r="B65" s="947" t="s">
        <v>2952</v>
      </c>
      <c r="C65" s="923" t="s">
        <v>3372</v>
      </c>
      <c r="D65" s="935"/>
      <c r="E65" s="923"/>
      <c r="F65" s="923"/>
      <c r="G65" s="923"/>
      <c r="H65" s="935"/>
      <c r="I65" s="947" t="s">
        <v>2513</v>
      </c>
      <c r="J65" s="935">
        <v>2010</v>
      </c>
      <c r="K65" s="947"/>
      <c r="L65" s="935"/>
      <c r="M65" s="935"/>
      <c r="N65" s="935" t="s">
        <v>886</v>
      </c>
      <c r="O65" s="944">
        <v>26583650.793650795</v>
      </c>
      <c r="P65" s="935"/>
      <c r="Q65" s="937"/>
    </row>
    <row r="66" spans="1:17" s="651" customFormat="1" ht="25" customHeight="1" thickBot="1">
      <c r="A66" s="1025">
        <v>54</v>
      </c>
      <c r="B66" s="1029" t="s">
        <v>2953</v>
      </c>
      <c r="C66" s="1027" t="s">
        <v>3372</v>
      </c>
      <c r="D66" s="1028" t="s">
        <v>926</v>
      </c>
      <c r="E66" s="1027" t="s">
        <v>1145</v>
      </c>
      <c r="F66" s="1027"/>
      <c r="G66" s="925">
        <v>500</v>
      </c>
      <c r="H66" s="950"/>
      <c r="I66" s="970" t="s">
        <v>3204</v>
      </c>
      <c r="J66" s="950">
        <v>2011</v>
      </c>
      <c r="K66" s="970" t="s">
        <v>1979</v>
      </c>
      <c r="L66" s="950"/>
      <c r="M66" s="950"/>
      <c r="N66" s="950" t="s">
        <v>886</v>
      </c>
      <c r="O66" s="973">
        <v>503205907.9667514</v>
      </c>
      <c r="P66" s="950" t="s">
        <v>927</v>
      </c>
      <c r="Q66" s="951"/>
    </row>
    <row r="67" spans="1:17" s="651" customFormat="1" ht="25" customHeight="1">
      <c r="A67" s="1024">
        <v>55</v>
      </c>
      <c r="B67" s="964" t="s">
        <v>2954</v>
      </c>
      <c r="C67" s="965" t="s">
        <v>3372</v>
      </c>
      <c r="D67" s="966" t="s">
        <v>941</v>
      </c>
      <c r="E67" s="965" t="s">
        <v>1145</v>
      </c>
      <c r="F67" s="965"/>
      <c r="G67" s="965">
        <v>450</v>
      </c>
      <c r="H67" s="967"/>
      <c r="I67" s="964" t="s">
        <v>3205</v>
      </c>
      <c r="J67" s="967">
        <v>2011</v>
      </c>
      <c r="K67" s="964" t="s">
        <v>1980</v>
      </c>
      <c r="L67" s="967"/>
      <c r="M67" s="967"/>
      <c r="N67" s="967" t="s">
        <v>886</v>
      </c>
      <c r="O67" s="968">
        <v>301923544.78005081</v>
      </c>
      <c r="P67" s="967" t="s">
        <v>927</v>
      </c>
      <c r="Q67" s="969"/>
    </row>
    <row r="68" spans="1:17" s="651" customFormat="1" ht="25" customHeight="1">
      <c r="A68" s="963">
        <v>56</v>
      </c>
      <c r="B68" s="947" t="s">
        <v>2955</v>
      </c>
      <c r="C68" s="923" t="s">
        <v>3372</v>
      </c>
      <c r="D68" s="943" t="s">
        <v>946</v>
      </c>
      <c r="E68" s="923" t="s">
        <v>1145</v>
      </c>
      <c r="F68" s="923"/>
      <c r="G68" s="923">
        <v>450</v>
      </c>
      <c r="H68" s="935"/>
      <c r="I68" s="947" t="s">
        <v>3206</v>
      </c>
      <c r="J68" s="935">
        <v>2011</v>
      </c>
      <c r="K68" s="947" t="s">
        <v>1981</v>
      </c>
      <c r="L68" s="935"/>
      <c r="M68" s="935"/>
      <c r="N68" s="935" t="s">
        <v>886</v>
      </c>
      <c r="O68" s="944">
        <v>357276194.65639347</v>
      </c>
      <c r="P68" s="935" t="s">
        <v>927</v>
      </c>
      <c r="Q68" s="937"/>
    </row>
    <row r="69" spans="1:17" s="651" customFormat="1" ht="25" customHeight="1">
      <c r="A69" s="963">
        <v>57</v>
      </c>
      <c r="B69" s="947" t="s">
        <v>2956</v>
      </c>
      <c r="C69" s="923" t="s">
        <v>3372</v>
      </c>
      <c r="D69" s="943" t="s">
        <v>946</v>
      </c>
      <c r="E69" s="923" t="s">
        <v>1145</v>
      </c>
      <c r="F69" s="923">
        <v>1</v>
      </c>
      <c r="G69" s="923">
        <v>450</v>
      </c>
      <c r="H69" s="935"/>
      <c r="I69" s="947" t="s">
        <v>3207</v>
      </c>
      <c r="J69" s="935">
        <v>2011</v>
      </c>
      <c r="K69" s="947" t="s">
        <v>1982</v>
      </c>
      <c r="L69" s="935"/>
      <c r="M69" s="935"/>
      <c r="N69" s="935" t="s">
        <v>886</v>
      </c>
      <c r="O69" s="944">
        <v>244681832.75208196</v>
      </c>
      <c r="P69" s="935" t="s">
        <v>927</v>
      </c>
      <c r="Q69" s="937"/>
    </row>
    <row r="70" spans="1:17" s="651" customFormat="1" ht="25" customHeight="1">
      <c r="A70" s="963">
        <v>58</v>
      </c>
      <c r="B70" s="947" t="s">
        <v>2957</v>
      </c>
      <c r="C70" s="923" t="s">
        <v>3372</v>
      </c>
      <c r="D70" s="943" t="s">
        <v>949</v>
      </c>
      <c r="E70" s="923"/>
      <c r="F70" s="923">
        <v>1</v>
      </c>
      <c r="G70" s="923"/>
      <c r="H70" s="935"/>
      <c r="I70" s="947" t="s">
        <v>3208</v>
      </c>
      <c r="J70" s="935">
        <v>2011</v>
      </c>
      <c r="K70" s="947" t="s">
        <v>1983</v>
      </c>
      <c r="L70" s="935"/>
      <c r="M70" s="935"/>
      <c r="N70" s="935" t="s">
        <v>886</v>
      </c>
      <c r="O70" s="944">
        <v>241538835.82404065</v>
      </c>
      <c r="P70" s="935" t="s">
        <v>927</v>
      </c>
      <c r="Q70" s="937"/>
    </row>
    <row r="71" spans="1:17" s="651" customFormat="1" ht="25" customHeight="1">
      <c r="A71" s="963">
        <v>59</v>
      </c>
      <c r="B71" s="947" t="s">
        <v>2958</v>
      </c>
      <c r="C71" s="923" t="s">
        <v>3372</v>
      </c>
      <c r="D71" s="943" t="s">
        <v>1053</v>
      </c>
      <c r="E71" s="923"/>
      <c r="F71" s="923">
        <v>1</v>
      </c>
      <c r="G71" s="923"/>
      <c r="H71" s="935"/>
      <c r="I71" s="947" t="s">
        <v>3209</v>
      </c>
      <c r="J71" s="935">
        <v>2011</v>
      </c>
      <c r="K71" s="947" t="s">
        <v>1984</v>
      </c>
      <c r="L71" s="935"/>
      <c r="M71" s="935"/>
      <c r="N71" s="935" t="s">
        <v>886</v>
      </c>
      <c r="O71" s="944">
        <v>239870205.03322291</v>
      </c>
      <c r="P71" s="935" t="s">
        <v>927</v>
      </c>
      <c r="Q71" s="937"/>
    </row>
    <row r="72" spans="1:17" s="651" customFormat="1" ht="25" customHeight="1">
      <c r="A72" s="963">
        <v>60</v>
      </c>
      <c r="B72" s="947" t="s">
        <v>2959</v>
      </c>
      <c r="C72" s="923" t="s">
        <v>3372</v>
      </c>
      <c r="D72" s="943" t="s">
        <v>1055</v>
      </c>
      <c r="E72" s="923"/>
      <c r="F72" s="923">
        <v>1</v>
      </c>
      <c r="G72" s="923"/>
      <c r="H72" s="935"/>
      <c r="I72" s="947" t="s">
        <v>3210</v>
      </c>
      <c r="J72" s="935">
        <v>2011</v>
      </c>
      <c r="K72" s="947" t="s">
        <v>1985</v>
      </c>
      <c r="L72" s="935"/>
      <c r="M72" s="935"/>
      <c r="N72" s="935" t="s">
        <v>886</v>
      </c>
      <c r="O72" s="944">
        <v>229487054.32823694</v>
      </c>
      <c r="P72" s="935" t="s">
        <v>927</v>
      </c>
      <c r="Q72" s="937"/>
    </row>
    <row r="73" spans="1:17" s="651" customFormat="1" ht="25" customHeight="1">
      <c r="A73" s="963">
        <v>61</v>
      </c>
      <c r="B73" s="947" t="s">
        <v>2960</v>
      </c>
      <c r="C73" s="923" t="s">
        <v>3372</v>
      </c>
      <c r="D73" s="943" t="s">
        <v>1055</v>
      </c>
      <c r="E73" s="923"/>
      <c r="F73" s="923">
        <v>1</v>
      </c>
      <c r="G73" s="923"/>
      <c r="H73" s="935"/>
      <c r="I73" s="947" t="s">
        <v>3211</v>
      </c>
      <c r="J73" s="935">
        <v>2011</v>
      </c>
      <c r="K73" s="947" t="s">
        <v>1986</v>
      </c>
      <c r="L73" s="935"/>
      <c r="M73" s="935"/>
      <c r="N73" s="935" t="s">
        <v>886</v>
      </c>
      <c r="O73" s="944">
        <v>239492690.90335989</v>
      </c>
      <c r="P73" s="935" t="s">
        <v>927</v>
      </c>
      <c r="Q73" s="937"/>
    </row>
    <row r="74" spans="1:17" s="651" customFormat="1" ht="25" customHeight="1">
      <c r="A74" s="963">
        <v>62</v>
      </c>
      <c r="B74" s="947" t="s">
        <v>2961</v>
      </c>
      <c r="C74" s="923" t="s">
        <v>3372</v>
      </c>
      <c r="D74" s="943" t="s">
        <v>1055</v>
      </c>
      <c r="E74" s="923"/>
      <c r="F74" s="923"/>
      <c r="G74" s="923">
        <v>250</v>
      </c>
      <c r="H74" s="935"/>
      <c r="I74" s="947" t="s">
        <v>3212</v>
      </c>
      <c r="J74" s="935">
        <v>2011</v>
      </c>
      <c r="K74" s="947" t="s">
        <v>1987</v>
      </c>
      <c r="L74" s="935"/>
      <c r="M74" s="935"/>
      <c r="N74" s="935" t="s">
        <v>886</v>
      </c>
      <c r="O74" s="944">
        <v>175746565.47572005</v>
      </c>
      <c r="P74" s="935" t="s">
        <v>927</v>
      </c>
      <c r="Q74" s="937"/>
    </row>
    <row r="75" spans="1:17" s="651" customFormat="1" ht="25" customHeight="1">
      <c r="A75" s="963">
        <v>63</v>
      </c>
      <c r="B75" s="947" t="s">
        <v>2962</v>
      </c>
      <c r="C75" s="923" t="s">
        <v>3373</v>
      </c>
      <c r="D75" s="943" t="s">
        <v>926</v>
      </c>
      <c r="E75" s="923"/>
      <c r="F75" s="923"/>
      <c r="G75" s="923">
        <v>700</v>
      </c>
      <c r="H75" s="935"/>
      <c r="I75" s="947" t="s">
        <v>3213</v>
      </c>
      <c r="J75" s="935">
        <v>2011</v>
      </c>
      <c r="K75" s="947" t="s">
        <v>1988</v>
      </c>
      <c r="L75" s="935"/>
      <c r="M75" s="935"/>
      <c r="N75" s="935" t="s">
        <v>886</v>
      </c>
      <c r="O75" s="944">
        <v>339630071.79936022</v>
      </c>
      <c r="P75" s="935" t="s">
        <v>927</v>
      </c>
      <c r="Q75" s="937"/>
    </row>
    <row r="76" spans="1:17" s="651" customFormat="1" ht="25" customHeight="1">
      <c r="A76" s="963">
        <v>64</v>
      </c>
      <c r="B76" s="947" t="s">
        <v>2963</v>
      </c>
      <c r="C76" s="923" t="s">
        <v>3373</v>
      </c>
      <c r="D76" s="943" t="s">
        <v>941</v>
      </c>
      <c r="E76" s="923"/>
      <c r="F76" s="923"/>
      <c r="G76" s="923"/>
      <c r="H76" s="935"/>
      <c r="I76" s="947" t="s">
        <v>3214</v>
      </c>
      <c r="J76" s="935">
        <v>2011</v>
      </c>
      <c r="K76" s="947" t="s">
        <v>1989</v>
      </c>
      <c r="L76" s="935"/>
      <c r="M76" s="935"/>
      <c r="N76" s="935" t="s">
        <v>886</v>
      </c>
      <c r="O76" s="944">
        <v>276734433.63638413</v>
      </c>
      <c r="P76" s="935" t="s">
        <v>927</v>
      </c>
      <c r="Q76" s="937"/>
    </row>
    <row r="77" spans="1:17" s="651" customFormat="1" ht="25" customHeight="1">
      <c r="A77" s="963">
        <v>65</v>
      </c>
      <c r="B77" s="947" t="s">
        <v>2964</v>
      </c>
      <c r="C77" s="923" t="s">
        <v>3373</v>
      </c>
      <c r="D77" s="943" t="s">
        <v>946</v>
      </c>
      <c r="E77" s="923"/>
      <c r="F77" s="923"/>
      <c r="G77" s="923"/>
      <c r="H77" s="935"/>
      <c r="I77" s="947" t="s">
        <v>3215</v>
      </c>
      <c r="J77" s="935">
        <v>2011</v>
      </c>
      <c r="K77" s="947" t="s">
        <v>1990</v>
      </c>
      <c r="L77" s="935"/>
      <c r="M77" s="935"/>
      <c r="N77" s="935" t="s">
        <v>886</v>
      </c>
      <c r="O77" s="944">
        <v>149945101.19214919</v>
      </c>
      <c r="P77" s="935" t="s">
        <v>927</v>
      </c>
      <c r="Q77" s="937"/>
    </row>
    <row r="78" spans="1:17" s="651" customFormat="1" ht="25" customHeight="1">
      <c r="A78" s="963">
        <v>66</v>
      </c>
      <c r="B78" s="947" t="s">
        <v>2965</v>
      </c>
      <c r="C78" s="923" t="s">
        <v>3373</v>
      </c>
      <c r="D78" s="943" t="s">
        <v>949</v>
      </c>
      <c r="E78" s="923"/>
      <c r="F78" s="923"/>
      <c r="G78" s="923"/>
      <c r="H78" s="935"/>
      <c r="I78" s="947" t="s">
        <v>3215</v>
      </c>
      <c r="J78" s="935">
        <v>2011</v>
      </c>
      <c r="K78" s="947" t="s">
        <v>1991</v>
      </c>
      <c r="L78" s="935"/>
      <c r="M78" s="935"/>
      <c r="N78" s="935" t="s">
        <v>886</v>
      </c>
      <c r="O78" s="944">
        <v>310405600.70849866</v>
      </c>
      <c r="P78" s="935" t="s">
        <v>927</v>
      </c>
      <c r="Q78" s="937"/>
    </row>
    <row r="79" spans="1:17" s="651" customFormat="1" ht="25" customHeight="1">
      <c r="A79" s="963">
        <v>67</v>
      </c>
      <c r="B79" s="947" t="s">
        <v>2966</v>
      </c>
      <c r="C79" s="923" t="s">
        <v>3373</v>
      </c>
      <c r="D79" s="943" t="s">
        <v>1053</v>
      </c>
      <c r="E79" s="923"/>
      <c r="F79" s="923"/>
      <c r="G79" s="923"/>
      <c r="H79" s="935"/>
      <c r="I79" s="947" t="s">
        <v>3216</v>
      </c>
      <c r="J79" s="935">
        <v>2011</v>
      </c>
      <c r="K79" s="947" t="s">
        <v>1992</v>
      </c>
      <c r="L79" s="935"/>
      <c r="M79" s="935"/>
      <c r="N79" s="935" t="s">
        <v>886</v>
      </c>
      <c r="O79" s="944">
        <v>210087033.65702429</v>
      </c>
      <c r="P79" s="935" t="s">
        <v>927</v>
      </c>
      <c r="Q79" s="937"/>
    </row>
    <row r="80" spans="1:17" s="651" customFormat="1" ht="25" customHeight="1">
      <c r="A80" s="963">
        <v>68</v>
      </c>
      <c r="B80" s="947" t="s">
        <v>2967</v>
      </c>
      <c r="C80" s="923" t="s">
        <v>3373</v>
      </c>
      <c r="D80" s="943" t="s">
        <v>1055</v>
      </c>
      <c r="E80" s="923"/>
      <c r="F80" s="923"/>
      <c r="G80" s="923"/>
      <c r="H80" s="935"/>
      <c r="I80" s="947" t="s">
        <v>3217</v>
      </c>
      <c r="J80" s="935">
        <v>2011</v>
      </c>
      <c r="K80" s="947" t="s">
        <v>1993</v>
      </c>
      <c r="L80" s="935"/>
      <c r="M80" s="935"/>
      <c r="N80" s="935" t="s">
        <v>886</v>
      </c>
      <c r="O80" s="944">
        <v>428205979.67225975</v>
      </c>
      <c r="P80" s="935" t="s">
        <v>927</v>
      </c>
      <c r="Q80" s="937"/>
    </row>
    <row r="81" spans="1:17" s="651" customFormat="1" ht="25" customHeight="1">
      <c r="A81" s="963">
        <v>69</v>
      </c>
      <c r="B81" s="947" t="s">
        <v>2968</v>
      </c>
      <c r="C81" s="923" t="s">
        <v>3373</v>
      </c>
      <c r="D81" s="943" t="s">
        <v>1060</v>
      </c>
      <c r="E81" s="923"/>
      <c r="F81" s="923"/>
      <c r="G81" s="923"/>
      <c r="H81" s="935"/>
      <c r="I81" s="947" t="s">
        <v>3218</v>
      </c>
      <c r="J81" s="935">
        <v>2011</v>
      </c>
      <c r="K81" s="947" t="s">
        <v>1994</v>
      </c>
      <c r="L81" s="935"/>
      <c r="M81" s="935"/>
      <c r="N81" s="935" t="s">
        <v>886</v>
      </c>
      <c r="O81" s="944">
        <v>229582347.15790293</v>
      </c>
      <c r="P81" s="935" t="s">
        <v>927</v>
      </c>
      <c r="Q81" s="937"/>
    </row>
    <row r="82" spans="1:17" s="651" customFormat="1" ht="25" customHeight="1">
      <c r="A82" s="963">
        <v>70</v>
      </c>
      <c r="B82" s="947" t="s">
        <v>2969</v>
      </c>
      <c r="C82" s="923" t="s">
        <v>3373</v>
      </c>
      <c r="D82" s="943" t="s">
        <v>1065</v>
      </c>
      <c r="E82" s="923"/>
      <c r="F82" s="923"/>
      <c r="G82" s="923"/>
      <c r="H82" s="935"/>
      <c r="I82" s="947" t="s">
        <v>3219</v>
      </c>
      <c r="J82" s="935">
        <v>2011</v>
      </c>
      <c r="K82" s="947" t="s">
        <v>1995</v>
      </c>
      <c r="L82" s="935"/>
      <c r="M82" s="935"/>
      <c r="N82" s="935" t="s">
        <v>886</v>
      </c>
      <c r="O82" s="944">
        <v>145473922.89410347</v>
      </c>
      <c r="P82" s="935" t="s">
        <v>927</v>
      </c>
      <c r="Q82" s="937"/>
    </row>
    <row r="83" spans="1:17" s="651" customFormat="1" ht="25" customHeight="1">
      <c r="A83" s="963">
        <v>71</v>
      </c>
      <c r="B83" s="947" t="s">
        <v>2970</v>
      </c>
      <c r="C83" s="923" t="s">
        <v>3373</v>
      </c>
      <c r="D83" s="943" t="s">
        <v>1072</v>
      </c>
      <c r="E83" s="923"/>
      <c r="F83" s="923"/>
      <c r="G83" s="923"/>
      <c r="H83" s="935"/>
      <c r="I83" s="947" t="s">
        <v>3220</v>
      </c>
      <c r="J83" s="935">
        <v>2011</v>
      </c>
      <c r="K83" s="947" t="s">
        <v>1996</v>
      </c>
      <c r="L83" s="935"/>
      <c r="M83" s="935"/>
      <c r="N83" s="935" t="s">
        <v>886</v>
      </c>
      <c r="O83" s="944">
        <v>79866212.713716477</v>
      </c>
      <c r="P83" s="935" t="s">
        <v>927</v>
      </c>
      <c r="Q83" s="937"/>
    </row>
    <row r="84" spans="1:17" s="651" customFormat="1" ht="25" customHeight="1">
      <c r="A84" s="963">
        <v>72</v>
      </c>
      <c r="B84" s="947" t="s">
        <v>2924</v>
      </c>
      <c r="C84" s="923" t="s">
        <v>3372</v>
      </c>
      <c r="D84" s="935"/>
      <c r="E84" s="923"/>
      <c r="F84" s="923"/>
      <c r="G84" s="923"/>
      <c r="H84" s="935"/>
      <c r="I84" s="947" t="s">
        <v>3221</v>
      </c>
      <c r="J84" s="935">
        <v>2011</v>
      </c>
      <c r="K84" s="947"/>
      <c r="L84" s="935"/>
      <c r="M84" s="935"/>
      <c r="N84" s="935" t="s">
        <v>886</v>
      </c>
      <c r="O84" s="944">
        <v>38958538</v>
      </c>
      <c r="P84" s="935" t="s">
        <v>927</v>
      </c>
      <c r="Q84" s="937"/>
    </row>
    <row r="85" spans="1:17" s="651" customFormat="1" ht="25" customHeight="1">
      <c r="A85" s="963">
        <v>73</v>
      </c>
      <c r="B85" s="947" t="s">
        <v>2924</v>
      </c>
      <c r="C85" s="923" t="s">
        <v>3372</v>
      </c>
      <c r="D85" s="935"/>
      <c r="E85" s="923"/>
      <c r="F85" s="923"/>
      <c r="G85" s="923"/>
      <c r="H85" s="935"/>
      <c r="I85" s="947" t="s">
        <v>3171</v>
      </c>
      <c r="J85" s="935">
        <v>2011</v>
      </c>
      <c r="K85" s="947"/>
      <c r="L85" s="935"/>
      <c r="M85" s="935"/>
      <c r="N85" s="935" t="s">
        <v>886</v>
      </c>
      <c r="O85" s="944">
        <v>48145784</v>
      </c>
      <c r="P85" s="935" t="s">
        <v>927</v>
      </c>
      <c r="Q85" s="937"/>
    </row>
    <row r="86" spans="1:17" s="651" customFormat="1" ht="25" customHeight="1">
      <c r="A86" s="963">
        <v>74</v>
      </c>
      <c r="B86" s="947" t="s">
        <v>2924</v>
      </c>
      <c r="C86" s="923" t="s">
        <v>3372</v>
      </c>
      <c r="D86" s="935"/>
      <c r="E86" s="923"/>
      <c r="F86" s="923"/>
      <c r="G86" s="923"/>
      <c r="H86" s="935"/>
      <c r="I86" s="947" t="s">
        <v>2513</v>
      </c>
      <c r="J86" s="935">
        <v>2011</v>
      </c>
      <c r="K86" s="947"/>
      <c r="L86" s="935"/>
      <c r="M86" s="935"/>
      <c r="N86" s="935" t="s">
        <v>886</v>
      </c>
      <c r="O86" s="944">
        <v>33259062</v>
      </c>
      <c r="P86" s="935"/>
      <c r="Q86" s="937"/>
    </row>
    <row r="87" spans="1:17" s="651" customFormat="1" ht="25" customHeight="1">
      <c r="A87" s="963">
        <v>75</v>
      </c>
      <c r="B87" s="947" t="s">
        <v>2924</v>
      </c>
      <c r="C87" s="923" t="s">
        <v>3372</v>
      </c>
      <c r="D87" s="935"/>
      <c r="E87" s="923"/>
      <c r="F87" s="923"/>
      <c r="G87" s="923"/>
      <c r="H87" s="935"/>
      <c r="I87" s="947" t="s">
        <v>3222</v>
      </c>
      <c r="J87" s="935">
        <v>2011</v>
      </c>
      <c r="K87" s="947"/>
      <c r="L87" s="935"/>
      <c r="M87" s="935"/>
      <c r="N87" s="935" t="s">
        <v>886</v>
      </c>
      <c r="O87" s="944">
        <v>37643820</v>
      </c>
      <c r="P87" s="935" t="s">
        <v>927</v>
      </c>
      <c r="Q87" s="937"/>
    </row>
    <row r="88" spans="1:17" s="651" customFormat="1" ht="25" customHeight="1">
      <c r="A88" s="963">
        <v>76</v>
      </c>
      <c r="B88" s="947" t="s">
        <v>2924</v>
      </c>
      <c r="C88" s="923" t="s">
        <v>3372</v>
      </c>
      <c r="D88" s="935"/>
      <c r="E88" s="923"/>
      <c r="F88" s="923"/>
      <c r="G88" s="923"/>
      <c r="H88" s="935"/>
      <c r="I88" s="947" t="s">
        <v>3171</v>
      </c>
      <c r="J88" s="935">
        <v>2011</v>
      </c>
      <c r="K88" s="947"/>
      <c r="L88" s="935"/>
      <c r="M88" s="935"/>
      <c r="N88" s="935" t="s">
        <v>886</v>
      </c>
      <c r="O88" s="944">
        <v>26071889</v>
      </c>
      <c r="P88" s="935" t="s">
        <v>927</v>
      </c>
      <c r="Q88" s="937"/>
    </row>
    <row r="89" spans="1:17" s="651" customFormat="1" ht="33" customHeight="1">
      <c r="A89" s="963">
        <v>77</v>
      </c>
      <c r="B89" s="947" t="s">
        <v>2971</v>
      </c>
      <c r="C89" s="923" t="s">
        <v>3372</v>
      </c>
      <c r="D89" s="935"/>
      <c r="E89" s="923"/>
      <c r="F89" s="923"/>
      <c r="G89" s="923"/>
      <c r="H89" s="935"/>
      <c r="I89" s="947" t="s">
        <v>1142</v>
      </c>
      <c r="J89" s="935">
        <v>2012</v>
      </c>
      <c r="K89" s="947"/>
      <c r="L89" s="935"/>
      <c r="M89" s="935"/>
      <c r="N89" s="935" t="s">
        <v>886</v>
      </c>
      <c r="O89" s="944">
        <v>1963281008.5936604</v>
      </c>
      <c r="P89" s="935" t="s">
        <v>927</v>
      </c>
      <c r="Q89" s="937"/>
    </row>
    <row r="90" spans="1:17" s="651" customFormat="1" ht="33" customHeight="1">
      <c r="A90" s="963">
        <v>78</v>
      </c>
      <c r="B90" s="947" t="s">
        <v>2972</v>
      </c>
      <c r="C90" s="923" t="s">
        <v>3372</v>
      </c>
      <c r="D90" s="935"/>
      <c r="E90" s="923"/>
      <c r="F90" s="923"/>
      <c r="G90" s="923"/>
      <c r="H90" s="935"/>
      <c r="I90" s="947" t="s">
        <v>1142</v>
      </c>
      <c r="J90" s="935">
        <v>2012</v>
      </c>
      <c r="K90" s="947"/>
      <c r="L90" s="935"/>
      <c r="M90" s="935"/>
      <c r="N90" s="935" t="s">
        <v>886</v>
      </c>
      <c r="O90" s="944">
        <v>1259366020.1133325</v>
      </c>
      <c r="P90" s="935" t="s">
        <v>927</v>
      </c>
      <c r="Q90" s="937"/>
    </row>
    <row r="91" spans="1:17" s="651" customFormat="1" ht="33" customHeight="1">
      <c r="A91" s="963">
        <v>79</v>
      </c>
      <c r="B91" s="947" t="s">
        <v>2973</v>
      </c>
      <c r="C91" s="923" t="s">
        <v>3372</v>
      </c>
      <c r="D91" s="935"/>
      <c r="E91" s="923"/>
      <c r="F91" s="923"/>
      <c r="G91" s="923"/>
      <c r="H91" s="935"/>
      <c r="I91" s="947" t="s">
        <v>3171</v>
      </c>
      <c r="J91" s="935">
        <v>2012</v>
      </c>
      <c r="K91" s="947" t="s">
        <v>1997</v>
      </c>
      <c r="L91" s="935"/>
      <c r="M91" s="935"/>
      <c r="N91" s="935" t="s">
        <v>886</v>
      </c>
      <c r="O91" s="944">
        <v>99982683.668142885</v>
      </c>
      <c r="P91" s="935" t="s">
        <v>927</v>
      </c>
      <c r="Q91" s="937"/>
    </row>
    <row r="92" spans="1:17" s="651" customFormat="1" ht="33" customHeight="1">
      <c r="A92" s="963">
        <v>80</v>
      </c>
      <c r="B92" s="947" t="s">
        <v>2974</v>
      </c>
      <c r="C92" s="923" t="s">
        <v>3372</v>
      </c>
      <c r="D92" s="935"/>
      <c r="E92" s="923"/>
      <c r="F92" s="923"/>
      <c r="G92" s="923"/>
      <c r="H92" s="935"/>
      <c r="I92" s="947" t="s">
        <v>3223</v>
      </c>
      <c r="J92" s="935">
        <v>2012</v>
      </c>
      <c r="K92" s="947" t="s">
        <v>1998</v>
      </c>
      <c r="L92" s="935"/>
      <c r="M92" s="935"/>
      <c r="N92" s="935" t="s">
        <v>886</v>
      </c>
      <c r="O92" s="944">
        <v>129443659.10468116</v>
      </c>
      <c r="P92" s="935" t="s">
        <v>927</v>
      </c>
      <c r="Q92" s="937"/>
    </row>
    <row r="93" spans="1:17" s="651" customFormat="1" ht="33" customHeight="1">
      <c r="A93" s="963">
        <v>81</v>
      </c>
      <c r="B93" s="947" t="s">
        <v>2975</v>
      </c>
      <c r="C93" s="923" t="s">
        <v>3372</v>
      </c>
      <c r="D93" s="935"/>
      <c r="E93" s="923"/>
      <c r="F93" s="923"/>
      <c r="G93" s="923"/>
      <c r="H93" s="935"/>
      <c r="I93" s="947" t="s">
        <v>3224</v>
      </c>
      <c r="J93" s="935">
        <v>2012</v>
      </c>
      <c r="K93" s="947" t="s">
        <v>1999</v>
      </c>
      <c r="L93" s="935"/>
      <c r="M93" s="935"/>
      <c r="N93" s="935" t="s">
        <v>886</v>
      </c>
      <c r="O93" s="944">
        <v>743104971.41083658</v>
      </c>
      <c r="P93" s="935" t="s">
        <v>927</v>
      </c>
      <c r="Q93" s="937"/>
    </row>
    <row r="94" spans="1:17" s="651" customFormat="1" ht="33" customHeight="1">
      <c r="A94" s="963">
        <v>82</v>
      </c>
      <c r="B94" s="947" t="s">
        <v>2976</v>
      </c>
      <c r="C94" s="923" t="s">
        <v>3372</v>
      </c>
      <c r="D94" s="935"/>
      <c r="E94" s="923"/>
      <c r="F94" s="923"/>
      <c r="G94" s="923"/>
      <c r="H94" s="935"/>
      <c r="I94" s="947" t="s">
        <v>3225</v>
      </c>
      <c r="J94" s="935">
        <v>2012</v>
      </c>
      <c r="K94" s="947" t="s">
        <v>2000</v>
      </c>
      <c r="L94" s="935"/>
      <c r="M94" s="935"/>
      <c r="N94" s="935" t="s">
        <v>886</v>
      </c>
      <c r="O94" s="944">
        <v>487775917.90533215</v>
      </c>
      <c r="P94" s="935" t="s">
        <v>927</v>
      </c>
      <c r="Q94" s="937"/>
    </row>
    <row r="95" spans="1:17" s="651" customFormat="1" ht="33" customHeight="1">
      <c r="A95" s="963">
        <v>83</v>
      </c>
      <c r="B95" s="947" t="s">
        <v>2977</v>
      </c>
      <c r="C95" s="923" t="s">
        <v>3372</v>
      </c>
      <c r="D95" s="935"/>
      <c r="E95" s="923"/>
      <c r="F95" s="923"/>
      <c r="G95" s="923"/>
      <c r="H95" s="935"/>
      <c r="I95" s="947" t="s">
        <v>3226</v>
      </c>
      <c r="J95" s="935">
        <v>2012</v>
      </c>
      <c r="K95" s="947" t="s">
        <v>2001</v>
      </c>
      <c r="L95" s="935"/>
      <c r="M95" s="935"/>
      <c r="N95" s="935" t="s">
        <v>886</v>
      </c>
      <c r="O95" s="944">
        <v>1233644929.8722076</v>
      </c>
      <c r="P95" s="935" t="s">
        <v>927</v>
      </c>
      <c r="Q95" s="937"/>
    </row>
    <row r="96" spans="1:17" s="651" customFormat="1" ht="33" customHeight="1">
      <c r="A96" s="963">
        <v>84</v>
      </c>
      <c r="B96" s="947" t="s">
        <v>2978</v>
      </c>
      <c r="C96" s="923" t="s">
        <v>3372</v>
      </c>
      <c r="D96" s="935"/>
      <c r="E96" s="923"/>
      <c r="F96" s="923"/>
      <c r="G96" s="923"/>
      <c r="H96" s="935"/>
      <c r="I96" s="947" t="s">
        <v>3227</v>
      </c>
      <c r="J96" s="935">
        <v>2012</v>
      </c>
      <c r="K96" s="947" t="s">
        <v>2002</v>
      </c>
      <c r="L96" s="935"/>
      <c r="M96" s="935"/>
      <c r="N96" s="935" t="s">
        <v>886</v>
      </c>
      <c r="O96" s="944">
        <v>267557835.80309668</v>
      </c>
      <c r="P96" s="935" t="s">
        <v>927</v>
      </c>
      <c r="Q96" s="937"/>
    </row>
    <row r="97" spans="1:17" s="651" customFormat="1" ht="33" customHeight="1">
      <c r="A97" s="963">
        <v>85</v>
      </c>
      <c r="B97" s="947" t="s">
        <v>2979</v>
      </c>
      <c r="C97" s="923" t="s">
        <v>3372</v>
      </c>
      <c r="D97" s="935"/>
      <c r="E97" s="923"/>
      <c r="F97" s="923"/>
      <c r="G97" s="923"/>
      <c r="H97" s="935"/>
      <c r="I97" s="947" t="s">
        <v>3228</v>
      </c>
      <c r="J97" s="935">
        <v>2012</v>
      </c>
      <c r="K97" s="947" t="s">
        <v>2003</v>
      </c>
      <c r="L97" s="935"/>
      <c r="M97" s="935"/>
      <c r="N97" s="935" t="s">
        <v>886</v>
      </c>
      <c r="O97" s="944">
        <v>1085876609.2695487</v>
      </c>
      <c r="P97" s="935" t="s">
        <v>927</v>
      </c>
      <c r="Q97" s="937"/>
    </row>
    <row r="98" spans="1:17" s="651" customFormat="1" ht="33" customHeight="1">
      <c r="A98" s="963">
        <v>86</v>
      </c>
      <c r="B98" s="947" t="s">
        <v>2980</v>
      </c>
      <c r="C98" s="923" t="s">
        <v>3372</v>
      </c>
      <c r="D98" s="935"/>
      <c r="E98" s="923"/>
      <c r="F98" s="923"/>
      <c r="G98" s="923"/>
      <c r="H98" s="935"/>
      <c r="I98" s="947" t="s">
        <v>3229</v>
      </c>
      <c r="J98" s="935">
        <v>2012</v>
      </c>
      <c r="K98" s="947" t="s">
        <v>2004</v>
      </c>
      <c r="L98" s="935"/>
      <c r="M98" s="935"/>
      <c r="N98" s="935" t="s">
        <v>886</v>
      </c>
      <c r="O98" s="944">
        <v>100342918.34735668</v>
      </c>
      <c r="P98" s="935" t="s">
        <v>927</v>
      </c>
      <c r="Q98" s="937"/>
    </row>
    <row r="99" spans="1:17" s="651" customFormat="1" ht="33" customHeight="1">
      <c r="A99" s="963">
        <v>87</v>
      </c>
      <c r="B99" s="947" t="s">
        <v>2981</v>
      </c>
      <c r="C99" s="923" t="s">
        <v>3372</v>
      </c>
      <c r="D99" s="935"/>
      <c r="E99" s="923"/>
      <c r="F99" s="923"/>
      <c r="G99" s="923"/>
      <c r="H99" s="935"/>
      <c r="I99" s="947" t="s">
        <v>1142</v>
      </c>
      <c r="J99" s="935">
        <v>2012</v>
      </c>
      <c r="K99" s="947"/>
      <c r="L99" s="935"/>
      <c r="M99" s="935"/>
      <c r="N99" s="935" t="s">
        <v>886</v>
      </c>
      <c r="O99" s="944">
        <v>1523586988.0347226</v>
      </c>
      <c r="P99" s="935" t="s">
        <v>927</v>
      </c>
      <c r="Q99" s="937"/>
    </row>
    <row r="100" spans="1:17" s="651" customFormat="1" ht="33" customHeight="1" thickBot="1">
      <c r="A100" s="1025">
        <v>88</v>
      </c>
      <c r="B100" s="1029" t="s">
        <v>2982</v>
      </c>
      <c r="C100" s="1027" t="s">
        <v>3372</v>
      </c>
      <c r="D100" s="1030"/>
      <c r="E100" s="1027"/>
      <c r="F100" s="925"/>
      <c r="G100" s="925"/>
      <c r="H100" s="950"/>
      <c r="I100" s="970" t="s">
        <v>3230</v>
      </c>
      <c r="J100" s="950">
        <v>2012</v>
      </c>
      <c r="K100" s="970" t="s">
        <v>2005</v>
      </c>
      <c r="L100" s="950"/>
      <c r="M100" s="950"/>
      <c r="N100" s="950" t="s">
        <v>886</v>
      </c>
      <c r="O100" s="973">
        <v>1211311357.1107497</v>
      </c>
      <c r="P100" s="950" t="s">
        <v>927</v>
      </c>
      <c r="Q100" s="951"/>
    </row>
    <row r="101" spans="1:17" s="651" customFormat="1" ht="33" customHeight="1">
      <c r="A101" s="1024">
        <v>89</v>
      </c>
      <c r="B101" s="964" t="s">
        <v>2983</v>
      </c>
      <c r="C101" s="965" t="s">
        <v>3372</v>
      </c>
      <c r="D101" s="967"/>
      <c r="E101" s="965"/>
      <c r="F101" s="965"/>
      <c r="G101" s="965"/>
      <c r="H101" s="967"/>
      <c r="I101" s="964" t="s">
        <v>3231</v>
      </c>
      <c r="J101" s="967">
        <v>2012</v>
      </c>
      <c r="K101" s="964" t="s">
        <v>2006</v>
      </c>
      <c r="L101" s="967"/>
      <c r="M101" s="967"/>
      <c r="N101" s="967" t="s">
        <v>886</v>
      </c>
      <c r="O101" s="968">
        <v>1097447489.6542649</v>
      </c>
      <c r="P101" s="967" t="s">
        <v>927</v>
      </c>
      <c r="Q101" s="969"/>
    </row>
    <row r="102" spans="1:17" s="651" customFormat="1" ht="33" customHeight="1">
      <c r="A102" s="963">
        <v>90</v>
      </c>
      <c r="B102" s="947" t="s">
        <v>2984</v>
      </c>
      <c r="C102" s="923" t="s">
        <v>3372</v>
      </c>
      <c r="D102" s="935"/>
      <c r="E102" s="923"/>
      <c r="F102" s="923"/>
      <c r="G102" s="923"/>
      <c r="H102" s="935"/>
      <c r="I102" s="947" t="s">
        <v>3232</v>
      </c>
      <c r="J102" s="935">
        <v>2012</v>
      </c>
      <c r="K102" s="947" t="s">
        <v>2007</v>
      </c>
      <c r="L102" s="935"/>
      <c r="M102" s="935"/>
      <c r="N102" s="935" t="s">
        <v>886</v>
      </c>
      <c r="O102" s="944">
        <v>1198941961.8721189</v>
      </c>
      <c r="P102" s="935" t="s">
        <v>927</v>
      </c>
      <c r="Q102" s="937"/>
    </row>
    <row r="103" spans="1:17" s="651" customFormat="1" ht="33" customHeight="1">
      <c r="A103" s="963">
        <v>91</v>
      </c>
      <c r="B103" s="947" t="s">
        <v>2985</v>
      </c>
      <c r="C103" s="923" t="s">
        <v>3372</v>
      </c>
      <c r="D103" s="935"/>
      <c r="E103" s="923"/>
      <c r="F103" s="923"/>
      <c r="G103" s="923"/>
      <c r="H103" s="935"/>
      <c r="I103" s="947" t="s">
        <v>3233</v>
      </c>
      <c r="J103" s="935">
        <v>2012</v>
      </c>
      <c r="K103" s="947" t="s">
        <v>2008</v>
      </c>
      <c r="L103" s="935"/>
      <c r="M103" s="935"/>
      <c r="N103" s="935" t="s">
        <v>886</v>
      </c>
      <c r="O103" s="944">
        <v>932745671.67152059</v>
      </c>
      <c r="P103" s="935" t="s">
        <v>927</v>
      </c>
      <c r="Q103" s="937"/>
    </row>
    <row r="104" spans="1:17" s="651" customFormat="1" ht="33" customHeight="1">
      <c r="A104" s="963">
        <v>92</v>
      </c>
      <c r="B104" s="947" t="s">
        <v>2986</v>
      </c>
      <c r="C104" s="923" t="s">
        <v>3372</v>
      </c>
      <c r="D104" s="935"/>
      <c r="E104" s="923"/>
      <c r="F104" s="923"/>
      <c r="G104" s="923"/>
      <c r="H104" s="935"/>
      <c r="I104" s="947" t="s">
        <v>3234</v>
      </c>
      <c r="J104" s="935">
        <v>2012</v>
      </c>
      <c r="K104" s="947" t="s">
        <v>2009</v>
      </c>
      <c r="L104" s="935"/>
      <c r="M104" s="935"/>
      <c r="N104" s="935" t="s">
        <v>886</v>
      </c>
      <c r="O104" s="944">
        <v>1160089124.4844205</v>
      </c>
      <c r="P104" s="935" t="s">
        <v>927</v>
      </c>
      <c r="Q104" s="937"/>
    </row>
    <row r="105" spans="1:17" s="651" customFormat="1" ht="33" customHeight="1">
      <c r="A105" s="963">
        <v>93</v>
      </c>
      <c r="B105" s="947" t="s">
        <v>2987</v>
      </c>
      <c r="C105" s="923" t="s">
        <v>3372</v>
      </c>
      <c r="D105" s="935"/>
      <c r="E105" s="923"/>
      <c r="F105" s="923"/>
      <c r="G105" s="923"/>
      <c r="H105" s="935"/>
      <c r="I105" s="947" t="s">
        <v>3235</v>
      </c>
      <c r="J105" s="935">
        <v>2012</v>
      </c>
      <c r="K105" s="947" t="s">
        <v>2010</v>
      </c>
      <c r="L105" s="935"/>
      <c r="M105" s="935"/>
      <c r="N105" s="935" t="s">
        <v>886</v>
      </c>
      <c r="O105" s="944">
        <v>254650195.76800248</v>
      </c>
      <c r="P105" s="935" t="s">
        <v>927</v>
      </c>
      <c r="Q105" s="937"/>
    </row>
    <row r="106" spans="1:17" s="651" customFormat="1" ht="33" customHeight="1">
      <c r="A106" s="963">
        <v>94</v>
      </c>
      <c r="B106" s="947" t="s">
        <v>2988</v>
      </c>
      <c r="C106" s="923" t="s">
        <v>3372</v>
      </c>
      <c r="D106" s="935"/>
      <c r="E106" s="923"/>
      <c r="F106" s="923"/>
      <c r="G106" s="923"/>
      <c r="H106" s="935"/>
      <c r="I106" s="947" t="s">
        <v>3236</v>
      </c>
      <c r="J106" s="935">
        <v>2012</v>
      </c>
      <c r="K106" s="947" t="s">
        <v>2011</v>
      </c>
      <c r="L106" s="935"/>
      <c r="M106" s="935"/>
      <c r="N106" s="935" t="s">
        <v>886</v>
      </c>
      <c r="O106" s="944">
        <v>646213852.86632228</v>
      </c>
      <c r="P106" s="935" t="s">
        <v>927</v>
      </c>
      <c r="Q106" s="937"/>
    </row>
    <row r="107" spans="1:17" s="651" customFormat="1" ht="33" customHeight="1">
      <c r="A107" s="963">
        <v>95</v>
      </c>
      <c r="B107" s="947" t="s">
        <v>2989</v>
      </c>
      <c r="C107" s="923" t="s">
        <v>3372</v>
      </c>
      <c r="D107" s="935"/>
      <c r="E107" s="923"/>
      <c r="F107" s="923"/>
      <c r="G107" s="923"/>
      <c r="H107" s="935"/>
      <c r="I107" s="947" t="s">
        <v>3237</v>
      </c>
      <c r="J107" s="935">
        <v>2012</v>
      </c>
      <c r="K107" s="947" t="s">
        <v>2012</v>
      </c>
      <c r="L107" s="935"/>
      <c r="M107" s="935"/>
      <c r="N107" s="935" t="s">
        <v>886</v>
      </c>
      <c r="O107" s="944">
        <v>614246486.95139897</v>
      </c>
      <c r="P107" s="935" t="s">
        <v>927</v>
      </c>
      <c r="Q107" s="937"/>
    </row>
    <row r="108" spans="1:17" s="651" customFormat="1" ht="33" customHeight="1">
      <c r="A108" s="963">
        <v>96</v>
      </c>
      <c r="B108" s="947" t="s">
        <v>2990</v>
      </c>
      <c r="C108" s="923" t="s">
        <v>3372</v>
      </c>
      <c r="D108" s="935"/>
      <c r="E108" s="923"/>
      <c r="F108" s="923"/>
      <c r="G108" s="923"/>
      <c r="H108" s="935"/>
      <c r="I108" s="947" t="s">
        <v>3238</v>
      </c>
      <c r="J108" s="935">
        <v>2012</v>
      </c>
      <c r="K108" s="947" t="s">
        <v>2013</v>
      </c>
      <c r="L108" s="935"/>
      <c r="M108" s="935"/>
      <c r="N108" s="935" t="s">
        <v>886</v>
      </c>
      <c r="O108" s="944">
        <v>842251052.68267214</v>
      </c>
      <c r="P108" s="935" t="s">
        <v>927</v>
      </c>
      <c r="Q108" s="937"/>
    </row>
    <row r="109" spans="1:17" s="651" customFormat="1" ht="33" customHeight="1">
      <c r="A109" s="963">
        <v>97</v>
      </c>
      <c r="B109" s="947" t="s">
        <v>2991</v>
      </c>
      <c r="C109" s="923" t="s">
        <v>3372</v>
      </c>
      <c r="D109" s="935"/>
      <c r="E109" s="923"/>
      <c r="F109" s="923"/>
      <c r="G109" s="923"/>
      <c r="H109" s="935"/>
      <c r="I109" s="947" t="s">
        <v>3215</v>
      </c>
      <c r="J109" s="935">
        <v>2012</v>
      </c>
      <c r="K109" s="947" t="s">
        <v>2014</v>
      </c>
      <c r="L109" s="935"/>
      <c r="M109" s="935"/>
      <c r="N109" s="935" t="s">
        <v>886</v>
      </c>
      <c r="O109" s="944">
        <v>244337449.55030903</v>
      </c>
      <c r="P109" s="935" t="s">
        <v>927</v>
      </c>
      <c r="Q109" s="937"/>
    </row>
    <row r="110" spans="1:17" s="651" customFormat="1" ht="33" customHeight="1">
      <c r="A110" s="963">
        <v>98</v>
      </c>
      <c r="B110" s="947" t="s">
        <v>2992</v>
      </c>
      <c r="C110" s="923" t="s">
        <v>3372</v>
      </c>
      <c r="D110" s="935"/>
      <c r="E110" s="923"/>
      <c r="F110" s="923"/>
      <c r="G110" s="923"/>
      <c r="H110" s="935"/>
      <c r="I110" s="947" t="s">
        <v>3239</v>
      </c>
      <c r="J110" s="935">
        <v>2012</v>
      </c>
      <c r="K110" s="947" t="s">
        <v>2015</v>
      </c>
      <c r="L110" s="935"/>
      <c r="M110" s="935"/>
      <c r="N110" s="935" t="s">
        <v>886</v>
      </c>
      <c r="O110" s="944">
        <v>250699254.19157785</v>
      </c>
      <c r="P110" s="935" t="s">
        <v>927</v>
      </c>
      <c r="Q110" s="937"/>
    </row>
    <row r="111" spans="1:17" s="651" customFormat="1" ht="33" customHeight="1">
      <c r="A111" s="963">
        <v>99</v>
      </c>
      <c r="B111" s="947" t="s">
        <v>2993</v>
      </c>
      <c r="C111" s="923" t="s">
        <v>3372</v>
      </c>
      <c r="D111" s="935"/>
      <c r="E111" s="923"/>
      <c r="F111" s="923"/>
      <c r="G111" s="923"/>
      <c r="H111" s="935"/>
      <c r="I111" s="947" t="s">
        <v>3240</v>
      </c>
      <c r="J111" s="935">
        <v>2012</v>
      </c>
      <c r="K111" s="947" t="s">
        <v>2016</v>
      </c>
      <c r="L111" s="935"/>
      <c r="M111" s="935"/>
      <c r="N111" s="935" t="s">
        <v>886</v>
      </c>
      <c r="O111" s="944">
        <f>974112703.284401+0.34</f>
        <v>974112703.62440109</v>
      </c>
      <c r="P111" s="935" t="s">
        <v>927</v>
      </c>
      <c r="Q111" s="937"/>
    </row>
    <row r="112" spans="1:17" s="651" customFormat="1" ht="33" customHeight="1">
      <c r="A112" s="963">
        <v>100</v>
      </c>
      <c r="B112" s="947" t="s">
        <v>2994</v>
      </c>
      <c r="C112" s="923" t="s">
        <v>3372</v>
      </c>
      <c r="D112" s="935"/>
      <c r="E112" s="923"/>
      <c r="F112" s="923"/>
      <c r="G112" s="923"/>
      <c r="H112" s="935"/>
      <c r="I112" s="947" t="s">
        <v>3215</v>
      </c>
      <c r="J112" s="935">
        <v>2012</v>
      </c>
      <c r="K112" s="947" t="s">
        <v>2017</v>
      </c>
      <c r="L112" s="935"/>
      <c r="M112" s="935"/>
      <c r="N112" s="935" t="s">
        <v>886</v>
      </c>
      <c r="O112" s="944">
        <v>165833382.34058243</v>
      </c>
      <c r="P112" s="935" t="s">
        <v>927</v>
      </c>
      <c r="Q112" s="937"/>
    </row>
    <row r="113" spans="1:17" s="651" customFormat="1" ht="33" customHeight="1">
      <c r="A113" s="963">
        <v>101</v>
      </c>
      <c r="B113" s="947" t="s">
        <v>2995</v>
      </c>
      <c r="C113" s="923" t="s">
        <v>3372</v>
      </c>
      <c r="D113" s="935"/>
      <c r="E113" s="923"/>
      <c r="F113" s="923"/>
      <c r="G113" s="923"/>
      <c r="H113" s="935"/>
      <c r="I113" s="947" t="s">
        <v>3241</v>
      </c>
      <c r="J113" s="935">
        <v>2011</v>
      </c>
      <c r="K113" s="947" t="s">
        <v>2018</v>
      </c>
      <c r="L113" s="935"/>
      <c r="M113" s="935"/>
      <c r="N113" s="935" t="s">
        <v>886</v>
      </c>
      <c r="O113" s="944">
        <v>109146090.60569288</v>
      </c>
      <c r="P113" s="935" t="s">
        <v>927</v>
      </c>
      <c r="Q113" s="937"/>
    </row>
    <row r="114" spans="1:17" s="651" customFormat="1" ht="33" customHeight="1">
      <c r="A114" s="963">
        <v>102</v>
      </c>
      <c r="B114" s="947" t="s">
        <v>2996</v>
      </c>
      <c r="C114" s="923" t="s">
        <v>3372</v>
      </c>
      <c r="D114" s="935"/>
      <c r="E114" s="923"/>
      <c r="F114" s="923"/>
      <c r="G114" s="923"/>
      <c r="H114" s="935"/>
      <c r="I114" s="947" t="s">
        <v>3218</v>
      </c>
      <c r="J114" s="935">
        <v>2011</v>
      </c>
      <c r="K114" s="947" t="s">
        <v>2019</v>
      </c>
      <c r="L114" s="935"/>
      <c r="M114" s="935"/>
      <c r="N114" s="935" t="s">
        <v>886</v>
      </c>
      <c r="O114" s="944">
        <v>94704593.382169068</v>
      </c>
      <c r="P114" s="935" t="s">
        <v>927</v>
      </c>
      <c r="Q114" s="937"/>
    </row>
    <row r="115" spans="1:17" s="651" customFormat="1" ht="33" customHeight="1">
      <c r="A115" s="963">
        <v>103</v>
      </c>
      <c r="B115" s="947" t="s">
        <v>2997</v>
      </c>
      <c r="C115" s="923" t="s">
        <v>3372</v>
      </c>
      <c r="D115" s="935"/>
      <c r="E115" s="923"/>
      <c r="F115" s="923"/>
      <c r="G115" s="923"/>
      <c r="H115" s="935"/>
      <c r="I115" s="947" t="s">
        <v>3242</v>
      </c>
      <c r="J115" s="935">
        <v>2011</v>
      </c>
      <c r="K115" s="947" t="s">
        <v>2020</v>
      </c>
      <c r="L115" s="935"/>
      <c r="M115" s="935"/>
      <c r="N115" s="935" t="s">
        <v>886</v>
      </c>
      <c r="O115" s="944">
        <v>112066098.72968219</v>
      </c>
      <c r="P115" s="935" t="s">
        <v>927</v>
      </c>
      <c r="Q115" s="937"/>
    </row>
    <row r="116" spans="1:17" s="651" customFormat="1" ht="33" customHeight="1">
      <c r="A116" s="963">
        <v>104</v>
      </c>
      <c r="B116" s="947" t="s">
        <v>2998</v>
      </c>
      <c r="C116" s="923" t="s">
        <v>3372</v>
      </c>
      <c r="D116" s="935"/>
      <c r="E116" s="923"/>
      <c r="F116" s="923"/>
      <c r="G116" s="923"/>
      <c r="H116" s="935"/>
      <c r="I116" s="947" t="s">
        <v>3243</v>
      </c>
      <c r="J116" s="935">
        <v>2011</v>
      </c>
      <c r="K116" s="947" t="s">
        <v>2021</v>
      </c>
      <c r="L116" s="935"/>
      <c r="M116" s="935"/>
      <c r="N116" s="935" t="s">
        <v>886</v>
      </c>
      <c r="O116" s="944">
        <v>278153351.19238466</v>
      </c>
      <c r="P116" s="935" t="s">
        <v>927</v>
      </c>
      <c r="Q116" s="937"/>
    </row>
    <row r="117" spans="1:17" s="651" customFormat="1" ht="33" customHeight="1">
      <c r="A117" s="963">
        <v>105</v>
      </c>
      <c r="B117" s="947" t="s">
        <v>2999</v>
      </c>
      <c r="C117" s="923" t="s">
        <v>3372</v>
      </c>
      <c r="D117" s="935"/>
      <c r="E117" s="923"/>
      <c r="F117" s="923"/>
      <c r="G117" s="923"/>
      <c r="H117" s="935"/>
      <c r="I117" s="947" t="s">
        <v>3244</v>
      </c>
      <c r="J117" s="935">
        <v>2011</v>
      </c>
      <c r="K117" s="947" t="s">
        <v>2022</v>
      </c>
      <c r="L117" s="935"/>
      <c r="M117" s="935"/>
      <c r="N117" s="935" t="s">
        <v>886</v>
      </c>
      <c r="O117" s="944">
        <v>167988468.74879268</v>
      </c>
      <c r="P117" s="935" t="s">
        <v>927</v>
      </c>
      <c r="Q117" s="937"/>
    </row>
    <row r="118" spans="1:17" s="651" customFormat="1" ht="33" customHeight="1">
      <c r="A118" s="963">
        <v>106</v>
      </c>
      <c r="B118" s="947" t="s">
        <v>3000</v>
      </c>
      <c r="C118" s="923" t="s">
        <v>3372</v>
      </c>
      <c r="D118" s="935"/>
      <c r="E118" s="923"/>
      <c r="F118" s="923"/>
      <c r="G118" s="923"/>
      <c r="H118" s="935"/>
      <c r="I118" s="947" t="s">
        <v>3245</v>
      </c>
      <c r="J118" s="935">
        <v>2012</v>
      </c>
      <c r="K118" s="947" t="s">
        <v>2023</v>
      </c>
      <c r="L118" s="935"/>
      <c r="M118" s="935"/>
      <c r="N118" s="935" t="s">
        <v>886</v>
      </c>
      <c r="O118" s="944">
        <v>198794353.76903644</v>
      </c>
      <c r="P118" s="935" t="s">
        <v>927</v>
      </c>
      <c r="Q118" s="937"/>
    </row>
    <row r="119" spans="1:17" s="651" customFormat="1" ht="33" customHeight="1">
      <c r="A119" s="963">
        <v>107</v>
      </c>
      <c r="B119" s="947" t="s">
        <v>3001</v>
      </c>
      <c r="C119" s="923" t="s">
        <v>3372</v>
      </c>
      <c r="D119" s="935"/>
      <c r="E119" s="923"/>
      <c r="F119" s="923"/>
      <c r="G119" s="923"/>
      <c r="H119" s="935"/>
      <c r="I119" s="947" t="s">
        <v>3246</v>
      </c>
      <c r="J119" s="935">
        <v>2012</v>
      </c>
      <c r="K119" s="947" t="s">
        <v>2025</v>
      </c>
      <c r="L119" s="935"/>
      <c r="M119" s="935"/>
      <c r="N119" s="935" t="s">
        <v>886</v>
      </c>
      <c r="O119" s="944">
        <v>124052180.18708852</v>
      </c>
      <c r="P119" s="935" t="s">
        <v>927</v>
      </c>
      <c r="Q119" s="937"/>
    </row>
    <row r="120" spans="1:17" s="651" customFormat="1" ht="33" customHeight="1">
      <c r="A120" s="963">
        <v>108</v>
      </c>
      <c r="B120" s="947" t="s">
        <v>3002</v>
      </c>
      <c r="C120" s="923" t="s">
        <v>3372</v>
      </c>
      <c r="D120" s="935"/>
      <c r="E120" s="923"/>
      <c r="F120" s="923"/>
      <c r="G120" s="923"/>
      <c r="H120" s="935"/>
      <c r="I120" s="947" t="s">
        <v>3247</v>
      </c>
      <c r="J120" s="935">
        <v>2012</v>
      </c>
      <c r="K120" s="947" t="s">
        <v>2026</v>
      </c>
      <c r="L120" s="935"/>
      <c r="M120" s="935"/>
      <c r="N120" s="935" t="s">
        <v>886</v>
      </c>
      <c r="O120" s="944">
        <v>199079330.50691032</v>
      </c>
      <c r="P120" s="935" t="s">
        <v>927</v>
      </c>
      <c r="Q120" s="937"/>
    </row>
    <row r="121" spans="1:17" s="651" customFormat="1" ht="33" customHeight="1">
      <c r="A121" s="963">
        <v>109</v>
      </c>
      <c r="B121" s="947" t="s">
        <v>3003</v>
      </c>
      <c r="C121" s="923" t="s">
        <v>3372</v>
      </c>
      <c r="D121" s="943" t="s">
        <v>926</v>
      </c>
      <c r="E121" s="923"/>
      <c r="F121" s="923"/>
      <c r="G121" s="923"/>
      <c r="H121" s="935"/>
      <c r="I121" s="947" t="s">
        <v>3248</v>
      </c>
      <c r="J121" s="935">
        <v>2012</v>
      </c>
      <c r="K121" s="947" t="s">
        <v>2027</v>
      </c>
      <c r="L121" s="935"/>
      <c r="M121" s="935"/>
      <c r="N121" s="935" t="s">
        <v>886</v>
      </c>
      <c r="O121" s="944">
        <v>199190712.26009342</v>
      </c>
      <c r="P121" s="935" t="s">
        <v>927</v>
      </c>
      <c r="Q121" s="937"/>
    </row>
    <row r="122" spans="1:17" s="651" customFormat="1" ht="33" customHeight="1">
      <c r="A122" s="963">
        <v>110</v>
      </c>
      <c r="B122" s="947" t="s">
        <v>3004</v>
      </c>
      <c r="C122" s="923" t="s">
        <v>3372</v>
      </c>
      <c r="D122" s="943" t="s">
        <v>941</v>
      </c>
      <c r="E122" s="923"/>
      <c r="F122" s="923"/>
      <c r="G122" s="923"/>
      <c r="H122" s="935"/>
      <c r="I122" s="947" t="s">
        <v>3249</v>
      </c>
      <c r="J122" s="935">
        <v>2012</v>
      </c>
      <c r="K122" s="947" t="s">
        <v>2028</v>
      </c>
      <c r="L122" s="935"/>
      <c r="M122" s="935"/>
      <c r="N122" s="935" t="s">
        <v>886</v>
      </c>
      <c r="O122" s="944">
        <v>190653451.39449167</v>
      </c>
      <c r="P122" s="935" t="s">
        <v>927</v>
      </c>
      <c r="Q122" s="937"/>
    </row>
    <row r="123" spans="1:17" s="651" customFormat="1" ht="33" customHeight="1">
      <c r="A123" s="963">
        <v>111</v>
      </c>
      <c r="B123" s="947" t="s">
        <v>3005</v>
      </c>
      <c r="C123" s="923" t="s">
        <v>3372</v>
      </c>
      <c r="D123" s="943" t="s">
        <v>946</v>
      </c>
      <c r="E123" s="923"/>
      <c r="F123" s="923"/>
      <c r="G123" s="923"/>
      <c r="H123" s="935"/>
      <c r="I123" s="947" t="s">
        <v>3228</v>
      </c>
      <c r="J123" s="935">
        <v>2012</v>
      </c>
      <c r="K123" s="947" t="s">
        <v>2029</v>
      </c>
      <c r="L123" s="935"/>
      <c r="M123" s="935"/>
      <c r="N123" s="935" t="s">
        <v>886</v>
      </c>
      <c r="O123" s="944">
        <v>199204760.40914354</v>
      </c>
      <c r="P123" s="935" t="s">
        <v>927</v>
      </c>
      <c r="Q123" s="937"/>
    </row>
    <row r="124" spans="1:17" s="651" customFormat="1" ht="33" customHeight="1">
      <c r="A124" s="963">
        <v>112</v>
      </c>
      <c r="B124" s="947" t="s">
        <v>3006</v>
      </c>
      <c r="C124" s="923" t="s">
        <v>3372</v>
      </c>
      <c r="D124" s="943" t="s">
        <v>949</v>
      </c>
      <c r="E124" s="923"/>
      <c r="F124" s="923"/>
      <c r="G124" s="923"/>
      <c r="H124" s="935"/>
      <c r="I124" s="947" t="s">
        <v>3250</v>
      </c>
      <c r="J124" s="935">
        <v>2012</v>
      </c>
      <c r="K124" s="947" t="s">
        <v>2030</v>
      </c>
      <c r="L124" s="935"/>
      <c r="M124" s="935"/>
      <c r="N124" s="935" t="s">
        <v>886</v>
      </c>
      <c r="O124" s="944">
        <v>199280018.35048345</v>
      </c>
      <c r="P124" s="935" t="s">
        <v>927</v>
      </c>
      <c r="Q124" s="937"/>
    </row>
    <row r="125" spans="1:17" s="651" customFormat="1" ht="33" customHeight="1">
      <c r="A125" s="963">
        <v>113</v>
      </c>
      <c r="B125" s="947" t="s">
        <v>3007</v>
      </c>
      <c r="C125" s="923" t="s">
        <v>3372</v>
      </c>
      <c r="D125" s="943" t="s">
        <v>1053</v>
      </c>
      <c r="E125" s="923"/>
      <c r="F125" s="923"/>
      <c r="G125" s="923"/>
      <c r="H125" s="935"/>
      <c r="I125" s="947" t="s">
        <v>3251</v>
      </c>
      <c r="J125" s="935">
        <v>2012</v>
      </c>
      <c r="K125" s="947" t="s">
        <v>2031</v>
      </c>
      <c r="L125" s="935"/>
      <c r="M125" s="935"/>
      <c r="N125" s="935" t="s">
        <v>886</v>
      </c>
      <c r="O125" s="944">
        <v>180619059.2158342</v>
      </c>
      <c r="P125" s="935" t="s">
        <v>927</v>
      </c>
      <c r="Q125" s="937"/>
    </row>
    <row r="126" spans="1:17" s="651" customFormat="1" ht="33" customHeight="1">
      <c r="A126" s="963">
        <v>114</v>
      </c>
      <c r="B126" s="947" t="s">
        <v>3008</v>
      </c>
      <c r="C126" s="923" t="s">
        <v>3372</v>
      </c>
      <c r="D126" s="943" t="s">
        <v>1055</v>
      </c>
      <c r="E126" s="923"/>
      <c r="F126" s="923"/>
      <c r="G126" s="923"/>
      <c r="H126" s="935"/>
      <c r="I126" s="947" t="s">
        <v>3215</v>
      </c>
      <c r="J126" s="935">
        <v>2012</v>
      </c>
      <c r="K126" s="947" t="s">
        <v>2032</v>
      </c>
      <c r="L126" s="935"/>
      <c r="M126" s="935"/>
      <c r="N126" s="935" t="s">
        <v>886</v>
      </c>
      <c r="O126" s="944">
        <v>120412706.14388946</v>
      </c>
      <c r="P126" s="935" t="s">
        <v>927</v>
      </c>
      <c r="Q126" s="937"/>
    </row>
    <row r="127" spans="1:17" s="651" customFormat="1" ht="33" customHeight="1">
      <c r="A127" s="963">
        <v>115</v>
      </c>
      <c r="B127" s="947" t="s">
        <v>3009</v>
      </c>
      <c r="C127" s="923" t="s">
        <v>3372</v>
      </c>
      <c r="D127" s="943" t="s">
        <v>926</v>
      </c>
      <c r="E127" s="923"/>
      <c r="F127" s="923"/>
      <c r="G127" s="923"/>
      <c r="H127" s="935"/>
      <c r="I127" s="947" t="s">
        <v>3217</v>
      </c>
      <c r="J127" s="935">
        <v>2012</v>
      </c>
      <c r="K127" s="947" t="s">
        <v>2033</v>
      </c>
      <c r="L127" s="935"/>
      <c r="M127" s="935"/>
      <c r="N127" s="935" t="s">
        <v>886</v>
      </c>
      <c r="O127" s="944">
        <v>327384909.48593265</v>
      </c>
      <c r="P127" s="935" t="s">
        <v>927</v>
      </c>
      <c r="Q127" s="937"/>
    </row>
    <row r="128" spans="1:17" s="651" customFormat="1" ht="33" customHeight="1">
      <c r="A128" s="963">
        <v>116</v>
      </c>
      <c r="B128" s="947" t="s">
        <v>3010</v>
      </c>
      <c r="C128" s="923" t="s">
        <v>3372</v>
      </c>
      <c r="D128" s="935"/>
      <c r="E128" s="923"/>
      <c r="F128" s="923"/>
      <c r="G128" s="923"/>
      <c r="H128" s="935"/>
      <c r="I128" s="947" t="s">
        <v>3241</v>
      </c>
      <c r="J128" s="935">
        <v>2012</v>
      </c>
      <c r="K128" s="947"/>
      <c r="L128" s="935"/>
      <c r="M128" s="935"/>
      <c r="N128" s="935" t="s">
        <v>886</v>
      </c>
      <c r="O128" s="944">
        <v>113953989.04322411</v>
      </c>
      <c r="P128" s="935" t="s">
        <v>927</v>
      </c>
      <c r="Q128" s="937"/>
    </row>
    <row r="129" spans="1:17" s="651" customFormat="1" ht="33" customHeight="1">
      <c r="A129" s="963">
        <v>117</v>
      </c>
      <c r="B129" s="947" t="s">
        <v>3011</v>
      </c>
      <c r="C129" s="923" t="s">
        <v>3372</v>
      </c>
      <c r="D129" s="935"/>
      <c r="E129" s="923"/>
      <c r="F129" s="923"/>
      <c r="G129" s="923"/>
      <c r="H129" s="935"/>
      <c r="I129" s="947" t="s">
        <v>1142</v>
      </c>
      <c r="J129" s="935">
        <v>2012</v>
      </c>
      <c r="K129" s="947"/>
      <c r="L129" s="935"/>
      <c r="M129" s="935"/>
      <c r="N129" s="935" t="s">
        <v>886</v>
      </c>
      <c r="O129" s="944">
        <v>122990685.53355622</v>
      </c>
      <c r="P129" s="935" t="s">
        <v>927</v>
      </c>
      <c r="Q129" s="937"/>
    </row>
    <row r="130" spans="1:17" s="651" customFormat="1" ht="33" customHeight="1">
      <c r="A130" s="963">
        <v>118</v>
      </c>
      <c r="B130" s="947" t="s">
        <v>3012</v>
      </c>
      <c r="C130" s="923" t="s">
        <v>3372</v>
      </c>
      <c r="D130" s="935"/>
      <c r="E130" s="923"/>
      <c r="F130" s="923"/>
      <c r="G130" s="923"/>
      <c r="H130" s="935"/>
      <c r="I130" s="947" t="s">
        <v>1142</v>
      </c>
      <c r="J130" s="935">
        <v>2012</v>
      </c>
      <c r="K130" s="947"/>
      <c r="L130" s="935"/>
      <c r="M130" s="935"/>
      <c r="N130" s="935" t="s">
        <v>886</v>
      </c>
      <c r="O130" s="944">
        <v>72208336.893141732</v>
      </c>
      <c r="P130" s="935" t="s">
        <v>927</v>
      </c>
      <c r="Q130" s="937"/>
    </row>
    <row r="131" spans="1:17" s="651" customFormat="1" ht="33" customHeight="1">
      <c r="A131" s="963">
        <v>119</v>
      </c>
      <c r="B131" s="947" t="s">
        <v>3013</v>
      </c>
      <c r="C131" s="923" t="s">
        <v>3372</v>
      </c>
      <c r="D131" s="935"/>
      <c r="E131" s="923"/>
      <c r="F131" s="923"/>
      <c r="G131" s="923"/>
      <c r="H131" s="935"/>
      <c r="I131" s="947" t="s">
        <v>1142</v>
      </c>
      <c r="J131" s="935">
        <v>2012</v>
      </c>
      <c r="K131" s="947"/>
      <c r="L131" s="935"/>
      <c r="M131" s="935"/>
      <c r="N131" s="935" t="s">
        <v>886</v>
      </c>
      <c r="O131" s="944">
        <v>119561723.73290013</v>
      </c>
      <c r="P131" s="935" t="s">
        <v>927</v>
      </c>
      <c r="Q131" s="937"/>
    </row>
    <row r="132" spans="1:17" s="651" customFormat="1" ht="33" customHeight="1">
      <c r="A132" s="963">
        <v>120</v>
      </c>
      <c r="B132" s="947" t="s">
        <v>3014</v>
      </c>
      <c r="C132" s="923" t="s">
        <v>3372</v>
      </c>
      <c r="D132" s="935"/>
      <c r="E132" s="923"/>
      <c r="F132" s="923"/>
      <c r="G132" s="923"/>
      <c r="H132" s="935"/>
      <c r="I132" s="947" t="s">
        <v>1142</v>
      </c>
      <c r="J132" s="935">
        <v>2012</v>
      </c>
      <c r="K132" s="947"/>
      <c r="L132" s="935"/>
      <c r="M132" s="935"/>
      <c r="N132" s="935" t="s">
        <v>886</v>
      </c>
      <c r="O132" s="944">
        <v>146574822.27795947</v>
      </c>
      <c r="P132" s="935" t="s">
        <v>927</v>
      </c>
      <c r="Q132" s="937"/>
    </row>
    <row r="133" spans="1:17" s="651" customFormat="1" ht="33" customHeight="1">
      <c r="A133" s="963">
        <v>121</v>
      </c>
      <c r="B133" s="947" t="s">
        <v>3015</v>
      </c>
      <c r="C133" s="923" t="s">
        <v>3372</v>
      </c>
      <c r="D133" s="943" t="s">
        <v>926</v>
      </c>
      <c r="E133" s="923"/>
      <c r="F133" s="923">
        <v>1</v>
      </c>
      <c r="G133" s="923"/>
      <c r="H133" s="935"/>
      <c r="I133" s="947" t="s">
        <v>3252</v>
      </c>
      <c r="J133" s="935">
        <v>2013</v>
      </c>
      <c r="K133" s="947" t="s">
        <v>2034</v>
      </c>
      <c r="L133" s="935"/>
      <c r="M133" s="935"/>
      <c r="N133" s="935" t="s">
        <v>886</v>
      </c>
      <c r="O133" s="944">
        <v>1513947763</v>
      </c>
      <c r="P133" s="935"/>
      <c r="Q133" s="937"/>
    </row>
    <row r="134" spans="1:17" s="651" customFormat="1" ht="33" customHeight="1" thickBot="1">
      <c r="A134" s="1025">
        <v>122</v>
      </c>
      <c r="B134" s="1029" t="s">
        <v>3016</v>
      </c>
      <c r="C134" s="1027" t="s">
        <v>3372</v>
      </c>
      <c r="D134" s="1028" t="s">
        <v>941</v>
      </c>
      <c r="E134" s="1027"/>
      <c r="F134" s="925">
        <v>1</v>
      </c>
      <c r="G134" s="925"/>
      <c r="H134" s="950"/>
      <c r="I134" s="970" t="s">
        <v>3253</v>
      </c>
      <c r="J134" s="950">
        <v>2013</v>
      </c>
      <c r="K134" s="970" t="s">
        <v>2035</v>
      </c>
      <c r="L134" s="950"/>
      <c r="M134" s="950"/>
      <c r="N134" s="950" t="s">
        <v>886</v>
      </c>
      <c r="O134" s="973">
        <v>199460000</v>
      </c>
      <c r="P134" s="950"/>
      <c r="Q134" s="951"/>
    </row>
    <row r="135" spans="1:17" s="651" customFormat="1" ht="33" customHeight="1">
      <c r="A135" s="1024">
        <v>123</v>
      </c>
      <c r="B135" s="964" t="s">
        <v>3017</v>
      </c>
      <c r="C135" s="965" t="s">
        <v>3372</v>
      </c>
      <c r="D135" s="966" t="s">
        <v>946</v>
      </c>
      <c r="E135" s="965"/>
      <c r="F135" s="965">
        <v>1</v>
      </c>
      <c r="G135" s="965"/>
      <c r="H135" s="967"/>
      <c r="I135" s="964" t="s">
        <v>3254</v>
      </c>
      <c r="J135" s="967">
        <v>2013</v>
      </c>
      <c r="K135" s="964" t="s">
        <v>2036</v>
      </c>
      <c r="L135" s="967"/>
      <c r="M135" s="967"/>
      <c r="N135" s="967" t="s">
        <v>886</v>
      </c>
      <c r="O135" s="968">
        <v>1646800000</v>
      </c>
      <c r="P135" s="967"/>
      <c r="Q135" s="969"/>
    </row>
    <row r="136" spans="1:17" s="651" customFormat="1" ht="33" customHeight="1">
      <c r="A136" s="963">
        <v>124</v>
      </c>
      <c r="B136" s="947" t="s">
        <v>3018</v>
      </c>
      <c r="C136" s="923" t="s">
        <v>3372</v>
      </c>
      <c r="D136" s="943" t="s">
        <v>949</v>
      </c>
      <c r="E136" s="923"/>
      <c r="F136" s="923">
        <v>1</v>
      </c>
      <c r="G136" s="923"/>
      <c r="H136" s="935"/>
      <c r="I136" s="947" t="s">
        <v>3255</v>
      </c>
      <c r="J136" s="935">
        <v>2013</v>
      </c>
      <c r="K136" s="947" t="s">
        <v>2037</v>
      </c>
      <c r="L136" s="935"/>
      <c r="M136" s="935"/>
      <c r="N136" s="935" t="s">
        <v>886</v>
      </c>
      <c r="O136" s="944">
        <v>827300000</v>
      </c>
      <c r="P136" s="935"/>
      <c r="Q136" s="937"/>
    </row>
    <row r="137" spans="1:17" s="651" customFormat="1" ht="33" customHeight="1">
      <c r="A137" s="963">
        <v>125</v>
      </c>
      <c r="B137" s="947" t="s">
        <v>3019</v>
      </c>
      <c r="C137" s="923" t="s">
        <v>3372</v>
      </c>
      <c r="D137" s="943" t="s">
        <v>1053</v>
      </c>
      <c r="E137" s="923"/>
      <c r="F137" s="923">
        <v>1</v>
      </c>
      <c r="G137" s="923"/>
      <c r="H137" s="935"/>
      <c r="I137" s="947" t="s">
        <v>3256</v>
      </c>
      <c r="J137" s="935">
        <v>2013</v>
      </c>
      <c r="K137" s="947" t="s">
        <v>2038</v>
      </c>
      <c r="L137" s="935"/>
      <c r="M137" s="935"/>
      <c r="N137" s="935" t="s">
        <v>886</v>
      </c>
      <c r="O137" s="944">
        <v>150542000</v>
      </c>
      <c r="P137" s="935"/>
      <c r="Q137" s="937"/>
    </row>
    <row r="138" spans="1:17" s="651" customFormat="1" ht="33" customHeight="1">
      <c r="A138" s="963">
        <v>126</v>
      </c>
      <c r="B138" s="947" t="s">
        <v>3020</v>
      </c>
      <c r="C138" s="923" t="s">
        <v>3372</v>
      </c>
      <c r="D138" s="943" t="s">
        <v>1055</v>
      </c>
      <c r="E138" s="923"/>
      <c r="F138" s="923">
        <v>1</v>
      </c>
      <c r="G138" s="923"/>
      <c r="H138" s="935"/>
      <c r="I138" s="947" t="s">
        <v>3232</v>
      </c>
      <c r="J138" s="935">
        <v>2013</v>
      </c>
      <c r="K138" s="947" t="s">
        <v>2039</v>
      </c>
      <c r="L138" s="935"/>
      <c r="M138" s="935"/>
      <c r="N138" s="935" t="s">
        <v>886</v>
      </c>
      <c r="O138" s="944">
        <f>1561536850+1835453500</f>
        <v>3396990350</v>
      </c>
      <c r="P138" s="935"/>
      <c r="Q138" s="937"/>
    </row>
    <row r="139" spans="1:17" s="651" customFormat="1" ht="33" customHeight="1">
      <c r="A139" s="963">
        <v>127</v>
      </c>
      <c r="B139" s="947" t="s">
        <v>3021</v>
      </c>
      <c r="C139" s="923" t="s">
        <v>3372</v>
      </c>
      <c r="D139" s="943" t="s">
        <v>1060</v>
      </c>
      <c r="E139" s="923"/>
      <c r="F139" s="923">
        <v>1</v>
      </c>
      <c r="G139" s="923"/>
      <c r="H139" s="935"/>
      <c r="I139" s="947" t="s">
        <v>3257</v>
      </c>
      <c r="J139" s="935">
        <v>2013</v>
      </c>
      <c r="K139" s="947" t="s">
        <v>2040</v>
      </c>
      <c r="L139" s="935"/>
      <c r="M139" s="935"/>
      <c r="N139" s="935" t="s">
        <v>886</v>
      </c>
      <c r="O139" s="944">
        <v>709668000</v>
      </c>
      <c r="P139" s="935"/>
      <c r="Q139" s="937"/>
    </row>
    <row r="140" spans="1:17" s="651" customFormat="1" ht="33" customHeight="1">
      <c r="A140" s="963">
        <v>128</v>
      </c>
      <c r="B140" s="947" t="s">
        <v>3022</v>
      </c>
      <c r="C140" s="923" t="s">
        <v>3372</v>
      </c>
      <c r="D140" s="943" t="s">
        <v>1065</v>
      </c>
      <c r="E140" s="923"/>
      <c r="F140" s="923">
        <v>1</v>
      </c>
      <c r="G140" s="923"/>
      <c r="H140" s="935"/>
      <c r="I140" s="947" t="s">
        <v>3258</v>
      </c>
      <c r="J140" s="935">
        <v>2013</v>
      </c>
      <c r="K140" s="947" t="s">
        <v>2041</v>
      </c>
      <c r="L140" s="935"/>
      <c r="M140" s="935"/>
      <c r="N140" s="935" t="s">
        <v>886</v>
      </c>
      <c r="O140" s="944">
        <f>626437000+198271000</f>
        <v>824708000</v>
      </c>
      <c r="P140" s="935"/>
      <c r="Q140" s="937"/>
    </row>
    <row r="141" spans="1:17" s="651" customFormat="1" ht="33" customHeight="1">
      <c r="A141" s="963">
        <v>129</v>
      </c>
      <c r="B141" s="947" t="s">
        <v>3023</v>
      </c>
      <c r="C141" s="923" t="s">
        <v>3372</v>
      </c>
      <c r="D141" s="943" t="s">
        <v>1072</v>
      </c>
      <c r="E141" s="923"/>
      <c r="F141" s="923">
        <v>1</v>
      </c>
      <c r="G141" s="923"/>
      <c r="H141" s="935"/>
      <c r="I141" s="947" t="s">
        <v>3257</v>
      </c>
      <c r="J141" s="935">
        <v>2013</v>
      </c>
      <c r="K141" s="947" t="s">
        <v>2042</v>
      </c>
      <c r="L141" s="935"/>
      <c r="M141" s="935"/>
      <c r="N141" s="935" t="s">
        <v>886</v>
      </c>
      <c r="O141" s="944">
        <v>1561592000</v>
      </c>
      <c r="P141" s="935"/>
      <c r="Q141" s="937"/>
    </row>
    <row r="142" spans="1:17" s="651" customFormat="1" ht="33" customHeight="1">
      <c r="A142" s="963">
        <v>130</v>
      </c>
      <c r="B142" s="947" t="s">
        <v>3024</v>
      </c>
      <c r="C142" s="923" t="s">
        <v>3372</v>
      </c>
      <c r="D142" s="943" t="s">
        <v>2043</v>
      </c>
      <c r="E142" s="923"/>
      <c r="F142" s="923">
        <v>1</v>
      </c>
      <c r="G142" s="923"/>
      <c r="H142" s="935"/>
      <c r="I142" s="947" t="s">
        <v>3259</v>
      </c>
      <c r="J142" s="935">
        <v>2013</v>
      </c>
      <c r="K142" s="947" t="s">
        <v>2044</v>
      </c>
      <c r="L142" s="935"/>
      <c r="M142" s="935"/>
      <c r="N142" s="935" t="s">
        <v>886</v>
      </c>
      <c r="O142" s="944">
        <v>614339000</v>
      </c>
      <c r="P142" s="935"/>
      <c r="Q142" s="937"/>
    </row>
    <row r="143" spans="1:17" s="651" customFormat="1" ht="33" customHeight="1">
      <c r="A143" s="963">
        <v>131</v>
      </c>
      <c r="B143" s="947" t="s">
        <v>3025</v>
      </c>
      <c r="C143" s="923" t="s">
        <v>3372</v>
      </c>
      <c r="D143" s="943" t="s">
        <v>2045</v>
      </c>
      <c r="E143" s="923"/>
      <c r="F143" s="923">
        <v>1</v>
      </c>
      <c r="G143" s="923"/>
      <c r="H143" s="935"/>
      <c r="I143" s="947" t="s">
        <v>3246</v>
      </c>
      <c r="J143" s="935">
        <v>2013</v>
      </c>
      <c r="K143" s="947" t="s">
        <v>2046</v>
      </c>
      <c r="L143" s="935"/>
      <c r="M143" s="935"/>
      <c r="N143" s="935" t="s">
        <v>886</v>
      </c>
      <c r="O143" s="944">
        <v>1620546000</v>
      </c>
      <c r="P143" s="935"/>
      <c r="Q143" s="937"/>
    </row>
    <row r="144" spans="1:17" s="651" customFormat="1" ht="33" customHeight="1">
      <c r="A144" s="963">
        <v>132</v>
      </c>
      <c r="B144" s="947" t="s">
        <v>3026</v>
      </c>
      <c r="C144" s="923" t="s">
        <v>3372</v>
      </c>
      <c r="D144" s="943" t="s">
        <v>2047</v>
      </c>
      <c r="E144" s="923"/>
      <c r="F144" s="923">
        <v>1</v>
      </c>
      <c r="G144" s="923"/>
      <c r="H144" s="935"/>
      <c r="I144" s="947" t="s">
        <v>3260</v>
      </c>
      <c r="J144" s="935">
        <v>2013</v>
      </c>
      <c r="K144" s="947" t="s">
        <v>2048</v>
      </c>
      <c r="L144" s="935"/>
      <c r="M144" s="935"/>
      <c r="N144" s="935" t="s">
        <v>886</v>
      </c>
      <c r="O144" s="944">
        <v>199309500</v>
      </c>
      <c r="P144" s="935"/>
      <c r="Q144" s="937"/>
    </row>
    <row r="145" spans="1:17" s="651" customFormat="1" ht="33" customHeight="1">
      <c r="A145" s="963">
        <v>133</v>
      </c>
      <c r="B145" s="947" t="s">
        <v>3027</v>
      </c>
      <c r="C145" s="923" t="s">
        <v>3372</v>
      </c>
      <c r="D145" s="943" t="s">
        <v>2049</v>
      </c>
      <c r="E145" s="923"/>
      <c r="F145" s="923">
        <v>1</v>
      </c>
      <c r="G145" s="923"/>
      <c r="H145" s="935"/>
      <c r="I145" s="947" t="s">
        <v>3261</v>
      </c>
      <c r="J145" s="935">
        <v>2013</v>
      </c>
      <c r="K145" s="947" t="s">
        <v>2050</v>
      </c>
      <c r="L145" s="935"/>
      <c r="M145" s="935"/>
      <c r="N145" s="935" t="s">
        <v>886</v>
      </c>
      <c r="O145" s="944">
        <v>469999000</v>
      </c>
      <c r="P145" s="935"/>
      <c r="Q145" s="937"/>
    </row>
    <row r="146" spans="1:17" s="651" customFormat="1" ht="33" customHeight="1">
      <c r="A146" s="963">
        <v>134</v>
      </c>
      <c r="B146" s="947" t="s">
        <v>3028</v>
      </c>
      <c r="C146" s="923" t="s">
        <v>3372</v>
      </c>
      <c r="D146" s="943" t="s">
        <v>2051</v>
      </c>
      <c r="E146" s="923"/>
      <c r="F146" s="923">
        <v>1</v>
      </c>
      <c r="G146" s="923"/>
      <c r="H146" s="935"/>
      <c r="I146" s="947" t="s">
        <v>3246</v>
      </c>
      <c r="J146" s="935">
        <v>2013</v>
      </c>
      <c r="K146" s="947" t="s">
        <v>2052</v>
      </c>
      <c r="L146" s="935"/>
      <c r="M146" s="935"/>
      <c r="N146" s="935" t="s">
        <v>886</v>
      </c>
      <c r="O146" s="944">
        <v>1050945300</v>
      </c>
      <c r="P146" s="935"/>
      <c r="Q146" s="937"/>
    </row>
    <row r="147" spans="1:17" s="651" customFormat="1" ht="33" customHeight="1">
      <c r="A147" s="963">
        <v>135</v>
      </c>
      <c r="B147" s="947" t="s">
        <v>3029</v>
      </c>
      <c r="C147" s="923" t="s">
        <v>3372</v>
      </c>
      <c r="D147" s="943" t="s">
        <v>2053</v>
      </c>
      <c r="E147" s="923"/>
      <c r="F147" s="923">
        <v>1</v>
      </c>
      <c r="G147" s="923"/>
      <c r="H147" s="935"/>
      <c r="I147" s="947" t="s">
        <v>3246</v>
      </c>
      <c r="J147" s="935">
        <v>2013</v>
      </c>
      <c r="K147" s="947" t="s">
        <v>2054</v>
      </c>
      <c r="L147" s="935"/>
      <c r="M147" s="935"/>
      <c r="N147" s="935" t="s">
        <v>886</v>
      </c>
      <c r="O147" s="944">
        <f>199460050+198824000</f>
        <v>398284050</v>
      </c>
      <c r="P147" s="935"/>
      <c r="Q147" s="937"/>
    </row>
    <row r="148" spans="1:17" s="651" customFormat="1" ht="33" customHeight="1">
      <c r="A148" s="963">
        <v>136</v>
      </c>
      <c r="B148" s="947" t="s">
        <v>3030</v>
      </c>
      <c r="C148" s="923" t="s">
        <v>3372</v>
      </c>
      <c r="D148" s="943" t="s">
        <v>2055</v>
      </c>
      <c r="E148" s="923"/>
      <c r="F148" s="923">
        <v>1</v>
      </c>
      <c r="G148" s="923"/>
      <c r="H148" s="935"/>
      <c r="I148" s="947" t="s">
        <v>3262</v>
      </c>
      <c r="J148" s="935">
        <v>2013</v>
      </c>
      <c r="K148" s="947" t="s">
        <v>2056</v>
      </c>
      <c r="L148" s="935"/>
      <c r="M148" s="935"/>
      <c r="N148" s="935" t="s">
        <v>886</v>
      </c>
      <c r="O148" s="944">
        <v>189743200</v>
      </c>
      <c r="P148" s="935"/>
      <c r="Q148" s="937"/>
    </row>
    <row r="149" spans="1:17" s="651" customFormat="1" ht="33" customHeight="1">
      <c r="A149" s="963">
        <v>137</v>
      </c>
      <c r="B149" s="947" t="s">
        <v>3031</v>
      </c>
      <c r="C149" s="923" t="s">
        <v>3372</v>
      </c>
      <c r="D149" s="943" t="s">
        <v>2057</v>
      </c>
      <c r="E149" s="923"/>
      <c r="F149" s="923">
        <v>1</v>
      </c>
      <c r="G149" s="923"/>
      <c r="H149" s="935"/>
      <c r="I149" s="947" t="s">
        <v>3263</v>
      </c>
      <c r="J149" s="935">
        <v>2013</v>
      </c>
      <c r="K149" s="947" t="s">
        <v>2056</v>
      </c>
      <c r="L149" s="935"/>
      <c r="M149" s="935"/>
      <c r="N149" s="935" t="s">
        <v>886</v>
      </c>
      <c r="O149" s="944">
        <f>189922150+198845000</f>
        <v>388767150</v>
      </c>
      <c r="P149" s="935"/>
      <c r="Q149" s="937"/>
    </row>
    <row r="150" spans="1:17" s="651" customFormat="1" ht="33" customHeight="1">
      <c r="A150" s="963">
        <v>138</v>
      </c>
      <c r="B150" s="947" t="s">
        <v>3032</v>
      </c>
      <c r="C150" s="923" t="s">
        <v>3372</v>
      </c>
      <c r="D150" s="943" t="s">
        <v>2058</v>
      </c>
      <c r="E150" s="923"/>
      <c r="F150" s="923">
        <v>1</v>
      </c>
      <c r="G150" s="923"/>
      <c r="H150" s="935"/>
      <c r="I150" s="947" t="s">
        <v>3241</v>
      </c>
      <c r="J150" s="935">
        <v>2013</v>
      </c>
      <c r="K150" s="947" t="s">
        <v>2059</v>
      </c>
      <c r="L150" s="935"/>
      <c r="M150" s="935"/>
      <c r="N150" s="935" t="s">
        <v>886</v>
      </c>
      <c r="O150" s="944">
        <v>1325162000</v>
      </c>
      <c r="P150" s="935"/>
      <c r="Q150" s="937"/>
    </row>
    <row r="151" spans="1:17" s="651" customFormat="1" ht="33" customHeight="1">
      <c r="A151" s="963">
        <v>139</v>
      </c>
      <c r="B151" s="947" t="s">
        <v>3033</v>
      </c>
      <c r="C151" s="923" t="s">
        <v>3372</v>
      </c>
      <c r="D151" s="943" t="s">
        <v>2060</v>
      </c>
      <c r="E151" s="923"/>
      <c r="F151" s="923">
        <v>1</v>
      </c>
      <c r="G151" s="923"/>
      <c r="H151" s="935"/>
      <c r="I151" s="947" t="s">
        <v>3264</v>
      </c>
      <c r="J151" s="935">
        <v>2013</v>
      </c>
      <c r="K151" s="947" t="s">
        <v>2061</v>
      </c>
      <c r="L151" s="935"/>
      <c r="M151" s="935"/>
      <c r="N151" s="935" t="s">
        <v>886</v>
      </c>
      <c r="O151" s="944">
        <v>189267450</v>
      </c>
      <c r="P151" s="935"/>
      <c r="Q151" s="937"/>
    </row>
    <row r="152" spans="1:17" s="651" customFormat="1" ht="33" customHeight="1">
      <c r="A152" s="963">
        <v>140</v>
      </c>
      <c r="B152" s="947" t="s">
        <v>3034</v>
      </c>
      <c r="C152" s="923" t="s">
        <v>3372</v>
      </c>
      <c r="D152" s="943" t="s">
        <v>2062</v>
      </c>
      <c r="E152" s="923"/>
      <c r="F152" s="923">
        <v>1</v>
      </c>
      <c r="G152" s="923"/>
      <c r="H152" s="935"/>
      <c r="I152" s="947" t="s">
        <v>3265</v>
      </c>
      <c r="J152" s="935">
        <v>2013</v>
      </c>
      <c r="K152" s="947" t="s">
        <v>2063</v>
      </c>
      <c r="L152" s="935"/>
      <c r="M152" s="935"/>
      <c r="N152" s="935" t="s">
        <v>886</v>
      </c>
      <c r="O152" s="944">
        <v>200444250</v>
      </c>
      <c r="P152" s="935"/>
      <c r="Q152" s="937"/>
    </row>
    <row r="153" spans="1:17" s="651" customFormat="1" ht="33" customHeight="1">
      <c r="A153" s="963">
        <v>141</v>
      </c>
      <c r="B153" s="947" t="s">
        <v>3035</v>
      </c>
      <c r="C153" s="923" t="s">
        <v>3372</v>
      </c>
      <c r="D153" s="943" t="s">
        <v>2064</v>
      </c>
      <c r="E153" s="923"/>
      <c r="F153" s="923">
        <v>1</v>
      </c>
      <c r="G153" s="923"/>
      <c r="H153" s="935"/>
      <c r="I153" s="947" t="s">
        <v>3266</v>
      </c>
      <c r="J153" s="935">
        <v>2013</v>
      </c>
      <c r="K153" s="947" t="s">
        <v>2065</v>
      </c>
      <c r="L153" s="935"/>
      <c r="M153" s="935"/>
      <c r="N153" s="935" t="s">
        <v>886</v>
      </c>
      <c r="O153" s="944">
        <f>189783201+198700000</f>
        <v>388483201</v>
      </c>
      <c r="P153" s="935"/>
      <c r="Q153" s="937"/>
    </row>
    <row r="154" spans="1:17" s="651" customFormat="1" ht="33" customHeight="1">
      <c r="A154" s="963">
        <v>142</v>
      </c>
      <c r="B154" s="947" t="s">
        <v>3036</v>
      </c>
      <c r="C154" s="923" t="s">
        <v>3372</v>
      </c>
      <c r="D154" s="943" t="s">
        <v>2066</v>
      </c>
      <c r="E154" s="923"/>
      <c r="F154" s="923">
        <v>1</v>
      </c>
      <c r="G154" s="923"/>
      <c r="H154" s="935"/>
      <c r="I154" s="947" t="s">
        <v>3267</v>
      </c>
      <c r="J154" s="935">
        <v>2013</v>
      </c>
      <c r="K154" s="947" t="s">
        <v>2067</v>
      </c>
      <c r="L154" s="935"/>
      <c r="M154" s="935"/>
      <c r="N154" s="935" t="s">
        <v>886</v>
      </c>
      <c r="O154" s="944">
        <v>1619415000</v>
      </c>
      <c r="P154" s="935"/>
      <c r="Q154" s="937"/>
    </row>
    <row r="155" spans="1:17" s="651" customFormat="1" ht="33" customHeight="1">
      <c r="A155" s="963">
        <v>143</v>
      </c>
      <c r="B155" s="947" t="s">
        <v>3037</v>
      </c>
      <c r="C155" s="923" t="s">
        <v>3372</v>
      </c>
      <c r="D155" s="943" t="s">
        <v>2068</v>
      </c>
      <c r="E155" s="923"/>
      <c r="F155" s="923">
        <v>1</v>
      </c>
      <c r="G155" s="923"/>
      <c r="H155" s="935"/>
      <c r="I155" s="947" t="s">
        <v>3268</v>
      </c>
      <c r="J155" s="935">
        <v>2013</v>
      </c>
      <c r="K155" s="947" t="s">
        <v>2069</v>
      </c>
      <c r="L155" s="935"/>
      <c r="M155" s="935"/>
      <c r="N155" s="935" t="s">
        <v>886</v>
      </c>
      <c r="O155" s="944">
        <v>1638820467</v>
      </c>
      <c r="P155" s="935"/>
      <c r="Q155" s="937"/>
    </row>
    <row r="156" spans="1:17" s="651" customFormat="1" ht="33" customHeight="1" thickBot="1">
      <c r="A156" s="1025">
        <v>144</v>
      </c>
      <c r="B156" s="1029" t="s">
        <v>3038</v>
      </c>
      <c r="C156" s="1027" t="s">
        <v>3372</v>
      </c>
      <c r="D156" s="1028" t="s">
        <v>2070</v>
      </c>
      <c r="E156" s="925"/>
      <c r="F156" s="925">
        <v>1</v>
      </c>
      <c r="G156" s="925"/>
      <c r="H156" s="950"/>
      <c r="I156" s="970" t="s">
        <v>3215</v>
      </c>
      <c r="J156" s="950">
        <v>2013</v>
      </c>
      <c r="K156" s="970" t="s">
        <v>2071</v>
      </c>
      <c r="L156" s="950"/>
      <c r="M156" s="950"/>
      <c r="N156" s="950" t="s">
        <v>886</v>
      </c>
      <c r="O156" s="973">
        <v>439000100</v>
      </c>
      <c r="P156" s="950"/>
      <c r="Q156" s="951"/>
    </row>
    <row r="157" spans="1:17" s="651" customFormat="1" ht="33" customHeight="1">
      <c r="A157" s="1024">
        <v>145</v>
      </c>
      <c r="B157" s="964" t="s">
        <v>3039</v>
      </c>
      <c r="C157" s="965" t="s">
        <v>3372</v>
      </c>
      <c r="D157" s="966" t="s">
        <v>2072</v>
      </c>
      <c r="E157" s="965"/>
      <c r="F157" s="965">
        <v>782</v>
      </c>
      <c r="G157" s="965"/>
      <c r="H157" s="967"/>
      <c r="I157" s="964" t="s">
        <v>3269</v>
      </c>
      <c r="J157" s="967">
        <v>2013</v>
      </c>
      <c r="K157" s="964" t="s">
        <v>2073</v>
      </c>
      <c r="L157" s="967"/>
      <c r="M157" s="967"/>
      <c r="N157" s="967" t="s">
        <v>886</v>
      </c>
      <c r="O157" s="968">
        <v>1304381000</v>
      </c>
      <c r="P157" s="967"/>
      <c r="Q157" s="969"/>
    </row>
    <row r="158" spans="1:17" s="651" customFormat="1" ht="33" customHeight="1">
      <c r="A158" s="963">
        <v>146</v>
      </c>
      <c r="B158" s="947" t="s">
        <v>3040</v>
      </c>
      <c r="C158" s="923" t="s">
        <v>3372</v>
      </c>
      <c r="D158" s="943" t="s">
        <v>2074</v>
      </c>
      <c r="E158" s="923"/>
      <c r="F158" s="923">
        <v>1</v>
      </c>
      <c r="G158" s="923"/>
      <c r="H158" s="935"/>
      <c r="I158" s="947" t="s">
        <v>3232</v>
      </c>
      <c r="J158" s="935">
        <v>2013</v>
      </c>
      <c r="K158" s="947" t="s">
        <v>2075</v>
      </c>
      <c r="L158" s="935"/>
      <c r="M158" s="935"/>
      <c r="N158" s="935" t="s">
        <v>886</v>
      </c>
      <c r="O158" s="944">
        <v>1757999000</v>
      </c>
      <c r="P158" s="935"/>
      <c r="Q158" s="937"/>
    </row>
    <row r="159" spans="1:17" s="651" customFormat="1" ht="33" customHeight="1">
      <c r="A159" s="1038">
        <v>147</v>
      </c>
      <c r="B159" s="1043" t="s">
        <v>3041</v>
      </c>
      <c r="C159" s="1040" t="s">
        <v>3372</v>
      </c>
      <c r="D159" s="1053" t="s">
        <v>926</v>
      </c>
      <c r="E159" s="1040"/>
      <c r="F159" s="1040"/>
      <c r="G159" s="1040"/>
      <c r="H159" s="1041"/>
      <c r="I159" s="1043" t="s">
        <v>3270</v>
      </c>
      <c r="J159" s="1041">
        <v>2013</v>
      </c>
      <c r="K159" s="1043" t="s">
        <v>2076</v>
      </c>
      <c r="L159" s="1041"/>
      <c r="M159" s="1041"/>
      <c r="N159" s="1041" t="s">
        <v>886</v>
      </c>
      <c r="O159" s="1054">
        <f>1194518000+49940000</f>
        <v>1244458000</v>
      </c>
      <c r="P159" s="1041"/>
      <c r="Q159" s="1045"/>
    </row>
    <row r="160" spans="1:17" s="651" customFormat="1" ht="33" customHeight="1">
      <c r="A160" s="963">
        <v>148</v>
      </c>
      <c r="B160" s="947" t="s">
        <v>3042</v>
      </c>
      <c r="C160" s="923" t="s">
        <v>3372</v>
      </c>
      <c r="D160" s="943" t="s">
        <v>941</v>
      </c>
      <c r="E160" s="923"/>
      <c r="F160" s="923"/>
      <c r="G160" s="923"/>
      <c r="H160" s="935"/>
      <c r="I160" s="947" t="s">
        <v>3271</v>
      </c>
      <c r="J160" s="935">
        <v>2013</v>
      </c>
      <c r="K160" s="947" t="s">
        <v>2077</v>
      </c>
      <c r="L160" s="935"/>
      <c r="M160" s="935"/>
      <c r="N160" s="935" t="s">
        <v>886</v>
      </c>
      <c r="O160" s="944">
        <v>1098328000</v>
      </c>
      <c r="P160" s="935"/>
      <c r="Q160" s="937"/>
    </row>
    <row r="161" spans="1:17" s="651" customFormat="1" ht="33" customHeight="1">
      <c r="A161" s="963">
        <v>149</v>
      </c>
      <c r="B161" s="947" t="s">
        <v>3043</v>
      </c>
      <c r="C161" s="923" t="s">
        <v>3372</v>
      </c>
      <c r="D161" s="943" t="s">
        <v>946</v>
      </c>
      <c r="E161" s="923"/>
      <c r="F161" s="923"/>
      <c r="G161" s="923"/>
      <c r="H161" s="935"/>
      <c r="I161" s="947" t="s">
        <v>3272</v>
      </c>
      <c r="J161" s="935">
        <v>2013</v>
      </c>
      <c r="K161" s="947" t="s">
        <v>2078</v>
      </c>
      <c r="L161" s="935"/>
      <c r="M161" s="935"/>
      <c r="N161" s="935" t="s">
        <v>886</v>
      </c>
      <c r="O161" s="944">
        <f>1153860566+109114949</f>
        <v>1262975515</v>
      </c>
      <c r="P161" s="935"/>
      <c r="Q161" s="937"/>
    </row>
    <row r="162" spans="1:17" s="651" customFormat="1" ht="33" customHeight="1">
      <c r="A162" s="963">
        <v>150</v>
      </c>
      <c r="B162" s="947" t="s">
        <v>3044</v>
      </c>
      <c r="C162" s="923" t="s">
        <v>3372</v>
      </c>
      <c r="D162" s="943" t="s">
        <v>949</v>
      </c>
      <c r="E162" s="923"/>
      <c r="F162" s="923"/>
      <c r="G162" s="923"/>
      <c r="H162" s="935"/>
      <c r="I162" s="947" t="s">
        <v>3273</v>
      </c>
      <c r="J162" s="935">
        <v>2013</v>
      </c>
      <c r="K162" s="947" t="s">
        <v>2079</v>
      </c>
      <c r="L162" s="935"/>
      <c r="M162" s="935"/>
      <c r="N162" s="935" t="s">
        <v>886</v>
      </c>
      <c r="O162" s="944">
        <v>1108245866</v>
      </c>
      <c r="P162" s="935"/>
      <c r="Q162" s="937"/>
    </row>
    <row r="163" spans="1:17" s="651" customFormat="1" ht="33" customHeight="1">
      <c r="A163" s="963">
        <v>151</v>
      </c>
      <c r="B163" s="947" t="s">
        <v>3045</v>
      </c>
      <c r="C163" s="923" t="s">
        <v>3372</v>
      </c>
      <c r="D163" s="943" t="s">
        <v>1053</v>
      </c>
      <c r="E163" s="923"/>
      <c r="F163" s="923"/>
      <c r="G163" s="923"/>
      <c r="H163" s="935"/>
      <c r="I163" s="947" t="s">
        <v>3274</v>
      </c>
      <c r="J163" s="935">
        <v>2013</v>
      </c>
      <c r="K163" s="947" t="s">
        <v>2080</v>
      </c>
      <c r="L163" s="935"/>
      <c r="M163" s="935"/>
      <c r="N163" s="935" t="s">
        <v>886</v>
      </c>
      <c r="O163" s="944">
        <v>1105871083</v>
      </c>
      <c r="P163" s="935"/>
      <c r="Q163" s="937"/>
    </row>
    <row r="164" spans="1:17" s="651" customFormat="1" ht="33" customHeight="1">
      <c r="A164" s="963">
        <v>152</v>
      </c>
      <c r="B164" s="947" t="s">
        <v>3046</v>
      </c>
      <c r="C164" s="923" t="s">
        <v>3372</v>
      </c>
      <c r="D164" s="943" t="s">
        <v>2081</v>
      </c>
      <c r="E164" s="923"/>
      <c r="F164" s="923">
        <v>1</v>
      </c>
      <c r="G164" s="923"/>
      <c r="H164" s="935"/>
      <c r="I164" s="947" t="s">
        <v>3275</v>
      </c>
      <c r="J164" s="935">
        <v>2013</v>
      </c>
      <c r="K164" s="947" t="s">
        <v>2082</v>
      </c>
      <c r="L164" s="935"/>
      <c r="M164" s="935"/>
      <c r="N164" s="935" t="s">
        <v>886</v>
      </c>
      <c r="O164" s="944">
        <f>104680000+61108846.3044932</f>
        <v>165788846.30449319</v>
      </c>
      <c r="P164" s="935"/>
      <c r="Q164" s="937"/>
    </row>
    <row r="165" spans="1:17" s="651" customFormat="1" ht="33" customHeight="1">
      <c r="A165" s="963">
        <v>153</v>
      </c>
      <c r="B165" s="947" t="s">
        <v>3047</v>
      </c>
      <c r="C165" s="923" t="s">
        <v>3372</v>
      </c>
      <c r="D165" s="943" t="s">
        <v>2083</v>
      </c>
      <c r="E165" s="923"/>
      <c r="F165" s="923">
        <v>1</v>
      </c>
      <c r="G165" s="923"/>
      <c r="H165" s="935"/>
      <c r="I165" s="947" t="s">
        <v>3274</v>
      </c>
      <c r="J165" s="935">
        <v>2013</v>
      </c>
      <c r="K165" s="947" t="s">
        <v>2084</v>
      </c>
      <c r="L165" s="935"/>
      <c r="M165" s="935"/>
      <c r="N165" s="935" t="s">
        <v>886</v>
      </c>
      <c r="O165" s="944">
        <f>892219000+1077591870.9072</f>
        <v>1969810870.9072001</v>
      </c>
      <c r="P165" s="935"/>
      <c r="Q165" s="937"/>
    </row>
    <row r="166" spans="1:17" s="651" customFormat="1" ht="33" customHeight="1">
      <c r="A166" s="963">
        <v>154</v>
      </c>
      <c r="B166" s="947" t="s">
        <v>3048</v>
      </c>
      <c r="C166" s="923" t="s">
        <v>3372</v>
      </c>
      <c r="D166" s="943" t="s">
        <v>2085</v>
      </c>
      <c r="E166" s="923"/>
      <c r="F166" s="923">
        <v>1</v>
      </c>
      <c r="G166" s="923"/>
      <c r="H166" s="935"/>
      <c r="I166" s="947" t="s">
        <v>3266</v>
      </c>
      <c r="J166" s="935">
        <v>2013</v>
      </c>
      <c r="K166" s="947" t="s">
        <v>2086</v>
      </c>
      <c r="L166" s="935"/>
      <c r="M166" s="935"/>
      <c r="N166" s="935" t="s">
        <v>886</v>
      </c>
      <c r="O166" s="944">
        <v>541102800</v>
      </c>
      <c r="P166" s="935"/>
      <c r="Q166" s="937"/>
    </row>
    <row r="167" spans="1:17" s="651" customFormat="1" ht="33" customHeight="1">
      <c r="A167" s="963">
        <v>155</v>
      </c>
      <c r="B167" s="947" t="s">
        <v>3049</v>
      </c>
      <c r="C167" s="923" t="s">
        <v>3372</v>
      </c>
      <c r="D167" s="943" t="s">
        <v>2087</v>
      </c>
      <c r="E167" s="923"/>
      <c r="F167" s="923">
        <v>500</v>
      </c>
      <c r="G167" s="923"/>
      <c r="H167" s="935"/>
      <c r="I167" s="947" t="s">
        <v>3235</v>
      </c>
      <c r="J167" s="935">
        <v>2013</v>
      </c>
      <c r="K167" s="947" t="s">
        <v>2088</v>
      </c>
      <c r="L167" s="935"/>
      <c r="M167" s="935"/>
      <c r="N167" s="935" t="s">
        <v>886</v>
      </c>
      <c r="O167" s="944">
        <v>241230600</v>
      </c>
      <c r="P167" s="935"/>
      <c r="Q167" s="937"/>
    </row>
    <row r="168" spans="1:17" s="651" customFormat="1" ht="33" customHeight="1">
      <c r="A168" s="963">
        <v>156</v>
      </c>
      <c r="B168" s="947" t="s">
        <v>3045</v>
      </c>
      <c r="C168" s="923" t="s">
        <v>3372</v>
      </c>
      <c r="D168" s="943" t="s">
        <v>1055</v>
      </c>
      <c r="E168" s="923"/>
      <c r="F168" s="923"/>
      <c r="G168" s="923"/>
      <c r="H168" s="935"/>
      <c r="I168" s="947" t="s">
        <v>3274</v>
      </c>
      <c r="J168" s="935">
        <v>2013</v>
      </c>
      <c r="K168" s="947" t="s">
        <v>2089</v>
      </c>
      <c r="L168" s="935"/>
      <c r="M168" s="935"/>
      <c r="N168" s="935" t="s">
        <v>886</v>
      </c>
      <c r="O168" s="944">
        <v>200067000</v>
      </c>
      <c r="P168" s="935"/>
      <c r="Q168" s="937"/>
    </row>
    <row r="169" spans="1:17" s="651" customFormat="1" ht="33" customHeight="1">
      <c r="A169" s="963">
        <v>157</v>
      </c>
      <c r="B169" s="947" t="s">
        <v>3050</v>
      </c>
      <c r="C169" s="923" t="s">
        <v>3372</v>
      </c>
      <c r="D169" s="943" t="s">
        <v>2090</v>
      </c>
      <c r="E169" s="923"/>
      <c r="F169" s="923">
        <v>1</v>
      </c>
      <c r="G169" s="923"/>
      <c r="H169" s="935"/>
      <c r="I169" s="947" t="s">
        <v>3276</v>
      </c>
      <c r="J169" s="935">
        <v>2013</v>
      </c>
      <c r="K169" s="947" t="s">
        <v>2091</v>
      </c>
      <c r="L169" s="935"/>
      <c r="M169" s="935"/>
      <c r="N169" s="935" t="s">
        <v>886</v>
      </c>
      <c r="O169" s="944">
        <v>200083000</v>
      </c>
      <c r="P169" s="935"/>
      <c r="Q169" s="937"/>
    </row>
    <row r="170" spans="1:17" s="651" customFormat="1" ht="33" customHeight="1">
      <c r="A170" s="963">
        <v>158</v>
      </c>
      <c r="B170" s="947" t="s">
        <v>3051</v>
      </c>
      <c r="C170" s="923" t="s">
        <v>3372</v>
      </c>
      <c r="D170" s="943" t="s">
        <v>2092</v>
      </c>
      <c r="E170" s="923"/>
      <c r="F170" s="923">
        <v>1</v>
      </c>
      <c r="G170" s="923"/>
      <c r="H170" s="935"/>
      <c r="I170" s="947" t="s">
        <v>3277</v>
      </c>
      <c r="J170" s="935">
        <v>2013</v>
      </c>
      <c r="K170" s="947" t="s">
        <v>2093</v>
      </c>
      <c r="L170" s="935"/>
      <c r="M170" s="935"/>
      <c r="N170" s="935" t="s">
        <v>886</v>
      </c>
      <c r="O170" s="944">
        <v>199909000</v>
      </c>
      <c r="P170" s="935"/>
      <c r="Q170" s="937"/>
    </row>
    <row r="171" spans="1:17" s="651" customFormat="1" ht="33" customHeight="1">
      <c r="A171" s="963">
        <v>159</v>
      </c>
      <c r="B171" s="947" t="s">
        <v>3052</v>
      </c>
      <c r="C171" s="923" t="s">
        <v>3372</v>
      </c>
      <c r="D171" s="943" t="s">
        <v>2094</v>
      </c>
      <c r="E171" s="923"/>
      <c r="F171" s="923">
        <v>1</v>
      </c>
      <c r="G171" s="923"/>
      <c r="H171" s="935"/>
      <c r="I171" s="947" t="s">
        <v>3227</v>
      </c>
      <c r="J171" s="935">
        <v>2013</v>
      </c>
      <c r="K171" s="947" t="s">
        <v>2095</v>
      </c>
      <c r="L171" s="935"/>
      <c r="M171" s="935"/>
      <c r="N171" s="935" t="s">
        <v>886</v>
      </c>
      <c r="O171" s="944">
        <v>200161000</v>
      </c>
      <c r="P171" s="935"/>
      <c r="Q171" s="937"/>
    </row>
    <row r="172" spans="1:17" s="651" customFormat="1" ht="33" customHeight="1">
      <c r="A172" s="963">
        <v>160</v>
      </c>
      <c r="B172" s="947" t="s">
        <v>3053</v>
      </c>
      <c r="C172" s="923" t="s">
        <v>3372</v>
      </c>
      <c r="D172" s="943" t="s">
        <v>2096</v>
      </c>
      <c r="E172" s="923"/>
      <c r="F172" s="923">
        <v>1</v>
      </c>
      <c r="G172" s="923"/>
      <c r="H172" s="935"/>
      <c r="I172" s="947" t="s">
        <v>3232</v>
      </c>
      <c r="J172" s="935">
        <v>2013</v>
      </c>
      <c r="K172" s="947" t="s">
        <v>2097</v>
      </c>
      <c r="L172" s="935"/>
      <c r="M172" s="935"/>
      <c r="N172" s="935" t="s">
        <v>886</v>
      </c>
      <c r="O172" s="944">
        <v>200187000</v>
      </c>
      <c r="P172" s="935"/>
      <c r="Q172" s="937"/>
    </row>
    <row r="173" spans="1:17" s="651" customFormat="1" ht="33" customHeight="1">
      <c r="A173" s="963">
        <v>161</v>
      </c>
      <c r="B173" s="947" t="s">
        <v>3054</v>
      </c>
      <c r="C173" s="923" t="s">
        <v>3372</v>
      </c>
      <c r="D173" s="943" t="s">
        <v>2098</v>
      </c>
      <c r="E173" s="923"/>
      <c r="F173" s="923">
        <v>1</v>
      </c>
      <c r="G173" s="923"/>
      <c r="H173" s="935"/>
      <c r="I173" s="947" t="s">
        <v>3278</v>
      </c>
      <c r="J173" s="935">
        <v>2013</v>
      </c>
      <c r="K173" s="947" t="s">
        <v>2099</v>
      </c>
      <c r="L173" s="935"/>
      <c r="M173" s="935"/>
      <c r="N173" s="935" t="s">
        <v>886</v>
      </c>
      <c r="O173" s="944">
        <f>119129000+198911000</f>
        <v>318040000</v>
      </c>
      <c r="P173" s="935"/>
      <c r="Q173" s="937"/>
    </row>
    <row r="174" spans="1:17" s="651" customFormat="1" ht="33" customHeight="1">
      <c r="A174" s="963">
        <v>162</v>
      </c>
      <c r="B174" s="947" t="s">
        <v>3055</v>
      </c>
      <c r="C174" s="923" t="s">
        <v>3372</v>
      </c>
      <c r="D174" s="943" t="s">
        <v>2100</v>
      </c>
      <c r="E174" s="923"/>
      <c r="F174" s="923">
        <v>1</v>
      </c>
      <c r="G174" s="923"/>
      <c r="H174" s="935"/>
      <c r="I174" s="947" t="s">
        <v>3278</v>
      </c>
      <c r="J174" s="935">
        <v>2013</v>
      </c>
      <c r="K174" s="947" t="s">
        <v>2101</v>
      </c>
      <c r="L174" s="935"/>
      <c r="M174" s="935"/>
      <c r="N174" s="935" t="s">
        <v>886</v>
      </c>
      <c r="O174" s="944">
        <f>151686680+47506320</f>
        <v>199193000</v>
      </c>
      <c r="P174" s="935"/>
      <c r="Q174" s="937"/>
    </row>
    <row r="175" spans="1:17" s="651" customFormat="1" ht="33" customHeight="1">
      <c r="A175" s="963">
        <v>163</v>
      </c>
      <c r="B175" s="947" t="s">
        <v>3056</v>
      </c>
      <c r="C175" s="923" t="s">
        <v>3372</v>
      </c>
      <c r="D175" s="943" t="s">
        <v>2102</v>
      </c>
      <c r="E175" s="923"/>
      <c r="F175" s="923">
        <v>1</v>
      </c>
      <c r="G175" s="923"/>
      <c r="H175" s="935"/>
      <c r="I175" s="947" t="s">
        <v>3279</v>
      </c>
      <c r="J175" s="935">
        <v>2013</v>
      </c>
      <c r="K175" s="947" t="s">
        <v>2103</v>
      </c>
      <c r="L175" s="935"/>
      <c r="M175" s="935"/>
      <c r="N175" s="935" t="s">
        <v>886</v>
      </c>
      <c r="O175" s="944">
        <v>200181000</v>
      </c>
      <c r="P175" s="935"/>
      <c r="Q175" s="937"/>
    </row>
    <row r="176" spans="1:17" s="651" customFormat="1" ht="33" customHeight="1">
      <c r="A176" s="963">
        <v>164</v>
      </c>
      <c r="B176" s="947" t="s">
        <v>3057</v>
      </c>
      <c r="C176" s="923" t="s">
        <v>3372</v>
      </c>
      <c r="D176" s="943" t="s">
        <v>2104</v>
      </c>
      <c r="E176" s="923"/>
      <c r="F176" s="923">
        <v>1</v>
      </c>
      <c r="G176" s="923"/>
      <c r="H176" s="935"/>
      <c r="I176" s="947" t="s">
        <v>3280</v>
      </c>
      <c r="J176" s="935">
        <v>2013</v>
      </c>
      <c r="K176" s="947" t="s">
        <v>2105</v>
      </c>
      <c r="L176" s="935"/>
      <c r="M176" s="935"/>
      <c r="N176" s="935" t="s">
        <v>886</v>
      </c>
      <c r="O176" s="944">
        <v>199864000</v>
      </c>
      <c r="P176" s="935"/>
      <c r="Q176" s="937"/>
    </row>
    <row r="177" spans="1:17" s="651" customFormat="1" ht="33" customHeight="1">
      <c r="A177" s="963">
        <v>165</v>
      </c>
      <c r="B177" s="947" t="s">
        <v>3058</v>
      </c>
      <c r="C177" s="923" t="s">
        <v>3372</v>
      </c>
      <c r="D177" s="943" t="s">
        <v>2106</v>
      </c>
      <c r="E177" s="923"/>
      <c r="F177" s="923">
        <v>1</v>
      </c>
      <c r="G177" s="923"/>
      <c r="H177" s="935"/>
      <c r="I177" s="947" t="s">
        <v>3281</v>
      </c>
      <c r="J177" s="935">
        <v>2013</v>
      </c>
      <c r="K177" s="947" t="s">
        <v>2107</v>
      </c>
      <c r="L177" s="935"/>
      <c r="M177" s="935"/>
      <c r="N177" s="935" t="s">
        <v>886</v>
      </c>
      <c r="O177" s="944">
        <v>200112000</v>
      </c>
      <c r="P177" s="935"/>
      <c r="Q177" s="937"/>
    </row>
    <row r="178" spans="1:17" s="651" customFormat="1" ht="33" customHeight="1" thickBot="1">
      <c r="A178" s="1025">
        <v>166</v>
      </c>
      <c r="B178" s="1029" t="s">
        <v>3059</v>
      </c>
      <c r="C178" s="1027" t="s">
        <v>3372</v>
      </c>
      <c r="D178" s="1028" t="s">
        <v>926</v>
      </c>
      <c r="E178" s="925"/>
      <c r="F178" s="925"/>
      <c r="G178" s="925"/>
      <c r="H178" s="950"/>
      <c r="I178" s="970" t="s">
        <v>3171</v>
      </c>
      <c r="J178" s="950">
        <v>2013</v>
      </c>
      <c r="K178" s="970" t="s">
        <v>2108</v>
      </c>
      <c r="L178" s="950"/>
      <c r="M178" s="950"/>
      <c r="N178" s="950" t="s">
        <v>886</v>
      </c>
      <c r="O178" s="973">
        <v>118030000</v>
      </c>
      <c r="P178" s="950"/>
      <c r="Q178" s="951"/>
    </row>
    <row r="179" spans="1:17" s="651" customFormat="1" ht="33" customHeight="1">
      <c r="A179" s="1024">
        <v>167</v>
      </c>
      <c r="B179" s="964" t="s">
        <v>3060</v>
      </c>
      <c r="C179" s="965" t="s">
        <v>3372</v>
      </c>
      <c r="D179" s="966" t="s">
        <v>1060</v>
      </c>
      <c r="E179" s="965"/>
      <c r="F179" s="965"/>
      <c r="G179" s="965"/>
      <c r="H179" s="967"/>
      <c r="I179" s="964" t="s">
        <v>3282</v>
      </c>
      <c r="J179" s="967">
        <v>2013</v>
      </c>
      <c r="K179" s="964" t="s">
        <v>2109</v>
      </c>
      <c r="L179" s="967"/>
      <c r="M179" s="967"/>
      <c r="N179" s="967" t="s">
        <v>886</v>
      </c>
      <c r="O179" s="968">
        <v>124147000</v>
      </c>
      <c r="P179" s="967"/>
      <c r="Q179" s="969"/>
    </row>
    <row r="180" spans="1:17" s="651" customFormat="1" ht="33" customHeight="1">
      <c r="A180" s="963">
        <v>168</v>
      </c>
      <c r="B180" s="947" t="s">
        <v>3061</v>
      </c>
      <c r="C180" s="923" t="s">
        <v>3372</v>
      </c>
      <c r="D180" s="943" t="s">
        <v>2110</v>
      </c>
      <c r="E180" s="923"/>
      <c r="F180" s="923">
        <v>1</v>
      </c>
      <c r="G180" s="923"/>
      <c r="H180" s="935"/>
      <c r="I180" s="947" t="s">
        <v>3283</v>
      </c>
      <c r="J180" s="935">
        <v>2013</v>
      </c>
      <c r="K180" s="947" t="s">
        <v>2111</v>
      </c>
      <c r="L180" s="935"/>
      <c r="M180" s="935"/>
      <c r="N180" s="935" t="s">
        <v>886</v>
      </c>
      <c r="O180" s="944">
        <v>199103000</v>
      </c>
      <c r="P180" s="935"/>
      <c r="Q180" s="937"/>
    </row>
    <row r="181" spans="1:17" s="651" customFormat="1" ht="33" customHeight="1">
      <c r="A181" s="963">
        <v>169</v>
      </c>
      <c r="B181" s="947" t="s">
        <v>3062</v>
      </c>
      <c r="C181" s="923" t="s">
        <v>3372</v>
      </c>
      <c r="D181" s="943" t="s">
        <v>2112</v>
      </c>
      <c r="E181" s="923"/>
      <c r="F181" s="923">
        <v>1</v>
      </c>
      <c r="G181" s="923"/>
      <c r="H181" s="935"/>
      <c r="I181" s="947" t="s">
        <v>3284</v>
      </c>
      <c r="J181" s="935">
        <v>2013</v>
      </c>
      <c r="K181" s="947" t="s">
        <v>2113</v>
      </c>
      <c r="L181" s="935"/>
      <c r="M181" s="935"/>
      <c r="N181" s="935" t="s">
        <v>886</v>
      </c>
      <c r="O181" s="944">
        <v>198639000</v>
      </c>
      <c r="P181" s="935"/>
      <c r="Q181" s="937"/>
    </row>
    <row r="182" spans="1:17" s="651" customFormat="1" ht="33" customHeight="1">
      <c r="A182" s="963">
        <v>170</v>
      </c>
      <c r="B182" s="947" t="s">
        <v>3063</v>
      </c>
      <c r="C182" s="923" t="s">
        <v>3372</v>
      </c>
      <c r="D182" s="943" t="s">
        <v>2114</v>
      </c>
      <c r="E182" s="923"/>
      <c r="F182" s="923">
        <v>1</v>
      </c>
      <c r="G182" s="923"/>
      <c r="H182" s="935"/>
      <c r="I182" s="947" t="s">
        <v>3281</v>
      </c>
      <c r="J182" s="935">
        <v>2013</v>
      </c>
      <c r="K182" s="947" t="s">
        <v>2115</v>
      </c>
      <c r="L182" s="935"/>
      <c r="M182" s="935"/>
      <c r="N182" s="935" t="s">
        <v>886</v>
      </c>
      <c r="O182" s="944">
        <v>75206000</v>
      </c>
      <c r="P182" s="935"/>
      <c r="Q182" s="937"/>
    </row>
    <row r="183" spans="1:17" s="651" customFormat="1" ht="33" customHeight="1">
      <c r="A183" s="963">
        <v>171</v>
      </c>
      <c r="B183" s="947" t="s">
        <v>3064</v>
      </c>
      <c r="C183" s="923" t="s">
        <v>3372</v>
      </c>
      <c r="D183" s="943" t="s">
        <v>2116</v>
      </c>
      <c r="E183" s="923"/>
      <c r="F183" s="923">
        <v>1</v>
      </c>
      <c r="G183" s="923"/>
      <c r="H183" s="935"/>
      <c r="I183" s="947" t="s">
        <v>3209</v>
      </c>
      <c r="J183" s="935">
        <v>2013</v>
      </c>
      <c r="K183" s="947" t="s">
        <v>2117</v>
      </c>
      <c r="L183" s="935"/>
      <c r="M183" s="935"/>
      <c r="N183" s="935" t="s">
        <v>886</v>
      </c>
      <c r="O183" s="944">
        <v>200209000</v>
      </c>
      <c r="P183" s="935"/>
      <c r="Q183" s="937"/>
    </row>
    <row r="184" spans="1:17" s="651" customFormat="1" ht="33" customHeight="1">
      <c r="A184" s="963">
        <v>172</v>
      </c>
      <c r="B184" s="947" t="s">
        <v>3065</v>
      </c>
      <c r="C184" s="923" t="s">
        <v>3372</v>
      </c>
      <c r="D184" s="935"/>
      <c r="E184" s="923"/>
      <c r="F184" s="923"/>
      <c r="G184" s="923"/>
      <c r="H184" s="935"/>
      <c r="I184" s="947" t="s">
        <v>2513</v>
      </c>
      <c r="J184" s="945">
        <v>2013</v>
      </c>
      <c r="K184" s="947"/>
      <c r="L184" s="935"/>
      <c r="M184" s="935"/>
      <c r="N184" s="935" t="s">
        <v>886</v>
      </c>
      <c r="O184" s="944">
        <v>729509342.34135783</v>
      </c>
      <c r="P184" s="935" t="s">
        <v>927</v>
      </c>
      <c r="Q184" s="937"/>
    </row>
    <row r="185" spans="1:17" s="651" customFormat="1" ht="33" customHeight="1">
      <c r="A185" s="963">
        <v>173</v>
      </c>
      <c r="B185" s="913" t="s">
        <v>3066</v>
      </c>
      <c r="C185" s="923" t="s">
        <v>3372</v>
      </c>
      <c r="D185" s="943" t="s">
        <v>2118</v>
      </c>
      <c r="E185" s="923"/>
      <c r="F185" s="923"/>
      <c r="G185" s="923"/>
      <c r="H185" s="935"/>
      <c r="I185" s="947" t="s">
        <v>3285</v>
      </c>
      <c r="J185" s="935">
        <v>2014</v>
      </c>
      <c r="K185" s="947" t="s">
        <v>2119</v>
      </c>
      <c r="L185" s="935"/>
      <c r="M185" s="935"/>
      <c r="N185" s="935" t="s">
        <v>886</v>
      </c>
      <c r="O185" s="944">
        <v>3657911000</v>
      </c>
      <c r="P185" s="935" t="s">
        <v>927</v>
      </c>
      <c r="Q185" s="937"/>
    </row>
    <row r="186" spans="1:17" s="651" customFormat="1" ht="33" customHeight="1">
      <c r="A186" s="963">
        <v>174</v>
      </c>
      <c r="B186" s="947" t="s">
        <v>3067</v>
      </c>
      <c r="C186" s="923" t="s">
        <v>3372</v>
      </c>
      <c r="D186" s="943" t="s">
        <v>2120</v>
      </c>
      <c r="E186" s="923"/>
      <c r="F186" s="923"/>
      <c r="G186" s="923"/>
      <c r="H186" s="935"/>
      <c r="I186" s="947" t="s">
        <v>3286</v>
      </c>
      <c r="J186" s="935">
        <v>2014</v>
      </c>
      <c r="K186" s="947" t="s">
        <v>2121</v>
      </c>
      <c r="L186" s="935"/>
      <c r="M186" s="935"/>
      <c r="N186" s="935" t="s">
        <v>886</v>
      </c>
      <c r="O186" s="944">
        <v>1753534000</v>
      </c>
      <c r="P186" s="935" t="s">
        <v>927</v>
      </c>
      <c r="Q186" s="937"/>
    </row>
    <row r="187" spans="1:17" s="651" customFormat="1" ht="33" customHeight="1">
      <c r="A187" s="963">
        <v>175</v>
      </c>
      <c r="B187" s="947" t="s">
        <v>3068</v>
      </c>
      <c r="C187" s="923" t="s">
        <v>3372</v>
      </c>
      <c r="D187" s="943" t="s">
        <v>2122</v>
      </c>
      <c r="E187" s="923"/>
      <c r="F187" s="923"/>
      <c r="G187" s="923"/>
      <c r="H187" s="935"/>
      <c r="I187" s="947" t="s">
        <v>3287</v>
      </c>
      <c r="J187" s="935">
        <v>2014</v>
      </c>
      <c r="K187" s="947" t="s">
        <v>2123</v>
      </c>
      <c r="L187" s="935"/>
      <c r="M187" s="935"/>
      <c r="N187" s="935" t="s">
        <v>886</v>
      </c>
      <c r="O187" s="944">
        <v>1755476500</v>
      </c>
      <c r="P187" s="935" t="s">
        <v>927</v>
      </c>
      <c r="Q187" s="937"/>
    </row>
    <row r="188" spans="1:17" s="651" customFormat="1" ht="33" customHeight="1">
      <c r="A188" s="963">
        <v>176</v>
      </c>
      <c r="B188" s="947" t="s">
        <v>3069</v>
      </c>
      <c r="C188" s="923" t="s">
        <v>3372</v>
      </c>
      <c r="D188" s="943" t="s">
        <v>2124</v>
      </c>
      <c r="E188" s="923"/>
      <c r="F188" s="923"/>
      <c r="G188" s="923"/>
      <c r="H188" s="935"/>
      <c r="I188" s="947" t="s">
        <v>3288</v>
      </c>
      <c r="J188" s="935">
        <v>2014</v>
      </c>
      <c r="K188" s="947" t="s">
        <v>2125</v>
      </c>
      <c r="L188" s="935"/>
      <c r="M188" s="935"/>
      <c r="N188" s="935" t="s">
        <v>886</v>
      </c>
      <c r="O188" s="944">
        <v>1557411000</v>
      </c>
      <c r="P188" s="935" t="s">
        <v>927</v>
      </c>
      <c r="Q188" s="937"/>
    </row>
    <row r="189" spans="1:17" s="651" customFormat="1" ht="33" customHeight="1">
      <c r="A189" s="963">
        <v>177</v>
      </c>
      <c r="B189" s="947" t="s">
        <v>3070</v>
      </c>
      <c r="C189" s="923" t="s">
        <v>3372</v>
      </c>
      <c r="D189" s="943" t="s">
        <v>2126</v>
      </c>
      <c r="E189" s="923"/>
      <c r="F189" s="923"/>
      <c r="G189" s="923"/>
      <c r="H189" s="935"/>
      <c r="I189" s="947" t="s">
        <v>3289</v>
      </c>
      <c r="J189" s="935">
        <v>2014</v>
      </c>
      <c r="K189" s="947" t="s">
        <v>2127</v>
      </c>
      <c r="L189" s="935"/>
      <c r="M189" s="935"/>
      <c r="N189" s="935" t="s">
        <v>886</v>
      </c>
      <c r="O189" s="944">
        <v>197632000</v>
      </c>
      <c r="P189" s="935" t="s">
        <v>927</v>
      </c>
      <c r="Q189" s="937"/>
    </row>
    <row r="190" spans="1:17" s="651" customFormat="1" ht="33" customHeight="1">
      <c r="A190" s="963">
        <v>178</v>
      </c>
      <c r="B190" s="947" t="s">
        <v>3071</v>
      </c>
      <c r="C190" s="923" t="s">
        <v>3372</v>
      </c>
      <c r="D190" s="943" t="s">
        <v>2128</v>
      </c>
      <c r="E190" s="923"/>
      <c r="F190" s="923"/>
      <c r="G190" s="923"/>
      <c r="H190" s="935"/>
      <c r="I190" s="947" t="s">
        <v>3290</v>
      </c>
      <c r="J190" s="935">
        <v>2014</v>
      </c>
      <c r="K190" s="947" t="s">
        <v>2129</v>
      </c>
      <c r="L190" s="935"/>
      <c r="M190" s="935"/>
      <c r="N190" s="935" t="s">
        <v>886</v>
      </c>
      <c r="O190" s="944">
        <v>379482000</v>
      </c>
      <c r="P190" s="935" t="s">
        <v>927</v>
      </c>
      <c r="Q190" s="937"/>
    </row>
    <row r="191" spans="1:17" s="651" customFormat="1" ht="33" customHeight="1">
      <c r="A191" s="963">
        <v>179</v>
      </c>
      <c r="B191" s="914" t="s">
        <v>3072</v>
      </c>
      <c r="C191" s="923" t="s">
        <v>3372</v>
      </c>
      <c r="D191" s="943" t="s">
        <v>2130</v>
      </c>
      <c r="E191" s="923"/>
      <c r="F191" s="923"/>
      <c r="G191" s="923"/>
      <c r="H191" s="935"/>
      <c r="I191" s="947" t="s">
        <v>3291</v>
      </c>
      <c r="J191" s="935">
        <v>2014</v>
      </c>
      <c r="K191" s="947" t="s">
        <v>2129</v>
      </c>
      <c r="L191" s="935"/>
      <c r="M191" s="935"/>
      <c r="N191" s="935" t="s">
        <v>886</v>
      </c>
      <c r="O191" s="944">
        <v>198885000</v>
      </c>
      <c r="P191" s="935" t="s">
        <v>927</v>
      </c>
      <c r="Q191" s="937"/>
    </row>
    <row r="192" spans="1:17" s="651" customFormat="1" ht="33" customHeight="1">
      <c r="A192" s="963">
        <v>180</v>
      </c>
      <c r="B192" s="915" t="s">
        <v>3073</v>
      </c>
      <c r="C192" s="923" t="s">
        <v>3372</v>
      </c>
      <c r="D192" s="943" t="s">
        <v>2131</v>
      </c>
      <c r="E192" s="923"/>
      <c r="F192" s="923"/>
      <c r="G192" s="923"/>
      <c r="H192" s="935"/>
      <c r="I192" s="947" t="s">
        <v>3276</v>
      </c>
      <c r="J192" s="935">
        <v>2014</v>
      </c>
      <c r="K192" s="947" t="s">
        <v>2132</v>
      </c>
      <c r="L192" s="935"/>
      <c r="M192" s="935"/>
      <c r="N192" s="935" t="s">
        <v>886</v>
      </c>
      <c r="O192" s="944">
        <v>198655000</v>
      </c>
      <c r="P192" s="935" t="s">
        <v>927</v>
      </c>
      <c r="Q192" s="937"/>
    </row>
    <row r="193" spans="1:17" s="651" customFormat="1" ht="33" customHeight="1">
      <c r="A193" s="963">
        <v>181</v>
      </c>
      <c r="B193" s="947" t="s">
        <v>3074</v>
      </c>
      <c r="C193" s="923" t="s">
        <v>3372</v>
      </c>
      <c r="D193" s="943" t="s">
        <v>2133</v>
      </c>
      <c r="E193" s="923"/>
      <c r="F193" s="923"/>
      <c r="G193" s="923"/>
      <c r="H193" s="935"/>
      <c r="I193" s="947" t="s">
        <v>3292</v>
      </c>
      <c r="J193" s="935">
        <v>2014</v>
      </c>
      <c r="K193" s="947" t="s">
        <v>2134</v>
      </c>
      <c r="L193" s="935"/>
      <c r="M193" s="935"/>
      <c r="N193" s="935" t="s">
        <v>886</v>
      </c>
      <c r="O193" s="944">
        <v>199084000</v>
      </c>
      <c r="P193" s="935" t="s">
        <v>927</v>
      </c>
      <c r="Q193" s="937"/>
    </row>
    <row r="194" spans="1:17" s="651" customFormat="1" ht="33" customHeight="1">
      <c r="A194" s="963">
        <v>182</v>
      </c>
      <c r="B194" s="947" t="s">
        <v>3075</v>
      </c>
      <c r="C194" s="923" t="s">
        <v>3372</v>
      </c>
      <c r="D194" s="943" t="s">
        <v>2043</v>
      </c>
      <c r="E194" s="923"/>
      <c r="F194" s="923"/>
      <c r="G194" s="923"/>
      <c r="H194" s="935"/>
      <c r="I194" s="947" t="s">
        <v>3293</v>
      </c>
      <c r="J194" s="935">
        <v>2014</v>
      </c>
      <c r="K194" s="947" t="s">
        <v>2135</v>
      </c>
      <c r="L194" s="935"/>
      <c r="M194" s="935"/>
      <c r="N194" s="935" t="s">
        <v>886</v>
      </c>
      <c r="O194" s="944">
        <v>198917000</v>
      </c>
      <c r="P194" s="935" t="s">
        <v>927</v>
      </c>
      <c r="Q194" s="937"/>
    </row>
    <row r="195" spans="1:17" s="651" customFormat="1" ht="33" customHeight="1">
      <c r="A195" s="963">
        <v>183</v>
      </c>
      <c r="B195" s="947" t="s">
        <v>3076</v>
      </c>
      <c r="C195" s="923" t="s">
        <v>3372</v>
      </c>
      <c r="D195" s="943" t="s">
        <v>1103</v>
      </c>
      <c r="E195" s="923"/>
      <c r="F195" s="923"/>
      <c r="G195" s="923"/>
      <c r="H195" s="935"/>
      <c r="I195" s="947" t="s">
        <v>3294</v>
      </c>
      <c r="J195" s="935">
        <v>2014</v>
      </c>
      <c r="K195" s="947" t="s">
        <v>2136</v>
      </c>
      <c r="L195" s="935"/>
      <c r="M195" s="935"/>
      <c r="N195" s="935" t="s">
        <v>886</v>
      </c>
      <c r="O195" s="944">
        <v>198920000</v>
      </c>
      <c r="P195" s="935" t="s">
        <v>927</v>
      </c>
      <c r="Q195" s="937"/>
    </row>
    <row r="196" spans="1:17" s="651" customFormat="1" ht="33" customHeight="1">
      <c r="A196" s="963">
        <v>184</v>
      </c>
      <c r="B196" s="947" t="s">
        <v>3077</v>
      </c>
      <c r="C196" s="923" t="s">
        <v>3372</v>
      </c>
      <c r="D196" s="943" t="s">
        <v>1108</v>
      </c>
      <c r="E196" s="923"/>
      <c r="F196" s="923"/>
      <c r="G196" s="923"/>
      <c r="H196" s="935"/>
      <c r="I196" s="947" t="s">
        <v>3266</v>
      </c>
      <c r="J196" s="935">
        <v>2014</v>
      </c>
      <c r="K196" s="947" t="s">
        <v>2137</v>
      </c>
      <c r="L196" s="935"/>
      <c r="M196" s="935"/>
      <c r="N196" s="935" t="s">
        <v>886</v>
      </c>
      <c r="O196" s="944">
        <v>1735844000</v>
      </c>
      <c r="P196" s="935"/>
      <c r="Q196" s="937"/>
    </row>
    <row r="197" spans="1:17" s="651" customFormat="1" ht="33" customHeight="1">
      <c r="A197" s="963">
        <v>185</v>
      </c>
      <c r="B197" s="947" t="s">
        <v>3078</v>
      </c>
      <c r="C197" s="923" t="s">
        <v>3372</v>
      </c>
      <c r="D197" s="943" t="s">
        <v>1112</v>
      </c>
      <c r="E197" s="923"/>
      <c r="F197" s="923"/>
      <c r="G197" s="923"/>
      <c r="H197" s="935"/>
      <c r="I197" s="947" t="s">
        <v>3226</v>
      </c>
      <c r="J197" s="935">
        <v>2014</v>
      </c>
      <c r="K197" s="947" t="s">
        <v>2138</v>
      </c>
      <c r="L197" s="935"/>
      <c r="M197" s="935"/>
      <c r="N197" s="935" t="s">
        <v>886</v>
      </c>
      <c r="O197" s="944">
        <v>1756527800</v>
      </c>
      <c r="P197" s="935"/>
      <c r="Q197" s="937"/>
    </row>
    <row r="198" spans="1:17" s="651" customFormat="1" ht="33" customHeight="1">
      <c r="A198" s="963">
        <v>186</v>
      </c>
      <c r="B198" s="947" t="s">
        <v>3079</v>
      </c>
      <c r="C198" s="923" t="s">
        <v>3372</v>
      </c>
      <c r="D198" s="943" t="s">
        <v>1116</v>
      </c>
      <c r="E198" s="923"/>
      <c r="F198" s="923"/>
      <c r="G198" s="923"/>
      <c r="H198" s="935"/>
      <c r="I198" s="947" t="s">
        <v>3246</v>
      </c>
      <c r="J198" s="935">
        <v>2014</v>
      </c>
      <c r="K198" s="947" t="s">
        <v>2139</v>
      </c>
      <c r="L198" s="935"/>
      <c r="M198" s="935"/>
      <c r="N198" s="935" t="s">
        <v>886</v>
      </c>
      <c r="O198" s="944">
        <v>1040523000</v>
      </c>
      <c r="P198" s="935"/>
      <c r="Q198" s="937"/>
    </row>
    <row r="199" spans="1:17" s="651" customFormat="1" ht="33" customHeight="1">
      <c r="A199" s="963">
        <v>187</v>
      </c>
      <c r="B199" s="947" t="s">
        <v>3080</v>
      </c>
      <c r="C199" s="923" t="s">
        <v>3372</v>
      </c>
      <c r="D199" s="943" t="s">
        <v>1120</v>
      </c>
      <c r="E199" s="923"/>
      <c r="F199" s="923"/>
      <c r="G199" s="923"/>
      <c r="H199" s="935"/>
      <c r="I199" s="947" t="s">
        <v>3226</v>
      </c>
      <c r="J199" s="935">
        <v>2014</v>
      </c>
      <c r="K199" s="947" t="s">
        <v>2140</v>
      </c>
      <c r="L199" s="935"/>
      <c r="M199" s="935"/>
      <c r="N199" s="935" t="s">
        <v>886</v>
      </c>
      <c r="O199" s="944">
        <v>199488000</v>
      </c>
      <c r="P199" s="935"/>
      <c r="Q199" s="937"/>
    </row>
    <row r="200" spans="1:17" s="651" customFormat="1" ht="33" customHeight="1" thickBot="1">
      <c r="A200" s="1025">
        <v>188</v>
      </c>
      <c r="B200" s="1029" t="s">
        <v>3081</v>
      </c>
      <c r="C200" s="1027" t="s">
        <v>3372</v>
      </c>
      <c r="D200" s="1028" t="s">
        <v>1123</v>
      </c>
      <c r="E200" s="1027"/>
      <c r="F200" s="925"/>
      <c r="G200" s="925"/>
      <c r="H200" s="950"/>
      <c r="I200" s="970" t="s">
        <v>3295</v>
      </c>
      <c r="J200" s="950">
        <v>2014</v>
      </c>
      <c r="K200" s="970" t="s">
        <v>2141</v>
      </c>
      <c r="L200" s="950"/>
      <c r="M200" s="950"/>
      <c r="N200" s="950" t="s">
        <v>886</v>
      </c>
      <c r="O200" s="973">
        <v>198936000</v>
      </c>
      <c r="P200" s="950"/>
      <c r="Q200" s="951"/>
    </row>
    <row r="201" spans="1:17" s="651" customFormat="1" ht="33" customHeight="1">
      <c r="A201" s="1024">
        <v>189</v>
      </c>
      <c r="B201" s="964" t="s">
        <v>3082</v>
      </c>
      <c r="C201" s="965" t="s">
        <v>3372</v>
      </c>
      <c r="D201" s="966" t="s">
        <v>1127</v>
      </c>
      <c r="E201" s="965"/>
      <c r="F201" s="965"/>
      <c r="G201" s="965"/>
      <c r="H201" s="967"/>
      <c r="I201" s="964" t="s">
        <v>3234</v>
      </c>
      <c r="J201" s="967">
        <v>2014</v>
      </c>
      <c r="K201" s="964" t="s">
        <v>2142</v>
      </c>
      <c r="L201" s="967"/>
      <c r="M201" s="967"/>
      <c r="N201" s="967" t="s">
        <v>886</v>
      </c>
      <c r="O201" s="968">
        <v>149261000</v>
      </c>
      <c r="P201" s="967"/>
      <c r="Q201" s="969"/>
    </row>
    <row r="202" spans="1:17" s="651" customFormat="1" ht="33" customHeight="1">
      <c r="A202" s="963">
        <v>190</v>
      </c>
      <c r="B202" s="947" t="s">
        <v>3083</v>
      </c>
      <c r="C202" s="923" t="s">
        <v>3372</v>
      </c>
      <c r="D202" s="943" t="s">
        <v>1131</v>
      </c>
      <c r="E202" s="923"/>
      <c r="F202" s="923"/>
      <c r="G202" s="923"/>
      <c r="H202" s="935"/>
      <c r="I202" s="947" t="s">
        <v>3296</v>
      </c>
      <c r="J202" s="935">
        <v>2014</v>
      </c>
      <c r="K202" s="947" t="s">
        <v>2143</v>
      </c>
      <c r="L202" s="935"/>
      <c r="M202" s="935"/>
      <c r="N202" s="935" t="s">
        <v>886</v>
      </c>
      <c r="O202" s="944">
        <v>198738000</v>
      </c>
      <c r="P202" s="935"/>
      <c r="Q202" s="937"/>
    </row>
    <row r="203" spans="1:17" s="651" customFormat="1" ht="33" customHeight="1">
      <c r="A203" s="963">
        <v>191</v>
      </c>
      <c r="B203" s="947" t="s">
        <v>3084</v>
      </c>
      <c r="C203" s="923" t="s">
        <v>3372</v>
      </c>
      <c r="D203" s="943" t="s">
        <v>1135</v>
      </c>
      <c r="E203" s="923"/>
      <c r="F203" s="923"/>
      <c r="G203" s="923"/>
      <c r="H203" s="935"/>
      <c r="I203" s="947" t="s">
        <v>3231</v>
      </c>
      <c r="J203" s="935">
        <v>2014</v>
      </c>
      <c r="K203" s="947" t="s">
        <v>2144</v>
      </c>
      <c r="L203" s="935"/>
      <c r="M203" s="935"/>
      <c r="N203" s="935" t="s">
        <v>886</v>
      </c>
      <c r="O203" s="944">
        <v>198930000</v>
      </c>
      <c r="P203" s="935"/>
      <c r="Q203" s="937"/>
    </row>
    <row r="204" spans="1:17" s="651" customFormat="1" ht="33" customHeight="1">
      <c r="A204" s="963">
        <v>192</v>
      </c>
      <c r="B204" s="947" t="s">
        <v>3085</v>
      </c>
      <c r="C204" s="923" t="s">
        <v>3372</v>
      </c>
      <c r="D204" s="943" t="s">
        <v>1138</v>
      </c>
      <c r="E204" s="923"/>
      <c r="F204" s="923"/>
      <c r="G204" s="923"/>
      <c r="H204" s="935"/>
      <c r="I204" s="947" t="s">
        <v>3297</v>
      </c>
      <c r="J204" s="935">
        <v>2014</v>
      </c>
      <c r="K204" s="947" t="s">
        <v>2145</v>
      </c>
      <c r="L204" s="935"/>
      <c r="M204" s="935"/>
      <c r="N204" s="935" t="s">
        <v>886</v>
      </c>
      <c r="O204" s="944">
        <v>198429000</v>
      </c>
      <c r="P204" s="935"/>
      <c r="Q204" s="937"/>
    </row>
    <row r="205" spans="1:17" s="651" customFormat="1" ht="33" customHeight="1">
      <c r="A205" s="963">
        <v>193</v>
      </c>
      <c r="B205" s="947" t="s">
        <v>3086</v>
      </c>
      <c r="C205" s="923" t="s">
        <v>3372</v>
      </c>
      <c r="D205" s="943" t="s">
        <v>1293</v>
      </c>
      <c r="E205" s="923"/>
      <c r="F205" s="923"/>
      <c r="G205" s="923"/>
      <c r="H205" s="935"/>
      <c r="I205" s="947" t="s">
        <v>3298</v>
      </c>
      <c r="J205" s="935">
        <v>2014</v>
      </c>
      <c r="K205" s="947" t="s">
        <v>2146</v>
      </c>
      <c r="L205" s="935"/>
      <c r="M205" s="935"/>
      <c r="N205" s="935" t="s">
        <v>886</v>
      </c>
      <c r="O205" s="944">
        <v>198922000</v>
      </c>
      <c r="P205" s="935"/>
      <c r="Q205" s="937"/>
    </row>
    <row r="206" spans="1:17" s="651" customFormat="1" ht="33" customHeight="1">
      <c r="A206" s="963">
        <v>194</v>
      </c>
      <c r="B206" s="947" t="s">
        <v>3087</v>
      </c>
      <c r="C206" s="923" t="s">
        <v>3372</v>
      </c>
      <c r="D206" s="943" t="s">
        <v>1314</v>
      </c>
      <c r="E206" s="923"/>
      <c r="F206" s="923"/>
      <c r="G206" s="923"/>
      <c r="H206" s="935"/>
      <c r="I206" s="947" t="s">
        <v>3299</v>
      </c>
      <c r="J206" s="935">
        <v>2014</v>
      </c>
      <c r="K206" s="947" t="s">
        <v>2147</v>
      </c>
      <c r="L206" s="935"/>
      <c r="M206" s="935"/>
      <c r="N206" s="935" t="s">
        <v>886</v>
      </c>
      <c r="O206" s="944">
        <v>187097000</v>
      </c>
      <c r="P206" s="935"/>
      <c r="Q206" s="937"/>
    </row>
    <row r="207" spans="1:17" s="651" customFormat="1" ht="33" customHeight="1">
      <c r="A207" s="963">
        <v>195</v>
      </c>
      <c r="B207" s="947" t="s">
        <v>3088</v>
      </c>
      <c r="C207" s="923" t="s">
        <v>3372</v>
      </c>
      <c r="D207" s="943" t="s">
        <v>1319</v>
      </c>
      <c r="E207" s="923"/>
      <c r="F207" s="923"/>
      <c r="G207" s="923"/>
      <c r="H207" s="935"/>
      <c r="I207" s="947" t="s">
        <v>3300</v>
      </c>
      <c r="J207" s="935">
        <v>2014</v>
      </c>
      <c r="K207" s="947" t="s">
        <v>2148</v>
      </c>
      <c r="L207" s="935"/>
      <c r="M207" s="935"/>
      <c r="N207" s="935" t="s">
        <v>886</v>
      </c>
      <c r="O207" s="944">
        <v>176199000</v>
      </c>
      <c r="P207" s="935"/>
      <c r="Q207" s="937"/>
    </row>
    <row r="208" spans="1:17" s="651" customFormat="1" ht="33" customHeight="1">
      <c r="A208" s="963">
        <v>196</v>
      </c>
      <c r="B208" s="947" t="s">
        <v>3089</v>
      </c>
      <c r="C208" s="923" t="s">
        <v>3372</v>
      </c>
      <c r="D208" s="943" t="s">
        <v>1324</v>
      </c>
      <c r="E208" s="923"/>
      <c r="F208" s="923"/>
      <c r="G208" s="923"/>
      <c r="H208" s="935"/>
      <c r="I208" s="947" t="s">
        <v>3301</v>
      </c>
      <c r="J208" s="935">
        <v>2014</v>
      </c>
      <c r="K208" s="947" t="s">
        <v>2148</v>
      </c>
      <c r="L208" s="935"/>
      <c r="M208" s="935"/>
      <c r="N208" s="935" t="s">
        <v>886</v>
      </c>
      <c r="O208" s="944">
        <v>198937000</v>
      </c>
      <c r="P208" s="935"/>
      <c r="Q208" s="937"/>
    </row>
    <row r="209" spans="1:17" s="651" customFormat="1" ht="33" customHeight="1">
      <c r="A209" s="963">
        <v>197</v>
      </c>
      <c r="B209" s="947" t="s">
        <v>3090</v>
      </c>
      <c r="C209" s="923" t="s">
        <v>3372</v>
      </c>
      <c r="D209" s="943" t="s">
        <v>1329</v>
      </c>
      <c r="E209" s="923"/>
      <c r="F209" s="923"/>
      <c r="G209" s="923"/>
      <c r="H209" s="935"/>
      <c r="I209" s="947" t="s">
        <v>3217</v>
      </c>
      <c r="J209" s="935">
        <v>2014</v>
      </c>
      <c r="K209" s="947" t="s">
        <v>2149</v>
      </c>
      <c r="L209" s="935"/>
      <c r="M209" s="935"/>
      <c r="N209" s="935" t="s">
        <v>886</v>
      </c>
      <c r="O209" s="944">
        <v>198796000</v>
      </c>
      <c r="P209" s="935"/>
      <c r="Q209" s="937"/>
    </row>
    <row r="210" spans="1:17" s="651" customFormat="1" ht="33" customHeight="1">
      <c r="A210" s="963">
        <v>198</v>
      </c>
      <c r="B210" s="947" t="s">
        <v>3091</v>
      </c>
      <c r="C210" s="923" t="s">
        <v>3372</v>
      </c>
      <c r="D210" s="943" t="s">
        <v>926</v>
      </c>
      <c r="E210" s="923"/>
      <c r="F210" s="923"/>
      <c r="G210" s="923"/>
      <c r="H210" s="935"/>
      <c r="I210" s="947" t="s">
        <v>3231</v>
      </c>
      <c r="J210" s="935">
        <v>2014</v>
      </c>
      <c r="K210" s="947" t="s">
        <v>2150</v>
      </c>
      <c r="L210" s="935"/>
      <c r="M210" s="935"/>
      <c r="N210" s="935" t="s">
        <v>886</v>
      </c>
      <c r="O210" s="944">
        <v>198676000</v>
      </c>
      <c r="P210" s="935"/>
      <c r="Q210" s="937"/>
    </row>
    <row r="211" spans="1:17" s="651" customFormat="1" ht="33" customHeight="1">
      <c r="A211" s="963">
        <v>199</v>
      </c>
      <c r="B211" s="947" t="s">
        <v>3092</v>
      </c>
      <c r="C211" s="923" t="s">
        <v>3372</v>
      </c>
      <c r="D211" s="943" t="s">
        <v>1333</v>
      </c>
      <c r="E211" s="923"/>
      <c r="F211" s="923"/>
      <c r="G211" s="923"/>
      <c r="H211" s="935"/>
      <c r="I211" s="947" t="s">
        <v>3302</v>
      </c>
      <c r="J211" s="935">
        <v>2014</v>
      </c>
      <c r="K211" s="947" t="s">
        <v>2151</v>
      </c>
      <c r="L211" s="935"/>
      <c r="M211" s="935"/>
      <c r="N211" s="935" t="s">
        <v>886</v>
      </c>
      <c r="O211" s="944">
        <v>1757375000</v>
      </c>
      <c r="P211" s="935"/>
      <c r="Q211" s="937"/>
    </row>
    <row r="212" spans="1:17" s="651" customFormat="1" ht="33" customHeight="1">
      <c r="A212" s="963">
        <v>200</v>
      </c>
      <c r="B212" s="947" t="s">
        <v>3093</v>
      </c>
      <c r="C212" s="923" t="s">
        <v>3372</v>
      </c>
      <c r="D212" s="943" t="s">
        <v>1338</v>
      </c>
      <c r="E212" s="923"/>
      <c r="F212" s="923"/>
      <c r="G212" s="923"/>
      <c r="H212" s="935"/>
      <c r="I212" s="947" t="s">
        <v>3303</v>
      </c>
      <c r="J212" s="935">
        <v>2014</v>
      </c>
      <c r="K212" s="947" t="s">
        <v>2152</v>
      </c>
      <c r="L212" s="935"/>
      <c r="M212" s="935"/>
      <c r="N212" s="935" t="s">
        <v>886</v>
      </c>
      <c r="O212" s="944">
        <v>1717256000</v>
      </c>
      <c r="P212" s="935"/>
      <c r="Q212" s="937"/>
    </row>
    <row r="213" spans="1:17" s="651" customFormat="1" ht="33" customHeight="1">
      <c r="A213" s="963">
        <v>201</v>
      </c>
      <c r="B213" s="947" t="s">
        <v>3094</v>
      </c>
      <c r="C213" s="923" t="s">
        <v>3372</v>
      </c>
      <c r="D213" s="943" t="s">
        <v>1370</v>
      </c>
      <c r="E213" s="923"/>
      <c r="F213" s="923"/>
      <c r="G213" s="923"/>
      <c r="H213" s="935"/>
      <c r="I213" s="947" t="s">
        <v>3227</v>
      </c>
      <c r="J213" s="935">
        <v>2014</v>
      </c>
      <c r="K213" s="947" t="s">
        <v>2153</v>
      </c>
      <c r="L213" s="935"/>
      <c r="M213" s="935"/>
      <c r="N213" s="935" t="s">
        <v>886</v>
      </c>
      <c r="O213" s="944">
        <v>1497239000</v>
      </c>
      <c r="P213" s="935"/>
      <c r="Q213" s="937"/>
    </row>
    <row r="214" spans="1:17" s="651" customFormat="1" ht="33" customHeight="1">
      <c r="A214" s="963">
        <v>202</v>
      </c>
      <c r="B214" s="947" t="s">
        <v>3095</v>
      </c>
      <c r="C214" s="923" t="s">
        <v>3372</v>
      </c>
      <c r="D214" s="943" t="s">
        <v>1373</v>
      </c>
      <c r="E214" s="923"/>
      <c r="F214" s="923"/>
      <c r="G214" s="923"/>
      <c r="H214" s="935"/>
      <c r="I214" s="947" t="s">
        <v>3239</v>
      </c>
      <c r="J214" s="935">
        <v>2014</v>
      </c>
      <c r="K214" s="947" t="s">
        <v>2154</v>
      </c>
      <c r="L214" s="935"/>
      <c r="M214" s="935"/>
      <c r="N214" s="935" t="s">
        <v>886</v>
      </c>
      <c r="O214" s="944">
        <v>198830000</v>
      </c>
      <c r="P214" s="935"/>
      <c r="Q214" s="937"/>
    </row>
    <row r="215" spans="1:17" s="651" customFormat="1" ht="33" customHeight="1">
      <c r="A215" s="963">
        <v>203</v>
      </c>
      <c r="B215" s="947" t="s">
        <v>3096</v>
      </c>
      <c r="C215" s="923" t="s">
        <v>3372</v>
      </c>
      <c r="D215" s="943" t="s">
        <v>1379</v>
      </c>
      <c r="E215" s="923"/>
      <c r="F215" s="923"/>
      <c r="G215" s="923"/>
      <c r="H215" s="935"/>
      <c r="I215" s="947" t="s">
        <v>3220</v>
      </c>
      <c r="J215" s="935">
        <v>2014</v>
      </c>
      <c r="K215" s="947" t="s">
        <v>2155</v>
      </c>
      <c r="L215" s="935"/>
      <c r="M215" s="935"/>
      <c r="N215" s="935" t="s">
        <v>886</v>
      </c>
      <c r="O215" s="944">
        <v>198741000</v>
      </c>
      <c r="P215" s="935"/>
      <c r="Q215" s="937"/>
    </row>
    <row r="216" spans="1:17" s="651" customFormat="1" ht="33" customHeight="1">
      <c r="A216" s="963">
        <v>204</v>
      </c>
      <c r="B216" s="947" t="s">
        <v>3097</v>
      </c>
      <c r="C216" s="923" t="s">
        <v>3372</v>
      </c>
      <c r="D216" s="943" t="s">
        <v>1383</v>
      </c>
      <c r="E216" s="923"/>
      <c r="F216" s="923"/>
      <c r="G216" s="923"/>
      <c r="H216" s="935"/>
      <c r="I216" s="947" t="s">
        <v>3220</v>
      </c>
      <c r="J216" s="935">
        <v>2014</v>
      </c>
      <c r="K216" s="947" t="s">
        <v>2156</v>
      </c>
      <c r="L216" s="935"/>
      <c r="M216" s="935"/>
      <c r="N216" s="935" t="s">
        <v>886</v>
      </c>
      <c r="O216" s="944">
        <v>198729000</v>
      </c>
      <c r="P216" s="935"/>
      <c r="Q216" s="937"/>
    </row>
    <row r="217" spans="1:17" s="651" customFormat="1" ht="33" customHeight="1">
      <c r="A217" s="963">
        <v>205</v>
      </c>
      <c r="B217" s="947" t="s">
        <v>3098</v>
      </c>
      <c r="C217" s="923" t="s">
        <v>3372</v>
      </c>
      <c r="D217" s="943" t="s">
        <v>1387</v>
      </c>
      <c r="E217" s="923"/>
      <c r="F217" s="923"/>
      <c r="G217" s="923"/>
      <c r="H217" s="935"/>
      <c r="I217" s="947" t="s">
        <v>3304</v>
      </c>
      <c r="J217" s="935">
        <v>2014</v>
      </c>
      <c r="K217" s="947" t="s">
        <v>2157</v>
      </c>
      <c r="L217" s="935"/>
      <c r="M217" s="935"/>
      <c r="N217" s="935" t="s">
        <v>886</v>
      </c>
      <c r="O217" s="944">
        <v>198583000</v>
      </c>
      <c r="P217" s="935"/>
      <c r="Q217" s="937"/>
    </row>
    <row r="218" spans="1:17" s="651" customFormat="1" ht="33" customHeight="1">
      <c r="A218" s="963">
        <v>206</v>
      </c>
      <c r="B218" s="947" t="s">
        <v>3099</v>
      </c>
      <c r="C218" s="923" t="s">
        <v>3372</v>
      </c>
      <c r="D218" s="943" t="s">
        <v>1390</v>
      </c>
      <c r="E218" s="923"/>
      <c r="F218" s="923"/>
      <c r="G218" s="923"/>
      <c r="H218" s="935"/>
      <c r="I218" s="947" t="s">
        <v>3228</v>
      </c>
      <c r="J218" s="935">
        <v>2014</v>
      </c>
      <c r="K218" s="947" t="s">
        <v>2158</v>
      </c>
      <c r="L218" s="935"/>
      <c r="M218" s="935"/>
      <c r="N218" s="935" t="s">
        <v>886</v>
      </c>
      <c r="O218" s="944">
        <v>198937000</v>
      </c>
      <c r="P218" s="935"/>
      <c r="Q218" s="937"/>
    </row>
    <row r="219" spans="1:17" s="651" customFormat="1" ht="33" customHeight="1">
      <c r="A219" s="963">
        <v>207</v>
      </c>
      <c r="B219" s="947" t="s">
        <v>3100</v>
      </c>
      <c r="C219" s="923" t="s">
        <v>3372</v>
      </c>
      <c r="D219" s="943" t="s">
        <v>1394</v>
      </c>
      <c r="E219" s="923"/>
      <c r="F219" s="923"/>
      <c r="G219" s="923"/>
      <c r="H219" s="935"/>
      <c r="I219" s="947" t="s">
        <v>3305</v>
      </c>
      <c r="J219" s="935">
        <v>2014</v>
      </c>
      <c r="K219" s="947" t="s">
        <v>2159</v>
      </c>
      <c r="L219" s="935"/>
      <c r="M219" s="935"/>
      <c r="N219" s="935" t="s">
        <v>886</v>
      </c>
      <c r="O219" s="944">
        <v>199118000</v>
      </c>
      <c r="P219" s="935"/>
      <c r="Q219" s="937"/>
    </row>
    <row r="220" spans="1:17" s="651" customFormat="1" ht="33" customHeight="1">
      <c r="A220" s="963">
        <v>208</v>
      </c>
      <c r="B220" s="947" t="s">
        <v>3101</v>
      </c>
      <c r="C220" s="923" t="s">
        <v>3372</v>
      </c>
      <c r="D220" s="943" t="s">
        <v>1397</v>
      </c>
      <c r="E220" s="923"/>
      <c r="F220" s="923"/>
      <c r="G220" s="923"/>
      <c r="H220" s="935"/>
      <c r="I220" s="947" t="s">
        <v>3215</v>
      </c>
      <c r="J220" s="935">
        <v>2014</v>
      </c>
      <c r="K220" s="947" t="s">
        <v>2160</v>
      </c>
      <c r="L220" s="935"/>
      <c r="M220" s="935"/>
      <c r="N220" s="935" t="s">
        <v>886</v>
      </c>
      <c r="O220" s="944">
        <v>198578000</v>
      </c>
      <c r="P220" s="935"/>
      <c r="Q220" s="937"/>
    </row>
    <row r="221" spans="1:17" s="651" customFormat="1" ht="33" customHeight="1">
      <c r="A221" s="963">
        <v>209</v>
      </c>
      <c r="B221" s="947" t="s">
        <v>3102</v>
      </c>
      <c r="C221" s="923" t="s">
        <v>3372</v>
      </c>
      <c r="D221" s="943" t="s">
        <v>1400</v>
      </c>
      <c r="E221" s="923"/>
      <c r="F221" s="923"/>
      <c r="G221" s="923"/>
      <c r="H221" s="935"/>
      <c r="I221" s="947" t="s">
        <v>3220</v>
      </c>
      <c r="J221" s="935">
        <v>2014</v>
      </c>
      <c r="K221" s="947" t="s">
        <v>2160</v>
      </c>
      <c r="L221" s="935"/>
      <c r="M221" s="935"/>
      <c r="N221" s="935" t="s">
        <v>886</v>
      </c>
      <c r="O221" s="944">
        <v>198930000</v>
      </c>
      <c r="P221" s="935"/>
      <c r="Q221" s="937"/>
    </row>
    <row r="222" spans="1:17" s="651" customFormat="1" ht="33" customHeight="1" thickBot="1">
      <c r="A222" s="1025">
        <v>210</v>
      </c>
      <c r="B222" s="1029" t="s">
        <v>3103</v>
      </c>
      <c r="C222" s="1027" t="s">
        <v>3372</v>
      </c>
      <c r="D222" s="1028" t="s">
        <v>2161</v>
      </c>
      <c r="E222" s="925"/>
      <c r="F222" s="925"/>
      <c r="G222" s="925"/>
      <c r="H222" s="950"/>
      <c r="I222" s="970" t="s">
        <v>3220</v>
      </c>
      <c r="J222" s="950">
        <v>2014</v>
      </c>
      <c r="K222" s="970" t="s">
        <v>2162</v>
      </c>
      <c r="L222" s="950"/>
      <c r="M222" s="950"/>
      <c r="N222" s="935" t="s">
        <v>886</v>
      </c>
      <c r="O222" s="973">
        <v>198737000</v>
      </c>
      <c r="P222" s="950"/>
      <c r="Q222" s="951"/>
    </row>
    <row r="223" spans="1:17" s="651" customFormat="1" ht="33" customHeight="1">
      <c r="A223" s="1024">
        <v>211</v>
      </c>
      <c r="B223" s="964" t="s">
        <v>3104</v>
      </c>
      <c r="C223" s="965" t="s">
        <v>3372</v>
      </c>
      <c r="D223" s="966" t="s">
        <v>2163</v>
      </c>
      <c r="E223" s="965"/>
      <c r="F223" s="965"/>
      <c r="G223" s="965"/>
      <c r="H223" s="967"/>
      <c r="I223" s="964" t="s">
        <v>3297</v>
      </c>
      <c r="J223" s="967">
        <v>2014</v>
      </c>
      <c r="K223" s="964" t="s">
        <v>2164</v>
      </c>
      <c r="L223" s="967"/>
      <c r="M223" s="967"/>
      <c r="N223" s="935" t="s">
        <v>886</v>
      </c>
      <c r="O223" s="968">
        <v>198337000</v>
      </c>
      <c r="P223" s="967"/>
      <c r="Q223" s="969"/>
    </row>
    <row r="224" spans="1:17" s="651" customFormat="1" ht="33" customHeight="1">
      <c r="A224" s="963">
        <v>212</v>
      </c>
      <c r="B224" s="947" t="s">
        <v>3105</v>
      </c>
      <c r="C224" s="923" t="s">
        <v>3372</v>
      </c>
      <c r="D224" s="943" t="s">
        <v>2165</v>
      </c>
      <c r="E224" s="923"/>
      <c r="F224" s="923"/>
      <c r="G224" s="923"/>
      <c r="H224" s="935"/>
      <c r="I224" s="947" t="s">
        <v>3306</v>
      </c>
      <c r="J224" s="935">
        <v>2014</v>
      </c>
      <c r="K224" s="947" t="s">
        <v>2166</v>
      </c>
      <c r="L224" s="935"/>
      <c r="M224" s="935"/>
      <c r="N224" s="935" t="s">
        <v>886</v>
      </c>
      <c r="O224" s="944">
        <v>198647000</v>
      </c>
      <c r="P224" s="935"/>
      <c r="Q224" s="937"/>
    </row>
    <row r="225" spans="1:17" s="651" customFormat="1" ht="33" customHeight="1">
      <c r="A225" s="963">
        <v>213</v>
      </c>
      <c r="B225" s="947" t="s">
        <v>3106</v>
      </c>
      <c r="C225" s="923" t="s">
        <v>3372</v>
      </c>
      <c r="D225" s="943" t="s">
        <v>2167</v>
      </c>
      <c r="E225" s="923"/>
      <c r="F225" s="923"/>
      <c r="G225" s="923"/>
      <c r="H225" s="935"/>
      <c r="I225" s="947" t="s">
        <v>3230</v>
      </c>
      <c r="J225" s="935">
        <v>2014</v>
      </c>
      <c r="K225" s="947" t="s">
        <v>2166</v>
      </c>
      <c r="L225" s="935"/>
      <c r="M225" s="935"/>
      <c r="N225" s="935" t="s">
        <v>886</v>
      </c>
      <c r="O225" s="944">
        <v>198753000</v>
      </c>
      <c r="P225" s="935"/>
      <c r="Q225" s="937"/>
    </row>
    <row r="226" spans="1:17" s="651" customFormat="1" ht="33" customHeight="1">
      <c r="A226" s="963">
        <v>214</v>
      </c>
      <c r="B226" s="947" t="s">
        <v>3107</v>
      </c>
      <c r="C226" s="923" t="s">
        <v>3372</v>
      </c>
      <c r="D226" s="943" t="s">
        <v>2168</v>
      </c>
      <c r="E226" s="923"/>
      <c r="F226" s="923"/>
      <c r="G226" s="923"/>
      <c r="H226" s="935"/>
      <c r="I226" s="947" t="s">
        <v>3307</v>
      </c>
      <c r="J226" s="935">
        <v>2014</v>
      </c>
      <c r="K226" s="947" t="s">
        <v>2169</v>
      </c>
      <c r="L226" s="935"/>
      <c r="M226" s="935"/>
      <c r="N226" s="935" t="s">
        <v>886</v>
      </c>
      <c r="O226" s="944">
        <v>198904000</v>
      </c>
      <c r="P226" s="935"/>
      <c r="Q226" s="937"/>
    </row>
    <row r="227" spans="1:17" s="651" customFormat="1" ht="33" customHeight="1">
      <c r="A227" s="963">
        <v>215</v>
      </c>
      <c r="B227" s="947" t="s">
        <v>3108</v>
      </c>
      <c r="C227" s="923" t="s">
        <v>3372</v>
      </c>
      <c r="D227" s="943" t="s">
        <v>2170</v>
      </c>
      <c r="E227" s="923"/>
      <c r="F227" s="923"/>
      <c r="G227" s="923"/>
      <c r="H227" s="935"/>
      <c r="I227" s="947" t="s">
        <v>3302</v>
      </c>
      <c r="J227" s="935">
        <v>2014</v>
      </c>
      <c r="K227" s="947" t="s">
        <v>2171</v>
      </c>
      <c r="L227" s="935"/>
      <c r="M227" s="935"/>
      <c r="N227" s="935" t="s">
        <v>886</v>
      </c>
      <c r="O227" s="944">
        <v>198886000</v>
      </c>
      <c r="P227" s="935"/>
      <c r="Q227" s="937"/>
    </row>
    <row r="228" spans="1:17" s="651" customFormat="1" ht="33" customHeight="1">
      <c r="A228" s="963">
        <v>216</v>
      </c>
      <c r="B228" s="947" t="s">
        <v>3109</v>
      </c>
      <c r="C228" s="923" t="s">
        <v>3372</v>
      </c>
      <c r="D228" s="943" t="s">
        <v>2172</v>
      </c>
      <c r="E228" s="923"/>
      <c r="F228" s="923"/>
      <c r="G228" s="923"/>
      <c r="H228" s="935"/>
      <c r="I228" s="947" t="s">
        <v>3217</v>
      </c>
      <c r="J228" s="935">
        <v>2014</v>
      </c>
      <c r="K228" s="947" t="s">
        <v>2173</v>
      </c>
      <c r="L228" s="935"/>
      <c r="M228" s="935"/>
      <c r="N228" s="935" t="s">
        <v>886</v>
      </c>
      <c r="O228" s="944">
        <v>182880000</v>
      </c>
      <c r="P228" s="935"/>
      <c r="Q228" s="937"/>
    </row>
    <row r="229" spans="1:17" s="651" customFormat="1" ht="33" customHeight="1">
      <c r="A229" s="963">
        <v>217</v>
      </c>
      <c r="B229" s="947" t="s">
        <v>3110</v>
      </c>
      <c r="C229" s="923" t="s">
        <v>3372</v>
      </c>
      <c r="D229" s="943" t="s">
        <v>2174</v>
      </c>
      <c r="E229" s="923"/>
      <c r="F229" s="923"/>
      <c r="G229" s="923"/>
      <c r="H229" s="935"/>
      <c r="I229" s="947" t="s">
        <v>3308</v>
      </c>
      <c r="J229" s="935">
        <v>2014</v>
      </c>
      <c r="K229" s="947" t="s">
        <v>2175</v>
      </c>
      <c r="L229" s="935"/>
      <c r="M229" s="935"/>
      <c r="N229" s="935" t="s">
        <v>886</v>
      </c>
      <c r="O229" s="944">
        <v>198730000</v>
      </c>
      <c r="P229" s="935"/>
      <c r="Q229" s="937"/>
    </row>
    <row r="230" spans="1:17" s="651" customFormat="1" ht="33" customHeight="1">
      <c r="A230" s="963">
        <v>218</v>
      </c>
      <c r="B230" s="947" t="s">
        <v>3111</v>
      </c>
      <c r="C230" s="923" t="s">
        <v>3372</v>
      </c>
      <c r="D230" s="943" t="s">
        <v>2176</v>
      </c>
      <c r="E230" s="923"/>
      <c r="F230" s="923"/>
      <c r="G230" s="923"/>
      <c r="H230" s="935"/>
      <c r="I230" s="947" t="s">
        <v>3309</v>
      </c>
      <c r="J230" s="935">
        <v>2014</v>
      </c>
      <c r="K230" s="947" t="s">
        <v>2177</v>
      </c>
      <c r="L230" s="935"/>
      <c r="M230" s="935"/>
      <c r="N230" s="935" t="s">
        <v>886</v>
      </c>
      <c r="O230" s="944">
        <v>199341000</v>
      </c>
      <c r="P230" s="935"/>
      <c r="Q230" s="937"/>
    </row>
    <row r="231" spans="1:17" s="651" customFormat="1" ht="33" customHeight="1">
      <c r="A231" s="963">
        <v>219</v>
      </c>
      <c r="B231" s="947" t="s">
        <v>3112</v>
      </c>
      <c r="C231" s="923" t="s">
        <v>3372</v>
      </c>
      <c r="D231" s="943" t="s">
        <v>2178</v>
      </c>
      <c r="E231" s="923"/>
      <c r="F231" s="923"/>
      <c r="G231" s="923"/>
      <c r="H231" s="935"/>
      <c r="I231" s="947" t="s">
        <v>3299</v>
      </c>
      <c r="J231" s="935">
        <v>2014</v>
      </c>
      <c r="K231" s="947" t="s">
        <v>2179</v>
      </c>
      <c r="L231" s="935"/>
      <c r="M231" s="935"/>
      <c r="N231" s="935" t="s">
        <v>886</v>
      </c>
      <c r="O231" s="944">
        <v>198892000</v>
      </c>
      <c r="P231" s="935"/>
      <c r="Q231" s="937"/>
    </row>
    <row r="232" spans="1:17" s="651" customFormat="1" ht="33" customHeight="1">
      <c r="A232" s="963">
        <v>220</v>
      </c>
      <c r="B232" s="947" t="s">
        <v>3113</v>
      </c>
      <c r="C232" s="923" t="s">
        <v>3372</v>
      </c>
      <c r="D232" s="943" t="s">
        <v>2180</v>
      </c>
      <c r="E232" s="923"/>
      <c r="F232" s="923"/>
      <c r="G232" s="923"/>
      <c r="H232" s="935"/>
      <c r="I232" s="947" t="s">
        <v>3281</v>
      </c>
      <c r="J232" s="935">
        <v>2014</v>
      </c>
      <c r="K232" s="947" t="s">
        <v>2181</v>
      </c>
      <c r="L232" s="935"/>
      <c r="M232" s="935"/>
      <c r="N232" s="935" t="s">
        <v>886</v>
      </c>
      <c r="O232" s="944">
        <v>198945000</v>
      </c>
      <c r="P232" s="935"/>
      <c r="Q232" s="937"/>
    </row>
    <row r="233" spans="1:17" s="651" customFormat="1" ht="33" customHeight="1">
      <c r="A233" s="963">
        <v>221</v>
      </c>
      <c r="B233" s="947" t="s">
        <v>3114</v>
      </c>
      <c r="C233" s="923" t="s">
        <v>3372</v>
      </c>
      <c r="D233" s="943" t="s">
        <v>926</v>
      </c>
      <c r="E233" s="923"/>
      <c r="F233" s="923"/>
      <c r="G233" s="923"/>
      <c r="H233" s="935"/>
      <c r="I233" s="947" t="s">
        <v>3310</v>
      </c>
      <c r="J233" s="935">
        <v>2014</v>
      </c>
      <c r="K233" s="947" t="s">
        <v>2182</v>
      </c>
      <c r="L233" s="935"/>
      <c r="M233" s="935"/>
      <c r="N233" s="935" t="s">
        <v>886</v>
      </c>
      <c r="O233" s="944">
        <v>197849000</v>
      </c>
      <c r="P233" s="935"/>
      <c r="Q233" s="937"/>
    </row>
    <row r="234" spans="1:17" s="651" customFormat="1" ht="33" customHeight="1">
      <c r="A234" s="963">
        <v>222</v>
      </c>
      <c r="B234" s="947" t="s">
        <v>3115</v>
      </c>
      <c r="C234" s="923" t="s">
        <v>3372</v>
      </c>
      <c r="D234" s="943" t="s">
        <v>2183</v>
      </c>
      <c r="E234" s="923"/>
      <c r="F234" s="923"/>
      <c r="G234" s="923"/>
      <c r="H234" s="935"/>
      <c r="I234" s="947" t="s">
        <v>3228</v>
      </c>
      <c r="J234" s="935">
        <v>2014</v>
      </c>
      <c r="K234" s="947" t="s">
        <v>2184</v>
      </c>
      <c r="L234" s="935"/>
      <c r="M234" s="935"/>
      <c r="N234" s="935" t="s">
        <v>886</v>
      </c>
      <c r="O234" s="944">
        <v>198950000</v>
      </c>
      <c r="P234" s="935"/>
      <c r="Q234" s="937"/>
    </row>
    <row r="235" spans="1:17" s="651" customFormat="1" ht="33" customHeight="1">
      <c r="A235" s="963">
        <v>223</v>
      </c>
      <c r="B235" s="947" t="s">
        <v>3116</v>
      </c>
      <c r="C235" s="923" t="s">
        <v>3372</v>
      </c>
      <c r="D235" s="943" t="s">
        <v>2185</v>
      </c>
      <c r="E235" s="923"/>
      <c r="F235" s="923"/>
      <c r="G235" s="923"/>
      <c r="H235" s="935"/>
      <c r="I235" s="947" t="s">
        <v>3311</v>
      </c>
      <c r="J235" s="935">
        <v>2014</v>
      </c>
      <c r="K235" s="947" t="s">
        <v>2186</v>
      </c>
      <c r="L235" s="935"/>
      <c r="M235" s="935"/>
      <c r="N235" s="935" t="s">
        <v>886</v>
      </c>
      <c r="O235" s="944">
        <v>198928000</v>
      </c>
      <c r="P235" s="935"/>
      <c r="Q235" s="937"/>
    </row>
    <row r="236" spans="1:17" s="651" customFormat="1" ht="33" customHeight="1">
      <c r="A236" s="963">
        <v>224</v>
      </c>
      <c r="B236" s="947" t="s">
        <v>3117</v>
      </c>
      <c r="C236" s="923" t="s">
        <v>3372</v>
      </c>
      <c r="D236" s="943"/>
      <c r="E236" s="923"/>
      <c r="F236" s="923"/>
      <c r="G236" s="923"/>
      <c r="H236" s="935"/>
      <c r="I236" s="947" t="s">
        <v>3312</v>
      </c>
      <c r="J236" s="945">
        <v>2015</v>
      </c>
      <c r="K236" s="947"/>
      <c r="L236" s="935"/>
      <c r="M236" s="935"/>
      <c r="N236" s="935" t="s">
        <v>886</v>
      </c>
      <c r="O236" s="946">
        <v>1909350000</v>
      </c>
      <c r="P236" s="935"/>
      <c r="Q236" s="937"/>
    </row>
    <row r="237" spans="1:17" s="651" customFormat="1" ht="33" customHeight="1">
      <c r="A237" s="963">
        <v>225</v>
      </c>
      <c r="B237" s="947" t="s">
        <v>3118</v>
      </c>
      <c r="C237" s="923" t="s">
        <v>3372</v>
      </c>
      <c r="D237" s="935"/>
      <c r="E237" s="923"/>
      <c r="F237" s="923"/>
      <c r="G237" s="923"/>
      <c r="H237" s="935"/>
      <c r="I237" s="947" t="s">
        <v>3313</v>
      </c>
      <c r="J237" s="945">
        <v>2015</v>
      </c>
      <c r="K237" s="947"/>
      <c r="L237" s="935"/>
      <c r="M237" s="935"/>
      <c r="N237" s="935" t="s">
        <v>886</v>
      </c>
      <c r="O237" s="946">
        <v>1805245000</v>
      </c>
      <c r="P237" s="935"/>
      <c r="Q237" s="937"/>
    </row>
    <row r="238" spans="1:17" s="651" customFormat="1" ht="33" customHeight="1">
      <c r="A238" s="963">
        <v>226</v>
      </c>
      <c r="B238" s="947" t="s">
        <v>3119</v>
      </c>
      <c r="C238" s="923" t="s">
        <v>3372</v>
      </c>
      <c r="D238" s="935"/>
      <c r="E238" s="923"/>
      <c r="F238" s="923"/>
      <c r="G238" s="923"/>
      <c r="H238" s="935"/>
      <c r="I238" s="947" t="s">
        <v>3314</v>
      </c>
      <c r="J238" s="945">
        <v>2015</v>
      </c>
      <c r="K238" s="947"/>
      <c r="L238" s="935"/>
      <c r="M238" s="935"/>
      <c r="N238" s="935" t="s">
        <v>886</v>
      </c>
      <c r="O238" s="946">
        <v>1913500000</v>
      </c>
      <c r="P238" s="935"/>
      <c r="Q238" s="937"/>
    </row>
    <row r="239" spans="1:17" s="651" customFormat="1" ht="33" customHeight="1">
      <c r="A239" s="963">
        <v>227</v>
      </c>
      <c r="B239" s="947" t="s">
        <v>3120</v>
      </c>
      <c r="C239" s="923" t="s">
        <v>3372</v>
      </c>
      <c r="D239" s="935"/>
      <c r="E239" s="923"/>
      <c r="F239" s="923"/>
      <c r="G239" s="923"/>
      <c r="H239" s="935"/>
      <c r="I239" s="947" t="s">
        <v>3315</v>
      </c>
      <c r="J239" s="945">
        <v>2015</v>
      </c>
      <c r="K239" s="947"/>
      <c r="L239" s="935"/>
      <c r="M239" s="935"/>
      <c r="N239" s="935" t="s">
        <v>886</v>
      </c>
      <c r="O239" s="946">
        <v>2583271560</v>
      </c>
      <c r="P239" s="935"/>
      <c r="Q239" s="937"/>
    </row>
    <row r="240" spans="1:17" s="651" customFormat="1" ht="33" customHeight="1">
      <c r="A240" s="963">
        <v>228</v>
      </c>
      <c r="B240" s="947" t="s">
        <v>3121</v>
      </c>
      <c r="C240" s="923" t="s">
        <v>3372</v>
      </c>
      <c r="D240" s="935"/>
      <c r="E240" s="923"/>
      <c r="F240" s="923"/>
      <c r="G240" s="923"/>
      <c r="H240" s="935"/>
      <c r="I240" s="947" t="s">
        <v>2513</v>
      </c>
      <c r="J240" s="945">
        <v>2015</v>
      </c>
      <c r="K240" s="947"/>
      <c r="L240" s="935"/>
      <c r="M240" s="935"/>
      <c r="N240" s="935" t="s">
        <v>886</v>
      </c>
      <c r="O240" s="946">
        <v>1329751000</v>
      </c>
      <c r="P240" s="935"/>
      <c r="Q240" s="937"/>
    </row>
    <row r="241" spans="1:17" s="651" customFormat="1" ht="33" customHeight="1">
      <c r="A241" s="963">
        <v>229</v>
      </c>
      <c r="B241" s="947" t="s">
        <v>3122</v>
      </c>
      <c r="C241" s="923" t="s">
        <v>3372</v>
      </c>
      <c r="D241" s="935"/>
      <c r="E241" s="923"/>
      <c r="F241" s="923"/>
      <c r="G241" s="923"/>
      <c r="H241" s="935"/>
      <c r="I241" s="947" t="s">
        <v>3287</v>
      </c>
      <c r="J241" s="945">
        <v>2015</v>
      </c>
      <c r="K241" s="947"/>
      <c r="L241" s="935"/>
      <c r="M241" s="935"/>
      <c r="N241" s="935" t="s">
        <v>886</v>
      </c>
      <c r="O241" s="946">
        <v>1865618000</v>
      </c>
      <c r="P241" s="935"/>
      <c r="Q241" s="937"/>
    </row>
    <row r="242" spans="1:17" s="651" customFormat="1" ht="33" customHeight="1">
      <c r="A242" s="963">
        <v>230</v>
      </c>
      <c r="B242" s="947" t="s">
        <v>3123</v>
      </c>
      <c r="C242" s="923" t="s">
        <v>3372</v>
      </c>
      <c r="D242" s="935"/>
      <c r="E242" s="923"/>
      <c r="F242" s="923"/>
      <c r="G242" s="923"/>
      <c r="H242" s="935"/>
      <c r="I242" s="947" t="s">
        <v>3316</v>
      </c>
      <c r="J242" s="945">
        <v>2015</v>
      </c>
      <c r="K242" s="947"/>
      <c r="L242" s="935"/>
      <c r="M242" s="935"/>
      <c r="N242" s="935" t="s">
        <v>886</v>
      </c>
      <c r="O242" s="946">
        <v>1967490000</v>
      </c>
      <c r="P242" s="935"/>
      <c r="Q242" s="937"/>
    </row>
    <row r="243" spans="1:17" s="651" customFormat="1" ht="33" customHeight="1">
      <c r="A243" s="963">
        <v>231</v>
      </c>
      <c r="B243" s="947" t="s">
        <v>3124</v>
      </c>
      <c r="C243" s="923" t="s">
        <v>3372</v>
      </c>
      <c r="D243" s="935"/>
      <c r="E243" s="923"/>
      <c r="F243" s="923"/>
      <c r="G243" s="923"/>
      <c r="H243" s="935"/>
      <c r="I243" s="947" t="s">
        <v>3257</v>
      </c>
      <c r="J243" s="945">
        <v>2015</v>
      </c>
      <c r="K243" s="947"/>
      <c r="L243" s="935"/>
      <c r="M243" s="935"/>
      <c r="N243" s="935" t="s">
        <v>886</v>
      </c>
      <c r="O243" s="946">
        <v>1980868000</v>
      </c>
      <c r="P243" s="935"/>
      <c r="Q243" s="937"/>
    </row>
    <row r="244" spans="1:17" s="651" customFormat="1" ht="33" customHeight="1">
      <c r="A244" s="963">
        <v>232</v>
      </c>
      <c r="B244" s="947" t="s">
        <v>3125</v>
      </c>
      <c r="C244" s="923" t="s">
        <v>3372</v>
      </c>
      <c r="D244" s="935"/>
      <c r="E244" s="923"/>
      <c r="F244" s="923"/>
      <c r="G244" s="923"/>
      <c r="H244" s="935"/>
      <c r="I244" s="947" t="s">
        <v>3230</v>
      </c>
      <c r="J244" s="945">
        <v>2015</v>
      </c>
      <c r="K244" s="947"/>
      <c r="L244" s="935"/>
      <c r="M244" s="935"/>
      <c r="N244" s="935" t="s">
        <v>886</v>
      </c>
      <c r="O244" s="946">
        <v>1908325000</v>
      </c>
      <c r="P244" s="935"/>
      <c r="Q244" s="937"/>
    </row>
    <row r="245" spans="1:17" s="651" customFormat="1" ht="33" customHeight="1">
      <c r="A245" s="963">
        <v>233</v>
      </c>
      <c r="B245" s="947" t="s">
        <v>3126</v>
      </c>
      <c r="C245" s="923" t="s">
        <v>3372</v>
      </c>
      <c r="D245" s="935"/>
      <c r="E245" s="923"/>
      <c r="F245" s="923"/>
      <c r="G245" s="923"/>
      <c r="H245" s="935"/>
      <c r="I245" s="947" t="s">
        <v>2513</v>
      </c>
      <c r="J245" s="945">
        <v>2015</v>
      </c>
      <c r="K245" s="947"/>
      <c r="L245" s="935"/>
      <c r="M245" s="935"/>
      <c r="N245" s="935" t="s">
        <v>886</v>
      </c>
      <c r="O245" s="946">
        <v>1861239000</v>
      </c>
      <c r="P245" s="935"/>
      <c r="Q245" s="937"/>
    </row>
    <row r="246" spans="1:17" s="651" customFormat="1" ht="33" customHeight="1" thickBot="1">
      <c r="A246" s="1025">
        <v>234</v>
      </c>
      <c r="B246" s="1029" t="s">
        <v>3127</v>
      </c>
      <c r="C246" s="1027" t="s">
        <v>3372</v>
      </c>
      <c r="D246" s="1030"/>
      <c r="E246" s="1027"/>
      <c r="F246" s="925"/>
      <c r="G246" s="925"/>
      <c r="H246" s="950"/>
      <c r="I246" s="970" t="s">
        <v>3297</v>
      </c>
      <c r="J246" s="972">
        <v>2015</v>
      </c>
      <c r="K246" s="970"/>
      <c r="L246" s="950"/>
      <c r="M246" s="950"/>
      <c r="N246" s="935" t="s">
        <v>886</v>
      </c>
      <c r="O246" s="976">
        <v>193360000</v>
      </c>
      <c r="P246" s="950"/>
      <c r="Q246" s="951"/>
    </row>
    <row r="247" spans="1:17" s="651" customFormat="1" ht="33" customHeight="1">
      <c r="A247" s="1024">
        <v>235</v>
      </c>
      <c r="B247" s="964" t="s">
        <v>3128</v>
      </c>
      <c r="C247" s="965" t="s">
        <v>3372</v>
      </c>
      <c r="D247" s="967"/>
      <c r="E247" s="965"/>
      <c r="F247" s="965"/>
      <c r="G247" s="965"/>
      <c r="H247" s="967"/>
      <c r="I247" s="964" t="s">
        <v>3317</v>
      </c>
      <c r="J247" s="974">
        <v>2015</v>
      </c>
      <c r="K247" s="964"/>
      <c r="L247" s="967"/>
      <c r="M247" s="967"/>
      <c r="N247" s="935" t="s">
        <v>886</v>
      </c>
      <c r="O247" s="975">
        <v>192938000</v>
      </c>
      <c r="P247" s="967"/>
      <c r="Q247" s="969"/>
    </row>
    <row r="248" spans="1:17" s="651" customFormat="1" ht="33" customHeight="1">
      <c r="A248" s="963">
        <v>236</v>
      </c>
      <c r="B248" s="947" t="s">
        <v>3129</v>
      </c>
      <c r="C248" s="923" t="s">
        <v>3372</v>
      </c>
      <c r="D248" s="935"/>
      <c r="E248" s="923"/>
      <c r="F248" s="923"/>
      <c r="G248" s="923"/>
      <c r="H248" s="935"/>
      <c r="I248" s="947" t="s">
        <v>3318</v>
      </c>
      <c r="J248" s="945">
        <v>2015</v>
      </c>
      <c r="K248" s="947"/>
      <c r="L248" s="935"/>
      <c r="M248" s="935"/>
      <c r="N248" s="935" t="s">
        <v>886</v>
      </c>
      <c r="O248" s="946">
        <v>183837400</v>
      </c>
      <c r="P248" s="935"/>
      <c r="Q248" s="937"/>
    </row>
    <row r="249" spans="1:17" s="651" customFormat="1" ht="33" customHeight="1">
      <c r="A249" s="963">
        <v>237</v>
      </c>
      <c r="B249" s="947" t="s">
        <v>3130</v>
      </c>
      <c r="C249" s="923" t="s">
        <v>3372</v>
      </c>
      <c r="D249" s="935"/>
      <c r="E249" s="923"/>
      <c r="F249" s="923"/>
      <c r="G249" s="923"/>
      <c r="H249" s="935"/>
      <c r="I249" s="947" t="s">
        <v>3319</v>
      </c>
      <c r="J249" s="945">
        <v>2015</v>
      </c>
      <c r="K249" s="947"/>
      <c r="L249" s="935"/>
      <c r="M249" s="935"/>
      <c r="N249" s="935" t="s">
        <v>886</v>
      </c>
      <c r="O249" s="946">
        <v>193645000</v>
      </c>
      <c r="P249" s="935"/>
      <c r="Q249" s="937"/>
    </row>
    <row r="250" spans="1:17" s="651" customFormat="1" ht="33" customHeight="1">
      <c r="A250" s="963">
        <v>238</v>
      </c>
      <c r="B250" s="947" t="s">
        <v>3131</v>
      </c>
      <c r="C250" s="923" t="s">
        <v>3372</v>
      </c>
      <c r="D250" s="935"/>
      <c r="E250" s="923"/>
      <c r="F250" s="923"/>
      <c r="G250" s="923"/>
      <c r="H250" s="935"/>
      <c r="I250" s="947" t="s">
        <v>3320</v>
      </c>
      <c r="J250" s="945">
        <v>2015</v>
      </c>
      <c r="K250" s="947"/>
      <c r="L250" s="935"/>
      <c r="M250" s="935"/>
      <c r="N250" s="935" t="s">
        <v>886</v>
      </c>
      <c r="O250" s="946">
        <v>184411200</v>
      </c>
      <c r="P250" s="935"/>
      <c r="Q250" s="937"/>
    </row>
    <row r="251" spans="1:17" s="651" customFormat="1" ht="33" customHeight="1">
      <c r="A251" s="963">
        <v>239</v>
      </c>
      <c r="B251" s="947" t="s">
        <v>3132</v>
      </c>
      <c r="C251" s="923" t="s">
        <v>3372</v>
      </c>
      <c r="D251" s="935"/>
      <c r="E251" s="923"/>
      <c r="F251" s="923"/>
      <c r="G251" s="923"/>
      <c r="H251" s="935"/>
      <c r="I251" s="947" t="s">
        <v>3246</v>
      </c>
      <c r="J251" s="945">
        <v>2015</v>
      </c>
      <c r="K251" s="947"/>
      <c r="L251" s="935"/>
      <c r="M251" s="935"/>
      <c r="N251" s="935" t="s">
        <v>886</v>
      </c>
      <c r="O251" s="946">
        <v>193597000</v>
      </c>
      <c r="P251" s="935"/>
      <c r="Q251" s="937"/>
    </row>
    <row r="252" spans="1:17" s="651" customFormat="1" ht="33" customHeight="1">
      <c r="A252" s="963">
        <v>240</v>
      </c>
      <c r="B252" s="947" t="s">
        <v>3133</v>
      </c>
      <c r="C252" s="923" t="s">
        <v>3372</v>
      </c>
      <c r="D252" s="935"/>
      <c r="E252" s="923"/>
      <c r="F252" s="923"/>
      <c r="G252" s="923"/>
      <c r="H252" s="935"/>
      <c r="I252" s="947" t="s">
        <v>3321</v>
      </c>
      <c r="J252" s="945">
        <v>2015</v>
      </c>
      <c r="K252" s="947"/>
      <c r="L252" s="935"/>
      <c r="M252" s="935"/>
      <c r="N252" s="935" t="s">
        <v>886</v>
      </c>
      <c r="O252" s="946">
        <v>193476000</v>
      </c>
      <c r="P252" s="935"/>
      <c r="Q252" s="937"/>
    </row>
    <row r="253" spans="1:17" s="651" customFormat="1" ht="33" customHeight="1">
      <c r="A253" s="963">
        <v>241</v>
      </c>
      <c r="B253" s="947" t="s">
        <v>3134</v>
      </c>
      <c r="C253" s="923" t="s">
        <v>3372</v>
      </c>
      <c r="D253" s="935"/>
      <c r="E253" s="923"/>
      <c r="F253" s="923"/>
      <c r="G253" s="923"/>
      <c r="H253" s="935"/>
      <c r="I253" s="947" t="s">
        <v>2513</v>
      </c>
      <c r="J253" s="945">
        <v>2015</v>
      </c>
      <c r="K253" s="947"/>
      <c r="L253" s="935"/>
      <c r="M253" s="935"/>
      <c r="N253" s="935" t="s">
        <v>886</v>
      </c>
      <c r="O253" s="946">
        <v>193207000</v>
      </c>
      <c r="P253" s="935"/>
      <c r="Q253" s="937"/>
    </row>
    <row r="254" spans="1:17" s="651" customFormat="1" ht="33" customHeight="1">
      <c r="A254" s="963">
        <v>242</v>
      </c>
      <c r="B254" s="947" t="s">
        <v>3135</v>
      </c>
      <c r="C254" s="923" t="s">
        <v>3372</v>
      </c>
      <c r="D254" s="935"/>
      <c r="E254" s="923"/>
      <c r="F254" s="923"/>
      <c r="G254" s="923"/>
      <c r="H254" s="935"/>
      <c r="I254" s="947" t="s">
        <v>3289</v>
      </c>
      <c r="J254" s="945">
        <v>2015</v>
      </c>
      <c r="K254" s="947"/>
      <c r="L254" s="935"/>
      <c r="M254" s="935"/>
      <c r="N254" s="935" t="s">
        <v>886</v>
      </c>
      <c r="O254" s="946">
        <v>193476000</v>
      </c>
      <c r="P254" s="935"/>
      <c r="Q254" s="937"/>
    </row>
    <row r="255" spans="1:17" s="651" customFormat="1" ht="33" customHeight="1">
      <c r="A255" s="963">
        <v>243</v>
      </c>
      <c r="B255" s="947" t="s">
        <v>3136</v>
      </c>
      <c r="C255" s="923" t="s">
        <v>3372</v>
      </c>
      <c r="D255" s="935"/>
      <c r="E255" s="923"/>
      <c r="F255" s="923"/>
      <c r="G255" s="923"/>
      <c r="H255" s="935"/>
      <c r="I255" s="947" t="s">
        <v>3228</v>
      </c>
      <c r="J255" s="945">
        <v>2015</v>
      </c>
      <c r="K255" s="947"/>
      <c r="L255" s="935"/>
      <c r="M255" s="935"/>
      <c r="N255" s="935" t="s">
        <v>886</v>
      </c>
      <c r="O255" s="946">
        <v>193597000</v>
      </c>
      <c r="P255" s="935"/>
      <c r="Q255" s="937"/>
    </row>
    <row r="256" spans="1:17" s="651" customFormat="1" ht="33" customHeight="1">
      <c r="A256" s="963">
        <v>244</v>
      </c>
      <c r="B256" s="947" t="s">
        <v>3137</v>
      </c>
      <c r="C256" s="923" t="s">
        <v>3372</v>
      </c>
      <c r="D256" s="923"/>
      <c r="E256" s="923"/>
      <c r="F256" s="923"/>
      <c r="G256" s="923"/>
      <c r="H256" s="935"/>
      <c r="I256" s="923" t="s">
        <v>3322</v>
      </c>
      <c r="J256" s="945">
        <v>2015</v>
      </c>
      <c r="K256" s="947"/>
      <c r="L256" s="935"/>
      <c r="M256" s="935"/>
      <c r="N256" s="935" t="s">
        <v>886</v>
      </c>
      <c r="O256" s="946">
        <v>99227000</v>
      </c>
      <c r="P256" s="935"/>
      <c r="Q256" s="937"/>
    </row>
    <row r="257" spans="1:17" s="651" customFormat="1" ht="33" customHeight="1">
      <c r="A257" s="963">
        <v>245</v>
      </c>
      <c r="B257" s="953" t="s">
        <v>3138</v>
      </c>
      <c r="C257" s="923" t="s">
        <v>3372</v>
      </c>
      <c r="D257" s="923"/>
      <c r="E257" s="923"/>
      <c r="F257" s="923"/>
      <c r="G257" s="923"/>
      <c r="H257" s="935"/>
      <c r="I257" s="923" t="s">
        <v>3323</v>
      </c>
      <c r="J257" s="945">
        <v>2015</v>
      </c>
      <c r="K257" s="947"/>
      <c r="L257" s="935"/>
      <c r="M257" s="935"/>
      <c r="N257" s="935" t="s">
        <v>886</v>
      </c>
      <c r="O257" s="946">
        <v>193481000</v>
      </c>
      <c r="P257" s="935"/>
      <c r="Q257" s="937"/>
    </row>
    <row r="258" spans="1:17" s="651" customFormat="1" ht="33" customHeight="1">
      <c r="A258" s="963">
        <v>246</v>
      </c>
      <c r="B258" s="953" t="s">
        <v>3139</v>
      </c>
      <c r="C258" s="923" t="s">
        <v>3372</v>
      </c>
      <c r="D258" s="923"/>
      <c r="E258" s="923"/>
      <c r="F258" s="923"/>
      <c r="G258" s="923"/>
      <c r="H258" s="935"/>
      <c r="I258" s="923" t="s">
        <v>3324</v>
      </c>
      <c r="J258" s="935">
        <v>2016</v>
      </c>
      <c r="K258" s="947"/>
      <c r="L258" s="935"/>
      <c r="M258" s="935"/>
      <c r="N258" s="935" t="s">
        <v>886</v>
      </c>
      <c r="O258" s="948">
        <v>1808894000</v>
      </c>
      <c r="P258" s="935"/>
      <c r="Q258" s="937"/>
    </row>
    <row r="259" spans="1:17" s="651" customFormat="1" ht="33" customHeight="1">
      <c r="A259" s="963">
        <v>247</v>
      </c>
      <c r="B259" s="953" t="s">
        <v>3140</v>
      </c>
      <c r="C259" s="923" t="s">
        <v>3372</v>
      </c>
      <c r="D259" s="923"/>
      <c r="E259" s="923"/>
      <c r="F259" s="923"/>
      <c r="G259" s="923"/>
      <c r="H259" s="935"/>
      <c r="I259" s="923" t="s">
        <v>3246</v>
      </c>
      <c r="J259" s="935">
        <v>2016</v>
      </c>
      <c r="K259" s="947"/>
      <c r="L259" s="935"/>
      <c r="M259" s="935"/>
      <c r="N259" s="935" t="s">
        <v>886</v>
      </c>
      <c r="O259" s="948">
        <v>183140000</v>
      </c>
      <c r="P259" s="935"/>
      <c r="Q259" s="937"/>
    </row>
    <row r="260" spans="1:17" s="651" customFormat="1" ht="33" customHeight="1">
      <c r="A260" s="963">
        <v>248</v>
      </c>
      <c r="B260" s="953" t="s">
        <v>3141</v>
      </c>
      <c r="C260" s="923" t="s">
        <v>3372</v>
      </c>
      <c r="D260" s="923"/>
      <c r="E260" s="923"/>
      <c r="F260" s="923"/>
      <c r="G260" s="923"/>
      <c r="H260" s="935"/>
      <c r="I260" s="923" t="s">
        <v>3318</v>
      </c>
      <c r="J260" s="935">
        <v>2016</v>
      </c>
      <c r="K260" s="947"/>
      <c r="L260" s="935"/>
      <c r="M260" s="935"/>
      <c r="N260" s="935" t="s">
        <v>886</v>
      </c>
      <c r="O260" s="948">
        <v>9329600</v>
      </c>
      <c r="P260" s="935"/>
      <c r="Q260" s="937"/>
    </row>
    <row r="261" spans="1:17" s="651" customFormat="1" ht="33" customHeight="1">
      <c r="A261" s="963">
        <v>249</v>
      </c>
      <c r="B261" s="953" t="s">
        <v>3142</v>
      </c>
      <c r="C261" s="923" t="s">
        <v>3372</v>
      </c>
      <c r="D261" s="923"/>
      <c r="E261" s="923"/>
      <c r="F261" s="923"/>
      <c r="G261" s="923"/>
      <c r="H261" s="935"/>
      <c r="I261" s="923" t="s">
        <v>3320</v>
      </c>
      <c r="J261" s="935">
        <v>2016</v>
      </c>
      <c r="K261" s="947"/>
      <c r="L261" s="935"/>
      <c r="M261" s="935"/>
      <c r="N261" s="935" t="s">
        <v>886</v>
      </c>
      <c r="O261" s="948">
        <v>9359800</v>
      </c>
      <c r="P261" s="935"/>
      <c r="Q261" s="937"/>
    </row>
    <row r="262" spans="1:17" s="651" customFormat="1" ht="33" customHeight="1">
      <c r="A262" s="963">
        <v>250</v>
      </c>
      <c r="B262" s="1062" t="s">
        <v>3406</v>
      </c>
      <c r="C262" s="923" t="s">
        <v>3372</v>
      </c>
      <c r="D262" s="1063"/>
      <c r="E262" s="1063"/>
      <c r="F262" s="1063"/>
      <c r="G262" s="1063"/>
      <c r="H262" s="1064"/>
      <c r="I262" s="1063" t="s">
        <v>3409</v>
      </c>
      <c r="J262" s="1064">
        <v>2018</v>
      </c>
      <c r="K262" s="1065"/>
      <c r="L262" s="1064"/>
      <c r="M262" s="1064"/>
      <c r="N262" s="935" t="s">
        <v>886</v>
      </c>
      <c r="O262" s="1066">
        <v>190298000</v>
      </c>
      <c r="P262" s="1064"/>
      <c r="Q262" s="1067"/>
    </row>
    <row r="263" spans="1:17" s="651" customFormat="1" ht="33" customHeight="1">
      <c r="A263" s="963">
        <v>251</v>
      </c>
      <c r="B263" s="1062" t="s">
        <v>3407</v>
      </c>
      <c r="C263" s="923" t="s">
        <v>3372</v>
      </c>
      <c r="D263" s="1063"/>
      <c r="E263" s="1063"/>
      <c r="F263" s="1063"/>
      <c r="G263" s="1063"/>
      <c r="H263" s="1064"/>
      <c r="I263" s="1063" t="s">
        <v>3215</v>
      </c>
      <c r="J263" s="1064">
        <v>2018</v>
      </c>
      <c r="K263" s="1065"/>
      <c r="L263" s="1064"/>
      <c r="M263" s="1064"/>
      <c r="N263" s="935" t="s">
        <v>886</v>
      </c>
      <c r="O263" s="1066">
        <v>189889000</v>
      </c>
      <c r="P263" s="1064"/>
      <c r="Q263" s="1067"/>
    </row>
    <row r="264" spans="1:17" s="651" customFormat="1" ht="33" customHeight="1">
      <c r="A264" s="963">
        <v>252</v>
      </c>
      <c r="B264" s="1062" t="s">
        <v>3408</v>
      </c>
      <c r="C264" s="923" t="s">
        <v>3372</v>
      </c>
      <c r="D264" s="1063"/>
      <c r="E264" s="1063"/>
      <c r="F264" s="1063"/>
      <c r="G264" s="1063"/>
      <c r="H264" s="1064"/>
      <c r="I264" s="1063" t="s">
        <v>3410</v>
      </c>
      <c r="J264" s="1064">
        <v>2018</v>
      </c>
      <c r="K264" s="1065"/>
      <c r="L264" s="1064"/>
      <c r="M264" s="1064"/>
      <c r="N264" s="935" t="s">
        <v>886</v>
      </c>
      <c r="O264" s="1066">
        <v>190234000</v>
      </c>
      <c r="P264" s="1064"/>
      <c r="Q264" s="1067"/>
    </row>
    <row r="265" spans="1:17" s="651" customFormat="1" ht="25" customHeight="1">
      <c r="A265" s="942"/>
      <c r="B265" s="947" t="s">
        <v>2513</v>
      </c>
      <c r="C265" s="923"/>
      <c r="D265" s="923"/>
      <c r="E265" s="923"/>
      <c r="F265" s="923"/>
      <c r="G265" s="923"/>
      <c r="H265" s="935"/>
      <c r="I265" s="1063"/>
      <c r="J265" s="935"/>
      <c r="K265" s="947"/>
      <c r="L265" s="935"/>
      <c r="M265" s="935"/>
      <c r="N265" s="935"/>
      <c r="O265" s="935"/>
      <c r="P265" s="935"/>
      <c r="Q265" s="937"/>
    </row>
    <row r="266" spans="1:17" s="651" customFormat="1" ht="25" customHeight="1">
      <c r="A266" s="938" t="s">
        <v>2187</v>
      </c>
      <c r="B266" s="939" t="s">
        <v>3143</v>
      </c>
      <c r="C266" s="923"/>
      <c r="D266" s="935"/>
      <c r="E266" s="923"/>
      <c r="F266" s="923"/>
      <c r="G266" s="923"/>
      <c r="H266" s="935"/>
      <c r="I266" s="923"/>
      <c r="J266" s="935"/>
      <c r="K266" s="947"/>
      <c r="L266" s="935"/>
      <c r="M266" s="935"/>
      <c r="N266" s="935"/>
      <c r="O266" s="940">
        <f>SUM(O267:O275)</f>
        <v>3434236608</v>
      </c>
      <c r="P266" s="935"/>
      <c r="Q266" s="937"/>
    </row>
    <row r="267" spans="1:17" s="651" customFormat="1" ht="32" customHeight="1">
      <c r="A267" s="963">
        <v>1</v>
      </c>
      <c r="B267" s="953" t="s">
        <v>3144</v>
      </c>
      <c r="C267" s="923" t="s">
        <v>3374</v>
      </c>
      <c r="D267" s="923"/>
      <c r="E267" s="923"/>
      <c r="F267" s="923"/>
      <c r="G267" s="923"/>
      <c r="H267" s="935"/>
      <c r="I267" s="923" t="s">
        <v>3325</v>
      </c>
      <c r="J267" s="945">
        <v>2015</v>
      </c>
      <c r="K267" s="962"/>
      <c r="L267" s="935"/>
      <c r="M267" s="935"/>
      <c r="N267" s="935" t="s">
        <v>886</v>
      </c>
      <c r="O267" s="936">
        <v>193613000</v>
      </c>
      <c r="P267" s="935"/>
      <c r="Q267" s="937"/>
    </row>
    <row r="268" spans="1:17" s="651" customFormat="1" ht="32" customHeight="1">
      <c r="A268" s="963">
        <v>2</v>
      </c>
      <c r="B268" s="947" t="s">
        <v>3145</v>
      </c>
      <c r="C268" s="923" t="s">
        <v>3374</v>
      </c>
      <c r="D268" s="923"/>
      <c r="E268" s="923"/>
      <c r="F268" s="923"/>
      <c r="G268" s="923"/>
      <c r="H268" s="935"/>
      <c r="I268" s="923" t="s">
        <v>3326</v>
      </c>
      <c r="J268" s="945">
        <v>2015</v>
      </c>
      <c r="K268" s="947"/>
      <c r="L268" s="935"/>
      <c r="M268" s="935"/>
      <c r="N268" s="935" t="s">
        <v>886</v>
      </c>
      <c r="O268" s="936">
        <v>199000000</v>
      </c>
      <c r="P268" s="935"/>
      <c r="Q268" s="937"/>
    </row>
    <row r="269" spans="1:17" s="651" customFormat="1" ht="32" customHeight="1">
      <c r="A269" s="1038">
        <v>3</v>
      </c>
      <c r="B269" s="1039" t="s">
        <v>3146</v>
      </c>
      <c r="C269" s="1040" t="s">
        <v>3375</v>
      </c>
      <c r="D269" s="1040"/>
      <c r="E269" s="1040"/>
      <c r="F269" s="1040"/>
      <c r="G269" s="1040"/>
      <c r="H269" s="1041"/>
      <c r="I269" s="1040" t="s">
        <v>3327</v>
      </c>
      <c r="J269" s="1042">
        <v>2015</v>
      </c>
      <c r="K269" s="1043"/>
      <c r="L269" s="1041"/>
      <c r="M269" s="1041"/>
      <c r="N269" s="935" t="s">
        <v>886</v>
      </c>
      <c r="O269" s="1044">
        <f>233145000+49795000</f>
        <v>282940000</v>
      </c>
      <c r="P269" s="1041"/>
      <c r="Q269" s="1045"/>
    </row>
    <row r="270" spans="1:17" s="651" customFormat="1" ht="65" customHeight="1">
      <c r="A270" s="963">
        <v>4</v>
      </c>
      <c r="B270" s="953" t="s">
        <v>3147</v>
      </c>
      <c r="C270" s="923" t="s">
        <v>3376</v>
      </c>
      <c r="D270" s="923"/>
      <c r="E270" s="923"/>
      <c r="F270" s="923"/>
      <c r="G270" s="923"/>
      <c r="H270" s="935"/>
      <c r="I270" s="1063" t="s">
        <v>3411</v>
      </c>
      <c r="J270" s="935">
        <v>2017</v>
      </c>
      <c r="K270" s="962"/>
      <c r="L270" s="935"/>
      <c r="M270" s="935"/>
      <c r="N270" s="935" t="s">
        <v>886</v>
      </c>
      <c r="O270" s="936">
        <v>906087808</v>
      </c>
      <c r="P270" s="935"/>
      <c r="Q270" s="937"/>
    </row>
    <row r="271" spans="1:17" s="651" customFormat="1" ht="32" customHeight="1">
      <c r="A271" s="963">
        <v>5</v>
      </c>
      <c r="B271" s="953" t="s">
        <v>3147</v>
      </c>
      <c r="C271" s="923" t="s">
        <v>3376</v>
      </c>
      <c r="D271" s="1063"/>
      <c r="E271" s="1063"/>
      <c r="F271" s="1063"/>
      <c r="G271" s="1063"/>
      <c r="H271" s="1064"/>
      <c r="I271" s="1063" t="s">
        <v>3418</v>
      </c>
      <c r="J271" s="1064">
        <v>2018</v>
      </c>
      <c r="K271" s="1069"/>
      <c r="L271" s="1064"/>
      <c r="M271" s="1064"/>
      <c r="N271" s="935" t="s">
        <v>886</v>
      </c>
      <c r="O271" s="1070">
        <v>1097599800</v>
      </c>
      <c r="P271" s="1064"/>
      <c r="Q271" s="1067"/>
    </row>
    <row r="272" spans="1:17" s="651" customFormat="1" ht="32" customHeight="1">
      <c r="A272" s="963">
        <v>6</v>
      </c>
      <c r="B272" s="1062" t="s">
        <v>3414</v>
      </c>
      <c r="C272" s="923" t="s">
        <v>3374</v>
      </c>
      <c r="D272" s="1063"/>
      <c r="E272" s="1063"/>
      <c r="F272" s="1063"/>
      <c r="G272" s="1063"/>
      <c r="H272" s="1064"/>
      <c r="I272" s="1063" t="s">
        <v>1121</v>
      </c>
      <c r="J272" s="1064">
        <v>2018</v>
      </c>
      <c r="K272" s="1069" t="s">
        <v>3436</v>
      </c>
      <c r="L272" s="1064"/>
      <c r="M272" s="1064"/>
      <c r="N272" s="935" t="s">
        <v>886</v>
      </c>
      <c r="O272" s="1070">
        <v>189925000</v>
      </c>
      <c r="P272" s="1064"/>
      <c r="Q272" s="1067"/>
    </row>
    <row r="273" spans="1:17" s="651" customFormat="1" ht="32" customHeight="1">
      <c r="A273" s="963">
        <v>7</v>
      </c>
      <c r="B273" s="1062" t="s">
        <v>3415</v>
      </c>
      <c r="C273" s="923" t="s">
        <v>3374</v>
      </c>
      <c r="D273" s="1063"/>
      <c r="E273" s="1063"/>
      <c r="F273" s="1063"/>
      <c r="G273" s="1063"/>
      <c r="H273" s="1064"/>
      <c r="I273" s="1063" t="s">
        <v>3419</v>
      </c>
      <c r="J273" s="1064">
        <v>2018</v>
      </c>
      <c r="K273" s="1069" t="s">
        <v>3437</v>
      </c>
      <c r="L273" s="1064"/>
      <c r="M273" s="1064"/>
      <c r="N273" s="935" t="s">
        <v>886</v>
      </c>
      <c r="O273" s="1070">
        <v>204914000</v>
      </c>
      <c r="P273" s="1064"/>
      <c r="Q273" s="1067"/>
    </row>
    <row r="274" spans="1:17" s="651" customFormat="1" ht="32" customHeight="1">
      <c r="A274" s="963">
        <v>8</v>
      </c>
      <c r="B274" s="1062" t="s">
        <v>3416</v>
      </c>
      <c r="C274" s="923" t="s">
        <v>3374</v>
      </c>
      <c r="D274" s="1063"/>
      <c r="E274" s="1063"/>
      <c r="F274" s="1063"/>
      <c r="G274" s="1063"/>
      <c r="H274" s="1064"/>
      <c r="I274" s="1063" t="s">
        <v>3420</v>
      </c>
      <c r="J274" s="1064">
        <v>2018</v>
      </c>
      <c r="K274" s="1069" t="s">
        <v>3438</v>
      </c>
      <c r="L274" s="1064"/>
      <c r="M274" s="1064"/>
      <c r="N274" s="935" t="s">
        <v>886</v>
      </c>
      <c r="O274" s="1070">
        <v>155055000</v>
      </c>
      <c r="P274" s="1064"/>
      <c r="Q274" s="1067"/>
    </row>
    <row r="275" spans="1:17" s="651" customFormat="1" ht="32" customHeight="1">
      <c r="A275" s="963">
        <v>9</v>
      </c>
      <c r="B275" s="1062" t="s">
        <v>3417</v>
      </c>
      <c r="C275" s="923" t="s">
        <v>3374</v>
      </c>
      <c r="D275" s="1063"/>
      <c r="E275" s="1063"/>
      <c r="F275" s="1063"/>
      <c r="G275" s="1063"/>
      <c r="H275" s="1064"/>
      <c r="I275" s="1063" t="s">
        <v>3421</v>
      </c>
      <c r="J275" s="1064">
        <v>2018</v>
      </c>
      <c r="K275" s="1069" t="s">
        <v>3439</v>
      </c>
      <c r="L275" s="1064"/>
      <c r="M275" s="1064"/>
      <c r="N275" s="935" t="s">
        <v>886</v>
      </c>
      <c r="O275" s="1070">
        <v>205102000</v>
      </c>
      <c r="P275" s="1064"/>
      <c r="Q275" s="1067"/>
    </row>
    <row r="276" spans="1:17" s="651" customFormat="1" ht="25" customHeight="1">
      <c r="A276" s="942"/>
      <c r="B276" s="953" t="s">
        <v>2513</v>
      </c>
      <c r="C276" s="923"/>
      <c r="D276" s="923"/>
      <c r="E276" s="923"/>
      <c r="F276" s="923"/>
      <c r="G276" s="923"/>
      <c r="H276" s="935"/>
      <c r="I276" s="1063"/>
      <c r="J276" s="935"/>
      <c r="K276" s="947"/>
      <c r="L276" s="935"/>
      <c r="M276" s="935"/>
      <c r="N276" s="935"/>
      <c r="O276" s="936"/>
      <c r="P276" s="935"/>
      <c r="Q276" s="937"/>
    </row>
    <row r="277" spans="1:17" s="651" customFormat="1" ht="25" customHeight="1">
      <c r="A277" s="938" t="s">
        <v>2194</v>
      </c>
      <c r="B277" s="939" t="s">
        <v>2770</v>
      </c>
      <c r="C277" s="1129" t="s">
        <v>1507</v>
      </c>
      <c r="D277" s="1129"/>
      <c r="E277" s="916"/>
      <c r="F277" s="916"/>
      <c r="G277" s="916"/>
      <c r="H277" s="1129"/>
      <c r="I277" s="916"/>
      <c r="J277" s="1129"/>
      <c r="K277" s="939"/>
      <c r="L277" s="1129"/>
      <c r="M277" s="1129"/>
      <c r="N277" s="1129"/>
      <c r="O277" s="940">
        <v>0</v>
      </c>
      <c r="P277" s="935"/>
      <c r="Q277" s="937"/>
    </row>
    <row r="278" spans="1:17" s="651" customFormat="1" ht="25" customHeight="1">
      <c r="A278" s="938"/>
      <c r="B278" s="954" t="s">
        <v>2513</v>
      </c>
      <c r="C278" s="916"/>
      <c r="D278" s="916"/>
      <c r="E278" s="916"/>
      <c r="F278" s="916"/>
      <c r="G278" s="916"/>
      <c r="H278" s="1129"/>
      <c r="I278" s="1063"/>
      <c r="J278" s="1129"/>
      <c r="K278" s="939"/>
      <c r="L278" s="1129"/>
      <c r="M278" s="1129"/>
      <c r="N278" s="1129"/>
      <c r="O278" s="1129"/>
      <c r="P278" s="935"/>
      <c r="Q278" s="937"/>
    </row>
    <row r="279" spans="1:17" s="651" customFormat="1" ht="25" customHeight="1">
      <c r="A279" s="938" t="s">
        <v>2198</v>
      </c>
      <c r="B279" s="916" t="s">
        <v>3148</v>
      </c>
      <c r="C279" s="916"/>
      <c r="D279" s="1129"/>
      <c r="E279" s="916"/>
      <c r="F279" s="916"/>
      <c r="G279" s="916"/>
      <c r="H279" s="1129"/>
      <c r="I279" s="916"/>
      <c r="J279" s="1129">
        <v>2009</v>
      </c>
      <c r="K279" s="939"/>
      <c r="L279" s="1129"/>
      <c r="M279" s="1129"/>
      <c r="N279" s="1129"/>
      <c r="O279" s="940">
        <f>SUM(O280:O351)</f>
        <v>17629413317.360725</v>
      </c>
      <c r="P279" s="935"/>
      <c r="Q279" s="937"/>
    </row>
    <row r="280" spans="1:17" s="651" customFormat="1" ht="25" customHeight="1">
      <c r="A280" s="963">
        <v>1</v>
      </c>
      <c r="B280" s="947" t="s">
        <v>2202</v>
      </c>
      <c r="C280" s="923" t="s">
        <v>3377</v>
      </c>
      <c r="D280" s="935"/>
      <c r="E280" s="923"/>
      <c r="F280" s="923"/>
      <c r="G280" s="923"/>
      <c r="H280" s="935"/>
      <c r="I280" s="923"/>
      <c r="J280" s="935">
        <v>2009</v>
      </c>
      <c r="K280" s="947"/>
      <c r="L280" s="935"/>
      <c r="M280" s="935"/>
      <c r="N280" s="935" t="s">
        <v>886</v>
      </c>
      <c r="O280" s="944">
        <v>47598737.41278778</v>
      </c>
      <c r="P280" s="935" t="s">
        <v>966</v>
      </c>
      <c r="Q280" s="937"/>
    </row>
    <row r="281" spans="1:17" s="651" customFormat="1" ht="25" customHeight="1">
      <c r="A281" s="963">
        <v>2</v>
      </c>
      <c r="B281" s="947" t="s">
        <v>2202</v>
      </c>
      <c r="C281" s="923" t="s">
        <v>3377</v>
      </c>
      <c r="D281" s="935"/>
      <c r="E281" s="923"/>
      <c r="F281" s="923"/>
      <c r="G281" s="923"/>
      <c r="H281" s="935"/>
      <c r="I281" s="923"/>
      <c r="J281" s="935">
        <v>2009</v>
      </c>
      <c r="K281" s="947"/>
      <c r="L281" s="935"/>
      <c r="M281" s="935"/>
      <c r="N281" s="935" t="s">
        <v>886</v>
      </c>
      <c r="O281" s="944">
        <v>47764279.045338631</v>
      </c>
      <c r="P281" s="935" t="s">
        <v>966</v>
      </c>
      <c r="Q281" s="937"/>
    </row>
    <row r="282" spans="1:17" s="651" customFormat="1" ht="25" customHeight="1">
      <c r="A282" s="963">
        <v>3</v>
      </c>
      <c r="B282" s="947" t="s">
        <v>2202</v>
      </c>
      <c r="C282" s="923" t="s">
        <v>3377</v>
      </c>
      <c r="D282" s="935"/>
      <c r="E282" s="923"/>
      <c r="F282" s="923"/>
      <c r="G282" s="923"/>
      <c r="H282" s="935"/>
      <c r="I282" s="923"/>
      <c r="J282" s="935">
        <v>2009</v>
      </c>
      <c r="K282" s="947"/>
      <c r="L282" s="935"/>
      <c r="M282" s="935"/>
      <c r="N282" s="935" t="s">
        <v>886</v>
      </c>
      <c r="O282" s="944">
        <v>47838521.95933114</v>
      </c>
      <c r="P282" s="935" t="s">
        <v>966</v>
      </c>
      <c r="Q282" s="937"/>
    </row>
    <row r="283" spans="1:17" s="651" customFormat="1" ht="25" customHeight="1" thickBot="1">
      <c r="A283" s="1025">
        <v>4</v>
      </c>
      <c r="B283" s="1029" t="s">
        <v>2202</v>
      </c>
      <c r="C283" s="1027" t="s">
        <v>3377</v>
      </c>
      <c r="D283" s="950"/>
      <c r="E283" s="925"/>
      <c r="F283" s="925"/>
      <c r="G283" s="925"/>
      <c r="H283" s="950"/>
      <c r="I283" s="925"/>
      <c r="J283" s="950">
        <v>2009</v>
      </c>
      <c r="K283" s="970"/>
      <c r="L283" s="950"/>
      <c r="M283" s="950"/>
      <c r="N283" s="950" t="s">
        <v>886</v>
      </c>
      <c r="O283" s="973">
        <v>47672980.326780282</v>
      </c>
      <c r="P283" s="950" t="s">
        <v>966</v>
      </c>
      <c r="Q283" s="951"/>
    </row>
    <row r="284" spans="1:17" s="651" customFormat="1" ht="25" customHeight="1">
      <c r="A284" s="1024">
        <v>5</v>
      </c>
      <c r="B284" s="964" t="s">
        <v>2202</v>
      </c>
      <c r="C284" s="965" t="s">
        <v>3377</v>
      </c>
      <c r="D284" s="967"/>
      <c r="E284" s="965"/>
      <c r="F284" s="965"/>
      <c r="G284" s="965"/>
      <c r="H284" s="967"/>
      <c r="I284" s="965"/>
      <c r="J284" s="967">
        <v>2009</v>
      </c>
      <c r="K284" s="964"/>
      <c r="L284" s="967"/>
      <c r="M284" s="967"/>
      <c r="N284" s="967" t="s">
        <v>886</v>
      </c>
      <c r="O284" s="968">
        <v>47430185.932372369</v>
      </c>
      <c r="P284" s="967" t="s">
        <v>966</v>
      </c>
      <c r="Q284" s="969"/>
    </row>
    <row r="285" spans="1:17" s="651" customFormat="1" ht="25" customHeight="1">
      <c r="A285" s="963">
        <v>6</v>
      </c>
      <c r="B285" s="947" t="s">
        <v>2202</v>
      </c>
      <c r="C285" s="923" t="s">
        <v>3377</v>
      </c>
      <c r="D285" s="935"/>
      <c r="E285" s="923"/>
      <c r="F285" s="923"/>
      <c r="G285" s="923"/>
      <c r="H285" s="935"/>
      <c r="I285" s="923"/>
      <c r="J285" s="935">
        <v>2009</v>
      </c>
      <c r="K285" s="947"/>
      <c r="L285" s="935"/>
      <c r="M285" s="935"/>
      <c r="N285" s="935" t="s">
        <v>886</v>
      </c>
      <c r="O285" s="944">
        <v>47653917.956971399</v>
      </c>
      <c r="P285" s="935" t="s">
        <v>966</v>
      </c>
      <c r="Q285" s="937"/>
    </row>
    <row r="286" spans="1:17" s="651" customFormat="1" ht="25" customHeight="1">
      <c r="A286" s="963">
        <v>7</v>
      </c>
      <c r="B286" s="947" t="s">
        <v>2202</v>
      </c>
      <c r="C286" s="923" t="s">
        <v>3377</v>
      </c>
      <c r="D286" s="935"/>
      <c r="E286" s="923"/>
      <c r="F286" s="923"/>
      <c r="G286" s="923"/>
      <c r="H286" s="935"/>
      <c r="I286" s="923"/>
      <c r="J286" s="935">
        <v>2009</v>
      </c>
      <c r="K286" s="947"/>
      <c r="L286" s="935"/>
      <c r="M286" s="935"/>
      <c r="N286" s="935" t="s">
        <v>886</v>
      </c>
      <c r="O286" s="944">
        <v>47562619.238413043</v>
      </c>
      <c r="P286" s="935" t="s">
        <v>966</v>
      </c>
      <c r="Q286" s="937"/>
    </row>
    <row r="287" spans="1:17" s="651" customFormat="1" ht="25" customHeight="1">
      <c r="A287" s="963">
        <v>8</v>
      </c>
      <c r="B287" s="947" t="s">
        <v>2202</v>
      </c>
      <c r="C287" s="923" t="s">
        <v>3377</v>
      </c>
      <c r="D287" s="935"/>
      <c r="E287" s="923"/>
      <c r="F287" s="923"/>
      <c r="G287" s="923"/>
      <c r="H287" s="935"/>
      <c r="I287" s="923"/>
      <c r="J287" s="935">
        <v>2009</v>
      </c>
      <c r="K287" s="947"/>
      <c r="L287" s="935"/>
      <c r="M287" s="935"/>
      <c r="N287" s="935" t="s">
        <v>886</v>
      </c>
      <c r="O287" s="944">
        <v>47507438.694229431</v>
      </c>
      <c r="P287" s="935" t="s">
        <v>966</v>
      </c>
      <c r="Q287" s="937"/>
    </row>
    <row r="288" spans="1:17" s="651" customFormat="1" ht="25" customHeight="1">
      <c r="A288" s="963">
        <v>9</v>
      </c>
      <c r="B288" s="947" t="s">
        <v>2202</v>
      </c>
      <c r="C288" s="923" t="s">
        <v>3377</v>
      </c>
      <c r="D288" s="935"/>
      <c r="E288" s="923"/>
      <c r="F288" s="923"/>
      <c r="G288" s="923"/>
      <c r="H288" s="935"/>
      <c r="I288" s="923"/>
      <c r="J288" s="935">
        <v>2009</v>
      </c>
      <c r="K288" s="947"/>
      <c r="L288" s="935"/>
      <c r="M288" s="935"/>
      <c r="N288" s="935" t="s">
        <v>886</v>
      </c>
      <c r="O288" s="944">
        <v>47617799.782596663</v>
      </c>
      <c r="P288" s="935" t="s">
        <v>966</v>
      </c>
      <c r="Q288" s="937"/>
    </row>
    <row r="289" spans="1:17" s="651" customFormat="1" ht="25" customHeight="1">
      <c r="A289" s="963">
        <v>10</v>
      </c>
      <c r="B289" s="947" t="s">
        <v>2202</v>
      </c>
      <c r="C289" s="923" t="s">
        <v>3377</v>
      </c>
      <c r="D289" s="935"/>
      <c r="E289" s="923"/>
      <c r="F289" s="923"/>
      <c r="G289" s="923"/>
      <c r="H289" s="935"/>
      <c r="I289" s="923"/>
      <c r="J289" s="935">
        <v>2009</v>
      </c>
      <c r="K289" s="947"/>
      <c r="L289" s="935"/>
      <c r="M289" s="935"/>
      <c r="N289" s="935" t="s">
        <v>886</v>
      </c>
      <c r="O289" s="944">
        <v>47397077.6058622</v>
      </c>
      <c r="P289" s="935" t="s">
        <v>966</v>
      </c>
      <c r="Q289" s="937"/>
    </row>
    <row r="290" spans="1:17" s="651" customFormat="1" ht="25" customHeight="1">
      <c r="A290" s="963">
        <v>11</v>
      </c>
      <c r="B290" s="947" t="s">
        <v>2202</v>
      </c>
      <c r="C290" s="923" t="s">
        <v>3377</v>
      </c>
      <c r="D290" s="935"/>
      <c r="E290" s="923"/>
      <c r="F290" s="923"/>
      <c r="G290" s="923"/>
      <c r="H290" s="935"/>
      <c r="I290" s="923"/>
      <c r="J290" s="935">
        <v>2010</v>
      </c>
      <c r="K290" s="947"/>
      <c r="L290" s="935"/>
      <c r="M290" s="935"/>
      <c r="N290" s="935" t="s">
        <v>886</v>
      </c>
      <c r="O290" s="944">
        <v>47728160.560963899</v>
      </c>
      <c r="P290" s="935" t="s">
        <v>966</v>
      </c>
      <c r="Q290" s="937"/>
    </row>
    <row r="291" spans="1:17" s="651" customFormat="1" ht="25" customHeight="1">
      <c r="A291" s="963">
        <v>12</v>
      </c>
      <c r="B291" s="947" t="s">
        <v>2202</v>
      </c>
      <c r="C291" s="923" t="s">
        <v>3377</v>
      </c>
      <c r="D291" s="935"/>
      <c r="E291" s="923"/>
      <c r="F291" s="923"/>
      <c r="G291" s="923"/>
      <c r="H291" s="935"/>
      <c r="I291" s="923"/>
      <c r="J291" s="935">
        <v>2010</v>
      </c>
      <c r="K291" s="947"/>
      <c r="L291" s="935"/>
      <c r="M291" s="935"/>
      <c r="N291" s="935" t="s">
        <v>886</v>
      </c>
      <c r="O291" s="944">
        <v>47617799.782596663</v>
      </c>
      <c r="P291" s="935" t="s">
        <v>966</v>
      </c>
      <c r="Q291" s="937"/>
    </row>
    <row r="292" spans="1:17" s="651" customFormat="1" ht="25" customHeight="1">
      <c r="A292" s="963">
        <v>13</v>
      </c>
      <c r="B292" s="947" t="s">
        <v>3149</v>
      </c>
      <c r="C292" s="923" t="s">
        <v>3377</v>
      </c>
      <c r="D292" s="935"/>
      <c r="E292" s="923"/>
      <c r="F292" s="923"/>
      <c r="G292" s="923"/>
      <c r="H292" s="935"/>
      <c r="I292" s="1063" t="s">
        <v>3412</v>
      </c>
      <c r="J292" s="935">
        <v>2010</v>
      </c>
      <c r="K292" s="947"/>
      <c r="L292" s="935"/>
      <c r="M292" s="935"/>
      <c r="N292" s="935" t="s">
        <v>886</v>
      </c>
      <c r="O292" s="944">
        <v>1924819000</v>
      </c>
      <c r="P292" s="935" t="s">
        <v>927</v>
      </c>
      <c r="Q292" s="937"/>
    </row>
    <row r="293" spans="1:17" s="651" customFormat="1" ht="25" customHeight="1">
      <c r="A293" s="963">
        <v>14</v>
      </c>
      <c r="B293" s="947" t="s">
        <v>2202</v>
      </c>
      <c r="C293" s="923" t="s">
        <v>3377</v>
      </c>
      <c r="D293" s="935"/>
      <c r="E293" s="923"/>
      <c r="F293" s="923"/>
      <c r="G293" s="923"/>
      <c r="H293" s="935"/>
      <c r="I293" s="923"/>
      <c r="J293" s="935">
        <v>2010</v>
      </c>
      <c r="K293" s="947"/>
      <c r="L293" s="935"/>
      <c r="M293" s="935"/>
      <c r="N293" s="935" t="s">
        <v>886</v>
      </c>
      <c r="O293" s="944">
        <v>50260341.005465865</v>
      </c>
      <c r="P293" s="935" t="s">
        <v>966</v>
      </c>
      <c r="Q293" s="937"/>
    </row>
    <row r="294" spans="1:17" s="651" customFormat="1" ht="25" customHeight="1">
      <c r="A294" s="963">
        <v>15</v>
      </c>
      <c r="B294" s="947" t="s">
        <v>2202</v>
      </c>
      <c r="C294" s="923" t="s">
        <v>3377</v>
      </c>
      <c r="D294" s="935"/>
      <c r="E294" s="923"/>
      <c r="F294" s="923"/>
      <c r="G294" s="923"/>
      <c r="H294" s="935"/>
      <c r="I294" s="923"/>
      <c r="J294" s="935">
        <v>2010</v>
      </c>
      <c r="K294" s="947"/>
      <c r="L294" s="935"/>
      <c r="M294" s="935"/>
      <c r="N294" s="935" t="s">
        <v>886</v>
      </c>
      <c r="O294" s="944">
        <v>50492344.62808834</v>
      </c>
      <c r="P294" s="935" t="s">
        <v>966</v>
      </c>
      <c r="Q294" s="937"/>
    </row>
    <row r="295" spans="1:17" s="651" customFormat="1" ht="25" customHeight="1">
      <c r="A295" s="963">
        <v>16</v>
      </c>
      <c r="B295" s="947" t="s">
        <v>2202</v>
      </c>
      <c r="C295" s="923" t="s">
        <v>3377</v>
      </c>
      <c r="D295" s="935"/>
      <c r="E295" s="923"/>
      <c r="F295" s="923"/>
      <c r="G295" s="923"/>
      <c r="H295" s="935"/>
      <c r="I295" s="923"/>
      <c r="J295" s="935">
        <v>2010</v>
      </c>
      <c r="K295" s="947"/>
      <c r="L295" s="935"/>
      <c r="M295" s="935"/>
      <c r="N295" s="935" t="s">
        <v>886</v>
      </c>
      <c r="O295" s="944">
        <v>50665795.126427479</v>
      </c>
      <c r="P295" s="935" t="s">
        <v>966</v>
      </c>
      <c r="Q295" s="937"/>
    </row>
    <row r="296" spans="1:17" s="651" customFormat="1" ht="25" customHeight="1">
      <c r="A296" s="963">
        <v>17</v>
      </c>
      <c r="B296" s="947" t="s">
        <v>2202</v>
      </c>
      <c r="C296" s="923" t="s">
        <v>3377</v>
      </c>
      <c r="D296" s="935"/>
      <c r="E296" s="923"/>
      <c r="F296" s="923"/>
      <c r="G296" s="923"/>
      <c r="H296" s="935"/>
      <c r="I296" s="923"/>
      <c r="J296" s="935">
        <v>2010</v>
      </c>
      <c r="K296" s="947"/>
      <c r="L296" s="935"/>
      <c r="M296" s="935"/>
      <c r="N296" s="935" t="s">
        <v>886</v>
      </c>
      <c r="O296" s="944">
        <v>50391269.613603242</v>
      </c>
      <c r="P296" s="935" t="s">
        <v>966</v>
      </c>
      <c r="Q296" s="937"/>
    </row>
    <row r="297" spans="1:17" s="651" customFormat="1" ht="25" customHeight="1">
      <c r="A297" s="963">
        <v>18</v>
      </c>
      <c r="B297" s="947" t="s">
        <v>2202</v>
      </c>
      <c r="C297" s="923" t="s">
        <v>3377</v>
      </c>
      <c r="D297" s="935"/>
      <c r="E297" s="923"/>
      <c r="F297" s="923"/>
      <c r="G297" s="923"/>
      <c r="H297" s="935"/>
      <c r="I297" s="923"/>
      <c r="J297" s="935">
        <v>2010</v>
      </c>
      <c r="K297" s="947"/>
      <c r="L297" s="935"/>
      <c r="M297" s="935"/>
      <c r="N297" s="935" t="s">
        <v>886</v>
      </c>
      <c r="O297" s="944">
        <v>50153699.458274573</v>
      </c>
      <c r="P297" s="935" t="s">
        <v>966</v>
      </c>
      <c r="Q297" s="937"/>
    </row>
    <row r="298" spans="1:17" s="651" customFormat="1" ht="25" customHeight="1">
      <c r="A298" s="963">
        <v>19</v>
      </c>
      <c r="B298" s="947" t="s">
        <v>2202</v>
      </c>
      <c r="C298" s="923" t="s">
        <v>3377</v>
      </c>
      <c r="D298" s="935"/>
      <c r="E298" s="923"/>
      <c r="F298" s="923"/>
      <c r="G298" s="923"/>
      <c r="H298" s="935"/>
      <c r="I298" s="923"/>
      <c r="J298" s="935">
        <v>2010</v>
      </c>
      <c r="K298" s="947"/>
      <c r="L298" s="935"/>
      <c r="M298" s="935"/>
      <c r="N298" s="935" t="s">
        <v>886</v>
      </c>
      <c r="O298" s="944">
        <v>50526420.635301329</v>
      </c>
      <c r="P298" s="935" t="s">
        <v>966</v>
      </c>
      <c r="Q298" s="937"/>
    </row>
    <row r="299" spans="1:17" s="651" customFormat="1" ht="25" customHeight="1">
      <c r="A299" s="963">
        <v>20</v>
      </c>
      <c r="B299" s="947" t="s">
        <v>2202</v>
      </c>
      <c r="C299" s="923" t="s">
        <v>3377</v>
      </c>
      <c r="D299" s="935"/>
      <c r="E299" s="923"/>
      <c r="F299" s="923"/>
      <c r="G299" s="923"/>
      <c r="H299" s="935"/>
      <c r="I299" s="923"/>
      <c r="J299" s="935">
        <v>2010</v>
      </c>
      <c r="K299" s="947"/>
      <c r="L299" s="935"/>
      <c r="M299" s="935"/>
      <c r="N299" s="935" t="s">
        <v>886</v>
      </c>
      <c r="O299" s="944">
        <v>50232889.510050796</v>
      </c>
      <c r="P299" s="935" t="s">
        <v>966</v>
      </c>
      <c r="Q299" s="937"/>
    </row>
    <row r="300" spans="1:17" s="651" customFormat="1" ht="25" customHeight="1">
      <c r="A300" s="963">
        <v>21</v>
      </c>
      <c r="B300" s="947" t="s">
        <v>2202</v>
      </c>
      <c r="C300" s="923" t="s">
        <v>3377</v>
      </c>
      <c r="D300" s="935"/>
      <c r="E300" s="923"/>
      <c r="F300" s="923"/>
      <c r="G300" s="923"/>
      <c r="H300" s="935"/>
      <c r="I300" s="923"/>
      <c r="J300" s="935">
        <v>2010</v>
      </c>
      <c r="K300" s="947"/>
      <c r="L300" s="935"/>
      <c r="M300" s="935"/>
      <c r="N300" s="935" t="s">
        <v>886</v>
      </c>
      <c r="O300" s="944">
        <v>50542258.645656571</v>
      </c>
      <c r="P300" s="935" t="s">
        <v>966</v>
      </c>
      <c r="Q300" s="937"/>
    </row>
    <row r="301" spans="1:17" s="651" customFormat="1" ht="25" customHeight="1">
      <c r="A301" s="963">
        <v>22</v>
      </c>
      <c r="B301" s="947" t="s">
        <v>2202</v>
      </c>
      <c r="C301" s="923" t="s">
        <v>3377</v>
      </c>
      <c r="D301" s="935"/>
      <c r="E301" s="923"/>
      <c r="F301" s="923"/>
      <c r="G301" s="923"/>
      <c r="H301" s="935"/>
      <c r="I301" s="923"/>
      <c r="J301" s="935">
        <v>2010</v>
      </c>
      <c r="K301" s="947"/>
      <c r="L301" s="935"/>
      <c r="M301" s="935"/>
      <c r="N301" s="935" t="s">
        <v>886</v>
      </c>
      <c r="O301" s="944">
        <v>50447230.583525106</v>
      </c>
      <c r="P301" s="935" t="s">
        <v>966</v>
      </c>
      <c r="Q301" s="937"/>
    </row>
    <row r="302" spans="1:17" s="651" customFormat="1" ht="25" customHeight="1">
      <c r="A302" s="963">
        <v>23</v>
      </c>
      <c r="B302" s="947" t="s">
        <v>2202</v>
      </c>
      <c r="C302" s="923" t="s">
        <v>3377</v>
      </c>
      <c r="D302" s="935"/>
      <c r="E302" s="923"/>
      <c r="F302" s="923"/>
      <c r="G302" s="923"/>
      <c r="H302" s="935"/>
      <c r="I302" s="923"/>
      <c r="J302" s="935">
        <v>2010</v>
      </c>
      <c r="K302" s="947"/>
      <c r="L302" s="935"/>
      <c r="M302" s="935"/>
      <c r="N302" s="935" t="s">
        <v>886</v>
      </c>
      <c r="O302" s="944">
        <v>50576046.401081093</v>
      </c>
      <c r="P302" s="935" t="s">
        <v>966</v>
      </c>
      <c r="Q302" s="937"/>
    </row>
    <row r="303" spans="1:17" s="651" customFormat="1" ht="25" customHeight="1">
      <c r="A303" s="963">
        <v>24</v>
      </c>
      <c r="B303" s="947" t="s">
        <v>2202</v>
      </c>
      <c r="C303" s="923" t="s">
        <v>3377</v>
      </c>
      <c r="D303" s="935"/>
      <c r="E303" s="923"/>
      <c r="F303" s="923"/>
      <c r="G303" s="923"/>
      <c r="H303" s="935"/>
      <c r="I303" s="923"/>
      <c r="J303" s="935">
        <v>2010</v>
      </c>
      <c r="K303" s="947"/>
      <c r="L303" s="935"/>
      <c r="M303" s="935"/>
      <c r="N303" s="935" t="s">
        <v>886</v>
      </c>
      <c r="O303" s="944">
        <v>50665795.126427479</v>
      </c>
      <c r="P303" s="935" t="s">
        <v>966</v>
      </c>
      <c r="Q303" s="937"/>
    </row>
    <row r="304" spans="1:17" s="651" customFormat="1" ht="25" customHeight="1">
      <c r="A304" s="963">
        <v>25</v>
      </c>
      <c r="B304" s="947" t="s">
        <v>2202</v>
      </c>
      <c r="C304" s="923" t="s">
        <v>3377</v>
      </c>
      <c r="D304" s="935"/>
      <c r="E304" s="923"/>
      <c r="F304" s="923"/>
      <c r="G304" s="923"/>
      <c r="H304" s="935"/>
      <c r="I304" s="923"/>
      <c r="J304" s="935">
        <v>2010</v>
      </c>
      <c r="K304" s="947"/>
      <c r="L304" s="935"/>
      <c r="M304" s="935"/>
      <c r="N304" s="935" t="s">
        <v>886</v>
      </c>
      <c r="O304" s="944">
        <v>50526420.635301329</v>
      </c>
      <c r="P304" s="935" t="s">
        <v>966</v>
      </c>
      <c r="Q304" s="937"/>
    </row>
    <row r="305" spans="1:17" s="651" customFormat="1" ht="25" customHeight="1">
      <c r="A305" s="963">
        <v>26</v>
      </c>
      <c r="B305" s="947" t="s">
        <v>3150</v>
      </c>
      <c r="C305" s="923" t="s">
        <v>3378</v>
      </c>
      <c r="D305" s="935"/>
      <c r="E305" s="923"/>
      <c r="F305" s="923"/>
      <c r="G305" s="923"/>
      <c r="H305" s="935"/>
      <c r="I305" s="923"/>
      <c r="J305" s="935">
        <v>2010</v>
      </c>
      <c r="K305" s="947"/>
      <c r="L305" s="935"/>
      <c r="M305" s="935"/>
      <c r="N305" s="935" t="s">
        <v>886</v>
      </c>
      <c r="O305" s="944">
        <v>356096400</v>
      </c>
      <c r="P305" s="935"/>
      <c r="Q305" s="937"/>
    </row>
    <row r="306" spans="1:17" s="651" customFormat="1" ht="25" customHeight="1">
      <c r="A306" s="963">
        <v>27</v>
      </c>
      <c r="B306" s="947" t="s">
        <v>3150</v>
      </c>
      <c r="C306" s="923" t="s">
        <v>3378</v>
      </c>
      <c r="D306" s="935"/>
      <c r="E306" s="923"/>
      <c r="F306" s="923"/>
      <c r="G306" s="923"/>
      <c r="H306" s="935"/>
      <c r="I306" s="923"/>
      <c r="J306" s="945">
        <v>2010</v>
      </c>
      <c r="K306" s="947"/>
      <c r="L306" s="935"/>
      <c r="M306" s="935"/>
      <c r="N306" s="935" t="s">
        <v>886</v>
      </c>
      <c r="O306" s="944">
        <v>237397600</v>
      </c>
      <c r="P306" s="935"/>
      <c r="Q306" s="937"/>
    </row>
    <row r="307" spans="1:17" s="651" customFormat="1" ht="25" customHeight="1">
      <c r="A307" s="963">
        <v>28</v>
      </c>
      <c r="B307" s="947" t="s">
        <v>3151</v>
      </c>
      <c r="C307" s="923" t="s">
        <v>3377</v>
      </c>
      <c r="D307" s="935"/>
      <c r="E307" s="923"/>
      <c r="F307" s="923"/>
      <c r="G307" s="923"/>
      <c r="H307" s="935"/>
      <c r="I307" s="923"/>
      <c r="J307" s="945">
        <v>2010</v>
      </c>
      <c r="K307" s="947"/>
      <c r="L307" s="935"/>
      <c r="M307" s="935"/>
      <c r="N307" s="935" t="s">
        <v>886</v>
      </c>
      <c r="O307" s="944">
        <v>336731886.41604716</v>
      </c>
      <c r="P307" s="935" t="s">
        <v>966</v>
      </c>
      <c r="Q307" s="937"/>
    </row>
    <row r="308" spans="1:17" s="651" customFormat="1" ht="25" customHeight="1">
      <c r="A308" s="963">
        <v>29</v>
      </c>
      <c r="B308" s="947" t="s">
        <v>3151</v>
      </c>
      <c r="C308" s="923" t="s">
        <v>3377</v>
      </c>
      <c r="D308" s="935"/>
      <c r="E308" s="923"/>
      <c r="F308" s="923"/>
      <c r="G308" s="923"/>
      <c r="H308" s="935"/>
      <c r="I308" s="923"/>
      <c r="J308" s="945">
        <v>2010</v>
      </c>
      <c r="K308" s="947"/>
      <c r="L308" s="935"/>
      <c r="M308" s="935"/>
      <c r="N308" s="935" t="s">
        <v>886</v>
      </c>
      <c r="O308" s="944">
        <v>434270113.58395284</v>
      </c>
      <c r="P308" s="935" t="s">
        <v>966</v>
      </c>
      <c r="Q308" s="937"/>
    </row>
    <row r="309" spans="1:17" s="651" customFormat="1" ht="25" customHeight="1">
      <c r="A309" s="963">
        <v>30</v>
      </c>
      <c r="B309" s="947" t="s">
        <v>3152</v>
      </c>
      <c r="C309" s="923" t="s">
        <v>3377</v>
      </c>
      <c r="D309" s="943" t="s">
        <v>926</v>
      </c>
      <c r="E309" s="923"/>
      <c r="F309" s="923"/>
      <c r="G309" s="923"/>
      <c r="H309" s="935"/>
      <c r="I309" s="923" t="s">
        <v>3171</v>
      </c>
      <c r="J309" s="945">
        <v>2011</v>
      </c>
      <c r="K309" s="947" t="s">
        <v>2208</v>
      </c>
      <c r="L309" s="935"/>
      <c r="M309" s="935"/>
      <c r="N309" s="935" t="s">
        <v>886</v>
      </c>
      <c r="O309" s="944">
        <v>43921148.549720027</v>
      </c>
      <c r="P309" s="935" t="s">
        <v>927</v>
      </c>
      <c r="Q309" s="937"/>
    </row>
    <row r="310" spans="1:17" s="651" customFormat="1" ht="25" customHeight="1">
      <c r="A310" s="963">
        <v>31</v>
      </c>
      <c r="B310" s="947" t="s">
        <v>3153</v>
      </c>
      <c r="C310" s="923" t="s">
        <v>3379</v>
      </c>
      <c r="D310" s="935"/>
      <c r="E310" s="923"/>
      <c r="F310" s="923"/>
      <c r="G310" s="923"/>
      <c r="H310" s="935"/>
      <c r="I310" s="1063" t="s">
        <v>3413</v>
      </c>
      <c r="J310" s="945">
        <v>2011</v>
      </c>
      <c r="K310" s="947"/>
      <c r="L310" s="935"/>
      <c r="M310" s="935"/>
      <c r="N310" s="935" t="s">
        <v>886</v>
      </c>
      <c r="O310" s="944">
        <v>32963726.984126985</v>
      </c>
      <c r="P310" s="935"/>
      <c r="Q310" s="937"/>
    </row>
    <row r="311" spans="1:17" s="651" customFormat="1" ht="25" customHeight="1">
      <c r="A311" s="963">
        <v>32</v>
      </c>
      <c r="B311" s="947" t="s">
        <v>3154</v>
      </c>
      <c r="C311" s="923" t="s">
        <v>3379</v>
      </c>
      <c r="D311" s="935"/>
      <c r="E311" s="923"/>
      <c r="F311" s="923"/>
      <c r="G311" s="923"/>
      <c r="H311" s="935"/>
      <c r="I311" s="923"/>
      <c r="J311" s="945">
        <v>2011</v>
      </c>
      <c r="K311" s="947"/>
      <c r="L311" s="935"/>
      <c r="M311" s="935"/>
      <c r="N311" s="935" t="s">
        <v>886</v>
      </c>
      <c r="O311" s="944">
        <v>36391781.929952279</v>
      </c>
      <c r="P311" s="935" t="s">
        <v>966</v>
      </c>
      <c r="Q311" s="937"/>
    </row>
    <row r="312" spans="1:17" s="651" customFormat="1" ht="25" customHeight="1">
      <c r="A312" s="963">
        <v>33</v>
      </c>
      <c r="B312" s="947" t="s">
        <v>3154</v>
      </c>
      <c r="C312" s="923" t="s">
        <v>3379</v>
      </c>
      <c r="D312" s="935"/>
      <c r="E312" s="923"/>
      <c r="F312" s="923"/>
      <c r="G312" s="923"/>
      <c r="H312" s="935"/>
      <c r="I312" s="923"/>
      <c r="J312" s="945">
        <v>2011</v>
      </c>
      <c r="K312" s="947"/>
      <c r="L312" s="935"/>
      <c r="M312" s="935"/>
      <c r="N312" s="935" t="s">
        <v>886</v>
      </c>
      <c r="O312" s="944">
        <v>36391781.929952279</v>
      </c>
      <c r="P312" s="935" t="s">
        <v>966</v>
      </c>
      <c r="Q312" s="937"/>
    </row>
    <row r="313" spans="1:17" s="651" customFormat="1" ht="25" customHeight="1">
      <c r="A313" s="963">
        <v>34</v>
      </c>
      <c r="B313" s="947" t="s">
        <v>3154</v>
      </c>
      <c r="C313" s="923" t="s">
        <v>3379</v>
      </c>
      <c r="D313" s="935"/>
      <c r="E313" s="923"/>
      <c r="F313" s="923"/>
      <c r="G313" s="923"/>
      <c r="H313" s="935"/>
      <c r="I313" s="923"/>
      <c r="J313" s="945">
        <v>2011</v>
      </c>
      <c r="K313" s="947"/>
      <c r="L313" s="935"/>
      <c r="M313" s="935"/>
      <c r="N313" s="935" t="s">
        <v>886</v>
      </c>
      <c r="O313" s="944">
        <v>36391781.929952279</v>
      </c>
      <c r="P313" s="935" t="s">
        <v>966</v>
      </c>
      <c r="Q313" s="937"/>
    </row>
    <row r="314" spans="1:17" s="651" customFormat="1" ht="25" customHeight="1">
      <c r="A314" s="963">
        <v>35</v>
      </c>
      <c r="B314" s="947" t="s">
        <v>3154</v>
      </c>
      <c r="C314" s="923" t="s">
        <v>3379</v>
      </c>
      <c r="D314" s="935"/>
      <c r="E314" s="923"/>
      <c r="F314" s="923"/>
      <c r="G314" s="923"/>
      <c r="H314" s="935"/>
      <c r="I314" s="923"/>
      <c r="J314" s="945">
        <v>2011</v>
      </c>
      <c r="K314" s="947"/>
      <c r="L314" s="935"/>
      <c r="M314" s="935"/>
      <c r="N314" s="935" t="s">
        <v>886</v>
      </c>
      <c r="O314" s="944">
        <v>36391781.929952279</v>
      </c>
      <c r="P314" s="935" t="s">
        <v>966</v>
      </c>
      <c r="Q314" s="937"/>
    </row>
    <row r="315" spans="1:17" s="651" customFormat="1" ht="25" customHeight="1" thickBot="1">
      <c r="A315" s="1025">
        <v>36</v>
      </c>
      <c r="B315" s="970" t="s">
        <v>3154</v>
      </c>
      <c r="C315" s="923" t="s">
        <v>3379</v>
      </c>
      <c r="D315" s="950"/>
      <c r="E315" s="925"/>
      <c r="F315" s="925"/>
      <c r="G315" s="925"/>
      <c r="H315" s="950"/>
      <c r="I315" s="925"/>
      <c r="J315" s="972">
        <v>2011</v>
      </c>
      <c r="K315" s="970"/>
      <c r="L315" s="950"/>
      <c r="M315" s="950"/>
      <c r="N315" s="950" t="s">
        <v>886</v>
      </c>
      <c r="O315" s="973">
        <v>36391781.929952279</v>
      </c>
      <c r="P315" s="950" t="s">
        <v>966</v>
      </c>
      <c r="Q315" s="951"/>
    </row>
    <row r="316" spans="1:17" s="651" customFormat="1" ht="25" customHeight="1">
      <c r="A316" s="1024">
        <v>37</v>
      </c>
      <c r="B316" s="964" t="s">
        <v>3154</v>
      </c>
      <c r="C316" s="923" t="s">
        <v>3379</v>
      </c>
      <c r="D316" s="967"/>
      <c r="E316" s="965"/>
      <c r="F316" s="965"/>
      <c r="G316" s="965"/>
      <c r="H316" s="967"/>
      <c r="I316" s="965"/>
      <c r="J316" s="974">
        <v>2011</v>
      </c>
      <c r="K316" s="964"/>
      <c r="L316" s="967"/>
      <c r="M316" s="967"/>
      <c r="N316" s="967" t="s">
        <v>886</v>
      </c>
      <c r="O316" s="968">
        <v>36391781.929952279</v>
      </c>
      <c r="P316" s="967" t="s">
        <v>966</v>
      </c>
      <c r="Q316" s="969"/>
    </row>
    <row r="317" spans="1:17" s="651" customFormat="1" ht="25" customHeight="1">
      <c r="A317" s="963">
        <v>38</v>
      </c>
      <c r="B317" s="947" t="s">
        <v>3154</v>
      </c>
      <c r="C317" s="923" t="s">
        <v>3379</v>
      </c>
      <c r="D317" s="935"/>
      <c r="E317" s="923"/>
      <c r="F317" s="923"/>
      <c r="G317" s="923"/>
      <c r="H317" s="935"/>
      <c r="I317" s="923"/>
      <c r="J317" s="945">
        <v>2011</v>
      </c>
      <c r="K317" s="947"/>
      <c r="L317" s="935"/>
      <c r="M317" s="935"/>
      <c r="N317" s="935" t="s">
        <v>886</v>
      </c>
      <c r="O317" s="944">
        <v>36391781.929952279</v>
      </c>
      <c r="P317" s="935" t="s">
        <v>966</v>
      </c>
      <c r="Q317" s="937"/>
    </row>
    <row r="318" spans="1:17" s="651" customFormat="1" ht="25" customHeight="1">
      <c r="A318" s="963">
        <v>39</v>
      </c>
      <c r="B318" s="947" t="s">
        <v>3154</v>
      </c>
      <c r="C318" s="923" t="s">
        <v>3379</v>
      </c>
      <c r="D318" s="935"/>
      <c r="E318" s="923"/>
      <c r="F318" s="923"/>
      <c r="G318" s="923"/>
      <c r="H318" s="935"/>
      <c r="I318" s="923"/>
      <c r="J318" s="945">
        <v>2011</v>
      </c>
      <c r="K318" s="947"/>
      <c r="L318" s="935"/>
      <c r="M318" s="935"/>
      <c r="N318" s="935" t="s">
        <v>886</v>
      </c>
      <c r="O318" s="944">
        <v>36391781.929952279</v>
      </c>
      <c r="P318" s="935" t="s">
        <v>966</v>
      </c>
      <c r="Q318" s="937"/>
    </row>
    <row r="319" spans="1:17" s="651" customFormat="1" ht="25" customHeight="1">
      <c r="A319" s="963">
        <v>40</v>
      </c>
      <c r="B319" s="947" t="s">
        <v>3154</v>
      </c>
      <c r="C319" s="923" t="s">
        <v>3379</v>
      </c>
      <c r="D319" s="935"/>
      <c r="E319" s="923"/>
      <c r="F319" s="923"/>
      <c r="G319" s="923"/>
      <c r="H319" s="935"/>
      <c r="I319" s="923"/>
      <c r="J319" s="945">
        <v>2011</v>
      </c>
      <c r="K319" s="947"/>
      <c r="L319" s="935"/>
      <c r="M319" s="935"/>
      <c r="N319" s="935" t="s">
        <v>886</v>
      </c>
      <c r="O319" s="944">
        <v>36391781.929952279</v>
      </c>
      <c r="P319" s="935" t="s">
        <v>966</v>
      </c>
      <c r="Q319" s="937"/>
    </row>
    <row r="320" spans="1:17" s="651" customFormat="1" ht="25" customHeight="1">
      <c r="A320" s="963">
        <v>41</v>
      </c>
      <c r="B320" s="947" t="s">
        <v>3154</v>
      </c>
      <c r="C320" s="923" t="s">
        <v>3379</v>
      </c>
      <c r="D320" s="935"/>
      <c r="E320" s="923"/>
      <c r="F320" s="923"/>
      <c r="G320" s="923"/>
      <c r="H320" s="935"/>
      <c r="I320" s="923"/>
      <c r="J320" s="945">
        <v>2011</v>
      </c>
      <c r="K320" s="947"/>
      <c r="L320" s="935"/>
      <c r="M320" s="935"/>
      <c r="N320" s="935" t="s">
        <v>886</v>
      </c>
      <c r="O320" s="944">
        <v>36391781.929952279</v>
      </c>
      <c r="P320" s="935" t="s">
        <v>966</v>
      </c>
      <c r="Q320" s="937"/>
    </row>
    <row r="321" spans="1:17" s="651" customFormat="1" ht="25" customHeight="1">
      <c r="A321" s="963">
        <v>42</v>
      </c>
      <c r="B321" s="947" t="s">
        <v>3154</v>
      </c>
      <c r="C321" s="923" t="s">
        <v>3379</v>
      </c>
      <c r="D321" s="935"/>
      <c r="E321" s="923"/>
      <c r="F321" s="923"/>
      <c r="G321" s="923"/>
      <c r="H321" s="935"/>
      <c r="I321" s="923"/>
      <c r="J321" s="945">
        <v>2011</v>
      </c>
      <c r="K321" s="947"/>
      <c r="L321" s="935"/>
      <c r="M321" s="935"/>
      <c r="N321" s="935" t="s">
        <v>886</v>
      </c>
      <c r="O321" s="944">
        <v>36391781.929952279</v>
      </c>
      <c r="P321" s="935" t="s">
        <v>966</v>
      </c>
      <c r="Q321" s="937"/>
    </row>
    <row r="322" spans="1:17" s="651" customFormat="1" ht="25" customHeight="1">
      <c r="A322" s="963">
        <v>43</v>
      </c>
      <c r="B322" s="947" t="s">
        <v>3154</v>
      </c>
      <c r="C322" s="923" t="s">
        <v>3379</v>
      </c>
      <c r="D322" s="935"/>
      <c r="E322" s="923"/>
      <c r="F322" s="923"/>
      <c r="G322" s="923"/>
      <c r="H322" s="935"/>
      <c r="I322" s="923"/>
      <c r="J322" s="945">
        <v>2011</v>
      </c>
      <c r="K322" s="947"/>
      <c r="L322" s="935"/>
      <c r="M322" s="935"/>
      <c r="N322" s="935" t="s">
        <v>886</v>
      </c>
      <c r="O322" s="944">
        <v>36391781.929952279</v>
      </c>
      <c r="P322" s="935" t="s">
        <v>966</v>
      </c>
      <c r="Q322" s="937"/>
    </row>
    <row r="323" spans="1:17" s="651" customFormat="1" ht="25" customHeight="1">
      <c r="A323" s="963">
        <v>44</v>
      </c>
      <c r="B323" s="947" t="s">
        <v>3155</v>
      </c>
      <c r="C323" s="923" t="s">
        <v>3377</v>
      </c>
      <c r="D323" s="935"/>
      <c r="E323" s="923"/>
      <c r="F323" s="923"/>
      <c r="G323" s="923"/>
      <c r="H323" s="935"/>
      <c r="I323" s="1063" t="s">
        <v>3151</v>
      </c>
      <c r="J323" s="945">
        <v>2011</v>
      </c>
      <c r="K323" s="947"/>
      <c r="L323" s="935"/>
      <c r="M323" s="935"/>
      <c r="N323" s="935" t="s">
        <v>886</v>
      </c>
      <c r="O323" s="944">
        <v>124295238.45110205</v>
      </c>
      <c r="P323" s="935" t="s">
        <v>927</v>
      </c>
      <c r="Q323" s="937"/>
    </row>
    <row r="324" spans="1:17" s="651" customFormat="1" ht="25" customHeight="1">
      <c r="A324" s="963">
        <v>45</v>
      </c>
      <c r="B324" s="947" t="s">
        <v>3155</v>
      </c>
      <c r="C324" s="923" t="s">
        <v>3377</v>
      </c>
      <c r="D324" s="935"/>
      <c r="E324" s="923"/>
      <c r="F324" s="923"/>
      <c r="G324" s="923"/>
      <c r="H324" s="935"/>
      <c r="I324" s="1063" t="s">
        <v>3151</v>
      </c>
      <c r="J324" s="945">
        <v>2011</v>
      </c>
      <c r="K324" s="947"/>
      <c r="L324" s="935"/>
      <c r="M324" s="935"/>
      <c r="N324" s="935" t="s">
        <v>886</v>
      </c>
      <c r="O324" s="944">
        <v>134657217.11026952</v>
      </c>
      <c r="P324" s="935" t="s">
        <v>927</v>
      </c>
      <c r="Q324" s="937"/>
    </row>
    <row r="325" spans="1:17" s="651" customFormat="1" ht="25" customHeight="1">
      <c r="A325" s="963">
        <v>46</v>
      </c>
      <c r="B325" s="947" t="s">
        <v>3156</v>
      </c>
      <c r="C325" s="923" t="s">
        <v>3377</v>
      </c>
      <c r="D325" s="935"/>
      <c r="E325" s="923"/>
      <c r="F325" s="923"/>
      <c r="G325" s="923"/>
      <c r="H325" s="935"/>
      <c r="I325" s="1063" t="s">
        <v>3151</v>
      </c>
      <c r="J325" s="945">
        <v>2011</v>
      </c>
      <c r="K325" s="947"/>
      <c r="L325" s="935"/>
      <c r="M325" s="935"/>
      <c r="N325" s="935" t="s">
        <v>886</v>
      </c>
      <c r="O325" s="944">
        <v>146324801.03837052</v>
      </c>
      <c r="P325" s="935" t="s">
        <v>927</v>
      </c>
      <c r="Q325" s="937"/>
    </row>
    <row r="326" spans="1:17" s="651" customFormat="1" ht="25" customHeight="1">
      <c r="A326" s="963">
        <v>47</v>
      </c>
      <c r="B326" s="947" t="s">
        <v>3157</v>
      </c>
      <c r="C326" s="923" t="s">
        <v>3377</v>
      </c>
      <c r="D326" s="943" t="s">
        <v>926</v>
      </c>
      <c r="E326" s="923"/>
      <c r="F326" s="923"/>
      <c r="G326" s="923"/>
      <c r="H326" s="935"/>
      <c r="I326" s="923" t="s">
        <v>3233</v>
      </c>
      <c r="J326" s="935">
        <v>2012</v>
      </c>
      <c r="K326" s="947" t="s">
        <v>2234</v>
      </c>
      <c r="L326" s="935"/>
      <c r="M326" s="935"/>
      <c r="N326" s="935" t="s">
        <v>886</v>
      </c>
      <c r="O326" s="944">
        <v>351355083.18253022</v>
      </c>
      <c r="P326" s="935" t="s">
        <v>927</v>
      </c>
      <c r="Q326" s="937"/>
    </row>
    <row r="327" spans="1:17" s="651" customFormat="1" ht="25" customHeight="1">
      <c r="A327" s="963">
        <v>48</v>
      </c>
      <c r="B327" s="947" t="s">
        <v>3158</v>
      </c>
      <c r="C327" s="923" t="s">
        <v>3377</v>
      </c>
      <c r="D327" s="943" t="s">
        <v>941</v>
      </c>
      <c r="E327" s="923"/>
      <c r="F327" s="923"/>
      <c r="G327" s="923"/>
      <c r="H327" s="935"/>
      <c r="I327" s="923" t="s">
        <v>3215</v>
      </c>
      <c r="J327" s="935">
        <v>2012</v>
      </c>
      <c r="K327" s="947" t="s">
        <v>2235</v>
      </c>
      <c r="L327" s="935"/>
      <c r="M327" s="935"/>
      <c r="N327" s="935" t="s">
        <v>886</v>
      </c>
      <c r="O327" s="944">
        <v>296562135.35680872</v>
      </c>
      <c r="P327" s="935" t="s">
        <v>927</v>
      </c>
      <c r="Q327" s="937"/>
    </row>
    <row r="328" spans="1:17" s="651" customFormat="1" ht="25" customHeight="1">
      <c r="A328" s="963">
        <v>49</v>
      </c>
      <c r="B328" s="947" t="s">
        <v>3159</v>
      </c>
      <c r="C328" s="923" t="s">
        <v>3377</v>
      </c>
      <c r="D328" s="943" t="s">
        <v>946</v>
      </c>
      <c r="E328" s="923"/>
      <c r="F328" s="923"/>
      <c r="G328" s="923"/>
      <c r="H328" s="935"/>
      <c r="I328" s="923" t="s">
        <v>3215</v>
      </c>
      <c r="J328" s="935">
        <v>2012</v>
      </c>
      <c r="K328" s="947" t="s">
        <v>2236</v>
      </c>
      <c r="L328" s="935"/>
      <c r="M328" s="935"/>
      <c r="N328" s="935" t="s">
        <v>886</v>
      </c>
      <c r="O328" s="944">
        <v>175360176.49742305</v>
      </c>
      <c r="P328" s="935" t="s">
        <v>927</v>
      </c>
      <c r="Q328" s="937"/>
    </row>
    <row r="329" spans="1:17" s="651" customFormat="1" ht="25" customHeight="1">
      <c r="A329" s="963">
        <v>50</v>
      </c>
      <c r="B329" s="947" t="s">
        <v>3160</v>
      </c>
      <c r="C329" s="923" t="s">
        <v>3377</v>
      </c>
      <c r="D329" s="943" t="s">
        <v>949</v>
      </c>
      <c r="E329" s="923"/>
      <c r="F329" s="923"/>
      <c r="G329" s="923"/>
      <c r="H329" s="935"/>
      <c r="I329" s="923" t="s">
        <v>3328</v>
      </c>
      <c r="J329" s="935">
        <v>2012</v>
      </c>
      <c r="K329" s="947" t="s">
        <v>2237</v>
      </c>
      <c r="L329" s="935"/>
      <c r="M329" s="935"/>
      <c r="N329" s="935" t="s">
        <v>886</v>
      </c>
      <c r="O329" s="944">
        <v>154885015.88359889</v>
      </c>
      <c r="P329" s="935" t="s">
        <v>927</v>
      </c>
      <c r="Q329" s="937"/>
    </row>
    <row r="330" spans="1:17" s="651" customFormat="1" ht="25" customHeight="1">
      <c r="A330" s="963">
        <v>51</v>
      </c>
      <c r="B330" s="947" t="s">
        <v>3161</v>
      </c>
      <c r="C330" s="923" t="s">
        <v>3377</v>
      </c>
      <c r="D330" s="943" t="s">
        <v>1053</v>
      </c>
      <c r="E330" s="923"/>
      <c r="F330" s="923"/>
      <c r="G330" s="923">
        <v>250</v>
      </c>
      <c r="H330" s="935"/>
      <c r="I330" s="923" t="s">
        <v>3329</v>
      </c>
      <c r="J330" s="935">
        <v>2012</v>
      </c>
      <c r="K330" s="947" t="s">
        <v>2238</v>
      </c>
      <c r="L330" s="935"/>
      <c r="M330" s="935"/>
      <c r="N330" s="935" t="s">
        <v>886</v>
      </c>
      <c r="O330" s="944">
        <v>12047771.544010509</v>
      </c>
      <c r="P330" s="935" t="s">
        <v>927</v>
      </c>
      <c r="Q330" s="937"/>
    </row>
    <row r="331" spans="1:17" s="651" customFormat="1" ht="25" customHeight="1">
      <c r="A331" s="963">
        <v>52</v>
      </c>
      <c r="B331" s="947" t="s">
        <v>3162</v>
      </c>
      <c r="C331" s="923" t="s">
        <v>3377</v>
      </c>
      <c r="D331" s="943" t="s">
        <v>1055</v>
      </c>
      <c r="E331" s="923"/>
      <c r="F331" s="923"/>
      <c r="G331" s="923">
        <v>200</v>
      </c>
      <c r="H331" s="935"/>
      <c r="I331" s="923" t="s">
        <v>3330</v>
      </c>
      <c r="J331" s="935">
        <v>2012</v>
      </c>
      <c r="K331" s="947" t="s">
        <v>2239</v>
      </c>
      <c r="L331" s="935"/>
      <c r="M331" s="935"/>
      <c r="N331" s="935" t="s">
        <v>886</v>
      </c>
      <c r="O331" s="944">
        <v>32522097.535628643</v>
      </c>
      <c r="P331" s="935" t="s">
        <v>927</v>
      </c>
      <c r="Q331" s="937"/>
    </row>
    <row r="332" spans="1:17" s="651" customFormat="1" ht="25" customHeight="1">
      <c r="A332" s="963">
        <v>53</v>
      </c>
      <c r="B332" s="947" t="s">
        <v>3155</v>
      </c>
      <c r="C332" s="923" t="s">
        <v>3377</v>
      </c>
      <c r="D332" s="943" t="s">
        <v>1060</v>
      </c>
      <c r="E332" s="923"/>
      <c r="F332" s="923"/>
      <c r="G332" s="923"/>
      <c r="H332" s="935"/>
      <c r="I332" s="1063" t="s">
        <v>3151</v>
      </c>
      <c r="J332" s="935">
        <v>2012</v>
      </c>
      <c r="K332" s="947"/>
      <c r="L332" s="935"/>
      <c r="M332" s="935"/>
      <c r="N332" s="935" t="s">
        <v>886</v>
      </c>
      <c r="O332" s="944">
        <v>122167191.79994544</v>
      </c>
      <c r="P332" s="935" t="s">
        <v>927</v>
      </c>
      <c r="Q332" s="937"/>
    </row>
    <row r="333" spans="1:17" s="651" customFormat="1" ht="25" customHeight="1">
      <c r="A333" s="963">
        <v>54</v>
      </c>
      <c r="B333" s="947" t="s">
        <v>3155</v>
      </c>
      <c r="C333" s="923" t="s">
        <v>3377</v>
      </c>
      <c r="D333" s="943" t="s">
        <v>1065</v>
      </c>
      <c r="E333" s="923"/>
      <c r="F333" s="923"/>
      <c r="G333" s="923"/>
      <c r="H333" s="935"/>
      <c r="I333" s="1063" t="s">
        <v>3151</v>
      </c>
      <c r="J333" s="935">
        <v>2012</v>
      </c>
      <c r="K333" s="947"/>
      <c r="L333" s="935"/>
      <c r="M333" s="935"/>
      <c r="N333" s="935" t="s">
        <v>886</v>
      </c>
      <c r="O333" s="944">
        <v>125297300.60031246</v>
      </c>
      <c r="P333" s="935" t="s">
        <v>927</v>
      </c>
      <c r="Q333" s="937"/>
    </row>
    <row r="334" spans="1:17" s="651" customFormat="1" ht="25" customHeight="1">
      <c r="A334" s="963">
        <v>55</v>
      </c>
      <c r="B334" s="947" t="s">
        <v>3163</v>
      </c>
      <c r="C334" s="923" t="s">
        <v>3377</v>
      </c>
      <c r="D334" s="943" t="s">
        <v>941</v>
      </c>
      <c r="E334" s="923"/>
      <c r="F334" s="923"/>
      <c r="G334" s="923"/>
      <c r="H334" s="935"/>
      <c r="I334" s="923" t="s">
        <v>3246</v>
      </c>
      <c r="J334" s="935">
        <v>2013</v>
      </c>
      <c r="K334" s="947" t="s">
        <v>2254</v>
      </c>
      <c r="L334" s="935"/>
      <c r="M334" s="935"/>
      <c r="N334" s="935" t="s">
        <v>886</v>
      </c>
      <c r="O334" s="944">
        <v>872192000</v>
      </c>
      <c r="P334" s="935"/>
      <c r="Q334" s="937"/>
    </row>
    <row r="335" spans="1:17" s="651" customFormat="1" ht="25" customHeight="1">
      <c r="A335" s="963">
        <v>56</v>
      </c>
      <c r="B335" s="947" t="s">
        <v>3164</v>
      </c>
      <c r="C335" s="923" t="s">
        <v>3377</v>
      </c>
      <c r="D335" s="943" t="s">
        <v>946</v>
      </c>
      <c r="E335" s="923"/>
      <c r="F335" s="923"/>
      <c r="G335" s="923"/>
      <c r="H335" s="935"/>
      <c r="I335" s="923" t="s">
        <v>3331</v>
      </c>
      <c r="J335" s="935">
        <v>2013</v>
      </c>
      <c r="K335" s="947" t="s">
        <v>2255</v>
      </c>
      <c r="L335" s="935"/>
      <c r="M335" s="935"/>
      <c r="N335" s="935" t="s">
        <v>886</v>
      </c>
      <c r="O335" s="944">
        <v>198330000</v>
      </c>
      <c r="P335" s="935"/>
      <c r="Q335" s="937"/>
    </row>
    <row r="336" spans="1:17" s="651" customFormat="1" ht="25" customHeight="1">
      <c r="A336" s="963">
        <v>57</v>
      </c>
      <c r="B336" s="947" t="s">
        <v>3165</v>
      </c>
      <c r="C336" s="923" t="s">
        <v>3377</v>
      </c>
      <c r="D336" s="943" t="s">
        <v>949</v>
      </c>
      <c r="E336" s="923"/>
      <c r="F336" s="923"/>
      <c r="G336" s="923"/>
      <c r="H336" s="935"/>
      <c r="I336" s="923" t="s">
        <v>3332</v>
      </c>
      <c r="J336" s="935">
        <v>2013</v>
      </c>
      <c r="K336" s="947" t="s">
        <v>2256</v>
      </c>
      <c r="L336" s="935"/>
      <c r="M336" s="935"/>
      <c r="N336" s="935" t="s">
        <v>886</v>
      </c>
      <c r="O336" s="944">
        <f>337333000+44770000</f>
        <v>382103000</v>
      </c>
      <c r="P336" s="935"/>
      <c r="Q336" s="937"/>
    </row>
    <row r="337" spans="1:17" s="651" customFormat="1" ht="25" customHeight="1">
      <c r="A337" s="963">
        <v>58</v>
      </c>
      <c r="B337" s="947" t="s">
        <v>3166</v>
      </c>
      <c r="C337" s="923" t="s">
        <v>3377</v>
      </c>
      <c r="D337" s="943" t="s">
        <v>1053</v>
      </c>
      <c r="E337" s="923"/>
      <c r="F337" s="923"/>
      <c r="G337" s="923"/>
      <c r="H337" s="935"/>
      <c r="I337" s="923" t="s">
        <v>3310</v>
      </c>
      <c r="J337" s="935">
        <v>2013</v>
      </c>
      <c r="K337" s="947" t="s">
        <v>2257</v>
      </c>
      <c r="L337" s="935"/>
      <c r="M337" s="935"/>
      <c r="N337" s="935" t="s">
        <v>886</v>
      </c>
      <c r="O337" s="944">
        <v>200125000</v>
      </c>
      <c r="P337" s="935"/>
      <c r="Q337" s="937"/>
    </row>
    <row r="338" spans="1:17" s="651" customFormat="1" ht="25" customHeight="1">
      <c r="A338" s="963">
        <v>59</v>
      </c>
      <c r="B338" s="947" t="s">
        <v>3154</v>
      </c>
      <c r="C338" s="923" t="s">
        <v>3379</v>
      </c>
      <c r="D338" s="943"/>
      <c r="E338" s="923"/>
      <c r="F338" s="923"/>
      <c r="G338" s="923"/>
      <c r="H338" s="935"/>
      <c r="I338" s="923"/>
      <c r="J338" s="935">
        <v>2014</v>
      </c>
      <c r="K338" s="947"/>
      <c r="L338" s="935"/>
      <c r="M338" s="935"/>
      <c r="N338" s="935" t="s">
        <v>886</v>
      </c>
      <c r="O338" s="944">
        <v>110000000</v>
      </c>
      <c r="P338" s="935" t="s">
        <v>927</v>
      </c>
      <c r="Q338" s="937"/>
    </row>
    <row r="339" spans="1:17" s="651" customFormat="1" ht="25" customHeight="1">
      <c r="A339" s="963">
        <v>60</v>
      </c>
      <c r="B339" s="947" t="s">
        <v>3154</v>
      </c>
      <c r="C339" s="923" t="s">
        <v>3379</v>
      </c>
      <c r="D339" s="943"/>
      <c r="E339" s="923"/>
      <c r="F339" s="923"/>
      <c r="G339" s="923"/>
      <c r="H339" s="935"/>
      <c r="I339" s="923"/>
      <c r="J339" s="935">
        <v>2014</v>
      </c>
      <c r="K339" s="947"/>
      <c r="L339" s="935"/>
      <c r="M339" s="935"/>
      <c r="N339" s="935" t="s">
        <v>886</v>
      </c>
      <c r="O339" s="944">
        <v>622615342.46575344</v>
      </c>
      <c r="P339" s="935" t="s">
        <v>927</v>
      </c>
      <c r="Q339" s="937"/>
    </row>
    <row r="340" spans="1:17" s="651" customFormat="1" ht="25" customHeight="1">
      <c r="A340" s="963">
        <v>61</v>
      </c>
      <c r="B340" s="947" t="s">
        <v>3154</v>
      </c>
      <c r="C340" s="923" t="s">
        <v>3379</v>
      </c>
      <c r="D340" s="943"/>
      <c r="E340" s="923"/>
      <c r="F340" s="923"/>
      <c r="G340" s="923"/>
      <c r="H340" s="935"/>
      <c r="I340" s="923"/>
      <c r="J340" s="935">
        <v>2014</v>
      </c>
      <c r="K340" s="947"/>
      <c r="L340" s="935"/>
      <c r="M340" s="935"/>
      <c r="N340" s="935" t="s">
        <v>886</v>
      </c>
      <c r="O340" s="944">
        <v>270422597.07762557</v>
      </c>
      <c r="P340" s="935" t="s">
        <v>927</v>
      </c>
      <c r="Q340" s="937"/>
    </row>
    <row r="341" spans="1:17" s="651" customFormat="1" ht="25" customHeight="1">
      <c r="A341" s="963">
        <v>62</v>
      </c>
      <c r="B341" s="947" t="s">
        <v>3154</v>
      </c>
      <c r="C341" s="923" t="s">
        <v>3379</v>
      </c>
      <c r="D341" s="943"/>
      <c r="E341" s="923"/>
      <c r="F341" s="923"/>
      <c r="G341" s="923"/>
      <c r="H341" s="935"/>
      <c r="I341" s="923"/>
      <c r="J341" s="935">
        <v>2014</v>
      </c>
      <c r="K341" s="947"/>
      <c r="L341" s="935"/>
      <c r="M341" s="935"/>
      <c r="N341" s="935" t="s">
        <v>886</v>
      </c>
      <c r="O341" s="944">
        <v>243235060.45662099</v>
      </c>
      <c r="P341" s="935" t="s">
        <v>927</v>
      </c>
      <c r="Q341" s="937"/>
    </row>
    <row r="342" spans="1:17" s="651" customFormat="1" ht="25" customHeight="1">
      <c r="A342" s="963">
        <v>63</v>
      </c>
      <c r="B342" s="947" t="s">
        <v>3167</v>
      </c>
      <c r="C342" s="923" t="s">
        <v>3379</v>
      </c>
      <c r="D342" s="943" t="s">
        <v>926</v>
      </c>
      <c r="E342" s="923"/>
      <c r="F342" s="923"/>
      <c r="G342" s="923"/>
      <c r="H342" s="935"/>
      <c r="I342" s="923" t="s">
        <v>3333</v>
      </c>
      <c r="J342" s="935">
        <v>2014</v>
      </c>
      <c r="K342" s="947" t="s">
        <v>2282</v>
      </c>
      <c r="L342" s="935"/>
      <c r="M342" s="935"/>
      <c r="N342" s="935" t="s">
        <v>886</v>
      </c>
      <c r="O342" s="944">
        <v>199244000</v>
      </c>
      <c r="P342" s="935" t="s">
        <v>927</v>
      </c>
      <c r="Q342" s="937"/>
    </row>
    <row r="343" spans="1:17" s="651" customFormat="1" ht="25" customHeight="1">
      <c r="A343" s="963">
        <v>64</v>
      </c>
      <c r="B343" s="947" t="s">
        <v>3168</v>
      </c>
      <c r="C343" s="923" t="s">
        <v>3377</v>
      </c>
      <c r="D343" s="943" t="s">
        <v>926</v>
      </c>
      <c r="E343" s="923"/>
      <c r="F343" s="923"/>
      <c r="G343" s="923"/>
      <c r="H343" s="935"/>
      <c r="I343" s="923" t="s">
        <v>3334</v>
      </c>
      <c r="J343" s="935">
        <v>2014</v>
      </c>
      <c r="K343" s="947" t="s">
        <v>2283</v>
      </c>
      <c r="L343" s="935"/>
      <c r="M343" s="935"/>
      <c r="N343" s="935" t="s">
        <v>886</v>
      </c>
      <c r="O343" s="944">
        <v>199434000</v>
      </c>
      <c r="P343" s="935" t="s">
        <v>927</v>
      </c>
      <c r="Q343" s="937"/>
    </row>
    <row r="344" spans="1:17" s="651" customFormat="1" ht="25" customHeight="1">
      <c r="A344" s="963">
        <v>65</v>
      </c>
      <c r="B344" s="947" t="s">
        <v>3169</v>
      </c>
      <c r="C344" s="923" t="s">
        <v>3379</v>
      </c>
      <c r="D344" s="943" t="s">
        <v>926</v>
      </c>
      <c r="E344" s="923"/>
      <c r="F344" s="923"/>
      <c r="G344" s="923"/>
      <c r="H344" s="935"/>
      <c r="I344" s="923" t="s">
        <v>3334</v>
      </c>
      <c r="J344" s="935">
        <v>2014</v>
      </c>
      <c r="K344" s="947" t="s">
        <v>2284</v>
      </c>
      <c r="L344" s="935"/>
      <c r="M344" s="935"/>
      <c r="N344" s="935" t="s">
        <v>886</v>
      </c>
      <c r="O344" s="944">
        <v>198709000</v>
      </c>
      <c r="P344" s="935" t="s">
        <v>927</v>
      </c>
      <c r="Q344" s="937"/>
    </row>
    <row r="345" spans="1:17" s="651" customFormat="1" ht="25" customHeight="1" thickBot="1">
      <c r="A345" s="1025">
        <v>66</v>
      </c>
      <c r="B345" s="1026" t="s">
        <v>3170</v>
      </c>
      <c r="C345" s="1027" t="s">
        <v>3377</v>
      </c>
      <c r="D345" s="1028" t="s">
        <v>926</v>
      </c>
      <c r="E345" s="1027"/>
      <c r="F345" s="1027"/>
      <c r="G345" s="925"/>
      <c r="H345" s="950"/>
      <c r="I345" s="925" t="s">
        <v>3244</v>
      </c>
      <c r="J345" s="950">
        <v>2014</v>
      </c>
      <c r="K345" s="970" t="s">
        <v>2285</v>
      </c>
      <c r="L345" s="950"/>
      <c r="M345" s="950"/>
      <c r="N345" s="950" t="s">
        <v>886</v>
      </c>
      <c r="O345" s="973">
        <v>148985000</v>
      </c>
      <c r="P345" s="950" t="s">
        <v>927</v>
      </c>
      <c r="Q345" s="951"/>
    </row>
    <row r="346" spans="1:17" s="651" customFormat="1" ht="25" customHeight="1">
      <c r="A346" s="1024">
        <v>67</v>
      </c>
      <c r="B346" s="977" t="s">
        <v>2535</v>
      </c>
      <c r="C346" s="965" t="s">
        <v>3380</v>
      </c>
      <c r="D346" s="966" t="s">
        <v>926</v>
      </c>
      <c r="E346" s="965"/>
      <c r="F346" s="965"/>
      <c r="G346" s="965"/>
      <c r="H346" s="967"/>
      <c r="I346" s="965"/>
      <c r="J346" s="967">
        <v>2009</v>
      </c>
      <c r="K346" s="964"/>
      <c r="L346" s="967"/>
      <c r="M346" s="967"/>
      <c r="N346" s="967" t="s">
        <v>2534</v>
      </c>
      <c r="O346" s="968">
        <v>2428453000</v>
      </c>
      <c r="P346" s="967" t="s">
        <v>927</v>
      </c>
      <c r="Q346" s="969"/>
    </row>
    <row r="347" spans="1:17" s="651" customFormat="1" ht="25" customHeight="1">
      <c r="A347" s="963">
        <v>68</v>
      </c>
      <c r="B347" s="915" t="s">
        <v>2535</v>
      </c>
      <c r="C347" s="965" t="s">
        <v>3380</v>
      </c>
      <c r="D347" s="943" t="s">
        <v>926</v>
      </c>
      <c r="E347" s="923"/>
      <c r="F347" s="923"/>
      <c r="G347" s="923"/>
      <c r="H347" s="935"/>
      <c r="I347" s="923"/>
      <c r="J347" s="935">
        <v>2011</v>
      </c>
      <c r="K347" s="935"/>
      <c r="L347" s="935"/>
      <c r="M347" s="935"/>
      <c r="N347" s="935" t="s">
        <v>2534</v>
      </c>
      <c r="O347" s="944">
        <v>667564000</v>
      </c>
      <c r="P347" s="935" t="s">
        <v>927</v>
      </c>
      <c r="Q347" s="937"/>
    </row>
    <row r="348" spans="1:17" s="651" customFormat="1" ht="25" customHeight="1">
      <c r="A348" s="963">
        <v>69</v>
      </c>
      <c r="B348" s="915" t="s">
        <v>2535</v>
      </c>
      <c r="C348" s="965" t="s">
        <v>3380</v>
      </c>
      <c r="D348" s="943" t="s">
        <v>926</v>
      </c>
      <c r="E348" s="923"/>
      <c r="F348" s="923"/>
      <c r="G348" s="923"/>
      <c r="H348" s="935"/>
      <c r="I348" s="923"/>
      <c r="J348" s="935">
        <v>2012</v>
      </c>
      <c r="K348" s="935"/>
      <c r="L348" s="935"/>
      <c r="M348" s="935"/>
      <c r="N348" s="935" t="s">
        <v>2534</v>
      </c>
      <c r="O348" s="944">
        <v>623297000</v>
      </c>
      <c r="P348" s="935" t="s">
        <v>927</v>
      </c>
      <c r="Q348" s="937"/>
    </row>
    <row r="349" spans="1:17" s="651" customFormat="1" ht="25" customHeight="1">
      <c r="A349" s="963">
        <v>70</v>
      </c>
      <c r="B349" s="915" t="s">
        <v>2535</v>
      </c>
      <c r="C349" s="965" t="s">
        <v>3380</v>
      </c>
      <c r="D349" s="943" t="s">
        <v>926</v>
      </c>
      <c r="E349" s="923"/>
      <c r="F349" s="923"/>
      <c r="G349" s="923"/>
      <c r="H349" s="935"/>
      <c r="I349" s="923"/>
      <c r="J349" s="935">
        <v>2012</v>
      </c>
      <c r="K349" s="935"/>
      <c r="L349" s="935"/>
      <c r="M349" s="935"/>
      <c r="N349" s="935" t="s">
        <v>2534</v>
      </c>
      <c r="O349" s="944">
        <v>554010000</v>
      </c>
      <c r="P349" s="935" t="s">
        <v>927</v>
      </c>
      <c r="Q349" s="937"/>
    </row>
    <row r="350" spans="1:17" s="651" customFormat="1" ht="25" customHeight="1">
      <c r="A350" s="963">
        <v>71</v>
      </c>
      <c r="B350" s="915" t="s">
        <v>2535</v>
      </c>
      <c r="C350" s="965" t="s">
        <v>3380</v>
      </c>
      <c r="D350" s="943" t="s">
        <v>926</v>
      </c>
      <c r="E350" s="923"/>
      <c r="F350" s="923"/>
      <c r="G350" s="923"/>
      <c r="H350" s="935"/>
      <c r="I350" s="923"/>
      <c r="J350" s="935">
        <v>2012</v>
      </c>
      <c r="K350" s="935"/>
      <c r="L350" s="935"/>
      <c r="M350" s="935"/>
      <c r="N350" s="935" t="s">
        <v>2534</v>
      </c>
      <c r="O350" s="944">
        <v>622366000</v>
      </c>
      <c r="P350" s="935" t="s">
        <v>927</v>
      </c>
      <c r="Q350" s="937"/>
    </row>
    <row r="351" spans="1:17" s="651" customFormat="1" ht="25" customHeight="1">
      <c r="A351" s="963">
        <v>72</v>
      </c>
      <c r="B351" s="915" t="s">
        <v>2535</v>
      </c>
      <c r="C351" s="965" t="s">
        <v>3380</v>
      </c>
      <c r="D351" s="943" t="s">
        <v>926</v>
      </c>
      <c r="E351" s="923"/>
      <c r="F351" s="923"/>
      <c r="G351" s="923"/>
      <c r="H351" s="935"/>
      <c r="I351" s="923"/>
      <c r="J351" s="935">
        <v>2009</v>
      </c>
      <c r="K351" s="935"/>
      <c r="L351" s="935"/>
      <c r="M351" s="935"/>
      <c r="N351" s="935" t="s">
        <v>2534</v>
      </c>
      <c r="O351" s="944">
        <v>2433083000</v>
      </c>
      <c r="P351" s="935" t="s">
        <v>927</v>
      </c>
      <c r="Q351" s="937"/>
    </row>
    <row r="352" spans="1:17" s="651" customFormat="1" ht="25" customHeight="1" thickBot="1">
      <c r="A352" s="949"/>
      <c r="B352" s="925" t="s">
        <v>2513</v>
      </c>
      <c r="C352" s="925"/>
      <c r="D352" s="925"/>
      <c r="E352" s="925"/>
      <c r="F352" s="925"/>
      <c r="G352" s="925"/>
      <c r="H352" s="950"/>
      <c r="I352" s="925" t="s">
        <v>2289</v>
      </c>
      <c r="J352" s="950"/>
      <c r="K352" s="950"/>
      <c r="L352" s="950"/>
      <c r="M352" s="950"/>
      <c r="N352" s="950"/>
      <c r="O352" s="950"/>
      <c r="P352" s="950"/>
      <c r="Q352" s="951"/>
    </row>
    <row r="353" spans="1:17">
      <c r="A353" s="927" t="s">
        <v>841</v>
      </c>
      <c r="B353" s="927"/>
      <c r="C353" s="927"/>
      <c r="D353" s="927"/>
      <c r="E353" s="927"/>
      <c r="F353" s="927"/>
      <c r="G353" s="927"/>
      <c r="H353" s="952"/>
      <c r="I353" s="927"/>
      <c r="J353" s="952"/>
      <c r="K353" s="952"/>
      <c r="L353" s="952"/>
      <c r="M353" s="952"/>
      <c r="N353" s="952"/>
      <c r="O353" s="952"/>
      <c r="P353" s="952"/>
      <c r="Q353" s="927"/>
    </row>
    <row r="354" spans="1:17">
      <c r="A354" s="926"/>
      <c r="B354" s="926"/>
      <c r="C354" s="926"/>
      <c r="D354" s="926"/>
      <c r="E354" s="926"/>
      <c r="F354" s="926"/>
      <c r="G354" s="926"/>
      <c r="H354" s="928"/>
      <c r="I354" s="926"/>
      <c r="J354" s="928"/>
      <c r="K354" s="928"/>
      <c r="L354" s="928"/>
      <c r="M354" s="928"/>
      <c r="N354" s="926"/>
      <c r="O354" s="926"/>
      <c r="P354" s="926"/>
      <c r="Q354" s="926"/>
    </row>
    <row r="355" spans="1:17">
      <c r="A355" s="926"/>
      <c r="B355" s="1730" t="s">
        <v>3358</v>
      </c>
      <c r="C355" s="1730"/>
      <c r="D355" s="1730"/>
      <c r="E355" s="1730"/>
      <c r="F355" s="1730"/>
      <c r="G355" s="798"/>
      <c r="H355" s="797"/>
      <c r="I355" s="797"/>
      <c r="J355" s="797"/>
      <c r="K355" s="1730" t="s">
        <v>3360</v>
      </c>
      <c r="L355" s="1730"/>
      <c r="M355" s="1730"/>
      <c r="N355" s="1730"/>
      <c r="O355" s="1730"/>
      <c r="P355" s="959"/>
      <c r="Q355" s="959"/>
    </row>
    <row r="356" spans="1:17">
      <c r="A356" s="926"/>
      <c r="B356" s="1730" t="s">
        <v>3359</v>
      </c>
      <c r="C356" s="1730"/>
      <c r="D356" s="1730"/>
      <c r="E356" s="1730"/>
      <c r="F356" s="1730"/>
      <c r="G356" s="798"/>
      <c r="H356" s="801"/>
      <c r="I356" s="801"/>
      <c r="J356" s="801"/>
      <c r="K356" s="801"/>
      <c r="L356" s="1128"/>
      <c r="M356" s="958"/>
      <c r="N356" s="958"/>
      <c r="O356" s="958"/>
      <c r="P356" s="926"/>
      <c r="Q356" s="926"/>
    </row>
    <row r="357" spans="1:17">
      <c r="A357" s="926"/>
      <c r="B357" s="1730" t="s">
        <v>889</v>
      </c>
      <c r="C357" s="1730"/>
      <c r="D357" s="1730"/>
      <c r="E357" s="1730"/>
      <c r="F357" s="1730"/>
      <c r="G357" s="800"/>
      <c r="H357" s="801"/>
      <c r="I357" s="801"/>
      <c r="J357" s="801"/>
      <c r="K357" s="1731" t="s">
        <v>888</v>
      </c>
      <c r="L357" s="1731"/>
      <c r="M357" s="1731"/>
      <c r="N357" s="1731"/>
      <c r="O357" s="1731"/>
      <c r="P357" s="959"/>
      <c r="Q357" s="959"/>
    </row>
    <row r="358" spans="1:17">
      <c r="A358" s="926"/>
      <c r="B358" s="800"/>
      <c r="C358" s="800"/>
      <c r="D358" s="800"/>
      <c r="E358" s="800"/>
      <c r="F358" s="800"/>
      <c r="G358" s="800"/>
      <c r="H358" s="801"/>
      <c r="I358" s="801"/>
      <c r="J358" s="801"/>
      <c r="K358" s="801"/>
      <c r="L358" s="800"/>
      <c r="M358" s="817"/>
      <c r="N358" s="817"/>
      <c r="O358" s="959"/>
      <c r="P358" s="928"/>
      <c r="Q358" s="928"/>
    </row>
    <row r="359" spans="1:17">
      <c r="A359" s="926"/>
      <c r="B359" s="800"/>
      <c r="C359" s="800"/>
      <c r="D359" s="800"/>
      <c r="E359" s="800"/>
      <c r="F359" s="800"/>
      <c r="G359" s="800"/>
      <c r="H359" s="801"/>
      <c r="I359" s="801"/>
      <c r="J359" s="801"/>
      <c r="K359" s="801"/>
      <c r="L359" s="800"/>
      <c r="M359" s="817"/>
      <c r="N359" s="817"/>
      <c r="O359" s="959"/>
      <c r="P359" s="928"/>
      <c r="Q359" s="928"/>
    </row>
    <row r="360" spans="1:17">
      <c r="A360" s="926"/>
      <c r="B360" s="800"/>
      <c r="C360" s="800"/>
      <c r="D360" s="800"/>
      <c r="E360" s="800"/>
      <c r="F360" s="800"/>
      <c r="G360" s="800"/>
      <c r="H360" s="801"/>
      <c r="I360" s="801"/>
      <c r="J360" s="801"/>
      <c r="K360" s="801"/>
      <c r="L360" s="800"/>
      <c r="M360" s="817"/>
      <c r="N360" s="817"/>
      <c r="O360" s="926"/>
      <c r="P360" s="926"/>
      <c r="Q360" s="926"/>
    </row>
    <row r="361" spans="1:17">
      <c r="A361" s="926"/>
      <c r="B361" s="800"/>
      <c r="C361" s="800"/>
      <c r="D361" s="800"/>
      <c r="E361" s="800"/>
      <c r="F361" s="803"/>
      <c r="G361" s="803"/>
      <c r="H361" s="801"/>
      <c r="I361" s="801"/>
      <c r="J361" s="801"/>
      <c r="K361" s="801"/>
      <c r="L361" s="803"/>
      <c r="M361" s="960"/>
      <c r="N361" s="817"/>
      <c r="O361" s="960"/>
      <c r="P361" s="961"/>
      <c r="Q361" s="961"/>
    </row>
    <row r="362" spans="1:17">
      <c r="A362" s="926"/>
      <c r="B362" s="1719" t="s">
        <v>2487</v>
      </c>
      <c r="C362" s="1719"/>
      <c r="D362" s="1719"/>
      <c r="E362" s="1719"/>
      <c r="F362" s="1719"/>
      <c r="G362" s="798"/>
      <c r="H362" s="804"/>
      <c r="I362" s="804"/>
      <c r="J362" s="804"/>
      <c r="K362" s="1721" t="s">
        <v>892</v>
      </c>
      <c r="L362" s="1721"/>
      <c r="M362" s="1721"/>
      <c r="N362" s="1721"/>
      <c r="O362" s="1721"/>
      <c r="P362" s="959"/>
      <c r="Q362" s="959"/>
    </row>
    <row r="363" spans="1:17">
      <c r="A363" s="957"/>
      <c r="B363" s="1720" t="s">
        <v>1942</v>
      </c>
      <c r="C363" s="1720"/>
      <c r="D363" s="1720"/>
      <c r="E363" s="1720"/>
      <c r="F363" s="1720"/>
      <c r="G363" s="787"/>
      <c r="H363" s="801"/>
      <c r="I363" s="801"/>
      <c r="J363" s="801"/>
      <c r="K363" s="1722" t="s">
        <v>891</v>
      </c>
      <c r="L363" s="1722"/>
      <c r="M363" s="1722"/>
      <c r="N363" s="1722"/>
      <c r="O363" s="1722"/>
      <c r="P363" s="957"/>
      <c r="Q363" s="957"/>
    </row>
    <row r="364" spans="1:17">
      <c r="A364" s="955"/>
      <c r="B364" s="955"/>
      <c r="C364" s="955"/>
      <c r="D364" s="955"/>
      <c r="E364" s="955"/>
      <c r="F364" s="955"/>
      <c r="G364" s="955"/>
      <c r="H364" s="955"/>
      <c r="I364" s="955"/>
      <c r="J364" s="955"/>
      <c r="K364" s="955"/>
      <c r="L364" s="955"/>
      <c r="M364" s="955"/>
      <c r="N364" s="955"/>
      <c r="O364" s="955"/>
      <c r="P364" s="955"/>
      <c r="Q364" s="955"/>
    </row>
    <row r="365" spans="1:17">
      <c r="A365" s="955"/>
      <c r="B365" s="955"/>
      <c r="C365" s="955"/>
      <c r="D365" s="955"/>
      <c r="E365" s="955"/>
      <c r="F365" s="955"/>
      <c r="G365" s="955"/>
      <c r="H365" s="955"/>
      <c r="I365" s="955"/>
      <c r="J365" s="955"/>
      <c r="K365" s="955"/>
      <c r="L365" s="955"/>
      <c r="M365" s="955"/>
      <c r="N365" s="955"/>
      <c r="O365" s="955"/>
      <c r="P365" s="955"/>
      <c r="Q365" s="955"/>
    </row>
    <row r="366" spans="1:17">
      <c r="A366" s="955"/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</row>
    <row r="367" spans="1:17">
      <c r="A367" s="955"/>
      <c r="B367" s="955"/>
      <c r="C367" s="955"/>
      <c r="D367" s="955"/>
      <c r="E367" s="955"/>
      <c r="F367" s="955"/>
      <c r="G367" s="955"/>
      <c r="H367" s="955"/>
      <c r="I367" s="955"/>
      <c r="J367" s="955"/>
      <c r="K367" s="955"/>
      <c r="L367" s="955"/>
      <c r="M367" s="955"/>
      <c r="N367" s="955"/>
      <c r="O367" s="955"/>
      <c r="P367" s="955"/>
      <c r="Q367" s="955"/>
    </row>
    <row r="368" spans="1:17">
      <c r="A368" s="955"/>
      <c r="B368" s="955"/>
      <c r="C368" s="955"/>
      <c r="D368" s="955"/>
      <c r="E368" s="955"/>
      <c r="F368" s="955"/>
      <c r="G368" s="955"/>
      <c r="H368" s="955"/>
      <c r="I368" s="955"/>
      <c r="J368" s="955"/>
      <c r="K368" s="955"/>
      <c r="L368" s="955"/>
      <c r="M368" s="955"/>
      <c r="N368" s="955"/>
      <c r="O368" s="955"/>
      <c r="P368" s="955"/>
      <c r="Q368" s="955"/>
    </row>
  </sheetData>
  <mergeCells count="32">
    <mergeCell ref="M5:M7"/>
    <mergeCell ref="N5:N7"/>
    <mergeCell ref="B363:F363"/>
    <mergeCell ref="K363:O363"/>
    <mergeCell ref="B355:F355"/>
    <mergeCell ref="K355:O355"/>
    <mergeCell ref="B356:F356"/>
    <mergeCell ref="B357:F357"/>
    <mergeCell ref="K357:O357"/>
    <mergeCell ref="B362:F362"/>
    <mergeCell ref="K362:O362"/>
    <mergeCell ref="K6:K7"/>
    <mergeCell ref="H5:H7"/>
    <mergeCell ref="I5:I7"/>
    <mergeCell ref="J5:K5"/>
    <mergeCell ref="L5:L7"/>
    <mergeCell ref="A1:Q1"/>
    <mergeCell ref="A2:Q2"/>
    <mergeCell ref="P3:Q3"/>
    <mergeCell ref="M4:Q4"/>
    <mergeCell ref="A5:A7"/>
    <mergeCell ref="B5:B7"/>
    <mergeCell ref="C5:D5"/>
    <mergeCell ref="E5:E7"/>
    <mergeCell ref="F5:F7"/>
    <mergeCell ref="G5:G7"/>
    <mergeCell ref="O5:O7"/>
    <mergeCell ref="P5:P7"/>
    <mergeCell ref="Q5:Q7"/>
    <mergeCell ref="C6:C7"/>
    <mergeCell ref="D6:D7"/>
    <mergeCell ref="J6:J7"/>
  </mergeCells>
  <pageMargins left="0.7" right="0.7" top="0.75" bottom="0.75" header="0.3" footer="0.3"/>
  <pageSetup paperSize="5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36"/>
  <sheetViews>
    <sheetView topLeftCell="C1" zoomScale="90" zoomScaleNormal="90" workbookViewId="0">
      <selection activeCell="P5" sqref="P5:Q8"/>
    </sheetView>
  </sheetViews>
  <sheetFormatPr baseColWidth="10" defaultColWidth="11.5" defaultRowHeight="15"/>
  <cols>
    <col min="2" max="2" width="33.83203125" customWidth="1"/>
    <col min="3" max="3" width="12.5" bestFit="1" customWidth="1"/>
    <col min="9" max="9" width="20.6640625" bestFit="1" customWidth="1"/>
    <col min="11" max="11" width="19.5" customWidth="1"/>
    <col min="15" max="15" width="17.1640625" bestFit="1" customWidth="1"/>
  </cols>
  <sheetData>
    <row r="1" spans="1:17" ht="25">
      <c r="A1" s="1791" t="s">
        <v>1947</v>
      </c>
      <c r="B1" s="1791"/>
      <c r="C1" s="1791"/>
      <c r="D1" s="1791"/>
      <c r="E1" s="1791"/>
      <c r="F1" s="1791"/>
      <c r="G1" s="1791"/>
      <c r="H1" s="1791"/>
      <c r="I1" s="1791"/>
      <c r="J1" s="1791"/>
      <c r="K1" s="1791"/>
      <c r="L1" s="1791"/>
      <c r="M1" s="1791"/>
      <c r="N1" s="1791"/>
      <c r="O1" s="1791"/>
      <c r="P1" s="1791"/>
      <c r="Q1" s="1791"/>
    </row>
    <row r="2" spans="1:17" ht="25">
      <c r="A2" s="1791" t="s">
        <v>1948</v>
      </c>
      <c r="B2" s="1791"/>
      <c r="C2" s="1791"/>
      <c r="D2" s="1791"/>
      <c r="E2" s="1791"/>
      <c r="F2" s="1791"/>
      <c r="G2" s="1791"/>
      <c r="H2" s="1791"/>
      <c r="I2" s="1791"/>
      <c r="J2" s="1791"/>
      <c r="K2" s="1791"/>
      <c r="L2" s="1791"/>
      <c r="M2" s="1791"/>
      <c r="N2" s="1791"/>
      <c r="O2" s="1791"/>
      <c r="P2" s="1791"/>
      <c r="Q2" s="1791"/>
    </row>
    <row r="3" spans="1:17">
      <c r="A3" s="1131"/>
      <c r="B3" s="1131"/>
      <c r="C3" s="1131"/>
      <c r="D3" s="1131"/>
      <c r="E3" s="1131"/>
      <c r="F3" s="1131"/>
      <c r="G3" s="1131"/>
      <c r="H3" s="1130"/>
      <c r="I3" s="1131"/>
      <c r="J3" s="1130"/>
      <c r="K3" s="1130"/>
      <c r="L3" s="1130"/>
      <c r="M3" s="1130"/>
      <c r="N3" s="1130"/>
      <c r="O3" s="1130"/>
      <c r="P3" s="1792"/>
      <c r="Q3" s="1792"/>
    </row>
    <row r="4" spans="1:17" ht="16" thickBot="1">
      <c r="A4" s="933"/>
      <c r="B4" s="933" t="s">
        <v>895</v>
      </c>
      <c r="C4" s="933"/>
      <c r="D4" s="933"/>
      <c r="E4" s="933"/>
      <c r="F4" s="933"/>
      <c r="G4" s="933"/>
      <c r="H4" s="1131"/>
      <c r="I4" s="1130"/>
      <c r="J4" s="1130"/>
      <c r="K4" s="1130"/>
      <c r="L4" s="1130"/>
      <c r="M4" s="1793" t="s">
        <v>841</v>
      </c>
      <c r="N4" s="1793"/>
      <c r="O4" s="1793"/>
      <c r="P4" s="1793"/>
      <c r="Q4" s="1793"/>
    </row>
    <row r="5" spans="1:17" ht="16" customHeight="1" thickTop="1">
      <c r="A5" s="1794" t="s">
        <v>2306</v>
      </c>
      <c r="B5" s="1804" t="s">
        <v>2898</v>
      </c>
      <c r="C5" s="1797" t="s">
        <v>2834</v>
      </c>
      <c r="D5" s="1797"/>
      <c r="E5" s="1797" t="s">
        <v>2917</v>
      </c>
      <c r="F5" s="1804" t="s">
        <v>2918</v>
      </c>
      <c r="G5" s="1804" t="s">
        <v>2919</v>
      </c>
      <c r="H5" s="1804" t="s">
        <v>2910</v>
      </c>
      <c r="I5" s="1804" t="s">
        <v>2920</v>
      </c>
      <c r="J5" s="1797" t="s">
        <v>2921</v>
      </c>
      <c r="K5" s="1797"/>
      <c r="L5" s="1804" t="s">
        <v>2837</v>
      </c>
      <c r="M5" s="1797" t="s">
        <v>2911</v>
      </c>
      <c r="N5" s="1804" t="s">
        <v>2839</v>
      </c>
      <c r="O5" s="1804" t="s">
        <v>2502</v>
      </c>
      <c r="P5" s="1804" t="s">
        <v>2922</v>
      </c>
      <c r="Q5" s="1806" t="s">
        <v>2840</v>
      </c>
    </row>
    <row r="6" spans="1:17">
      <c r="A6" s="1795"/>
      <c r="B6" s="1805"/>
      <c r="C6" s="1800" t="s">
        <v>2494</v>
      </c>
      <c r="D6" s="1802" t="s">
        <v>2843</v>
      </c>
      <c r="E6" s="1798"/>
      <c r="F6" s="1805"/>
      <c r="G6" s="1805"/>
      <c r="H6" s="1805"/>
      <c r="I6" s="1805"/>
      <c r="J6" s="1802" t="s">
        <v>2844</v>
      </c>
      <c r="K6" s="1802" t="s">
        <v>2834</v>
      </c>
      <c r="L6" s="1805"/>
      <c r="M6" s="1798"/>
      <c r="N6" s="1805"/>
      <c r="O6" s="1805"/>
      <c r="P6" s="1805"/>
      <c r="Q6" s="1807"/>
    </row>
    <row r="7" spans="1:17" ht="16" thickBot="1">
      <c r="A7" s="1796"/>
      <c r="B7" s="1801"/>
      <c r="C7" s="1801"/>
      <c r="D7" s="1803"/>
      <c r="E7" s="1799"/>
      <c r="F7" s="1801"/>
      <c r="G7" s="1801"/>
      <c r="H7" s="1801"/>
      <c r="I7" s="1801"/>
      <c r="J7" s="1803"/>
      <c r="K7" s="1803"/>
      <c r="L7" s="1801"/>
      <c r="M7" s="1799"/>
      <c r="N7" s="1801"/>
      <c r="O7" s="1801"/>
      <c r="P7" s="1801"/>
      <c r="Q7" s="1808"/>
    </row>
    <row r="8" spans="1:17" ht="16" thickTop="1">
      <c r="A8" s="1142">
        <v>1</v>
      </c>
      <c r="B8" s="1143">
        <v>2</v>
      </c>
      <c r="C8" s="1143">
        <v>3</v>
      </c>
      <c r="D8" s="1143">
        <v>4</v>
      </c>
      <c r="E8" s="1143">
        <v>5</v>
      </c>
      <c r="F8" s="1143">
        <v>6</v>
      </c>
      <c r="G8" s="1143">
        <v>7</v>
      </c>
      <c r="H8" s="1143">
        <v>8</v>
      </c>
      <c r="I8" s="1143">
        <v>9</v>
      </c>
      <c r="J8" s="1143">
        <v>10</v>
      </c>
      <c r="K8" s="1143">
        <v>11</v>
      </c>
      <c r="L8" s="1143">
        <v>12</v>
      </c>
      <c r="M8" s="1143">
        <v>13</v>
      </c>
      <c r="N8" s="1143">
        <v>14</v>
      </c>
      <c r="O8" s="1143">
        <v>15</v>
      </c>
      <c r="P8" s="1143">
        <v>16</v>
      </c>
      <c r="Q8" s="1144">
        <v>17</v>
      </c>
    </row>
    <row r="9" spans="1:17" ht="23" customHeight="1">
      <c r="A9" s="934"/>
      <c r="B9" s="923"/>
      <c r="C9" s="923"/>
      <c r="D9" s="923"/>
      <c r="E9" s="923"/>
      <c r="F9" s="923"/>
      <c r="G9" s="923"/>
      <c r="H9" s="935"/>
      <c r="I9" s="923"/>
      <c r="J9" s="935"/>
      <c r="K9" s="935"/>
      <c r="L9" s="935"/>
      <c r="M9" s="935"/>
      <c r="N9" s="935"/>
      <c r="O9" s="936"/>
      <c r="P9" s="935"/>
      <c r="Q9" s="937"/>
    </row>
    <row r="10" spans="1:17" ht="23" customHeight="1">
      <c r="A10" s="938">
        <v>1</v>
      </c>
      <c r="B10" s="939" t="s">
        <v>885</v>
      </c>
      <c r="C10" s="923"/>
      <c r="D10" s="923"/>
      <c r="E10" s="923"/>
      <c r="F10" s="923"/>
      <c r="G10" s="923"/>
      <c r="H10" s="935"/>
      <c r="I10" s="923"/>
      <c r="J10" s="935"/>
      <c r="K10" s="935"/>
      <c r="L10" s="935"/>
      <c r="M10" s="935"/>
      <c r="N10" s="935"/>
      <c r="O10" s="935"/>
      <c r="P10" s="935"/>
      <c r="Q10" s="937"/>
    </row>
    <row r="11" spans="1:17" ht="23" customHeight="1">
      <c r="A11" s="938" t="s">
        <v>1961</v>
      </c>
      <c r="B11" s="939" t="s">
        <v>2923</v>
      </c>
      <c r="C11" s="923"/>
      <c r="D11" s="923"/>
      <c r="E11" s="923"/>
      <c r="F11" s="923"/>
      <c r="G11" s="923"/>
      <c r="H11" s="935"/>
      <c r="I11" s="923"/>
      <c r="J11" s="935"/>
      <c r="K11" s="935"/>
      <c r="L11" s="935"/>
      <c r="M11" s="935"/>
      <c r="N11" s="935"/>
      <c r="O11" s="940">
        <f>O12+O14+O17+O19</f>
        <v>0</v>
      </c>
      <c r="P11" s="935"/>
      <c r="Q11" s="937"/>
    </row>
    <row r="12" spans="1:17" ht="23" customHeight="1">
      <c r="A12" s="938" t="s">
        <v>1963</v>
      </c>
      <c r="B12" s="939" t="s">
        <v>2924</v>
      </c>
      <c r="C12" s="1129" t="s">
        <v>1507</v>
      </c>
      <c r="D12" s="935"/>
      <c r="E12" s="923"/>
      <c r="F12" s="923"/>
      <c r="G12" s="923"/>
      <c r="H12" s="935"/>
      <c r="I12" s="923"/>
      <c r="J12" s="935"/>
      <c r="K12" s="935"/>
      <c r="L12" s="935"/>
      <c r="M12" s="935"/>
      <c r="N12" s="941"/>
      <c r="O12" s="940">
        <v>0</v>
      </c>
      <c r="P12" s="935"/>
      <c r="Q12" s="937"/>
    </row>
    <row r="13" spans="1:17" ht="23" customHeight="1">
      <c r="A13" s="942"/>
      <c r="B13" s="947" t="s">
        <v>2513</v>
      </c>
      <c r="C13" s="923"/>
      <c r="D13" s="923"/>
      <c r="E13" s="923"/>
      <c r="F13" s="923"/>
      <c r="G13" s="923"/>
      <c r="H13" s="935"/>
      <c r="I13" s="1063"/>
      <c r="J13" s="935"/>
      <c r="K13" s="947"/>
      <c r="L13" s="935"/>
      <c r="M13" s="935"/>
      <c r="N13" s="935"/>
      <c r="O13" s="935"/>
      <c r="P13" s="935"/>
      <c r="Q13" s="937"/>
    </row>
    <row r="14" spans="1:17" ht="23" customHeight="1">
      <c r="A14" s="938" t="s">
        <v>2187</v>
      </c>
      <c r="B14" s="939" t="s">
        <v>3143</v>
      </c>
      <c r="C14" s="1129" t="s">
        <v>1507</v>
      </c>
      <c r="D14" s="935"/>
      <c r="E14" s="923"/>
      <c r="F14" s="923"/>
      <c r="G14" s="923"/>
      <c r="H14" s="935"/>
      <c r="I14" s="923"/>
      <c r="J14" s="935"/>
      <c r="K14" s="947"/>
      <c r="L14" s="935"/>
      <c r="M14" s="935"/>
      <c r="N14" s="935"/>
      <c r="O14" s="940">
        <v>0</v>
      </c>
      <c r="P14" s="935"/>
      <c r="Q14" s="937"/>
    </row>
    <row r="15" spans="1:17" ht="23" customHeight="1">
      <c r="A15" s="963"/>
      <c r="B15" s="1062"/>
      <c r="C15" s="1063"/>
      <c r="D15" s="1063"/>
      <c r="E15" s="1063"/>
      <c r="F15" s="1063"/>
      <c r="G15" s="1063"/>
      <c r="H15" s="1064"/>
      <c r="I15" s="1063"/>
      <c r="J15" s="1064"/>
      <c r="K15" s="1069"/>
      <c r="L15" s="1064"/>
      <c r="M15" s="1064"/>
      <c r="N15" s="1064"/>
      <c r="O15" s="1070"/>
      <c r="P15" s="1064"/>
      <c r="Q15" s="1067"/>
    </row>
    <row r="16" spans="1:17" ht="23" customHeight="1">
      <c r="A16" s="942"/>
      <c r="B16" s="953" t="s">
        <v>2513</v>
      </c>
      <c r="C16" s="923"/>
      <c r="D16" s="923"/>
      <c r="E16" s="923"/>
      <c r="F16" s="923"/>
      <c r="G16" s="923"/>
      <c r="H16" s="935"/>
      <c r="I16" s="1063"/>
      <c r="J16" s="935"/>
      <c r="K16" s="947"/>
      <c r="L16" s="935"/>
      <c r="M16" s="935"/>
      <c r="N16" s="935"/>
      <c r="O16" s="936"/>
      <c r="P16" s="935"/>
      <c r="Q16" s="937"/>
    </row>
    <row r="17" spans="1:17" ht="23" customHeight="1">
      <c r="A17" s="938" t="s">
        <v>2194</v>
      </c>
      <c r="B17" s="939" t="s">
        <v>2770</v>
      </c>
      <c r="C17" s="1129" t="s">
        <v>1507</v>
      </c>
      <c r="D17" s="1129"/>
      <c r="E17" s="916"/>
      <c r="F17" s="916"/>
      <c r="G17" s="916"/>
      <c r="H17" s="1129"/>
      <c r="I17" s="916"/>
      <c r="J17" s="1129"/>
      <c r="K17" s="939"/>
      <c r="L17" s="1129"/>
      <c r="M17" s="1129"/>
      <c r="N17" s="1129"/>
      <c r="O17" s="940">
        <v>0</v>
      </c>
      <c r="P17" s="935"/>
      <c r="Q17" s="937"/>
    </row>
    <row r="18" spans="1:17" ht="23" customHeight="1">
      <c r="A18" s="938"/>
      <c r="B18" s="954" t="s">
        <v>2513</v>
      </c>
      <c r="C18" s="916"/>
      <c r="D18" s="916"/>
      <c r="E18" s="916"/>
      <c r="F18" s="916"/>
      <c r="G18" s="916"/>
      <c r="H18" s="1129"/>
      <c r="I18" s="1063"/>
      <c r="J18" s="1129"/>
      <c r="K18" s="939"/>
      <c r="L18" s="1129"/>
      <c r="M18" s="1129"/>
      <c r="N18" s="1129"/>
      <c r="O18" s="1129"/>
      <c r="P18" s="935"/>
      <c r="Q18" s="937"/>
    </row>
    <row r="19" spans="1:17" ht="23" customHeight="1">
      <c r="A19" s="938" t="s">
        <v>2198</v>
      </c>
      <c r="B19" s="916" t="s">
        <v>3148</v>
      </c>
      <c r="C19" s="1129" t="s">
        <v>1507</v>
      </c>
      <c r="D19" s="1129"/>
      <c r="E19" s="916"/>
      <c r="F19" s="916"/>
      <c r="G19" s="916"/>
      <c r="H19" s="1129"/>
      <c r="I19" s="916"/>
      <c r="J19" s="1129"/>
      <c r="K19" s="939"/>
      <c r="L19" s="1129"/>
      <c r="M19" s="1129"/>
      <c r="N19" s="1129"/>
      <c r="O19" s="940">
        <v>0</v>
      </c>
      <c r="P19" s="935"/>
      <c r="Q19" s="937"/>
    </row>
    <row r="20" spans="1:17" ht="23" customHeight="1" thickBot="1">
      <c r="A20" s="949"/>
      <c r="B20" s="925" t="s">
        <v>2513</v>
      </c>
      <c r="C20" s="925"/>
      <c r="D20" s="925"/>
      <c r="E20" s="925"/>
      <c r="F20" s="925"/>
      <c r="G20" s="925"/>
      <c r="H20" s="950"/>
      <c r="I20" s="925" t="s">
        <v>2289</v>
      </c>
      <c r="J20" s="950"/>
      <c r="K20" s="950"/>
      <c r="L20" s="950"/>
      <c r="M20" s="950"/>
      <c r="N20" s="950"/>
      <c r="O20" s="950"/>
      <c r="P20" s="950"/>
      <c r="Q20" s="951"/>
    </row>
    <row r="21" spans="1:17">
      <c r="A21" s="927" t="s">
        <v>841</v>
      </c>
      <c r="B21" s="927"/>
      <c r="C21" s="927"/>
      <c r="D21" s="927"/>
      <c r="E21" s="927"/>
      <c r="F21" s="927"/>
      <c r="G21" s="927"/>
      <c r="H21" s="952"/>
      <c r="I21" s="927"/>
      <c r="J21" s="952"/>
      <c r="K21" s="952"/>
      <c r="L21" s="952"/>
      <c r="M21" s="952"/>
      <c r="N21" s="952"/>
      <c r="O21" s="952"/>
      <c r="P21" s="952"/>
      <c r="Q21" s="927"/>
    </row>
    <row r="22" spans="1:17">
      <c r="A22" s="926"/>
      <c r="B22" s="926"/>
      <c r="C22" s="926"/>
      <c r="D22" s="926"/>
      <c r="E22" s="926"/>
      <c r="F22" s="926"/>
      <c r="G22" s="926"/>
      <c r="H22" s="928"/>
      <c r="I22" s="926"/>
      <c r="J22" s="928"/>
      <c r="K22" s="928"/>
      <c r="L22" s="928"/>
      <c r="M22" s="928"/>
      <c r="N22" s="926"/>
      <c r="O22" s="926"/>
      <c r="P22" s="926"/>
      <c r="Q22" s="926"/>
    </row>
    <row r="23" spans="1:17">
      <c r="A23" s="926"/>
      <c r="B23" s="1730" t="s">
        <v>3358</v>
      </c>
      <c r="C23" s="1730"/>
      <c r="D23" s="1730"/>
      <c r="E23" s="1730"/>
      <c r="F23" s="1730"/>
      <c r="G23" s="798"/>
      <c r="H23" s="797"/>
      <c r="I23" s="797"/>
      <c r="J23" s="797"/>
      <c r="K23" s="1730" t="s">
        <v>3360</v>
      </c>
      <c r="L23" s="1730"/>
      <c r="M23" s="1730"/>
      <c r="N23" s="1730"/>
      <c r="O23" s="1730"/>
      <c r="P23" s="959"/>
      <c r="Q23" s="959"/>
    </row>
    <row r="24" spans="1:17">
      <c r="A24" s="926"/>
      <c r="B24" s="1730" t="s">
        <v>3359</v>
      </c>
      <c r="C24" s="1730"/>
      <c r="D24" s="1730"/>
      <c r="E24" s="1730"/>
      <c r="F24" s="1730"/>
      <c r="G24" s="798"/>
      <c r="H24" s="801"/>
      <c r="I24" s="801"/>
      <c r="J24" s="801"/>
      <c r="K24" s="801"/>
      <c r="L24" s="1128"/>
      <c r="M24" s="958"/>
      <c r="N24" s="958"/>
      <c r="O24" s="958"/>
      <c r="P24" s="926"/>
      <c r="Q24" s="926"/>
    </row>
    <row r="25" spans="1:17">
      <c r="A25" s="926"/>
      <c r="B25" s="1730" t="s">
        <v>889</v>
      </c>
      <c r="C25" s="1730"/>
      <c r="D25" s="1730"/>
      <c r="E25" s="1730"/>
      <c r="F25" s="1730"/>
      <c r="G25" s="800"/>
      <c r="H25" s="801"/>
      <c r="I25" s="801"/>
      <c r="J25" s="801"/>
      <c r="K25" s="1731" t="s">
        <v>888</v>
      </c>
      <c r="L25" s="1731"/>
      <c r="M25" s="1731"/>
      <c r="N25" s="1731"/>
      <c r="O25" s="1731"/>
      <c r="P25" s="959"/>
      <c r="Q25" s="959"/>
    </row>
    <row r="26" spans="1:17">
      <c r="A26" s="926"/>
      <c r="B26" s="800"/>
      <c r="C26" s="800"/>
      <c r="D26" s="800"/>
      <c r="E26" s="800"/>
      <c r="F26" s="800"/>
      <c r="G26" s="800"/>
      <c r="H26" s="801"/>
      <c r="I26" s="801"/>
      <c r="J26" s="801"/>
      <c r="K26" s="801"/>
      <c r="L26" s="800"/>
      <c r="M26" s="817"/>
      <c r="N26" s="817"/>
      <c r="O26" s="959"/>
      <c r="P26" s="928"/>
      <c r="Q26" s="928"/>
    </row>
    <row r="27" spans="1:17">
      <c r="A27" s="926"/>
      <c r="B27" s="800"/>
      <c r="C27" s="800"/>
      <c r="D27" s="800"/>
      <c r="E27" s="800"/>
      <c r="F27" s="800"/>
      <c r="G27" s="800"/>
      <c r="H27" s="801"/>
      <c r="I27" s="801"/>
      <c r="J27" s="801"/>
      <c r="K27" s="801"/>
      <c r="L27" s="800"/>
      <c r="M27" s="817"/>
      <c r="N27" s="817"/>
      <c r="O27" s="959"/>
      <c r="P27" s="928"/>
      <c r="Q27" s="928"/>
    </row>
    <row r="28" spans="1:17">
      <c r="A28" s="926"/>
      <c r="B28" s="800"/>
      <c r="C28" s="800"/>
      <c r="D28" s="800"/>
      <c r="E28" s="800"/>
      <c r="F28" s="800"/>
      <c r="G28" s="800"/>
      <c r="H28" s="801"/>
      <c r="I28" s="801"/>
      <c r="J28" s="801"/>
      <c r="K28" s="801"/>
      <c r="L28" s="800"/>
      <c r="M28" s="817"/>
      <c r="N28" s="817"/>
      <c r="O28" s="926"/>
      <c r="P28" s="926"/>
      <c r="Q28" s="926"/>
    </row>
    <row r="29" spans="1:17">
      <c r="A29" s="926"/>
      <c r="B29" s="800"/>
      <c r="C29" s="800"/>
      <c r="D29" s="800"/>
      <c r="E29" s="800"/>
      <c r="F29" s="803"/>
      <c r="G29" s="803"/>
      <c r="H29" s="801"/>
      <c r="I29" s="801"/>
      <c r="J29" s="801"/>
      <c r="K29" s="801"/>
      <c r="L29" s="803"/>
      <c r="M29" s="960"/>
      <c r="N29" s="817"/>
      <c r="O29" s="960"/>
      <c r="P29" s="961"/>
      <c r="Q29" s="961"/>
    </row>
    <row r="30" spans="1:17">
      <c r="A30" s="926"/>
      <c r="B30" s="1719" t="s">
        <v>2487</v>
      </c>
      <c r="C30" s="1719"/>
      <c r="D30" s="1719"/>
      <c r="E30" s="1719"/>
      <c r="F30" s="1719"/>
      <c r="G30" s="798"/>
      <c r="H30" s="804"/>
      <c r="I30" s="804"/>
      <c r="J30" s="804"/>
      <c r="K30" s="1721" t="s">
        <v>892</v>
      </c>
      <c r="L30" s="1721"/>
      <c r="M30" s="1721"/>
      <c r="N30" s="1721"/>
      <c r="O30" s="1721"/>
      <c r="P30" s="959"/>
      <c r="Q30" s="959"/>
    </row>
    <row r="31" spans="1:17">
      <c r="A31" s="957"/>
      <c r="B31" s="1720" t="s">
        <v>1942</v>
      </c>
      <c r="C31" s="1720"/>
      <c r="D31" s="1720"/>
      <c r="E31" s="1720"/>
      <c r="F31" s="1720"/>
      <c r="G31" s="787"/>
      <c r="H31" s="801"/>
      <c r="I31" s="801"/>
      <c r="J31" s="801"/>
      <c r="K31" s="1722" t="s">
        <v>891</v>
      </c>
      <c r="L31" s="1722"/>
      <c r="M31" s="1722"/>
      <c r="N31" s="1722"/>
      <c r="O31" s="1722"/>
      <c r="P31" s="957"/>
      <c r="Q31" s="957"/>
    </row>
    <row r="32" spans="1:17">
      <c r="A32" s="955"/>
      <c r="B32" s="955"/>
      <c r="C32" s="955"/>
      <c r="D32" s="955"/>
      <c r="E32" s="955"/>
      <c r="F32" s="955"/>
      <c r="G32" s="955"/>
      <c r="H32" s="955"/>
      <c r="I32" s="955"/>
      <c r="J32" s="955"/>
      <c r="K32" s="955"/>
      <c r="L32" s="955"/>
      <c r="M32" s="955"/>
      <c r="N32" s="955"/>
      <c r="O32" s="955"/>
      <c r="P32" s="955"/>
      <c r="Q32" s="955"/>
    </row>
    <row r="33" spans="1:17">
      <c r="A33" s="955"/>
      <c r="B33" s="955"/>
      <c r="C33" s="955"/>
      <c r="D33" s="955"/>
      <c r="E33" s="955"/>
      <c r="F33" s="955"/>
      <c r="G33" s="955"/>
      <c r="H33" s="955"/>
      <c r="I33" s="955"/>
      <c r="J33" s="955"/>
      <c r="K33" s="955"/>
      <c r="L33" s="955"/>
      <c r="M33" s="955"/>
      <c r="N33" s="955"/>
      <c r="O33" s="955"/>
      <c r="P33" s="955"/>
      <c r="Q33" s="955"/>
    </row>
    <row r="34" spans="1:17">
      <c r="A34" s="955"/>
      <c r="B34" s="955"/>
      <c r="C34" s="955"/>
      <c r="D34" s="955"/>
      <c r="E34" s="955"/>
      <c r="F34" s="955"/>
      <c r="G34" s="955"/>
      <c r="H34" s="955"/>
      <c r="I34" s="955"/>
      <c r="J34" s="955"/>
      <c r="K34" s="955"/>
      <c r="L34" s="955"/>
      <c r="M34" s="955"/>
      <c r="N34" s="955"/>
      <c r="O34" s="955"/>
      <c r="P34" s="955"/>
      <c r="Q34" s="955"/>
    </row>
    <row r="35" spans="1:17">
      <c r="A35" s="955"/>
      <c r="B35" s="955"/>
      <c r="C35" s="955"/>
      <c r="D35" s="955"/>
      <c r="E35" s="955"/>
      <c r="F35" s="955"/>
      <c r="G35" s="955"/>
      <c r="H35" s="955"/>
      <c r="I35" s="955"/>
      <c r="J35" s="955"/>
      <c r="K35" s="955"/>
      <c r="L35" s="955"/>
      <c r="M35" s="955"/>
      <c r="N35" s="955"/>
      <c r="O35" s="955"/>
      <c r="P35" s="955"/>
      <c r="Q35" s="955"/>
    </row>
    <row r="36" spans="1:17">
      <c r="A36" s="955"/>
      <c r="B36" s="955"/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5"/>
      <c r="N36" s="955"/>
      <c r="O36" s="955"/>
      <c r="P36" s="955"/>
      <c r="Q36" s="955"/>
    </row>
  </sheetData>
  <mergeCells count="32">
    <mergeCell ref="M5:M7"/>
    <mergeCell ref="N5:N7"/>
    <mergeCell ref="B31:F31"/>
    <mergeCell ref="K31:O31"/>
    <mergeCell ref="B23:F23"/>
    <mergeCell ref="K23:O23"/>
    <mergeCell ref="B24:F24"/>
    <mergeCell ref="B25:F25"/>
    <mergeCell ref="K25:O25"/>
    <mergeCell ref="B30:F30"/>
    <mergeCell ref="K30:O30"/>
    <mergeCell ref="K6:K7"/>
    <mergeCell ref="H5:H7"/>
    <mergeCell ref="I5:I7"/>
    <mergeCell ref="J5:K5"/>
    <mergeCell ref="L5:L7"/>
    <mergeCell ref="A1:Q1"/>
    <mergeCell ref="A2:Q2"/>
    <mergeCell ref="P3:Q3"/>
    <mergeCell ref="M4:Q4"/>
    <mergeCell ref="A5:A7"/>
    <mergeCell ref="B5:B7"/>
    <mergeCell ref="C5:D5"/>
    <mergeCell ref="E5:E7"/>
    <mergeCell ref="F5:F7"/>
    <mergeCell ref="G5:G7"/>
    <mergeCell ref="O5:O7"/>
    <mergeCell ref="P5:P7"/>
    <mergeCell ref="Q5:Q7"/>
    <mergeCell ref="C6:C7"/>
    <mergeCell ref="D6:D7"/>
    <mergeCell ref="J6:J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88"/>
  <sheetViews>
    <sheetView topLeftCell="C1" zoomScale="85" zoomScaleNormal="85" workbookViewId="0">
      <pane ySplit="9" topLeftCell="A55" activePane="bottomLeft" state="frozen"/>
      <selection pane="bottomLeft" activeCell="Q14" sqref="Q14"/>
    </sheetView>
  </sheetViews>
  <sheetFormatPr baseColWidth="10" defaultColWidth="8.83203125" defaultRowHeight="15"/>
  <cols>
    <col min="1" max="1" width="7.33203125" style="464" customWidth="1"/>
    <col min="2" max="2" width="31.5" style="464" bestFit="1" customWidth="1"/>
    <col min="3" max="3" width="13.33203125" style="464" customWidth="1"/>
    <col min="4" max="4" width="7.33203125" style="464" customWidth="1"/>
    <col min="5" max="5" width="8.33203125" style="464" customWidth="1"/>
    <col min="6" max="6" width="6.6640625" style="464" customWidth="1"/>
    <col min="7" max="7" width="5.5" style="464" customWidth="1"/>
    <col min="8" max="8" width="6.33203125" style="464" customWidth="1"/>
    <col min="9" max="9" width="17.6640625" style="464" customWidth="1"/>
    <col min="10" max="10" width="19.5" style="464" customWidth="1"/>
    <col min="11" max="11" width="32.33203125" style="464" customWidth="1"/>
    <col min="12" max="12" width="7" style="464" customWidth="1"/>
    <col min="13" max="13" width="6.5" style="464" customWidth="1"/>
    <col min="14" max="14" width="9.1640625" style="464" customWidth="1"/>
    <col min="15" max="15" width="18.83203125" style="464" customWidth="1"/>
    <col min="16" max="16" width="7.5" style="464" customWidth="1"/>
    <col min="17" max="17" width="6" style="464" customWidth="1"/>
    <col min="18" max="18" width="5.5" style="464" customWidth="1"/>
    <col min="19" max="19" width="19.1640625" style="464" bestFit="1" customWidth="1"/>
    <col min="20" max="20" width="21.5" style="464" customWidth="1"/>
    <col min="21" max="256" width="8.83203125" style="464"/>
    <col min="257" max="257" width="7.33203125" style="464" customWidth="1"/>
    <col min="258" max="258" width="31.5" style="464" bestFit="1" customWidth="1"/>
    <col min="259" max="259" width="13.33203125" style="464" customWidth="1"/>
    <col min="260" max="260" width="7.33203125" style="464" customWidth="1"/>
    <col min="261" max="261" width="8.33203125" style="464" customWidth="1"/>
    <col min="262" max="262" width="6.6640625" style="464" customWidth="1"/>
    <col min="263" max="263" width="5.5" style="464" customWidth="1"/>
    <col min="264" max="264" width="6.33203125" style="464" customWidth="1"/>
    <col min="265" max="265" width="17.6640625" style="464" customWidth="1"/>
    <col min="266" max="266" width="19.5" style="464" customWidth="1"/>
    <col min="267" max="267" width="32.33203125" style="464" customWidth="1"/>
    <col min="268" max="268" width="7" style="464" customWidth="1"/>
    <col min="269" max="269" width="6.5" style="464" customWidth="1"/>
    <col min="270" max="270" width="9.1640625" style="464" customWidth="1"/>
    <col min="271" max="271" width="18.83203125" style="464" customWidth="1"/>
    <col min="272" max="272" width="7.5" style="464" customWidth="1"/>
    <col min="273" max="273" width="6" style="464" customWidth="1"/>
    <col min="274" max="274" width="5.5" style="464" customWidth="1"/>
    <col min="275" max="275" width="18.6640625" style="464" bestFit="1" customWidth="1"/>
    <col min="276" max="512" width="8.83203125" style="464"/>
    <col min="513" max="513" width="7.33203125" style="464" customWidth="1"/>
    <col min="514" max="514" width="31.5" style="464" bestFit="1" customWidth="1"/>
    <col min="515" max="515" width="13.33203125" style="464" customWidth="1"/>
    <col min="516" max="516" width="7.33203125" style="464" customWidth="1"/>
    <col min="517" max="517" width="8.33203125" style="464" customWidth="1"/>
    <col min="518" max="518" width="6.6640625" style="464" customWidth="1"/>
    <col min="519" max="519" width="5.5" style="464" customWidth="1"/>
    <col min="520" max="520" width="6.33203125" style="464" customWidth="1"/>
    <col min="521" max="521" width="17.6640625" style="464" customWidth="1"/>
    <col min="522" max="522" width="19.5" style="464" customWidth="1"/>
    <col min="523" max="523" width="32.33203125" style="464" customWidth="1"/>
    <col min="524" max="524" width="7" style="464" customWidth="1"/>
    <col min="525" max="525" width="6.5" style="464" customWidth="1"/>
    <col min="526" max="526" width="9.1640625" style="464" customWidth="1"/>
    <col min="527" max="527" width="18.83203125" style="464" customWidth="1"/>
    <col min="528" max="528" width="7.5" style="464" customWidth="1"/>
    <col min="529" max="529" width="6" style="464" customWidth="1"/>
    <col min="530" max="530" width="5.5" style="464" customWidth="1"/>
    <col min="531" max="531" width="18.6640625" style="464" bestFit="1" customWidth="1"/>
    <col min="532" max="768" width="8.83203125" style="464"/>
    <col min="769" max="769" width="7.33203125" style="464" customWidth="1"/>
    <col min="770" max="770" width="31.5" style="464" bestFit="1" customWidth="1"/>
    <col min="771" max="771" width="13.33203125" style="464" customWidth="1"/>
    <col min="772" max="772" width="7.33203125" style="464" customWidth="1"/>
    <col min="773" max="773" width="8.33203125" style="464" customWidth="1"/>
    <col min="774" max="774" width="6.6640625" style="464" customWidth="1"/>
    <col min="775" max="775" width="5.5" style="464" customWidth="1"/>
    <col min="776" max="776" width="6.33203125" style="464" customWidth="1"/>
    <col min="777" max="777" width="17.6640625" style="464" customWidth="1"/>
    <col min="778" max="778" width="19.5" style="464" customWidth="1"/>
    <col min="779" max="779" width="32.33203125" style="464" customWidth="1"/>
    <col min="780" max="780" width="7" style="464" customWidth="1"/>
    <col min="781" max="781" width="6.5" style="464" customWidth="1"/>
    <col min="782" max="782" width="9.1640625" style="464" customWidth="1"/>
    <col min="783" max="783" width="18.83203125" style="464" customWidth="1"/>
    <col min="784" max="784" width="7.5" style="464" customWidth="1"/>
    <col min="785" max="785" width="6" style="464" customWidth="1"/>
    <col min="786" max="786" width="5.5" style="464" customWidth="1"/>
    <col min="787" max="787" width="18.6640625" style="464" bestFit="1" customWidth="1"/>
    <col min="788" max="1024" width="8.83203125" style="464"/>
    <col min="1025" max="1025" width="7.33203125" style="464" customWidth="1"/>
    <col min="1026" max="1026" width="31.5" style="464" bestFit="1" customWidth="1"/>
    <col min="1027" max="1027" width="13.33203125" style="464" customWidth="1"/>
    <col min="1028" max="1028" width="7.33203125" style="464" customWidth="1"/>
    <col min="1029" max="1029" width="8.33203125" style="464" customWidth="1"/>
    <col min="1030" max="1030" width="6.6640625" style="464" customWidth="1"/>
    <col min="1031" max="1031" width="5.5" style="464" customWidth="1"/>
    <col min="1032" max="1032" width="6.33203125" style="464" customWidth="1"/>
    <col min="1033" max="1033" width="17.6640625" style="464" customWidth="1"/>
    <col min="1034" max="1034" width="19.5" style="464" customWidth="1"/>
    <col min="1035" max="1035" width="32.33203125" style="464" customWidth="1"/>
    <col min="1036" max="1036" width="7" style="464" customWidth="1"/>
    <col min="1037" max="1037" width="6.5" style="464" customWidth="1"/>
    <col min="1038" max="1038" width="9.1640625" style="464" customWidth="1"/>
    <col min="1039" max="1039" width="18.83203125" style="464" customWidth="1"/>
    <col min="1040" max="1040" width="7.5" style="464" customWidth="1"/>
    <col min="1041" max="1041" width="6" style="464" customWidth="1"/>
    <col min="1042" max="1042" width="5.5" style="464" customWidth="1"/>
    <col min="1043" max="1043" width="18.6640625" style="464" bestFit="1" customWidth="1"/>
    <col min="1044" max="1280" width="8.83203125" style="464"/>
    <col min="1281" max="1281" width="7.33203125" style="464" customWidth="1"/>
    <col min="1282" max="1282" width="31.5" style="464" bestFit="1" customWidth="1"/>
    <col min="1283" max="1283" width="13.33203125" style="464" customWidth="1"/>
    <col min="1284" max="1284" width="7.33203125" style="464" customWidth="1"/>
    <col min="1285" max="1285" width="8.33203125" style="464" customWidth="1"/>
    <col min="1286" max="1286" width="6.6640625" style="464" customWidth="1"/>
    <col min="1287" max="1287" width="5.5" style="464" customWidth="1"/>
    <col min="1288" max="1288" width="6.33203125" style="464" customWidth="1"/>
    <col min="1289" max="1289" width="17.6640625" style="464" customWidth="1"/>
    <col min="1290" max="1290" width="19.5" style="464" customWidth="1"/>
    <col min="1291" max="1291" width="32.33203125" style="464" customWidth="1"/>
    <col min="1292" max="1292" width="7" style="464" customWidth="1"/>
    <col min="1293" max="1293" width="6.5" style="464" customWidth="1"/>
    <col min="1294" max="1294" width="9.1640625" style="464" customWidth="1"/>
    <col min="1295" max="1295" width="18.83203125" style="464" customWidth="1"/>
    <col min="1296" max="1296" width="7.5" style="464" customWidth="1"/>
    <col min="1297" max="1297" width="6" style="464" customWidth="1"/>
    <col min="1298" max="1298" width="5.5" style="464" customWidth="1"/>
    <col min="1299" max="1299" width="18.6640625" style="464" bestFit="1" customWidth="1"/>
    <col min="1300" max="1536" width="8.83203125" style="464"/>
    <col min="1537" max="1537" width="7.33203125" style="464" customWidth="1"/>
    <col min="1538" max="1538" width="31.5" style="464" bestFit="1" customWidth="1"/>
    <col min="1539" max="1539" width="13.33203125" style="464" customWidth="1"/>
    <col min="1540" max="1540" width="7.33203125" style="464" customWidth="1"/>
    <col min="1541" max="1541" width="8.33203125" style="464" customWidth="1"/>
    <col min="1542" max="1542" width="6.6640625" style="464" customWidth="1"/>
    <col min="1543" max="1543" width="5.5" style="464" customWidth="1"/>
    <col min="1544" max="1544" width="6.33203125" style="464" customWidth="1"/>
    <col min="1545" max="1545" width="17.6640625" style="464" customWidth="1"/>
    <col min="1546" max="1546" width="19.5" style="464" customWidth="1"/>
    <col min="1547" max="1547" width="32.33203125" style="464" customWidth="1"/>
    <col min="1548" max="1548" width="7" style="464" customWidth="1"/>
    <col min="1549" max="1549" width="6.5" style="464" customWidth="1"/>
    <col min="1550" max="1550" width="9.1640625" style="464" customWidth="1"/>
    <col min="1551" max="1551" width="18.83203125" style="464" customWidth="1"/>
    <col min="1552" max="1552" width="7.5" style="464" customWidth="1"/>
    <col min="1553" max="1553" width="6" style="464" customWidth="1"/>
    <col min="1554" max="1554" width="5.5" style="464" customWidth="1"/>
    <col min="1555" max="1555" width="18.6640625" style="464" bestFit="1" customWidth="1"/>
    <col min="1556" max="1792" width="8.83203125" style="464"/>
    <col min="1793" max="1793" width="7.33203125" style="464" customWidth="1"/>
    <col min="1794" max="1794" width="31.5" style="464" bestFit="1" customWidth="1"/>
    <col min="1795" max="1795" width="13.33203125" style="464" customWidth="1"/>
    <col min="1796" max="1796" width="7.33203125" style="464" customWidth="1"/>
    <col min="1797" max="1797" width="8.33203125" style="464" customWidth="1"/>
    <col min="1798" max="1798" width="6.6640625" style="464" customWidth="1"/>
    <col min="1799" max="1799" width="5.5" style="464" customWidth="1"/>
    <col min="1800" max="1800" width="6.33203125" style="464" customWidth="1"/>
    <col min="1801" max="1801" width="17.6640625" style="464" customWidth="1"/>
    <col min="1802" max="1802" width="19.5" style="464" customWidth="1"/>
    <col min="1803" max="1803" width="32.33203125" style="464" customWidth="1"/>
    <col min="1804" max="1804" width="7" style="464" customWidth="1"/>
    <col min="1805" max="1805" width="6.5" style="464" customWidth="1"/>
    <col min="1806" max="1806" width="9.1640625" style="464" customWidth="1"/>
    <col min="1807" max="1807" width="18.83203125" style="464" customWidth="1"/>
    <col min="1808" max="1808" width="7.5" style="464" customWidth="1"/>
    <col min="1809" max="1809" width="6" style="464" customWidth="1"/>
    <col min="1810" max="1810" width="5.5" style="464" customWidth="1"/>
    <col min="1811" max="1811" width="18.6640625" style="464" bestFit="1" customWidth="1"/>
    <col min="1812" max="2048" width="8.83203125" style="464"/>
    <col min="2049" max="2049" width="7.33203125" style="464" customWidth="1"/>
    <col min="2050" max="2050" width="31.5" style="464" bestFit="1" customWidth="1"/>
    <col min="2051" max="2051" width="13.33203125" style="464" customWidth="1"/>
    <col min="2052" max="2052" width="7.33203125" style="464" customWidth="1"/>
    <col min="2053" max="2053" width="8.33203125" style="464" customWidth="1"/>
    <col min="2054" max="2054" width="6.6640625" style="464" customWidth="1"/>
    <col min="2055" max="2055" width="5.5" style="464" customWidth="1"/>
    <col min="2056" max="2056" width="6.33203125" style="464" customWidth="1"/>
    <col min="2057" max="2057" width="17.6640625" style="464" customWidth="1"/>
    <col min="2058" max="2058" width="19.5" style="464" customWidth="1"/>
    <col min="2059" max="2059" width="32.33203125" style="464" customWidth="1"/>
    <col min="2060" max="2060" width="7" style="464" customWidth="1"/>
    <col min="2061" max="2061" width="6.5" style="464" customWidth="1"/>
    <col min="2062" max="2062" width="9.1640625" style="464" customWidth="1"/>
    <col min="2063" max="2063" width="18.83203125" style="464" customWidth="1"/>
    <col min="2064" max="2064" width="7.5" style="464" customWidth="1"/>
    <col min="2065" max="2065" width="6" style="464" customWidth="1"/>
    <col min="2066" max="2066" width="5.5" style="464" customWidth="1"/>
    <col min="2067" max="2067" width="18.6640625" style="464" bestFit="1" customWidth="1"/>
    <col min="2068" max="2304" width="8.83203125" style="464"/>
    <col min="2305" max="2305" width="7.33203125" style="464" customWidth="1"/>
    <col min="2306" max="2306" width="31.5" style="464" bestFit="1" customWidth="1"/>
    <col min="2307" max="2307" width="13.33203125" style="464" customWidth="1"/>
    <col min="2308" max="2308" width="7.33203125" style="464" customWidth="1"/>
    <col min="2309" max="2309" width="8.33203125" style="464" customWidth="1"/>
    <col min="2310" max="2310" width="6.6640625" style="464" customWidth="1"/>
    <col min="2311" max="2311" width="5.5" style="464" customWidth="1"/>
    <col min="2312" max="2312" width="6.33203125" style="464" customWidth="1"/>
    <col min="2313" max="2313" width="17.6640625" style="464" customWidth="1"/>
    <col min="2314" max="2314" width="19.5" style="464" customWidth="1"/>
    <col min="2315" max="2315" width="32.33203125" style="464" customWidth="1"/>
    <col min="2316" max="2316" width="7" style="464" customWidth="1"/>
    <col min="2317" max="2317" width="6.5" style="464" customWidth="1"/>
    <col min="2318" max="2318" width="9.1640625" style="464" customWidth="1"/>
    <col min="2319" max="2319" width="18.83203125" style="464" customWidth="1"/>
    <col min="2320" max="2320" width="7.5" style="464" customWidth="1"/>
    <col min="2321" max="2321" width="6" style="464" customWidth="1"/>
    <col min="2322" max="2322" width="5.5" style="464" customWidth="1"/>
    <col min="2323" max="2323" width="18.6640625" style="464" bestFit="1" customWidth="1"/>
    <col min="2324" max="2560" width="8.83203125" style="464"/>
    <col min="2561" max="2561" width="7.33203125" style="464" customWidth="1"/>
    <col min="2562" max="2562" width="31.5" style="464" bestFit="1" customWidth="1"/>
    <col min="2563" max="2563" width="13.33203125" style="464" customWidth="1"/>
    <col min="2564" max="2564" width="7.33203125" style="464" customWidth="1"/>
    <col min="2565" max="2565" width="8.33203125" style="464" customWidth="1"/>
    <col min="2566" max="2566" width="6.6640625" style="464" customWidth="1"/>
    <col min="2567" max="2567" width="5.5" style="464" customWidth="1"/>
    <col min="2568" max="2568" width="6.33203125" style="464" customWidth="1"/>
    <col min="2569" max="2569" width="17.6640625" style="464" customWidth="1"/>
    <col min="2570" max="2570" width="19.5" style="464" customWidth="1"/>
    <col min="2571" max="2571" width="32.33203125" style="464" customWidth="1"/>
    <col min="2572" max="2572" width="7" style="464" customWidth="1"/>
    <col min="2573" max="2573" width="6.5" style="464" customWidth="1"/>
    <col min="2574" max="2574" width="9.1640625" style="464" customWidth="1"/>
    <col min="2575" max="2575" width="18.83203125" style="464" customWidth="1"/>
    <col min="2576" max="2576" width="7.5" style="464" customWidth="1"/>
    <col min="2577" max="2577" width="6" style="464" customWidth="1"/>
    <col min="2578" max="2578" width="5.5" style="464" customWidth="1"/>
    <col min="2579" max="2579" width="18.6640625" style="464" bestFit="1" customWidth="1"/>
    <col min="2580" max="2816" width="8.83203125" style="464"/>
    <col min="2817" max="2817" width="7.33203125" style="464" customWidth="1"/>
    <col min="2818" max="2818" width="31.5" style="464" bestFit="1" customWidth="1"/>
    <col min="2819" max="2819" width="13.33203125" style="464" customWidth="1"/>
    <col min="2820" max="2820" width="7.33203125" style="464" customWidth="1"/>
    <col min="2821" max="2821" width="8.33203125" style="464" customWidth="1"/>
    <col min="2822" max="2822" width="6.6640625" style="464" customWidth="1"/>
    <col min="2823" max="2823" width="5.5" style="464" customWidth="1"/>
    <col min="2824" max="2824" width="6.33203125" style="464" customWidth="1"/>
    <col min="2825" max="2825" width="17.6640625" style="464" customWidth="1"/>
    <col min="2826" max="2826" width="19.5" style="464" customWidth="1"/>
    <col min="2827" max="2827" width="32.33203125" style="464" customWidth="1"/>
    <col min="2828" max="2828" width="7" style="464" customWidth="1"/>
    <col min="2829" max="2829" width="6.5" style="464" customWidth="1"/>
    <col min="2830" max="2830" width="9.1640625" style="464" customWidth="1"/>
    <col min="2831" max="2831" width="18.83203125" style="464" customWidth="1"/>
    <col min="2832" max="2832" width="7.5" style="464" customWidth="1"/>
    <col min="2833" max="2833" width="6" style="464" customWidth="1"/>
    <col min="2834" max="2834" width="5.5" style="464" customWidth="1"/>
    <col min="2835" max="2835" width="18.6640625" style="464" bestFit="1" customWidth="1"/>
    <col min="2836" max="3072" width="8.83203125" style="464"/>
    <col min="3073" max="3073" width="7.33203125" style="464" customWidth="1"/>
    <col min="3074" max="3074" width="31.5" style="464" bestFit="1" customWidth="1"/>
    <col min="3075" max="3075" width="13.33203125" style="464" customWidth="1"/>
    <col min="3076" max="3076" width="7.33203125" style="464" customWidth="1"/>
    <col min="3077" max="3077" width="8.33203125" style="464" customWidth="1"/>
    <col min="3078" max="3078" width="6.6640625" style="464" customWidth="1"/>
    <col min="3079" max="3079" width="5.5" style="464" customWidth="1"/>
    <col min="3080" max="3080" width="6.33203125" style="464" customWidth="1"/>
    <col min="3081" max="3081" width="17.6640625" style="464" customWidth="1"/>
    <col min="3082" max="3082" width="19.5" style="464" customWidth="1"/>
    <col min="3083" max="3083" width="32.33203125" style="464" customWidth="1"/>
    <col min="3084" max="3084" width="7" style="464" customWidth="1"/>
    <col min="3085" max="3085" width="6.5" style="464" customWidth="1"/>
    <col min="3086" max="3086" width="9.1640625" style="464" customWidth="1"/>
    <col min="3087" max="3087" width="18.83203125" style="464" customWidth="1"/>
    <col min="3088" max="3088" width="7.5" style="464" customWidth="1"/>
    <col min="3089" max="3089" width="6" style="464" customWidth="1"/>
    <col min="3090" max="3090" width="5.5" style="464" customWidth="1"/>
    <col min="3091" max="3091" width="18.6640625" style="464" bestFit="1" customWidth="1"/>
    <col min="3092" max="3328" width="8.83203125" style="464"/>
    <col min="3329" max="3329" width="7.33203125" style="464" customWidth="1"/>
    <col min="3330" max="3330" width="31.5" style="464" bestFit="1" customWidth="1"/>
    <col min="3331" max="3331" width="13.33203125" style="464" customWidth="1"/>
    <col min="3332" max="3332" width="7.33203125" style="464" customWidth="1"/>
    <col min="3333" max="3333" width="8.33203125" style="464" customWidth="1"/>
    <col min="3334" max="3334" width="6.6640625" style="464" customWidth="1"/>
    <col min="3335" max="3335" width="5.5" style="464" customWidth="1"/>
    <col min="3336" max="3336" width="6.33203125" style="464" customWidth="1"/>
    <col min="3337" max="3337" width="17.6640625" style="464" customWidth="1"/>
    <col min="3338" max="3338" width="19.5" style="464" customWidth="1"/>
    <col min="3339" max="3339" width="32.33203125" style="464" customWidth="1"/>
    <col min="3340" max="3340" width="7" style="464" customWidth="1"/>
    <col min="3341" max="3341" width="6.5" style="464" customWidth="1"/>
    <col min="3342" max="3342" width="9.1640625" style="464" customWidth="1"/>
    <col min="3343" max="3343" width="18.83203125" style="464" customWidth="1"/>
    <col min="3344" max="3344" width="7.5" style="464" customWidth="1"/>
    <col min="3345" max="3345" width="6" style="464" customWidth="1"/>
    <col min="3346" max="3346" width="5.5" style="464" customWidth="1"/>
    <col min="3347" max="3347" width="18.6640625" style="464" bestFit="1" customWidth="1"/>
    <col min="3348" max="3584" width="8.83203125" style="464"/>
    <col min="3585" max="3585" width="7.33203125" style="464" customWidth="1"/>
    <col min="3586" max="3586" width="31.5" style="464" bestFit="1" customWidth="1"/>
    <col min="3587" max="3587" width="13.33203125" style="464" customWidth="1"/>
    <col min="3588" max="3588" width="7.33203125" style="464" customWidth="1"/>
    <col min="3589" max="3589" width="8.33203125" style="464" customWidth="1"/>
    <col min="3590" max="3590" width="6.6640625" style="464" customWidth="1"/>
    <col min="3591" max="3591" width="5.5" style="464" customWidth="1"/>
    <col min="3592" max="3592" width="6.33203125" style="464" customWidth="1"/>
    <col min="3593" max="3593" width="17.6640625" style="464" customWidth="1"/>
    <col min="3594" max="3594" width="19.5" style="464" customWidth="1"/>
    <col min="3595" max="3595" width="32.33203125" style="464" customWidth="1"/>
    <col min="3596" max="3596" width="7" style="464" customWidth="1"/>
    <col min="3597" max="3597" width="6.5" style="464" customWidth="1"/>
    <col min="3598" max="3598" width="9.1640625" style="464" customWidth="1"/>
    <col min="3599" max="3599" width="18.83203125" style="464" customWidth="1"/>
    <col min="3600" max="3600" width="7.5" style="464" customWidth="1"/>
    <col min="3601" max="3601" width="6" style="464" customWidth="1"/>
    <col min="3602" max="3602" width="5.5" style="464" customWidth="1"/>
    <col min="3603" max="3603" width="18.6640625" style="464" bestFit="1" customWidth="1"/>
    <col min="3604" max="3840" width="8.83203125" style="464"/>
    <col min="3841" max="3841" width="7.33203125" style="464" customWidth="1"/>
    <col min="3842" max="3842" width="31.5" style="464" bestFit="1" customWidth="1"/>
    <col min="3843" max="3843" width="13.33203125" style="464" customWidth="1"/>
    <col min="3844" max="3844" width="7.33203125" style="464" customWidth="1"/>
    <col min="3845" max="3845" width="8.33203125" style="464" customWidth="1"/>
    <col min="3846" max="3846" width="6.6640625" style="464" customWidth="1"/>
    <col min="3847" max="3847" width="5.5" style="464" customWidth="1"/>
    <col min="3848" max="3848" width="6.33203125" style="464" customWidth="1"/>
    <col min="3849" max="3849" width="17.6640625" style="464" customWidth="1"/>
    <col min="3850" max="3850" width="19.5" style="464" customWidth="1"/>
    <col min="3851" max="3851" width="32.33203125" style="464" customWidth="1"/>
    <col min="3852" max="3852" width="7" style="464" customWidth="1"/>
    <col min="3853" max="3853" width="6.5" style="464" customWidth="1"/>
    <col min="3854" max="3854" width="9.1640625" style="464" customWidth="1"/>
    <col min="3855" max="3855" width="18.83203125" style="464" customWidth="1"/>
    <col min="3856" max="3856" width="7.5" style="464" customWidth="1"/>
    <col min="3857" max="3857" width="6" style="464" customWidth="1"/>
    <col min="3858" max="3858" width="5.5" style="464" customWidth="1"/>
    <col min="3859" max="3859" width="18.6640625" style="464" bestFit="1" customWidth="1"/>
    <col min="3860" max="4096" width="8.83203125" style="464"/>
    <col min="4097" max="4097" width="7.33203125" style="464" customWidth="1"/>
    <col min="4098" max="4098" width="31.5" style="464" bestFit="1" customWidth="1"/>
    <col min="4099" max="4099" width="13.33203125" style="464" customWidth="1"/>
    <col min="4100" max="4100" width="7.33203125" style="464" customWidth="1"/>
    <col min="4101" max="4101" width="8.33203125" style="464" customWidth="1"/>
    <col min="4102" max="4102" width="6.6640625" style="464" customWidth="1"/>
    <col min="4103" max="4103" width="5.5" style="464" customWidth="1"/>
    <col min="4104" max="4104" width="6.33203125" style="464" customWidth="1"/>
    <col min="4105" max="4105" width="17.6640625" style="464" customWidth="1"/>
    <col min="4106" max="4106" width="19.5" style="464" customWidth="1"/>
    <col min="4107" max="4107" width="32.33203125" style="464" customWidth="1"/>
    <col min="4108" max="4108" width="7" style="464" customWidth="1"/>
    <col min="4109" max="4109" width="6.5" style="464" customWidth="1"/>
    <col min="4110" max="4110" width="9.1640625" style="464" customWidth="1"/>
    <col min="4111" max="4111" width="18.83203125" style="464" customWidth="1"/>
    <col min="4112" max="4112" width="7.5" style="464" customWidth="1"/>
    <col min="4113" max="4113" width="6" style="464" customWidth="1"/>
    <col min="4114" max="4114" width="5.5" style="464" customWidth="1"/>
    <col min="4115" max="4115" width="18.6640625" style="464" bestFit="1" customWidth="1"/>
    <col min="4116" max="4352" width="8.83203125" style="464"/>
    <col min="4353" max="4353" width="7.33203125" style="464" customWidth="1"/>
    <col min="4354" max="4354" width="31.5" style="464" bestFit="1" customWidth="1"/>
    <col min="4355" max="4355" width="13.33203125" style="464" customWidth="1"/>
    <col min="4356" max="4356" width="7.33203125" style="464" customWidth="1"/>
    <col min="4357" max="4357" width="8.33203125" style="464" customWidth="1"/>
    <col min="4358" max="4358" width="6.6640625" style="464" customWidth="1"/>
    <col min="4359" max="4359" width="5.5" style="464" customWidth="1"/>
    <col min="4360" max="4360" width="6.33203125" style="464" customWidth="1"/>
    <col min="4361" max="4361" width="17.6640625" style="464" customWidth="1"/>
    <col min="4362" max="4362" width="19.5" style="464" customWidth="1"/>
    <col min="4363" max="4363" width="32.33203125" style="464" customWidth="1"/>
    <col min="4364" max="4364" width="7" style="464" customWidth="1"/>
    <col min="4365" max="4365" width="6.5" style="464" customWidth="1"/>
    <col min="4366" max="4366" width="9.1640625" style="464" customWidth="1"/>
    <col min="4367" max="4367" width="18.83203125" style="464" customWidth="1"/>
    <col min="4368" max="4368" width="7.5" style="464" customWidth="1"/>
    <col min="4369" max="4369" width="6" style="464" customWidth="1"/>
    <col min="4370" max="4370" width="5.5" style="464" customWidth="1"/>
    <col min="4371" max="4371" width="18.6640625" style="464" bestFit="1" customWidth="1"/>
    <col min="4372" max="4608" width="8.83203125" style="464"/>
    <col min="4609" max="4609" width="7.33203125" style="464" customWidth="1"/>
    <col min="4610" max="4610" width="31.5" style="464" bestFit="1" customWidth="1"/>
    <col min="4611" max="4611" width="13.33203125" style="464" customWidth="1"/>
    <col min="4612" max="4612" width="7.33203125" style="464" customWidth="1"/>
    <col min="4613" max="4613" width="8.33203125" style="464" customWidth="1"/>
    <col min="4614" max="4614" width="6.6640625" style="464" customWidth="1"/>
    <col min="4615" max="4615" width="5.5" style="464" customWidth="1"/>
    <col min="4616" max="4616" width="6.33203125" style="464" customWidth="1"/>
    <col min="4617" max="4617" width="17.6640625" style="464" customWidth="1"/>
    <col min="4618" max="4618" width="19.5" style="464" customWidth="1"/>
    <col min="4619" max="4619" width="32.33203125" style="464" customWidth="1"/>
    <col min="4620" max="4620" width="7" style="464" customWidth="1"/>
    <col min="4621" max="4621" width="6.5" style="464" customWidth="1"/>
    <col min="4622" max="4622" width="9.1640625" style="464" customWidth="1"/>
    <col min="4623" max="4623" width="18.83203125" style="464" customWidth="1"/>
    <col min="4624" max="4624" width="7.5" style="464" customWidth="1"/>
    <col min="4625" max="4625" width="6" style="464" customWidth="1"/>
    <col min="4626" max="4626" width="5.5" style="464" customWidth="1"/>
    <col min="4627" max="4627" width="18.6640625" style="464" bestFit="1" customWidth="1"/>
    <col min="4628" max="4864" width="8.83203125" style="464"/>
    <col min="4865" max="4865" width="7.33203125" style="464" customWidth="1"/>
    <col min="4866" max="4866" width="31.5" style="464" bestFit="1" customWidth="1"/>
    <col min="4867" max="4867" width="13.33203125" style="464" customWidth="1"/>
    <col min="4868" max="4868" width="7.33203125" style="464" customWidth="1"/>
    <col min="4869" max="4869" width="8.33203125" style="464" customWidth="1"/>
    <col min="4870" max="4870" width="6.6640625" style="464" customWidth="1"/>
    <col min="4871" max="4871" width="5.5" style="464" customWidth="1"/>
    <col min="4872" max="4872" width="6.33203125" style="464" customWidth="1"/>
    <col min="4873" max="4873" width="17.6640625" style="464" customWidth="1"/>
    <col min="4874" max="4874" width="19.5" style="464" customWidth="1"/>
    <col min="4875" max="4875" width="32.33203125" style="464" customWidth="1"/>
    <col min="4876" max="4876" width="7" style="464" customWidth="1"/>
    <col min="4877" max="4877" width="6.5" style="464" customWidth="1"/>
    <col min="4878" max="4878" width="9.1640625" style="464" customWidth="1"/>
    <col min="4879" max="4879" width="18.83203125" style="464" customWidth="1"/>
    <col min="4880" max="4880" width="7.5" style="464" customWidth="1"/>
    <col min="4881" max="4881" width="6" style="464" customWidth="1"/>
    <col min="4882" max="4882" width="5.5" style="464" customWidth="1"/>
    <col min="4883" max="4883" width="18.6640625" style="464" bestFit="1" customWidth="1"/>
    <col min="4884" max="5120" width="8.83203125" style="464"/>
    <col min="5121" max="5121" width="7.33203125" style="464" customWidth="1"/>
    <col min="5122" max="5122" width="31.5" style="464" bestFit="1" customWidth="1"/>
    <col min="5123" max="5123" width="13.33203125" style="464" customWidth="1"/>
    <col min="5124" max="5124" width="7.33203125" style="464" customWidth="1"/>
    <col min="5125" max="5125" width="8.33203125" style="464" customWidth="1"/>
    <col min="5126" max="5126" width="6.6640625" style="464" customWidth="1"/>
    <col min="5127" max="5127" width="5.5" style="464" customWidth="1"/>
    <col min="5128" max="5128" width="6.33203125" style="464" customWidth="1"/>
    <col min="5129" max="5129" width="17.6640625" style="464" customWidth="1"/>
    <col min="5130" max="5130" width="19.5" style="464" customWidth="1"/>
    <col min="5131" max="5131" width="32.33203125" style="464" customWidth="1"/>
    <col min="5132" max="5132" width="7" style="464" customWidth="1"/>
    <col min="5133" max="5133" width="6.5" style="464" customWidth="1"/>
    <col min="5134" max="5134" width="9.1640625" style="464" customWidth="1"/>
    <col min="5135" max="5135" width="18.83203125" style="464" customWidth="1"/>
    <col min="5136" max="5136" width="7.5" style="464" customWidth="1"/>
    <col min="5137" max="5137" width="6" style="464" customWidth="1"/>
    <col min="5138" max="5138" width="5.5" style="464" customWidth="1"/>
    <col min="5139" max="5139" width="18.6640625" style="464" bestFit="1" customWidth="1"/>
    <col min="5140" max="5376" width="8.83203125" style="464"/>
    <col min="5377" max="5377" width="7.33203125" style="464" customWidth="1"/>
    <col min="5378" max="5378" width="31.5" style="464" bestFit="1" customWidth="1"/>
    <col min="5379" max="5379" width="13.33203125" style="464" customWidth="1"/>
    <col min="5380" max="5380" width="7.33203125" style="464" customWidth="1"/>
    <col min="5381" max="5381" width="8.33203125" style="464" customWidth="1"/>
    <col min="5382" max="5382" width="6.6640625" style="464" customWidth="1"/>
    <col min="5383" max="5383" width="5.5" style="464" customWidth="1"/>
    <col min="5384" max="5384" width="6.33203125" style="464" customWidth="1"/>
    <col min="5385" max="5385" width="17.6640625" style="464" customWidth="1"/>
    <col min="5386" max="5386" width="19.5" style="464" customWidth="1"/>
    <col min="5387" max="5387" width="32.33203125" style="464" customWidth="1"/>
    <col min="5388" max="5388" width="7" style="464" customWidth="1"/>
    <col min="5389" max="5389" width="6.5" style="464" customWidth="1"/>
    <col min="5390" max="5390" width="9.1640625" style="464" customWidth="1"/>
    <col min="5391" max="5391" width="18.83203125" style="464" customWidth="1"/>
    <col min="5392" max="5392" width="7.5" style="464" customWidth="1"/>
    <col min="5393" max="5393" width="6" style="464" customWidth="1"/>
    <col min="5394" max="5394" width="5.5" style="464" customWidth="1"/>
    <col min="5395" max="5395" width="18.6640625" style="464" bestFit="1" customWidth="1"/>
    <col min="5396" max="5632" width="8.83203125" style="464"/>
    <col min="5633" max="5633" width="7.33203125" style="464" customWidth="1"/>
    <col min="5634" max="5634" width="31.5" style="464" bestFit="1" customWidth="1"/>
    <col min="5635" max="5635" width="13.33203125" style="464" customWidth="1"/>
    <col min="5636" max="5636" width="7.33203125" style="464" customWidth="1"/>
    <col min="5637" max="5637" width="8.33203125" style="464" customWidth="1"/>
    <col min="5638" max="5638" width="6.6640625" style="464" customWidth="1"/>
    <col min="5639" max="5639" width="5.5" style="464" customWidth="1"/>
    <col min="5640" max="5640" width="6.33203125" style="464" customWidth="1"/>
    <col min="5641" max="5641" width="17.6640625" style="464" customWidth="1"/>
    <col min="5642" max="5642" width="19.5" style="464" customWidth="1"/>
    <col min="5643" max="5643" width="32.33203125" style="464" customWidth="1"/>
    <col min="5644" max="5644" width="7" style="464" customWidth="1"/>
    <col min="5645" max="5645" width="6.5" style="464" customWidth="1"/>
    <col min="5646" max="5646" width="9.1640625" style="464" customWidth="1"/>
    <col min="5647" max="5647" width="18.83203125" style="464" customWidth="1"/>
    <col min="5648" max="5648" width="7.5" style="464" customWidth="1"/>
    <col min="5649" max="5649" width="6" style="464" customWidth="1"/>
    <col min="5650" max="5650" width="5.5" style="464" customWidth="1"/>
    <col min="5651" max="5651" width="18.6640625" style="464" bestFit="1" customWidth="1"/>
    <col min="5652" max="5888" width="8.83203125" style="464"/>
    <col min="5889" max="5889" width="7.33203125" style="464" customWidth="1"/>
    <col min="5890" max="5890" width="31.5" style="464" bestFit="1" customWidth="1"/>
    <col min="5891" max="5891" width="13.33203125" style="464" customWidth="1"/>
    <col min="5892" max="5892" width="7.33203125" style="464" customWidth="1"/>
    <col min="5893" max="5893" width="8.33203125" style="464" customWidth="1"/>
    <col min="5894" max="5894" width="6.6640625" style="464" customWidth="1"/>
    <col min="5895" max="5895" width="5.5" style="464" customWidth="1"/>
    <col min="5896" max="5896" width="6.33203125" style="464" customWidth="1"/>
    <col min="5897" max="5897" width="17.6640625" style="464" customWidth="1"/>
    <col min="5898" max="5898" width="19.5" style="464" customWidth="1"/>
    <col min="5899" max="5899" width="32.33203125" style="464" customWidth="1"/>
    <col min="5900" max="5900" width="7" style="464" customWidth="1"/>
    <col min="5901" max="5901" width="6.5" style="464" customWidth="1"/>
    <col min="5902" max="5902" width="9.1640625" style="464" customWidth="1"/>
    <col min="5903" max="5903" width="18.83203125" style="464" customWidth="1"/>
    <col min="5904" max="5904" width="7.5" style="464" customWidth="1"/>
    <col min="5905" max="5905" width="6" style="464" customWidth="1"/>
    <col min="5906" max="5906" width="5.5" style="464" customWidth="1"/>
    <col min="5907" max="5907" width="18.6640625" style="464" bestFit="1" customWidth="1"/>
    <col min="5908" max="6144" width="8.83203125" style="464"/>
    <col min="6145" max="6145" width="7.33203125" style="464" customWidth="1"/>
    <col min="6146" max="6146" width="31.5" style="464" bestFit="1" customWidth="1"/>
    <col min="6147" max="6147" width="13.33203125" style="464" customWidth="1"/>
    <col min="6148" max="6148" width="7.33203125" style="464" customWidth="1"/>
    <col min="6149" max="6149" width="8.33203125" style="464" customWidth="1"/>
    <col min="6150" max="6150" width="6.6640625" style="464" customWidth="1"/>
    <col min="6151" max="6151" width="5.5" style="464" customWidth="1"/>
    <col min="6152" max="6152" width="6.33203125" style="464" customWidth="1"/>
    <col min="6153" max="6153" width="17.6640625" style="464" customWidth="1"/>
    <col min="6154" max="6154" width="19.5" style="464" customWidth="1"/>
    <col min="6155" max="6155" width="32.33203125" style="464" customWidth="1"/>
    <col min="6156" max="6156" width="7" style="464" customWidth="1"/>
    <col min="6157" max="6157" width="6.5" style="464" customWidth="1"/>
    <col min="6158" max="6158" width="9.1640625" style="464" customWidth="1"/>
    <col min="6159" max="6159" width="18.83203125" style="464" customWidth="1"/>
    <col min="6160" max="6160" width="7.5" style="464" customWidth="1"/>
    <col min="6161" max="6161" width="6" style="464" customWidth="1"/>
    <col min="6162" max="6162" width="5.5" style="464" customWidth="1"/>
    <col min="6163" max="6163" width="18.6640625" style="464" bestFit="1" customWidth="1"/>
    <col min="6164" max="6400" width="8.83203125" style="464"/>
    <col min="6401" max="6401" width="7.33203125" style="464" customWidth="1"/>
    <col min="6402" max="6402" width="31.5" style="464" bestFit="1" customWidth="1"/>
    <col min="6403" max="6403" width="13.33203125" style="464" customWidth="1"/>
    <col min="6404" max="6404" width="7.33203125" style="464" customWidth="1"/>
    <col min="6405" max="6405" width="8.33203125" style="464" customWidth="1"/>
    <col min="6406" max="6406" width="6.6640625" style="464" customWidth="1"/>
    <col min="6407" max="6407" width="5.5" style="464" customWidth="1"/>
    <col min="6408" max="6408" width="6.33203125" style="464" customWidth="1"/>
    <col min="6409" max="6409" width="17.6640625" style="464" customWidth="1"/>
    <col min="6410" max="6410" width="19.5" style="464" customWidth="1"/>
    <col min="6411" max="6411" width="32.33203125" style="464" customWidth="1"/>
    <col min="6412" max="6412" width="7" style="464" customWidth="1"/>
    <col min="6413" max="6413" width="6.5" style="464" customWidth="1"/>
    <col min="6414" max="6414" width="9.1640625" style="464" customWidth="1"/>
    <col min="6415" max="6415" width="18.83203125" style="464" customWidth="1"/>
    <col min="6416" max="6416" width="7.5" style="464" customWidth="1"/>
    <col min="6417" max="6417" width="6" style="464" customWidth="1"/>
    <col min="6418" max="6418" width="5.5" style="464" customWidth="1"/>
    <col min="6419" max="6419" width="18.6640625" style="464" bestFit="1" customWidth="1"/>
    <col min="6420" max="6656" width="8.83203125" style="464"/>
    <col min="6657" max="6657" width="7.33203125" style="464" customWidth="1"/>
    <col min="6658" max="6658" width="31.5" style="464" bestFit="1" customWidth="1"/>
    <col min="6659" max="6659" width="13.33203125" style="464" customWidth="1"/>
    <col min="6660" max="6660" width="7.33203125" style="464" customWidth="1"/>
    <col min="6661" max="6661" width="8.33203125" style="464" customWidth="1"/>
    <col min="6662" max="6662" width="6.6640625" style="464" customWidth="1"/>
    <col min="6663" max="6663" width="5.5" style="464" customWidth="1"/>
    <col min="6664" max="6664" width="6.33203125" style="464" customWidth="1"/>
    <col min="6665" max="6665" width="17.6640625" style="464" customWidth="1"/>
    <col min="6666" max="6666" width="19.5" style="464" customWidth="1"/>
    <col min="6667" max="6667" width="32.33203125" style="464" customWidth="1"/>
    <col min="6668" max="6668" width="7" style="464" customWidth="1"/>
    <col min="6669" max="6669" width="6.5" style="464" customWidth="1"/>
    <col min="6670" max="6670" width="9.1640625" style="464" customWidth="1"/>
    <col min="6671" max="6671" width="18.83203125" style="464" customWidth="1"/>
    <col min="6672" max="6672" width="7.5" style="464" customWidth="1"/>
    <col min="6673" max="6673" width="6" style="464" customWidth="1"/>
    <col min="6674" max="6674" width="5.5" style="464" customWidth="1"/>
    <col min="6675" max="6675" width="18.6640625" style="464" bestFit="1" customWidth="1"/>
    <col min="6676" max="6912" width="8.83203125" style="464"/>
    <col min="6913" max="6913" width="7.33203125" style="464" customWidth="1"/>
    <col min="6914" max="6914" width="31.5" style="464" bestFit="1" customWidth="1"/>
    <col min="6915" max="6915" width="13.33203125" style="464" customWidth="1"/>
    <col min="6916" max="6916" width="7.33203125" style="464" customWidth="1"/>
    <col min="6917" max="6917" width="8.33203125" style="464" customWidth="1"/>
    <col min="6918" max="6918" width="6.6640625" style="464" customWidth="1"/>
    <col min="6919" max="6919" width="5.5" style="464" customWidth="1"/>
    <col min="6920" max="6920" width="6.33203125" style="464" customWidth="1"/>
    <col min="6921" max="6921" width="17.6640625" style="464" customWidth="1"/>
    <col min="6922" max="6922" width="19.5" style="464" customWidth="1"/>
    <col min="6923" max="6923" width="32.33203125" style="464" customWidth="1"/>
    <col min="6924" max="6924" width="7" style="464" customWidth="1"/>
    <col min="6925" max="6925" width="6.5" style="464" customWidth="1"/>
    <col min="6926" max="6926" width="9.1640625" style="464" customWidth="1"/>
    <col min="6927" max="6927" width="18.83203125" style="464" customWidth="1"/>
    <col min="6928" max="6928" width="7.5" style="464" customWidth="1"/>
    <col min="6929" max="6929" width="6" style="464" customWidth="1"/>
    <col min="6930" max="6930" width="5.5" style="464" customWidth="1"/>
    <col min="6931" max="6931" width="18.6640625" style="464" bestFit="1" customWidth="1"/>
    <col min="6932" max="7168" width="8.83203125" style="464"/>
    <col min="7169" max="7169" width="7.33203125" style="464" customWidth="1"/>
    <col min="7170" max="7170" width="31.5" style="464" bestFit="1" customWidth="1"/>
    <col min="7171" max="7171" width="13.33203125" style="464" customWidth="1"/>
    <col min="7172" max="7172" width="7.33203125" style="464" customWidth="1"/>
    <col min="7173" max="7173" width="8.33203125" style="464" customWidth="1"/>
    <col min="7174" max="7174" width="6.6640625" style="464" customWidth="1"/>
    <col min="7175" max="7175" width="5.5" style="464" customWidth="1"/>
    <col min="7176" max="7176" width="6.33203125" style="464" customWidth="1"/>
    <col min="7177" max="7177" width="17.6640625" style="464" customWidth="1"/>
    <col min="7178" max="7178" width="19.5" style="464" customWidth="1"/>
    <col min="7179" max="7179" width="32.33203125" style="464" customWidth="1"/>
    <col min="7180" max="7180" width="7" style="464" customWidth="1"/>
    <col min="7181" max="7181" width="6.5" style="464" customWidth="1"/>
    <col min="7182" max="7182" width="9.1640625" style="464" customWidth="1"/>
    <col min="7183" max="7183" width="18.83203125" style="464" customWidth="1"/>
    <col min="7184" max="7184" width="7.5" style="464" customWidth="1"/>
    <col min="7185" max="7185" width="6" style="464" customWidth="1"/>
    <col min="7186" max="7186" width="5.5" style="464" customWidth="1"/>
    <col min="7187" max="7187" width="18.6640625" style="464" bestFit="1" customWidth="1"/>
    <col min="7188" max="7424" width="8.83203125" style="464"/>
    <col min="7425" max="7425" width="7.33203125" style="464" customWidth="1"/>
    <col min="7426" max="7426" width="31.5" style="464" bestFit="1" customWidth="1"/>
    <col min="7427" max="7427" width="13.33203125" style="464" customWidth="1"/>
    <col min="7428" max="7428" width="7.33203125" style="464" customWidth="1"/>
    <col min="7429" max="7429" width="8.33203125" style="464" customWidth="1"/>
    <col min="7430" max="7430" width="6.6640625" style="464" customWidth="1"/>
    <col min="7431" max="7431" width="5.5" style="464" customWidth="1"/>
    <col min="7432" max="7432" width="6.33203125" style="464" customWidth="1"/>
    <col min="7433" max="7433" width="17.6640625" style="464" customWidth="1"/>
    <col min="7434" max="7434" width="19.5" style="464" customWidth="1"/>
    <col min="7435" max="7435" width="32.33203125" style="464" customWidth="1"/>
    <col min="7436" max="7436" width="7" style="464" customWidth="1"/>
    <col min="7437" max="7437" width="6.5" style="464" customWidth="1"/>
    <col min="7438" max="7438" width="9.1640625" style="464" customWidth="1"/>
    <col min="7439" max="7439" width="18.83203125" style="464" customWidth="1"/>
    <col min="7440" max="7440" width="7.5" style="464" customWidth="1"/>
    <col min="7441" max="7441" width="6" style="464" customWidth="1"/>
    <col min="7442" max="7442" width="5.5" style="464" customWidth="1"/>
    <col min="7443" max="7443" width="18.6640625" style="464" bestFit="1" customWidth="1"/>
    <col min="7444" max="7680" width="8.83203125" style="464"/>
    <col min="7681" max="7681" width="7.33203125" style="464" customWidth="1"/>
    <col min="7682" max="7682" width="31.5" style="464" bestFit="1" customWidth="1"/>
    <col min="7683" max="7683" width="13.33203125" style="464" customWidth="1"/>
    <col min="7684" max="7684" width="7.33203125" style="464" customWidth="1"/>
    <col min="7685" max="7685" width="8.33203125" style="464" customWidth="1"/>
    <col min="7686" max="7686" width="6.6640625" style="464" customWidth="1"/>
    <col min="7687" max="7687" width="5.5" style="464" customWidth="1"/>
    <col min="7688" max="7688" width="6.33203125" style="464" customWidth="1"/>
    <col min="7689" max="7689" width="17.6640625" style="464" customWidth="1"/>
    <col min="7690" max="7690" width="19.5" style="464" customWidth="1"/>
    <col min="7691" max="7691" width="32.33203125" style="464" customWidth="1"/>
    <col min="7692" max="7692" width="7" style="464" customWidth="1"/>
    <col min="7693" max="7693" width="6.5" style="464" customWidth="1"/>
    <col min="7694" max="7694" width="9.1640625" style="464" customWidth="1"/>
    <col min="7695" max="7695" width="18.83203125" style="464" customWidth="1"/>
    <col min="7696" max="7696" width="7.5" style="464" customWidth="1"/>
    <col min="7697" max="7697" width="6" style="464" customWidth="1"/>
    <col min="7698" max="7698" width="5.5" style="464" customWidth="1"/>
    <col min="7699" max="7699" width="18.6640625" style="464" bestFit="1" customWidth="1"/>
    <col min="7700" max="7936" width="8.83203125" style="464"/>
    <col min="7937" max="7937" width="7.33203125" style="464" customWidth="1"/>
    <col min="7938" max="7938" width="31.5" style="464" bestFit="1" customWidth="1"/>
    <col min="7939" max="7939" width="13.33203125" style="464" customWidth="1"/>
    <col min="7940" max="7940" width="7.33203125" style="464" customWidth="1"/>
    <col min="7941" max="7941" width="8.33203125" style="464" customWidth="1"/>
    <col min="7942" max="7942" width="6.6640625" style="464" customWidth="1"/>
    <col min="7943" max="7943" width="5.5" style="464" customWidth="1"/>
    <col min="7944" max="7944" width="6.33203125" style="464" customWidth="1"/>
    <col min="7945" max="7945" width="17.6640625" style="464" customWidth="1"/>
    <col min="7946" max="7946" width="19.5" style="464" customWidth="1"/>
    <col min="7947" max="7947" width="32.33203125" style="464" customWidth="1"/>
    <col min="7948" max="7948" width="7" style="464" customWidth="1"/>
    <col min="7949" max="7949" width="6.5" style="464" customWidth="1"/>
    <col min="7950" max="7950" width="9.1640625" style="464" customWidth="1"/>
    <col min="7951" max="7951" width="18.83203125" style="464" customWidth="1"/>
    <col min="7952" max="7952" width="7.5" style="464" customWidth="1"/>
    <col min="7953" max="7953" width="6" style="464" customWidth="1"/>
    <col min="7954" max="7954" width="5.5" style="464" customWidth="1"/>
    <col min="7955" max="7955" width="18.6640625" style="464" bestFit="1" customWidth="1"/>
    <col min="7956" max="8192" width="8.83203125" style="464"/>
    <col min="8193" max="8193" width="7.33203125" style="464" customWidth="1"/>
    <col min="8194" max="8194" width="31.5" style="464" bestFit="1" customWidth="1"/>
    <col min="8195" max="8195" width="13.33203125" style="464" customWidth="1"/>
    <col min="8196" max="8196" width="7.33203125" style="464" customWidth="1"/>
    <col min="8197" max="8197" width="8.33203125" style="464" customWidth="1"/>
    <col min="8198" max="8198" width="6.6640625" style="464" customWidth="1"/>
    <col min="8199" max="8199" width="5.5" style="464" customWidth="1"/>
    <col min="8200" max="8200" width="6.33203125" style="464" customWidth="1"/>
    <col min="8201" max="8201" width="17.6640625" style="464" customWidth="1"/>
    <col min="8202" max="8202" width="19.5" style="464" customWidth="1"/>
    <col min="8203" max="8203" width="32.33203125" style="464" customWidth="1"/>
    <col min="8204" max="8204" width="7" style="464" customWidth="1"/>
    <col min="8205" max="8205" width="6.5" style="464" customWidth="1"/>
    <col min="8206" max="8206" width="9.1640625" style="464" customWidth="1"/>
    <col min="8207" max="8207" width="18.83203125" style="464" customWidth="1"/>
    <col min="8208" max="8208" width="7.5" style="464" customWidth="1"/>
    <col min="8209" max="8209" width="6" style="464" customWidth="1"/>
    <col min="8210" max="8210" width="5.5" style="464" customWidth="1"/>
    <col min="8211" max="8211" width="18.6640625" style="464" bestFit="1" customWidth="1"/>
    <col min="8212" max="8448" width="8.83203125" style="464"/>
    <col min="8449" max="8449" width="7.33203125" style="464" customWidth="1"/>
    <col min="8450" max="8450" width="31.5" style="464" bestFit="1" customWidth="1"/>
    <col min="8451" max="8451" width="13.33203125" style="464" customWidth="1"/>
    <col min="8452" max="8452" width="7.33203125" style="464" customWidth="1"/>
    <col min="8453" max="8453" width="8.33203125" style="464" customWidth="1"/>
    <col min="8454" max="8454" width="6.6640625" style="464" customWidth="1"/>
    <col min="8455" max="8455" width="5.5" style="464" customWidth="1"/>
    <col min="8456" max="8456" width="6.33203125" style="464" customWidth="1"/>
    <col min="8457" max="8457" width="17.6640625" style="464" customWidth="1"/>
    <col min="8458" max="8458" width="19.5" style="464" customWidth="1"/>
    <col min="8459" max="8459" width="32.33203125" style="464" customWidth="1"/>
    <col min="8460" max="8460" width="7" style="464" customWidth="1"/>
    <col min="8461" max="8461" width="6.5" style="464" customWidth="1"/>
    <col min="8462" max="8462" width="9.1640625" style="464" customWidth="1"/>
    <col min="8463" max="8463" width="18.83203125" style="464" customWidth="1"/>
    <col min="8464" max="8464" width="7.5" style="464" customWidth="1"/>
    <col min="8465" max="8465" width="6" style="464" customWidth="1"/>
    <col min="8466" max="8466" width="5.5" style="464" customWidth="1"/>
    <col min="8467" max="8467" width="18.6640625" style="464" bestFit="1" customWidth="1"/>
    <col min="8468" max="8704" width="8.83203125" style="464"/>
    <col min="8705" max="8705" width="7.33203125" style="464" customWidth="1"/>
    <col min="8706" max="8706" width="31.5" style="464" bestFit="1" customWidth="1"/>
    <col min="8707" max="8707" width="13.33203125" style="464" customWidth="1"/>
    <col min="8708" max="8708" width="7.33203125" style="464" customWidth="1"/>
    <col min="8709" max="8709" width="8.33203125" style="464" customWidth="1"/>
    <col min="8710" max="8710" width="6.6640625" style="464" customWidth="1"/>
    <col min="8711" max="8711" width="5.5" style="464" customWidth="1"/>
    <col min="8712" max="8712" width="6.33203125" style="464" customWidth="1"/>
    <col min="8713" max="8713" width="17.6640625" style="464" customWidth="1"/>
    <col min="8714" max="8714" width="19.5" style="464" customWidth="1"/>
    <col min="8715" max="8715" width="32.33203125" style="464" customWidth="1"/>
    <col min="8716" max="8716" width="7" style="464" customWidth="1"/>
    <col min="8717" max="8717" width="6.5" style="464" customWidth="1"/>
    <col min="8718" max="8718" width="9.1640625" style="464" customWidth="1"/>
    <col min="8719" max="8719" width="18.83203125" style="464" customWidth="1"/>
    <col min="8720" max="8720" width="7.5" style="464" customWidth="1"/>
    <col min="8721" max="8721" width="6" style="464" customWidth="1"/>
    <col min="8722" max="8722" width="5.5" style="464" customWidth="1"/>
    <col min="8723" max="8723" width="18.6640625" style="464" bestFit="1" customWidth="1"/>
    <col min="8724" max="8960" width="8.83203125" style="464"/>
    <col min="8961" max="8961" width="7.33203125" style="464" customWidth="1"/>
    <col min="8962" max="8962" width="31.5" style="464" bestFit="1" customWidth="1"/>
    <col min="8963" max="8963" width="13.33203125" style="464" customWidth="1"/>
    <col min="8964" max="8964" width="7.33203125" style="464" customWidth="1"/>
    <col min="8965" max="8965" width="8.33203125" style="464" customWidth="1"/>
    <col min="8966" max="8966" width="6.6640625" style="464" customWidth="1"/>
    <col min="8967" max="8967" width="5.5" style="464" customWidth="1"/>
    <col min="8968" max="8968" width="6.33203125" style="464" customWidth="1"/>
    <col min="8969" max="8969" width="17.6640625" style="464" customWidth="1"/>
    <col min="8970" max="8970" width="19.5" style="464" customWidth="1"/>
    <col min="8971" max="8971" width="32.33203125" style="464" customWidth="1"/>
    <col min="8972" max="8972" width="7" style="464" customWidth="1"/>
    <col min="8973" max="8973" width="6.5" style="464" customWidth="1"/>
    <col min="8974" max="8974" width="9.1640625" style="464" customWidth="1"/>
    <col min="8975" max="8975" width="18.83203125" style="464" customWidth="1"/>
    <col min="8976" max="8976" width="7.5" style="464" customWidth="1"/>
    <col min="8977" max="8977" width="6" style="464" customWidth="1"/>
    <col min="8978" max="8978" width="5.5" style="464" customWidth="1"/>
    <col min="8979" max="8979" width="18.6640625" style="464" bestFit="1" customWidth="1"/>
    <col min="8980" max="9216" width="8.83203125" style="464"/>
    <col min="9217" max="9217" width="7.33203125" style="464" customWidth="1"/>
    <col min="9218" max="9218" width="31.5" style="464" bestFit="1" customWidth="1"/>
    <col min="9219" max="9219" width="13.33203125" style="464" customWidth="1"/>
    <col min="9220" max="9220" width="7.33203125" style="464" customWidth="1"/>
    <col min="9221" max="9221" width="8.33203125" style="464" customWidth="1"/>
    <col min="9222" max="9222" width="6.6640625" style="464" customWidth="1"/>
    <col min="9223" max="9223" width="5.5" style="464" customWidth="1"/>
    <col min="9224" max="9224" width="6.33203125" style="464" customWidth="1"/>
    <col min="9225" max="9225" width="17.6640625" style="464" customWidth="1"/>
    <col min="9226" max="9226" width="19.5" style="464" customWidth="1"/>
    <col min="9227" max="9227" width="32.33203125" style="464" customWidth="1"/>
    <col min="9228" max="9228" width="7" style="464" customWidth="1"/>
    <col min="9229" max="9229" width="6.5" style="464" customWidth="1"/>
    <col min="9230" max="9230" width="9.1640625" style="464" customWidth="1"/>
    <col min="9231" max="9231" width="18.83203125" style="464" customWidth="1"/>
    <col min="9232" max="9232" width="7.5" style="464" customWidth="1"/>
    <col min="9233" max="9233" width="6" style="464" customWidth="1"/>
    <col min="9234" max="9234" width="5.5" style="464" customWidth="1"/>
    <col min="9235" max="9235" width="18.6640625" style="464" bestFit="1" customWidth="1"/>
    <col min="9236" max="9472" width="8.83203125" style="464"/>
    <col min="9473" max="9473" width="7.33203125" style="464" customWidth="1"/>
    <col min="9474" max="9474" width="31.5" style="464" bestFit="1" customWidth="1"/>
    <col min="9475" max="9475" width="13.33203125" style="464" customWidth="1"/>
    <col min="9476" max="9476" width="7.33203125" style="464" customWidth="1"/>
    <col min="9477" max="9477" width="8.33203125" style="464" customWidth="1"/>
    <col min="9478" max="9478" width="6.6640625" style="464" customWidth="1"/>
    <col min="9479" max="9479" width="5.5" style="464" customWidth="1"/>
    <col min="9480" max="9480" width="6.33203125" style="464" customWidth="1"/>
    <col min="9481" max="9481" width="17.6640625" style="464" customWidth="1"/>
    <col min="9482" max="9482" width="19.5" style="464" customWidth="1"/>
    <col min="9483" max="9483" width="32.33203125" style="464" customWidth="1"/>
    <col min="9484" max="9484" width="7" style="464" customWidth="1"/>
    <col min="9485" max="9485" width="6.5" style="464" customWidth="1"/>
    <col min="9486" max="9486" width="9.1640625" style="464" customWidth="1"/>
    <col min="9487" max="9487" width="18.83203125" style="464" customWidth="1"/>
    <col min="9488" max="9488" width="7.5" style="464" customWidth="1"/>
    <col min="9489" max="9489" width="6" style="464" customWidth="1"/>
    <col min="9490" max="9490" width="5.5" style="464" customWidth="1"/>
    <col min="9491" max="9491" width="18.6640625" style="464" bestFit="1" customWidth="1"/>
    <col min="9492" max="9728" width="8.83203125" style="464"/>
    <col min="9729" max="9729" width="7.33203125" style="464" customWidth="1"/>
    <col min="9730" max="9730" width="31.5" style="464" bestFit="1" customWidth="1"/>
    <col min="9731" max="9731" width="13.33203125" style="464" customWidth="1"/>
    <col min="9732" max="9732" width="7.33203125" style="464" customWidth="1"/>
    <col min="9733" max="9733" width="8.33203125" style="464" customWidth="1"/>
    <col min="9734" max="9734" width="6.6640625" style="464" customWidth="1"/>
    <col min="9735" max="9735" width="5.5" style="464" customWidth="1"/>
    <col min="9736" max="9736" width="6.33203125" style="464" customWidth="1"/>
    <col min="9737" max="9737" width="17.6640625" style="464" customWidth="1"/>
    <col min="9738" max="9738" width="19.5" style="464" customWidth="1"/>
    <col min="9739" max="9739" width="32.33203125" style="464" customWidth="1"/>
    <col min="9740" max="9740" width="7" style="464" customWidth="1"/>
    <col min="9741" max="9741" width="6.5" style="464" customWidth="1"/>
    <col min="9742" max="9742" width="9.1640625" style="464" customWidth="1"/>
    <col min="9743" max="9743" width="18.83203125" style="464" customWidth="1"/>
    <col min="9744" max="9744" width="7.5" style="464" customWidth="1"/>
    <col min="9745" max="9745" width="6" style="464" customWidth="1"/>
    <col min="9746" max="9746" width="5.5" style="464" customWidth="1"/>
    <col min="9747" max="9747" width="18.6640625" style="464" bestFit="1" customWidth="1"/>
    <col min="9748" max="9984" width="8.83203125" style="464"/>
    <col min="9985" max="9985" width="7.33203125" style="464" customWidth="1"/>
    <col min="9986" max="9986" width="31.5" style="464" bestFit="1" customWidth="1"/>
    <col min="9987" max="9987" width="13.33203125" style="464" customWidth="1"/>
    <col min="9988" max="9988" width="7.33203125" style="464" customWidth="1"/>
    <col min="9989" max="9989" width="8.33203125" style="464" customWidth="1"/>
    <col min="9990" max="9990" width="6.6640625" style="464" customWidth="1"/>
    <col min="9991" max="9991" width="5.5" style="464" customWidth="1"/>
    <col min="9992" max="9992" width="6.33203125" style="464" customWidth="1"/>
    <col min="9993" max="9993" width="17.6640625" style="464" customWidth="1"/>
    <col min="9994" max="9994" width="19.5" style="464" customWidth="1"/>
    <col min="9995" max="9995" width="32.33203125" style="464" customWidth="1"/>
    <col min="9996" max="9996" width="7" style="464" customWidth="1"/>
    <col min="9997" max="9997" width="6.5" style="464" customWidth="1"/>
    <col min="9998" max="9998" width="9.1640625" style="464" customWidth="1"/>
    <col min="9999" max="9999" width="18.83203125" style="464" customWidth="1"/>
    <col min="10000" max="10000" width="7.5" style="464" customWidth="1"/>
    <col min="10001" max="10001" width="6" style="464" customWidth="1"/>
    <col min="10002" max="10002" width="5.5" style="464" customWidth="1"/>
    <col min="10003" max="10003" width="18.6640625" style="464" bestFit="1" customWidth="1"/>
    <col min="10004" max="10240" width="8.83203125" style="464"/>
    <col min="10241" max="10241" width="7.33203125" style="464" customWidth="1"/>
    <col min="10242" max="10242" width="31.5" style="464" bestFit="1" customWidth="1"/>
    <col min="10243" max="10243" width="13.33203125" style="464" customWidth="1"/>
    <col min="10244" max="10244" width="7.33203125" style="464" customWidth="1"/>
    <col min="10245" max="10245" width="8.33203125" style="464" customWidth="1"/>
    <col min="10246" max="10246" width="6.6640625" style="464" customWidth="1"/>
    <col min="10247" max="10247" width="5.5" style="464" customWidth="1"/>
    <col min="10248" max="10248" width="6.33203125" style="464" customWidth="1"/>
    <col min="10249" max="10249" width="17.6640625" style="464" customWidth="1"/>
    <col min="10250" max="10250" width="19.5" style="464" customWidth="1"/>
    <col min="10251" max="10251" width="32.33203125" style="464" customWidth="1"/>
    <col min="10252" max="10252" width="7" style="464" customWidth="1"/>
    <col min="10253" max="10253" width="6.5" style="464" customWidth="1"/>
    <col min="10254" max="10254" width="9.1640625" style="464" customWidth="1"/>
    <col min="10255" max="10255" width="18.83203125" style="464" customWidth="1"/>
    <col min="10256" max="10256" width="7.5" style="464" customWidth="1"/>
    <col min="10257" max="10257" width="6" style="464" customWidth="1"/>
    <col min="10258" max="10258" width="5.5" style="464" customWidth="1"/>
    <col min="10259" max="10259" width="18.6640625" style="464" bestFit="1" customWidth="1"/>
    <col min="10260" max="10496" width="8.83203125" style="464"/>
    <col min="10497" max="10497" width="7.33203125" style="464" customWidth="1"/>
    <col min="10498" max="10498" width="31.5" style="464" bestFit="1" customWidth="1"/>
    <col min="10499" max="10499" width="13.33203125" style="464" customWidth="1"/>
    <col min="10500" max="10500" width="7.33203125" style="464" customWidth="1"/>
    <col min="10501" max="10501" width="8.33203125" style="464" customWidth="1"/>
    <col min="10502" max="10502" width="6.6640625" style="464" customWidth="1"/>
    <col min="10503" max="10503" width="5.5" style="464" customWidth="1"/>
    <col min="10504" max="10504" width="6.33203125" style="464" customWidth="1"/>
    <col min="10505" max="10505" width="17.6640625" style="464" customWidth="1"/>
    <col min="10506" max="10506" width="19.5" style="464" customWidth="1"/>
    <col min="10507" max="10507" width="32.33203125" style="464" customWidth="1"/>
    <col min="10508" max="10508" width="7" style="464" customWidth="1"/>
    <col min="10509" max="10509" width="6.5" style="464" customWidth="1"/>
    <col min="10510" max="10510" width="9.1640625" style="464" customWidth="1"/>
    <col min="10511" max="10511" width="18.83203125" style="464" customWidth="1"/>
    <col min="10512" max="10512" width="7.5" style="464" customWidth="1"/>
    <col min="10513" max="10513" width="6" style="464" customWidth="1"/>
    <col min="10514" max="10514" width="5.5" style="464" customWidth="1"/>
    <col min="10515" max="10515" width="18.6640625" style="464" bestFit="1" customWidth="1"/>
    <col min="10516" max="10752" width="8.83203125" style="464"/>
    <col min="10753" max="10753" width="7.33203125" style="464" customWidth="1"/>
    <col min="10754" max="10754" width="31.5" style="464" bestFit="1" customWidth="1"/>
    <col min="10755" max="10755" width="13.33203125" style="464" customWidth="1"/>
    <col min="10756" max="10756" width="7.33203125" style="464" customWidth="1"/>
    <col min="10757" max="10757" width="8.33203125" style="464" customWidth="1"/>
    <col min="10758" max="10758" width="6.6640625" style="464" customWidth="1"/>
    <col min="10759" max="10759" width="5.5" style="464" customWidth="1"/>
    <col min="10760" max="10760" width="6.33203125" style="464" customWidth="1"/>
    <col min="10761" max="10761" width="17.6640625" style="464" customWidth="1"/>
    <col min="10762" max="10762" width="19.5" style="464" customWidth="1"/>
    <col min="10763" max="10763" width="32.33203125" style="464" customWidth="1"/>
    <col min="10764" max="10764" width="7" style="464" customWidth="1"/>
    <col min="10765" max="10765" width="6.5" style="464" customWidth="1"/>
    <col min="10766" max="10766" width="9.1640625" style="464" customWidth="1"/>
    <col min="10767" max="10767" width="18.83203125" style="464" customWidth="1"/>
    <col min="10768" max="10768" width="7.5" style="464" customWidth="1"/>
    <col min="10769" max="10769" width="6" style="464" customWidth="1"/>
    <col min="10770" max="10770" width="5.5" style="464" customWidth="1"/>
    <col min="10771" max="10771" width="18.6640625" style="464" bestFit="1" customWidth="1"/>
    <col min="10772" max="11008" width="8.83203125" style="464"/>
    <col min="11009" max="11009" width="7.33203125" style="464" customWidth="1"/>
    <col min="11010" max="11010" width="31.5" style="464" bestFit="1" customWidth="1"/>
    <col min="11011" max="11011" width="13.33203125" style="464" customWidth="1"/>
    <col min="11012" max="11012" width="7.33203125" style="464" customWidth="1"/>
    <col min="11013" max="11013" width="8.33203125" style="464" customWidth="1"/>
    <col min="11014" max="11014" width="6.6640625" style="464" customWidth="1"/>
    <col min="11015" max="11015" width="5.5" style="464" customWidth="1"/>
    <col min="11016" max="11016" width="6.33203125" style="464" customWidth="1"/>
    <col min="11017" max="11017" width="17.6640625" style="464" customWidth="1"/>
    <col min="11018" max="11018" width="19.5" style="464" customWidth="1"/>
    <col min="11019" max="11019" width="32.33203125" style="464" customWidth="1"/>
    <col min="11020" max="11020" width="7" style="464" customWidth="1"/>
    <col min="11021" max="11021" width="6.5" style="464" customWidth="1"/>
    <col min="11022" max="11022" width="9.1640625" style="464" customWidth="1"/>
    <col min="11023" max="11023" width="18.83203125" style="464" customWidth="1"/>
    <col min="11024" max="11024" width="7.5" style="464" customWidth="1"/>
    <col min="11025" max="11025" width="6" style="464" customWidth="1"/>
    <col min="11026" max="11026" width="5.5" style="464" customWidth="1"/>
    <col min="11027" max="11027" width="18.6640625" style="464" bestFit="1" customWidth="1"/>
    <col min="11028" max="11264" width="8.83203125" style="464"/>
    <col min="11265" max="11265" width="7.33203125" style="464" customWidth="1"/>
    <col min="11266" max="11266" width="31.5" style="464" bestFit="1" customWidth="1"/>
    <col min="11267" max="11267" width="13.33203125" style="464" customWidth="1"/>
    <col min="11268" max="11268" width="7.33203125" style="464" customWidth="1"/>
    <col min="11269" max="11269" width="8.33203125" style="464" customWidth="1"/>
    <col min="11270" max="11270" width="6.6640625" style="464" customWidth="1"/>
    <col min="11271" max="11271" width="5.5" style="464" customWidth="1"/>
    <col min="11272" max="11272" width="6.33203125" style="464" customWidth="1"/>
    <col min="11273" max="11273" width="17.6640625" style="464" customWidth="1"/>
    <col min="11274" max="11274" width="19.5" style="464" customWidth="1"/>
    <col min="11275" max="11275" width="32.33203125" style="464" customWidth="1"/>
    <col min="11276" max="11276" width="7" style="464" customWidth="1"/>
    <col min="11277" max="11277" width="6.5" style="464" customWidth="1"/>
    <col min="11278" max="11278" width="9.1640625" style="464" customWidth="1"/>
    <col min="11279" max="11279" width="18.83203125" style="464" customWidth="1"/>
    <col min="11280" max="11280" width="7.5" style="464" customWidth="1"/>
    <col min="11281" max="11281" width="6" style="464" customWidth="1"/>
    <col min="11282" max="11282" width="5.5" style="464" customWidth="1"/>
    <col min="11283" max="11283" width="18.6640625" style="464" bestFit="1" customWidth="1"/>
    <col min="11284" max="11520" width="8.83203125" style="464"/>
    <col min="11521" max="11521" width="7.33203125" style="464" customWidth="1"/>
    <col min="11522" max="11522" width="31.5" style="464" bestFit="1" customWidth="1"/>
    <col min="11523" max="11523" width="13.33203125" style="464" customWidth="1"/>
    <col min="11524" max="11524" width="7.33203125" style="464" customWidth="1"/>
    <col min="11525" max="11525" width="8.33203125" style="464" customWidth="1"/>
    <col min="11526" max="11526" width="6.6640625" style="464" customWidth="1"/>
    <col min="11527" max="11527" width="5.5" style="464" customWidth="1"/>
    <col min="11528" max="11528" width="6.33203125" style="464" customWidth="1"/>
    <col min="11529" max="11529" width="17.6640625" style="464" customWidth="1"/>
    <col min="11530" max="11530" width="19.5" style="464" customWidth="1"/>
    <col min="11531" max="11531" width="32.33203125" style="464" customWidth="1"/>
    <col min="11532" max="11532" width="7" style="464" customWidth="1"/>
    <col min="11533" max="11533" width="6.5" style="464" customWidth="1"/>
    <col min="11534" max="11534" width="9.1640625" style="464" customWidth="1"/>
    <col min="11535" max="11535" width="18.83203125" style="464" customWidth="1"/>
    <col min="11536" max="11536" width="7.5" style="464" customWidth="1"/>
    <col min="11537" max="11537" width="6" style="464" customWidth="1"/>
    <col min="11538" max="11538" width="5.5" style="464" customWidth="1"/>
    <col min="11539" max="11539" width="18.6640625" style="464" bestFit="1" customWidth="1"/>
    <col min="11540" max="11776" width="8.83203125" style="464"/>
    <col min="11777" max="11777" width="7.33203125" style="464" customWidth="1"/>
    <col min="11778" max="11778" width="31.5" style="464" bestFit="1" customWidth="1"/>
    <col min="11779" max="11779" width="13.33203125" style="464" customWidth="1"/>
    <col min="11780" max="11780" width="7.33203125" style="464" customWidth="1"/>
    <col min="11781" max="11781" width="8.33203125" style="464" customWidth="1"/>
    <col min="11782" max="11782" width="6.6640625" style="464" customWidth="1"/>
    <col min="11783" max="11783" width="5.5" style="464" customWidth="1"/>
    <col min="11784" max="11784" width="6.33203125" style="464" customWidth="1"/>
    <col min="11785" max="11785" width="17.6640625" style="464" customWidth="1"/>
    <col min="11786" max="11786" width="19.5" style="464" customWidth="1"/>
    <col min="11787" max="11787" width="32.33203125" style="464" customWidth="1"/>
    <col min="11788" max="11788" width="7" style="464" customWidth="1"/>
    <col min="11789" max="11789" width="6.5" style="464" customWidth="1"/>
    <col min="11790" max="11790" width="9.1640625" style="464" customWidth="1"/>
    <col min="11791" max="11791" width="18.83203125" style="464" customWidth="1"/>
    <col min="11792" max="11792" width="7.5" style="464" customWidth="1"/>
    <col min="11793" max="11793" width="6" style="464" customWidth="1"/>
    <col min="11794" max="11794" width="5.5" style="464" customWidth="1"/>
    <col min="11795" max="11795" width="18.6640625" style="464" bestFit="1" customWidth="1"/>
    <col min="11796" max="12032" width="8.83203125" style="464"/>
    <col min="12033" max="12033" width="7.33203125" style="464" customWidth="1"/>
    <col min="12034" max="12034" width="31.5" style="464" bestFit="1" customWidth="1"/>
    <col min="12035" max="12035" width="13.33203125" style="464" customWidth="1"/>
    <col min="12036" max="12036" width="7.33203125" style="464" customWidth="1"/>
    <col min="12037" max="12037" width="8.33203125" style="464" customWidth="1"/>
    <col min="12038" max="12038" width="6.6640625" style="464" customWidth="1"/>
    <col min="12039" max="12039" width="5.5" style="464" customWidth="1"/>
    <col min="12040" max="12040" width="6.33203125" style="464" customWidth="1"/>
    <col min="12041" max="12041" width="17.6640625" style="464" customWidth="1"/>
    <col min="12042" max="12042" width="19.5" style="464" customWidth="1"/>
    <col min="12043" max="12043" width="32.33203125" style="464" customWidth="1"/>
    <col min="12044" max="12044" width="7" style="464" customWidth="1"/>
    <col min="12045" max="12045" width="6.5" style="464" customWidth="1"/>
    <col min="12046" max="12046" width="9.1640625" style="464" customWidth="1"/>
    <col min="12047" max="12047" width="18.83203125" style="464" customWidth="1"/>
    <col min="12048" max="12048" width="7.5" style="464" customWidth="1"/>
    <col min="12049" max="12049" width="6" style="464" customWidth="1"/>
    <col min="12050" max="12050" width="5.5" style="464" customWidth="1"/>
    <col min="12051" max="12051" width="18.6640625" style="464" bestFit="1" customWidth="1"/>
    <col min="12052" max="12288" width="8.83203125" style="464"/>
    <col min="12289" max="12289" width="7.33203125" style="464" customWidth="1"/>
    <col min="12290" max="12290" width="31.5" style="464" bestFit="1" customWidth="1"/>
    <col min="12291" max="12291" width="13.33203125" style="464" customWidth="1"/>
    <col min="12292" max="12292" width="7.33203125" style="464" customWidth="1"/>
    <col min="12293" max="12293" width="8.33203125" style="464" customWidth="1"/>
    <col min="12294" max="12294" width="6.6640625" style="464" customWidth="1"/>
    <col min="12295" max="12295" width="5.5" style="464" customWidth="1"/>
    <col min="12296" max="12296" width="6.33203125" style="464" customWidth="1"/>
    <col min="12297" max="12297" width="17.6640625" style="464" customWidth="1"/>
    <col min="12298" max="12298" width="19.5" style="464" customWidth="1"/>
    <col min="12299" max="12299" width="32.33203125" style="464" customWidth="1"/>
    <col min="12300" max="12300" width="7" style="464" customWidth="1"/>
    <col min="12301" max="12301" width="6.5" style="464" customWidth="1"/>
    <col min="12302" max="12302" width="9.1640625" style="464" customWidth="1"/>
    <col min="12303" max="12303" width="18.83203125" style="464" customWidth="1"/>
    <col min="12304" max="12304" width="7.5" style="464" customWidth="1"/>
    <col min="12305" max="12305" width="6" style="464" customWidth="1"/>
    <col min="12306" max="12306" width="5.5" style="464" customWidth="1"/>
    <col min="12307" max="12307" width="18.6640625" style="464" bestFit="1" customWidth="1"/>
    <col min="12308" max="12544" width="8.83203125" style="464"/>
    <col min="12545" max="12545" width="7.33203125" style="464" customWidth="1"/>
    <col min="12546" max="12546" width="31.5" style="464" bestFit="1" customWidth="1"/>
    <col min="12547" max="12547" width="13.33203125" style="464" customWidth="1"/>
    <col min="12548" max="12548" width="7.33203125" style="464" customWidth="1"/>
    <col min="12549" max="12549" width="8.33203125" style="464" customWidth="1"/>
    <col min="12550" max="12550" width="6.6640625" style="464" customWidth="1"/>
    <col min="12551" max="12551" width="5.5" style="464" customWidth="1"/>
    <col min="12552" max="12552" width="6.33203125" style="464" customWidth="1"/>
    <col min="12553" max="12553" width="17.6640625" style="464" customWidth="1"/>
    <col min="12554" max="12554" width="19.5" style="464" customWidth="1"/>
    <col min="12555" max="12555" width="32.33203125" style="464" customWidth="1"/>
    <col min="12556" max="12556" width="7" style="464" customWidth="1"/>
    <col min="12557" max="12557" width="6.5" style="464" customWidth="1"/>
    <col min="12558" max="12558" width="9.1640625" style="464" customWidth="1"/>
    <col min="12559" max="12559" width="18.83203125" style="464" customWidth="1"/>
    <col min="12560" max="12560" width="7.5" style="464" customWidth="1"/>
    <col min="12561" max="12561" width="6" style="464" customWidth="1"/>
    <col min="12562" max="12562" width="5.5" style="464" customWidth="1"/>
    <col min="12563" max="12563" width="18.6640625" style="464" bestFit="1" customWidth="1"/>
    <col min="12564" max="12800" width="8.83203125" style="464"/>
    <col min="12801" max="12801" width="7.33203125" style="464" customWidth="1"/>
    <col min="12802" max="12802" width="31.5" style="464" bestFit="1" customWidth="1"/>
    <col min="12803" max="12803" width="13.33203125" style="464" customWidth="1"/>
    <col min="12804" max="12804" width="7.33203125" style="464" customWidth="1"/>
    <col min="12805" max="12805" width="8.33203125" style="464" customWidth="1"/>
    <col min="12806" max="12806" width="6.6640625" style="464" customWidth="1"/>
    <col min="12807" max="12807" width="5.5" style="464" customWidth="1"/>
    <col min="12808" max="12808" width="6.33203125" style="464" customWidth="1"/>
    <col min="12809" max="12809" width="17.6640625" style="464" customWidth="1"/>
    <col min="12810" max="12810" width="19.5" style="464" customWidth="1"/>
    <col min="12811" max="12811" width="32.33203125" style="464" customWidth="1"/>
    <col min="12812" max="12812" width="7" style="464" customWidth="1"/>
    <col min="12813" max="12813" width="6.5" style="464" customWidth="1"/>
    <col min="12814" max="12814" width="9.1640625" style="464" customWidth="1"/>
    <col min="12815" max="12815" width="18.83203125" style="464" customWidth="1"/>
    <col min="12816" max="12816" width="7.5" style="464" customWidth="1"/>
    <col min="12817" max="12817" width="6" style="464" customWidth="1"/>
    <col min="12818" max="12818" width="5.5" style="464" customWidth="1"/>
    <col min="12819" max="12819" width="18.6640625" style="464" bestFit="1" customWidth="1"/>
    <col min="12820" max="13056" width="8.83203125" style="464"/>
    <col min="13057" max="13057" width="7.33203125" style="464" customWidth="1"/>
    <col min="13058" max="13058" width="31.5" style="464" bestFit="1" customWidth="1"/>
    <col min="13059" max="13059" width="13.33203125" style="464" customWidth="1"/>
    <col min="13060" max="13060" width="7.33203125" style="464" customWidth="1"/>
    <col min="13061" max="13061" width="8.33203125" style="464" customWidth="1"/>
    <col min="13062" max="13062" width="6.6640625" style="464" customWidth="1"/>
    <col min="13063" max="13063" width="5.5" style="464" customWidth="1"/>
    <col min="13064" max="13064" width="6.33203125" style="464" customWidth="1"/>
    <col min="13065" max="13065" width="17.6640625" style="464" customWidth="1"/>
    <col min="13066" max="13066" width="19.5" style="464" customWidth="1"/>
    <col min="13067" max="13067" width="32.33203125" style="464" customWidth="1"/>
    <col min="13068" max="13068" width="7" style="464" customWidth="1"/>
    <col min="13069" max="13069" width="6.5" style="464" customWidth="1"/>
    <col min="13070" max="13070" width="9.1640625" style="464" customWidth="1"/>
    <col min="13071" max="13071" width="18.83203125" style="464" customWidth="1"/>
    <col min="13072" max="13072" width="7.5" style="464" customWidth="1"/>
    <col min="13073" max="13073" width="6" style="464" customWidth="1"/>
    <col min="13074" max="13074" width="5.5" style="464" customWidth="1"/>
    <col min="13075" max="13075" width="18.6640625" style="464" bestFit="1" customWidth="1"/>
    <col min="13076" max="13312" width="8.83203125" style="464"/>
    <col min="13313" max="13313" width="7.33203125" style="464" customWidth="1"/>
    <col min="13314" max="13314" width="31.5" style="464" bestFit="1" customWidth="1"/>
    <col min="13315" max="13315" width="13.33203125" style="464" customWidth="1"/>
    <col min="13316" max="13316" width="7.33203125" style="464" customWidth="1"/>
    <col min="13317" max="13317" width="8.33203125" style="464" customWidth="1"/>
    <col min="13318" max="13318" width="6.6640625" style="464" customWidth="1"/>
    <col min="13319" max="13319" width="5.5" style="464" customWidth="1"/>
    <col min="13320" max="13320" width="6.33203125" style="464" customWidth="1"/>
    <col min="13321" max="13321" width="17.6640625" style="464" customWidth="1"/>
    <col min="13322" max="13322" width="19.5" style="464" customWidth="1"/>
    <col min="13323" max="13323" width="32.33203125" style="464" customWidth="1"/>
    <col min="13324" max="13324" width="7" style="464" customWidth="1"/>
    <col min="13325" max="13325" width="6.5" style="464" customWidth="1"/>
    <col min="13326" max="13326" width="9.1640625" style="464" customWidth="1"/>
    <col min="13327" max="13327" width="18.83203125" style="464" customWidth="1"/>
    <col min="13328" max="13328" width="7.5" style="464" customWidth="1"/>
    <col min="13329" max="13329" width="6" style="464" customWidth="1"/>
    <col min="13330" max="13330" width="5.5" style="464" customWidth="1"/>
    <col min="13331" max="13331" width="18.6640625" style="464" bestFit="1" customWidth="1"/>
    <col min="13332" max="13568" width="8.83203125" style="464"/>
    <col min="13569" max="13569" width="7.33203125" style="464" customWidth="1"/>
    <col min="13570" max="13570" width="31.5" style="464" bestFit="1" customWidth="1"/>
    <col min="13571" max="13571" width="13.33203125" style="464" customWidth="1"/>
    <col min="13572" max="13572" width="7.33203125" style="464" customWidth="1"/>
    <col min="13573" max="13573" width="8.33203125" style="464" customWidth="1"/>
    <col min="13574" max="13574" width="6.6640625" style="464" customWidth="1"/>
    <col min="13575" max="13575" width="5.5" style="464" customWidth="1"/>
    <col min="13576" max="13576" width="6.33203125" style="464" customWidth="1"/>
    <col min="13577" max="13577" width="17.6640625" style="464" customWidth="1"/>
    <col min="13578" max="13578" width="19.5" style="464" customWidth="1"/>
    <col min="13579" max="13579" width="32.33203125" style="464" customWidth="1"/>
    <col min="13580" max="13580" width="7" style="464" customWidth="1"/>
    <col min="13581" max="13581" width="6.5" style="464" customWidth="1"/>
    <col min="13582" max="13582" width="9.1640625" style="464" customWidth="1"/>
    <col min="13583" max="13583" width="18.83203125" style="464" customWidth="1"/>
    <col min="13584" max="13584" width="7.5" style="464" customWidth="1"/>
    <col min="13585" max="13585" width="6" style="464" customWidth="1"/>
    <col min="13586" max="13586" width="5.5" style="464" customWidth="1"/>
    <col min="13587" max="13587" width="18.6640625" style="464" bestFit="1" customWidth="1"/>
    <col min="13588" max="13824" width="8.83203125" style="464"/>
    <col min="13825" max="13825" width="7.33203125" style="464" customWidth="1"/>
    <col min="13826" max="13826" width="31.5" style="464" bestFit="1" customWidth="1"/>
    <col min="13827" max="13827" width="13.33203125" style="464" customWidth="1"/>
    <col min="13828" max="13828" width="7.33203125" style="464" customWidth="1"/>
    <col min="13829" max="13829" width="8.33203125" style="464" customWidth="1"/>
    <col min="13830" max="13830" width="6.6640625" style="464" customWidth="1"/>
    <col min="13831" max="13831" width="5.5" style="464" customWidth="1"/>
    <col min="13832" max="13832" width="6.33203125" style="464" customWidth="1"/>
    <col min="13833" max="13833" width="17.6640625" style="464" customWidth="1"/>
    <col min="13834" max="13834" width="19.5" style="464" customWidth="1"/>
    <col min="13835" max="13835" width="32.33203125" style="464" customWidth="1"/>
    <col min="13836" max="13836" width="7" style="464" customWidth="1"/>
    <col min="13837" max="13837" width="6.5" style="464" customWidth="1"/>
    <col min="13838" max="13838" width="9.1640625" style="464" customWidth="1"/>
    <col min="13839" max="13839" width="18.83203125" style="464" customWidth="1"/>
    <col min="13840" max="13840" width="7.5" style="464" customWidth="1"/>
    <col min="13841" max="13841" width="6" style="464" customWidth="1"/>
    <col min="13842" max="13842" width="5.5" style="464" customWidth="1"/>
    <col min="13843" max="13843" width="18.6640625" style="464" bestFit="1" customWidth="1"/>
    <col min="13844" max="14080" width="8.83203125" style="464"/>
    <col min="14081" max="14081" width="7.33203125" style="464" customWidth="1"/>
    <col min="14082" max="14082" width="31.5" style="464" bestFit="1" customWidth="1"/>
    <col min="14083" max="14083" width="13.33203125" style="464" customWidth="1"/>
    <col min="14084" max="14084" width="7.33203125" style="464" customWidth="1"/>
    <col min="14085" max="14085" width="8.33203125" style="464" customWidth="1"/>
    <col min="14086" max="14086" width="6.6640625" style="464" customWidth="1"/>
    <col min="14087" max="14087" width="5.5" style="464" customWidth="1"/>
    <col min="14088" max="14088" width="6.33203125" style="464" customWidth="1"/>
    <col min="14089" max="14089" width="17.6640625" style="464" customWidth="1"/>
    <col min="14090" max="14090" width="19.5" style="464" customWidth="1"/>
    <col min="14091" max="14091" width="32.33203125" style="464" customWidth="1"/>
    <col min="14092" max="14092" width="7" style="464" customWidth="1"/>
    <col min="14093" max="14093" width="6.5" style="464" customWidth="1"/>
    <col min="14094" max="14094" width="9.1640625" style="464" customWidth="1"/>
    <col min="14095" max="14095" width="18.83203125" style="464" customWidth="1"/>
    <col min="14096" max="14096" width="7.5" style="464" customWidth="1"/>
    <col min="14097" max="14097" width="6" style="464" customWidth="1"/>
    <col min="14098" max="14098" width="5.5" style="464" customWidth="1"/>
    <col min="14099" max="14099" width="18.6640625" style="464" bestFit="1" customWidth="1"/>
    <col min="14100" max="14336" width="8.83203125" style="464"/>
    <col min="14337" max="14337" width="7.33203125" style="464" customWidth="1"/>
    <col min="14338" max="14338" width="31.5" style="464" bestFit="1" customWidth="1"/>
    <col min="14339" max="14339" width="13.33203125" style="464" customWidth="1"/>
    <col min="14340" max="14340" width="7.33203125" style="464" customWidth="1"/>
    <col min="14341" max="14341" width="8.33203125" style="464" customWidth="1"/>
    <col min="14342" max="14342" width="6.6640625" style="464" customWidth="1"/>
    <col min="14343" max="14343" width="5.5" style="464" customWidth="1"/>
    <col min="14344" max="14344" width="6.33203125" style="464" customWidth="1"/>
    <col min="14345" max="14345" width="17.6640625" style="464" customWidth="1"/>
    <col min="14346" max="14346" width="19.5" style="464" customWidth="1"/>
    <col min="14347" max="14347" width="32.33203125" style="464" customWidth="1"/>
    <col min="14348" max="14348" width="7" style="464" customWidth="1"/>
    <col min="14349" max="14349" width="6.5" style="464" customWidth="1"/>
    <col min="14350" max="14350" width="9.1640625" style="464" customWidth="1"/>
    <col min="14351" max="14351" width="18.83203125" style="464" customWidth="1"/>
    <col min="14352" max="14352" width="7.5" style="464" customWidth="1"/>
    <col min="14353" max="14353" width="6" style="464" customWidth="1"/>
    <col min="14354" max="14354" width="5.5" style="464" customWidth="1"/>
    <col min="14355" max="14355" width="18.6640625" style="464" bestFit="1" customWidth="1"/>
    <col min="14356" max="14592" width="8.83203125" style="464"/>
    <col min="14593" max="14593" width="7.33203125" style="464" customWidth="1"/>
    <col min="14594" max="14594" width="31.5" style="464" bestFit="1" customWidth="1"/>
    <col min="14595" max="14595" width="13.33203125" style="464" customWidth="1"/>
    <col min="14596" max="14596" width="7.33203125" style="464" customWidth="1"/>
    <col min="14597" max="14597" width="8.33203125" style="464" customWidth="1"/>
    <col min="14598" max="14598" width="6.6640625" style="464" customWidth="1"/>
    <col min="14599" max="14599" width="5.5" style="464" customWidth="1"/>
    <col min="14600" max="14600" width="6.33203125" style="464" customWidth="1"/>
    <col min="14601" max="14601" width="17.6640625" style="464" customWidth="1"/>
    <col min="14602" max="14602" width="19.5" style="464" customWidth="1"/>
    <col min="14603" max="14603" width="32.33203125" style="464" customWidth="1"/>
    <col min="14604" max="14604" width="7" style="464" customWidth="1"/>
    <col min="14605" max="14605" width="6.5" style="464" customWidth="1"/>
    <col min="14606" max="14606" width="9.1640625" style="464" customWidth="1"/>
    <col min="14607" max="14607" width="18.83203125" style="464" customWidth="1"/>
    <col min="14608" max="14608" width="7.5" style="464" customWidth="1"/>
    <col min="14609" max="14609" width="6" style="464" customWidth="1"/>
    <col min="14610" max="14610" width="5.5" style="464" customWidth="1"/>
    <col min="14611" max="14611" width="18.6640625" style="464" bestFit="1" customWidth="1"/>
    <col min="14612" max="14848" width="8.83203125" style="464"/>
    <col min="14849" max="14849" width="7.33203125" style="464" customWidth="1"/>
    <col min="14850" max="14850" width="31.5" style="464" bestFit="1" customWidth="1"/>
    <col min="14851" max="14851" width="13.33203125" style="464" customWidth="1"/>
    <col min="14852" max="14852" width="7.33203125" style="464" customWidth="1"/>
    <col min="14853" max="14853" width="8.33203125" style="464" customWidth="1"/>
    <col min="14854" max="14854" width="6.6640625" style="464" customWidth="1"/>
    <col min="14855" max="14855" width="5.5" style="464" customWidth="1"/>
    <col min="14856" max="14856" width="6.33203125" style="464" customWidth="1"/>
    <col min="14857" max="14857" width="17.6640625" style="464" customWidth="1"/>
    <col min="14858" max="14858" width="19.5" style="464" customWidth="1"/>
    <col min="14859" max="14859" width="32.33203125" style="464" customWidth="1"/>
    <col min="14860" max="14860" width="7" style="464" customWidth="1"/>
    <col min="14861" max="14861" width="6.5" style="464" customWidth="1"/>
    <col min="14862" max="14862" width="9.1640625" style="464" customWidth="1"/>
    <col min="14863" max="14863" width="18.83203125" style="464" customWidth="1"/>
    <col min="14864" max="14864" width="7.5" style="464" customWidth="1"/>
    <col min="14865" max="14865" width="6" style="464" customWidth="1"/>
    <col min="14866" max="14866" width="5.5" style="464" customWidth="1"/>
    <col min="14867" max="14867" width="18.6640625" style="464" bestFit="1" customWidth="1"/>
    <col min="14868" max="15104" width="8.83203125" style="464"/>
    <col min="15105" max="15105" width="7.33203125" style="464" customWidth="1"/>
    <col min="15106" max="15106" width="31.5" style="464" bestFit="1" customWidth="1"/>
    <col min="15107" max="15107" width="13.33203125" style="464" customWidth="1"/>
    <col min="15108" max="15108" width="7.33203125" style="464" customWidth="1"/>
    <col min="15109" max="15109" width="8.33203125" style="464" customWidth="1"/>
    <col min="15110" max="15110" width="6.6640625" style="464" customWidth="1"/>
    <col min="15111" max="15111" width="5.5" style="464" customWidth="1"/>
    <col min="15112" max="15112" width="6.33203125" style="464" customWidth="1"/>
    <col min="15113" max="15113" width="17.6640625" style="464" customWidth="1"/>
    <col min="15114" max="15114" width="19.5" style="464" customWidth="1"/>
    <col min="15115" max="15115" width="32.33203125" style="464" customWidth="1"/>
    <col min="15116" max="15116" width="7" style="464" customWidth="1"/>
    <col min="15117" max="15117" width="6.5" style="464" customWidth="1"/>
    <col min="15118" max="15118" width="9.1640625" style="464" customWidth="1"/>
    <col min="15119" max="15119" width="18.83203125" style="464" customWidth="1"/>
    <col min="15120" max="15120" width="7.5" style="464" customWidth="1"/>
    <col min="15121" max="15121" width="6" style="464" customWidth="1"/>
    <col min="15122" max="15122" width="5.5" style="464" customWidth="1"/>
    <col min="15123" max="15123" width="18.6640625" style="464" bestFit="1" customWidth="1"/>
    <col min="15124" max="15360" width="8.83203125" style="464"/>
    <col min="15361" max="15361" width="7.33203125" style="464" customWidth="1"/>
    <col min="15362" max="15362" width="31.5" style="464" bestFit="1" customWidth="1"/>
    <col min="15363" max="15363" width="13.33203125" style="464" customWidth="1"/>
    <col min="15364" max="15364" width="7.33203125" style="464" customWidth="1"/>
    <col min="15365" max="15365" width="8.33203125" style="464" customWidth="1"/>
    <col min="15366" max="15366" width="6.6640625" style="464" customWidth="1"/>
    <col min="15367" max="15367" width="5.5" style="464" customWidth="1"/>
    <col min="15368" max="15368" width="6.33203125" style="464" customWidth="1"/>
    <col min="15369" max="15369" width="17.6640625" style="464" customWidth="1"/>
    <col min="15370" max="15370" width="19.5" style="464" customWidth="1"/>
    <col min="15371" max="15371" width="32.33203125" style="464" customWidth="1"/>
    <col min="15372" max="15372" width="7" style="464" customWidth="1"/>
    <col min="15373" max="15373" width="6.5" style="464" customWidth="1"/>
    <col min="15374" max="15374" width="9.1640625" style="464" customWidth="1"/>
    <col min="15375" max="15375" width="18.83203125" style="464" customWidth="1"/>
    <col min="15376" max="15376" width="7.5" style="464" customWidth="1"/>
    <col min="15377" max="15377" width="6" style="464" customWidth="1"/>
    <col min="15378" max="15378" width="5.5" style="464" customWidth="1"/>
    <col min="15379" max="15379" width="18.6640625" style="464" bestFit="1" customWidth="1"/>
    <col min="15380" max="15616" width="8.83203125" style="464"/>
    <col min="15617" max="15617" width="7.33203125" style="464" customWidth="1"/>
    <col min="15618" max="15618" width="31.5" style="464" bestFit="1" customWidth="1"/>
    <col min="15619" max="15619" width="13.33203125" style="464" customWidth="1"/>
    <col min="15620" max="15620" width="7.33203125" style="464" customWidth="1"/>
    <col min="15621" max="15621" width="8.33203125" style="464" customWidth="1"/>
    <col min="15622" max="15622" width="6.6640625" style="464" customWidth="1"/>
    <col min="15623" max="15623" width="5.5" style="464" customWidth="1"/>
    <col min="15624" max="15624" width="6.33203125" style="464" customWidth="1"/>
    <col min="15625" max="15625" width="17.6640625" style="464" customWidth="1"/>
    <col min="15626" max="15626" width="19.5" style="464" customWidth="1"/>
    <col min="15627" max="15627" width="32.33203125" style="464" customWidth="1"/>
    <col min="15628" max="15628" width="7" style="464" customWidth="1"/>
    <col min="15629" max="15629" width="6.5" style="464" customWidth="1"/>
    <col min="15630" max="15630" width="9.1640625" style="464" customWidth="1"/>
    <col min="15631" max="15631" width="18.83203125" style="464" customWidth="1"/>
    <col min="15632" max="15632" width="7.5" style="464" customWidth="1"/>
    <col min="15633" max="15633" width="6" style="464" customWidth="1"/>
    <col min="15634" max="15634" width="5.5" style="464" customWidth="1"/>
    <col min="15635" max="15635" width="18.6640625" style="464" bestFit="1" customWidth="1"/>
    <col min="15636" max="15872" width="8.83203125" style="464"/>
    <col min="15873" max="15873" width="7.33203125" style="464" customWidth="1"/>
    <col min="15874" max="15874" width="31.5" style="464" bestFit="1" customWidth="1"/>
    <col min="15875" max="15875" width="13.33203125" style="464" customWidth="1"/>
    <col min="15876" max="15876" width="7.33203125" style="464" customWidth="1"/>
    <col min="15877" max="15877" width="8.33203125" style="464" customWidth="1"/>
    <col min="15878" max="15878" width="6.6640625" style="464" customWidth="1"/>
    <col min="15879" max="15879" width="5.5" style="464" customWidth="1"/>
    <col min="15880" max="15880" width="6.33203125" style="464" customWidth="1"/>
    <col min="15881" max="15881" width="17.6640625" style="464" customWidth="1"/>
    <col min="15882" max="15882" width="19.5" style="464" customWidth="1"/>
    <col min="15883" max="15883" width="32.33203125" style="464" customWidth="1"/>
    <col min="15884" max="15884" width="7" style="464" customWidth="1"/>
    <col min="15885" max="15885" width="6.5" style="464" customWidth="1"/>
    <col min="15886" max="15886" width="9.1640625" style="464" customWidth="1"/>
    <col min="15887" max="15887" width="18.83203125" style="464" customWidth="1"/>
    <col min="15888" max="15888" width="7.5" style="464" customWidth="1"/>
    <col min="15889" max="15889" width="6" style="464" customWidth="1"/>
    <col min="15890" max="15890" width="5.5" style="464" customWidth="1"/>
    <col min="15891" max="15891" width="18.6640625" style="464" bestFit="1" customWidth="1"/>
    <col min="15892" max="16128" width="8.83203125" style="464"/>
    <col min="16129" max="16129" width="7.33203125" style="464" customWidth="1"/>
    <col min="16130" max="16130" width="31.5" style="464" bestFit="1" customWidth="1"/>
    <col min="16131" max="16131" width="13.33203125" style="464" customWidth="1"/>
    <col min="16132" max="16132" width="7.33203125" style="464" customWidth="1"/>
    <col min="16133" max="16133" width="8.33203125" style="464" customWidth="1"/>
    <col min="16134" max="16134" width="6.6640625" style="464" customWidth="1"/>
    <col min="16135" max="16135" width="5.5" style="464" customWidth="1"/>
    <col min="16136" max="16136" width="6.33203125" style="464" customWidth="1"/>
    <col min="16137" max="16137" width="17.6640625" style="464" customWidth="1"/>
    <col min="16138" max="16138" width="19.5" style="464" customWidth="1"/>
    <col min="16139" max="16139" width="32.33203125" style="464" customWidth="1"/>
    <col min="16140" max="16140" width="7" style="464" customWidth="1"/>
    <col min="16141" max="16141" width="6.5" style="464" customWidth="1"/>
    <col min="16142" max="16142" width="9.1640625" style="464" customWidth="1"/>
    <col min="16143" max="16143" width="18.83203125" style="464" customWidth="1"/>
    <col min="16144" max="16144" width="7.5" style="464" customWidth="1"/>
    <col min="16145" max="16145" width="6" style="464" customWidth="1"/>
    <col min="16146" max="16146" width="5.5" style="464" customWidth="1"/>
    <col min="16147" max="16147" width="18.6640625" style="464" bestFit="1" customWidth="1"/>
    <col min="16148" max="16384" width="8.83203125" style="464"/>
  </cols>
  <sheetData>
    <row r="1" spans="1:20" ht="21">
      <c r="A1" s="1813" t="s">
        <v>1947</v>
      </c>
      <c r="B1" s="1813"/>
      <c r="C1" s="1813"/>
      <c r="D1" s="1813"/>
      <c r="E1" s="1813"/>
      <c r="F1" s="1813"/>
      <c r="G1" s="1813"/>
      <c r="H1" s="1813"/>
      <c r="I1" s="1813"/>
      <c r="J1" s="1813"/>
      <c r="K1" s="1813"/>
      <c r="L1" s="1813"/>
      <c r="M1" s="1813"/>
      <c r="N1" s="1813"/>
      <c r="O1" s="1813"/>
      <c r="P1" s="1813"/>
      <c r="Q1" s="1813"/>
    </row>
    <row r="2" spans="1:20" ht="21">
      <c r="A2" s="1813" t="s">
        <v>1948</v>
      </c>
      <c r="B2" s="1813"/>
      <c r="C2" s="1813"/>
      <c r="D2" s="1813"/>
      <c r="E2" s="1813"/>
      <c r="F2" s="1813"/>
      <c r="G2" s="1813"/>
      <c r="H2" s="1813"/>
      <c r="I2" s="1813"/>
      <c r="J2" s="1813"/>
      <c r="K2" s="1813"/>
      <c r="L2" s="1813"/>
      <c r="M2" s="1813"/>
      <c r="N2" s="1813"/>
      <c r="O2" s="1813"/>
      <c r="P2" s="1813"/>
      <c r="Q2" s="1813"/>
    </row>
    <row r="3" spans="1:20">
      <c r="A3" s="465"/>
      <c r="B3" s="465"/>
      <c r="C3" s="465"/>
      <c r="D3" s="465"/>
      <c r="E3" s="465"/>
      <c r="F3" s="466"/>
      <c r="G3" s="465"/>
      <c r="H3" s="467"/>
      <c r="I3" s="465"/>
      <c r="J3" s="467"/>
      <c r="K3" s="467"/>
      <c r="L3" s="467"/>
      <c r="M3" s="467"/>
      <c r="N3" s="467"/>
      <c r="O3" s="467"/>
      <c r="P3" s="1814"/>
      <c r="Q3" s="1814"/>
    </row>
    <row r="4" spans="1:20" ht="16" thickBot="1">
      <c r="A4" s="468"/>
      <c r="B4" s="468" t="s">
        <v>895</v>
      </c>
      <c r="C4" s="468"/>
      <c r="D4" s="468"/>
      <c r="E4" s="468"/>
      <c r="F4" s="468"/>
      <c r="G4" s="468"/>
      <c r="H4" s="465"/>
      <c r="I4" s="467"/>
      <c r="J4" s="467"/>
      <c r="K4" s="467"/>
      <c r="L4" s="467"/>
      <c r="M4" s="1815" t="s">
        <v>841</v>
      </c>
      <c r="N4" s="1815"/>
      <c r="O4" s="1815"/>
      <c r="P4" s="1815"/>
      <c r="Q4" s="1815"/>
    </row>
    <row r="5" spans="1:20" ht="16" thickBot="1">
      <c r="A5" s="1816" t="s">
        <v>872</v>
      </c>
      <c r="B5" s="469" t="s">
        <v>896</v>
      </c>
      <c r="C5" s="1819" t="s">
        <v>1949</v>
      </c>
      <c r="D5" s="1820"/>
      <c r="E5" s="1821" t="s">
        <v>1950</v>
      </c>
      <c r="F5" s="470" t="s">
        <v>1951</v>
      </c>
      <c r="G5" s="471" t="s">
        <v>1952</v>
      </c>
      <c r="H5" s="472" t="s">
        <v>873</v>
      </c>
      <c r="I5" s="470" t="s">
        <v>875</v>
      </c>
      <c r="J5" s="1819" t="s">
        <v>1558</v>
      </c>
      <c r="K5" s="1822"/>
      <c r="L5" s="472" t="s">
        <v>841</v>
      </c>
      <c r="M5" s="1823" t="s">
        <v>1560</v>
      </c>
      <c r="N5" s="472" t="s">
        <v>841</v>
      </c>
      <c r="O5" s="470"/>
      <c r="P5" s="469" t="s">
        <v>1953</v>
      </c>
      <c r="Q5" s="473"/>
    </row>
    <row r="6" spans="1:20">
      <c r="A6" s="1817"/>
      <c r="B6" s="1817" t="s">
        <v>903</v>
      </c>
      <c r="C6" s="1830" t="s">
        <v>904</v>
      </c>
      <c r="D6" s="1830" t="s">
        <v>878</v>
      </c>
      <c r="E6" s="1680"/>
      <c r="F6" s="474"/>
      <c r="G6" s="1817" t="s">
        <v>1954</v>
      </c>
      <c r="H6" s="1817" t="s">
        <v>879</v>
      </c>
      <c r="I6" s="1817" t="s">
        <v>1955</v>
      </c>
      <c r="J6" s="1816" t="s">
        <v>883</v>
      </c>
      <c r="K6" s="1816" t="s">
        <v>884</v>
      </c>
      <c r="L6" s="1817" t="s">
        <v>910</v>
      </c>
      <c r="M6" s="1824"/>
      <c r="N6" s="1817" t="s">
        <v>1956</v>
      </c>
      <c r="O6" s="1817" t="s">
        <v>876</v>
      </c>
      <c r="P6" s="1817" t="s">
        <v>1957</v>
      </c>
      <c r="Q6" s="1817" t="s">
        <v>1958</v>
      </c>
    </row>
    <row r="7" spans="1:20">
      <c r="A7" s="1817"/>
      <c r="B7" s="1817"/>
      <c r="C7" s="1831"/>
      <c r="D7" s="1831"/>
      <c r="E7" s="1680"/>
      <c r="F7" s="474" t="s">
        <v>1959</v>
      </c>
      <c r="G7" s="1817"/>
      <c r="H7" s="1817"/>
      <c r="I7" s="1817"/>
      <c r="J7" s="1817"/>
      <c r="K7" s="1817"/>
      <c r="L7" s="1817"/>
      <c r="M7" s="1824"/>
      <c r="N7" s="1817"/>
      <c r="O7" s="1817"/>
      <c r="P7" s="1817"/>
      <c r="Q7" s="1817"/>
    </row>
    <row r="8" spans="1:20" ht="16" thickBot="1">
      <c r="A8" s="1818"/>
      <c r="B8" s="468"/>
      <c r="C8" s="475" t="s">
        <v>1960</v>
      </c>
      <c r="D8" s="476"/>
      <c r="E8" s="1681"/>
      <c r="F8" s="477"/>
      <c r="G8" s="476"/>
      <c r="H8" s="468" t="s">
        <v>841</v>
      </c>
      <c r="I8" s="475"/>
      <c r="J8" s="478"/>
      <c r="K8" s="479" t="s">
        <v>841</v>
      </c>
      <c r="L8" s="478" t="s">
        <v>918</v>
      </c>
      <c r="M8" s="1825"/>
      <c r="N8" s="478" t="s">
        <v>919</v>
      </c>
      <c r="O8" s="479"/>
      <c r="P8" s="480"/>
      <c r="Q8" s="476"/>
    </row>
    <row r="9" spans="1:20" ht="16" thickBot="1">
      <c r="A9" s="481">
        <v>1</v>
      </c>
      <c r="B9" s="482">
        <v>2</v>
      </c>
      <c r="C9" s="479">
        <v>3</v>
      </c>
      <c r="D9" s="483">
        <v>4</v>
      </c>
      <c r="E9" s="482">
        <v>5</v>
      </c>
      <c r="F9" s="484">
        <v>6</v>
      </c>
      <c r="G9" s="483">
        <v>7</v>
      </c>
      <c r="H9" s="482">
        <v>8</v>
      </c>
      <c r="I9" s="481">
        <v>9</v>
      </c>
      <c r="J9" s="482">
        <v>10</v>
      </c>
      <c r="K9" s="481">
        <v>11</v>
      </c>
      <c r="L9" s="482">
        <v>12</v>
      </c>
      <c r="M9" s="481">
        <v>13</v>
      </c>
      <c r="N9" s="482">
        <v>14</v>
      </c>
      <c r="O9" s="481">
        <v>15</v>
      </c>
      <c r="P9" s="483">
        <v>16</v>
      </c>
      <c r="Q9" s="483">
        <v>17</v>
      </c>
    </row>
    <row r="10" spans="1:20">
      <c r="A10" s="485"/>
      <c r="B10" s="465"/>
      <c r="C10" s="485"/>
      <c r="D10" s="486"/>
      <c r="E10" s="465"/>
      <c r="F10" s="487"/>
      <c r="G10" s="486"/>
      <c r="H10" s="467"/>
      <c r="I10" s="485"/>
      <c r="J10" s="467"/>
      <c r="K10" s="488"/>
      <c r="L10" s="467"/>
      <c r="M10" s="488"/>
      <c r="N10" s="467"/>
      <c r="O10" s="489"/>
      <c r="P10" s="490"/>
      <c r="Q10" s="486"/>
    </row>
    <row r="11" spans="1:20">
      <c r="A11" s="491">
        <v>1</v>
      </c>
      <c r="B11" s="492" t="s">
        <v>885</v>
      </c>
      <c r="C11" s="485"/>
      <c r="D11" s="486"/>
      <c r="E11" s="465"/>
      <c r="F11" s="487"/>
      <c r="G11" s="486"/>
      <c r="H11" s="467"/>
      <c r="I11" s="485"/>
      <c r="J11" s="467"/>
      <c r="K11" s="488"/>
      <c r="L11" s="467"/>
      <c r="M11" s="488"/>
      <c r="N11" s="467"/>
      <c r="O11" s="488"/>
      <c r="P11" s="490"/>
      <c r="Q11" s="486"/>
    </row>
    <row r="12" spans="1:20">
      <c r="A12" s="491" t="s">
        <v>1961</v>
      </c>
      <c r="B12" s="492" t="s">
        <v>1962</v>
      </c>
      <c r="C12" s="485"/>
      <c r="D12" s="486"/>
      <c r="E12" s="465"/>
      <c r="F12" s="487"/>
      <c r="G12" s="486"/>
      <c r="H12" s="467"/>
      <c r="I12" s="485"/>
      <c r="J12" s="467"/>
      <c r="K12" s="488"/>
      <c r="L12" s="467"/>
      <c r="M12" s="488"/>
      <c r="N12" s="467"/>
      <c r="O12" s="493">
        <f>O13+O15+O23+O33</f>
        <v>14401784459.098633</v>
      </c>
      <c r="P12" s="490"/>
      <c r="Q12" s="486"/>
      <c r="S12" s="495">
        <f>155106419390.72-O12</f>
        <v>140704634931.62137</v>
      </c>
    </row>
    <row r="13" spans="1:20">
      <c r="A13" s="491" t="s">
        <v>1963</v>
      </c>
      <c r="B13" s="492" t="s">
        <v>1964</v>
      </c>
      <c r="C13" s="485" t="s">
        <v>1507</v>
      </c>
      <c r="D13" s="488"/>
      <c r="E13" s="465"/>
      <c r="F13" s="487"/>
      <c r="G13" s="486"/>
      <c r="H13" s="467"/>
      <c r="I13" s="485"/>
      <c r="J13" s="467"/>
      <c r="K13" s="488"/>
      <c r="L13" s="467"/>
      <c r="M13" s="488"/>
      <c r="N13" s="494"/>
      <c r="O13" s="493">
        <v>0</v>
      </c>
      <c r="P13" s="490"/>
      <c r="Q13" s="486"/>
      <c r="S13" s="495">
        <f>129778236614.26-O13</f>
        <v>129778236614.25999</v>
      </c>
      <c r="T13" s="495">
        <f>O12-S13</f>
        <v>-115376452155.16136</v>
      </c>
    </row>
    <row r="14" spans="1:20">
      <c r="A14" s="491"/>
      <c r="B14" s="496"/>
      <c r="C14" s="485"/>
      <c r="D14" s="486"/>
      <c r="E14" s="497"/>
      <c r="F14" s="487"/>
      <c r="G14" s="486"/>
      <c r="H14" s="498"/>
      <c r="I14" s="485"/>
      <c r="J14" s="498"/>
      <c r="K14" s="488"/>
      <c r="L14" s="498"/>
      <c r="M14" s="488"/>
      <c r="N14" s="498"/>
      <c r="O14" s="488"/>
      <c r="P14" s="490"/>
      <c r="Q14" s="486"/>
    </row>
    <row r="15" spans="1:20">
      <c r="A15" s="491" t="s">
        <v>2187</v>
      </c>
      <c r="B15" s="492" t="s">
        <v>2188</v>
      </c>
      <c r="C15" s="485"/>
      <c r="D15" s="488"/>
      <c r="E15" s="465"/>
      <c r="F15" s="487"/>
      <c r="G15" s="486"/>
      <c r="H15" s="467"/>
      <c r="I15" s="485"/>
      <c r="J15" s="467"/>
      <c r="K15" s="488"/>
      <c r="L15" s="467"/>
      <c r="M15" s="488"/>
      <c r="N15" s="467"/>
      <c r="O15" s="493">
        <f>SUM(O16:O20)</f>
        <v>3009311000</v>
      </c>
      <c r="P15" s="490"/>
      <c r="Q15" s="486"/>
    </row>
    <row r="16" spans="1:20">
      <c r="A16" s="491" t="s">
        <v>858</v>
      </c>
      <c r="B16" s="1826" t="s">
        <v>2189</v>
      </c>
      <c r="C16" s="485" t="s">
        <v>2190</v>
      </c>
      <c r="D16" s="486"/>
      <c r="E16" s="465"/>
      <c r="F16" s="487"/>
      <c r="G16" s="486"/>
      <c r="H16" s="467"/>
      <c r="I16" s="485" t="s">
        <v>961</v>
      </c>
      <c r="J16" s="467"/>
      <c r="K16" s="488"/>
      <c r="L16" s="467"/>
      <c r="M16" s="488"/>
      <c r="N16" s="467"/>
      <c r="O16" s="489">
        <v>919375000</v>
      </c>
      <c r="P16" s="490"/>
      <c r="Q16" s="486"/>
    </row>
    <row r="17" spans="1:19">
      <c r="A17" s="491"/>
      <c r="B17" s="1826"/>
      <c r="C17" s="485"/>
      <c r="D17" s="486"/>
      <c r="E17" s="465"/>
      <c r="F17" s="487"/>
      <c r="G17" s="486"/>
      <c r="H17" s="467"/>
      <c r="I17" s="485"/>
      <c r="J17" s="467"/>
      <c r="K17" s="488"/>
      <c r="L17" s="467"/>
      <c r="M17" s="488"/>
      <c r="N17" s="467"/>
      <c r="O17" s="488"/>
      <c r="P17" s="490"/>
      <c r="Q17" s="486"/>
      <c r="S17" s="495">
        <f>O12+'KIB D MASTER'!O11</f>
        <v>163441015198.72278</v>
      </c>
    </row>
    <row r="18" spans="1:19">
      <c r="A18" s="491"/>
      <c r="B18" s="1826"/>
      <c r="C18" s="485"/>
      <c r="D18" s="486"/>
      <c r="E18" s="465"/>
      <c r="F18" s="487"/>
      <c r="G18" s="486"/>
      <c r="H18" s="467"/>
      <c r="I18" s="485"/>
      <c r="J18" s="467"/>
      <c r="K18" s="488"/>
      <c r="L18" s="467"/>
      <c r="M18" s="488"/>
      <c r="N18" s="467"/>
      <c r="O18" s="488"/>
      <c r="P18" s="490"/>
      <c r="Q18" s="486"/>
    </row>
    <row r="19" spans="1:19" ht="30">
      <c r="A19" s="491" t="s">
        <v>866</v>
      </c>
      <c r="B19" s="499" t="s">
        <v>2191</v>
      </c>
      <c r="C19" s="485" t="s">
        <v>2190</v>
      </c>
      <c r="D19" s="486"/>
      <c r="E19" s="465"/>
      <c r="F19" s="487"/>
      <c r="G19" s="486"/>
      <c r="H19" s="467"/>
      <c r="I19" s="485" t="s">
        <v>2192</v>
      </c>
      <c r="J19" s="467"/>
      <c r="K19" s="488"/>
      <c r="L19" s="467"/>
      <c r="M19" s="488"/>
      <c r="N19" s="467"/>
      <c r="O19" s="489">
        <v>1775636000</v>
      </c>
      <c r="P19" s="490"/>
      <c r="Q19" s="486"/>
    </row>
    <row r="20" spans="1:19" ht="45">
      <c r="A20" s="491">
        <v>3</v>
      </c>
      <c r="B20" s="499" t="s">
        <v>2193</v>
      </c>
      <c r="C20" s="485" t="s">
        <v>2190</v>
      </c>
      <c r="D20" s="486"/>
      <c r="E20" s="465"/>
      <c r="F20" s="487"/>
      <c r="G20" s="486"/>
      <c r="H20" s="467"/>
      <c r="I20" s="485"/>
      <c r="J20" s="467"/>
      <c r="K20" s="488"/>
      <c r="L20" s="467"/>
      <c r="M20" s="488"/>
      <c r="N20" s="467"/>
      <c r="O20" s="489">
        <v>314300000</v>
      </c>
      <c r="P20" s="490"/>
      <c r="Q20" s="486"/>
    </row>
    <row r="21" spans="1:19">
      <c r="A21" s="491"/>
      <c r="B21" s="500"/>
      <c r="C21" s="485"/>
      <c r="D21" s="486"/>
      <c r="E21" s="465"/>
      <c r="F21" s="487"/>
      <c r="G21" s="486"/>
      <c r="H21" s="467"/>
      <c r="I21" s="485"/>
      <c r="J21" s="467"/>
      <c r="K21" s="488"/>
      <c r="L21" s="467"/>
      <c r="M21" s="488"/>
      <c r="N21" s="467"/>
      <c r="O21" s="488"/>
      <c r="P21" s="490"/>
      <c r="Q21" s="486"/>
    </row>
    <row r="22" spans="1:19">
      <c r="A22" s="491"/>
      <c r="B22" s="499"/>
      <c r="C22" s="485"/>
      <c r="D22" s="486"/>
      <c r="E22" s="465"/>
      <c r="F22" s="487"/>
      <c r="G22" s="486"/>
      <c r="H22" s="467"/>
      <c r="I22" s="485"/>
      <c r="J22" s="467"/>
      <c r="K22" s="488"/>
      <c r="L22" s="467"/>
      <c r="M22" s="488"/>
      <c r="N22" s="467"/>
      <c r="O22" s="488"/>
      <c r="P22" s="490"/>
      <c r="Q22" s="486"/>
    </row>
    <row r="23" spans="1:19">
      <c r="A23" s="491" t="s">
        <v>2194</v>
      </c>
      <c r="B23" s="492" t="s">
        <v>2195</v>
      </c>
      <c r="C23" s="485"/>
      <c r="D23" s="488"/>
      <c r="E23" s="465"/>
      <c r="F23" s="487"/>
      <c r="G23" s="486"/>
      <c r="H23" s="467"/>
      <c r="I23" s="485"/>
      <c r="J23" s="467"/>
      <c r="K23" s="488"/>
      <c r="L23" s="467"/>
      <c r="M23" s="488"/>
      <c r="N23" s="467"/>
      <c r="O23" s="493">
        <f>SUM(O24:O30)</f>
        <v>889466700.18037653</v>
      </c>
      <c r="P23" s="490"/>
      <c r="Q23" s="486"/>
      <c r="S23" s="495">
        <f>889466700.18-O23</f>
        <v>-3.7658214569091797E-4</v>
      </c>
    </row>
    <row r="24" spans="1:19">
      <c r="A24" s="491">
        <v>1</v>
      </c>
      <c r="B24" s="501" t="s">
        <v>2196</v>
      </c>
      <c r="C24" s="485"/>
      <c r="D24" s="490"/>
      <c r="E24" s="465"/>
      <c r="F24" s="487"/>
      <c r="G24" s="486"/>
      <c r="H24" s="467"/>
      <c r="I24" s="485"/>
      <c r="J24" s="467"/>
      <c r="K24" s="488"/>
      <c r="L24" s="467"/>
      <c r="M24" s="488"/>
      <c r="N24" s="502" t="s">
        <v>886</v>
      </c>
      <c r="O24" s="503">
        <v>14872500</v>
      </c>
      <c r="P24" s="504" t="s">
        <v>927</v>
      </c>
      <c r="Q24" s="486"/>
    </row>
    <row r="25" spans="1:19">
      <c r="A25" s="491">
        <v>2</v>
      </c>
      <c r="B25" s="501" t="s">
        <v>2196</v>
      </c>
      <c r="C25" s="485"/>
      <c r="D25" s="490"/>
      <c r="E25" s="465"/>
      <c r="F25" s="487"/>
      <c r="G25" s="486"/>
      <c r="H25" s="467"/>
      <c r="I25" s="485"/>
      <c r="J25" s="467"/>
      <c r="K25" s="488"/>
      <c r="L25" s="467"/>
      <c r="M25" s="488"/>
      <c r="N25" s="502" t="s">
        <v>886</v>
      </c>
      <c r="O25" s="503">
        <v>97700000</v>
      </c>
      <c r="P25" s="504" t="s">
        <v>927</v>
      </c>
      <c r="Q25" s="486"/>
    </row>
    <row r="26" spans="1:19">
      <c r="A26" s="491">
        <v>3</v>
      </c>
      <c r="B26" s="501" t="s">
        <v>2196</v>
      </c>
      <c r="C26" s="485"/>
      <c r="D26" s="490"/>
      <c r="E26" s="465"/>
      <c r="F26" s="487"/>
      <c r="G26" s="486"/>
      <c r="H26" s="467"/>
      <c r="I26" s="485"/>
      <c r="J26" s="467"/>
      <c r="K26" s="488"/>
      <c r="L26" s="467"/>
      <c r="M26" s="488"/>
      <c r="N26" s="502" t="s">
        <v>886</v>
      </c>
      <c r="O26" s="503">
        <v>98837000</v>
      </c>
      <c r="P26" s="504" t="s">
        <v>927</v>
      </c>
      <c r="Q26" s="486"/>
    </row>
    <row r="27" spans="1:19">
      <c r="A27" s="491">
        <v>4</v>
      </c>
      <c r="B27" s="501" t="s">
        <v>2196</v>
      </c>
      <c r="C27" s="485"/>
      <c r="D27" s="490"/>
      <c r="E27" s="465"/>
      <c r="F27" s="487"/>
      <c r="G27" s="486"/>
      <c r="H27" s="467"/>
      <c r="I27" s="485"/>
      <c r="J27" s="467"/>
      <c r="K27" s="488"/>
      <c r="L27" s="467"/>
      <c r="M27" s="488"/>
      <c r="N27" s="502" t="s">
        <v>886</v>
      </c>
      <c r="O27" s="503">
        <v>98808000</v>
      </c>
      <c r="P27" s="504" t="s">
        <v>927</v>
      </c>
      <c r="Q27" s="486"/>
    </row>
    <row r="28" spans="1:19">
      <c r="A28" s="491">
        <v>5</v>
      </c>
      <c r="B28" s="501" t="s">
        <v>2196</v>
      </c>
      <c r="C28" s="485"/>
      <c r="D28" s="490"/>
      <c r="E28" s="465"/>
      <c r="F28" s="487"/>
      <c r="G28" s="486"/>
      <c r="H28" s="467"/>
      <c r="I28" s="485"/>
      <c r="J28" s="467"/>
      <c r="K28" s="488"/>
      <c r="L28" s="467"/>
      <c r="M28" s="488"/>
      <c r="N28" s="502" t="s">
        <v>886</v>
      </c>
      <c r="O28" s="503">
        <v>99133000</v>
      </c>
      <c r="P28" s="504" t="s">
        <v>927</v>
      </c>
      <c r="Q28" s="486"/>
    </row>
    <row r="29" spans="1:19">
      <c r="A29" s="491">
        <v>6</v>
      </c>
      <c r="B29" s="501" t="s">
        <v>2196</v>
      </c>
      <c r="C29" s="485"/>
      <c r="D29" s="490"/>
      <c r="E29" s="465"/>
      <c r="F29" s="487"/>
      <c r="G29" s="486"/>
      <c r="H29" s="467"/>
      <c r="I29" s="485"/>
      <c r="J29" s="467"/>
      <c r="K29" s="488"/>
      <c r="L29" s="467"/>
      <c r="M29" s="488"/>
      <c r="N29" s="502" t="s">
        <v>886</v>
      </c>
      <c r="O29" s="503">
        <v>85228200.18037653</v>
      </c>
      <c r="P29" s="504" t="s">
        <v>927</v>
      </c>
      <c r="Q29" s="486"/>
    </row>
    <row r="30" spans="1:19">
      <c r="A30" s="491">
        <v>7</v>
      </c>
      <c r="B30" s="1827" t="s">
        <v>2197</v>
      </c>
      <c r="C30" s="485"/>
      <c r="D30" s="490"/>
      <c r="E30" s="465"/>
      <c r="F30" s="487"/>
      <c r="G30" s="486"/>
      <c r="H30" s="467"/>
      <c r="I30" s="485"/>
      <c r="J30" s="467"/>
      <c r="K30" s="488"/>
      <c r="L30" s="467"/>
      <c r="M30" s="488"/>
      <c r="N30" s="502" t="s">
        <v>886</v>
      </c>
      <c r="O30" s="503">
        <v>394888000</v>
      </c>
      <c r="P30" s="504" t="s">
        <v>927</v>
      </c>
      <c r="Q30" s="486"/>
    </row>
    <row r="31" spans="1:19">
      <c r="A31" s="491"/>
      <c r="B31" s="1828"/>
      <c r="C31" s="485"/>
      <c r="D31" s="486"/>
      <c r="E31" s="497"/>
      <c r="F31" s="487"/>
      <c r="G31" s="486"/>
      <c r="H31" s="498"/>
      <c r="I31" s="485"/>
      <c r="J31" s="498"/>
      <c r="K31" s="488"/>
      <c r="L31" s="498"/>
      <c r="M31" s="488"/>
      <c r="N31" s="498"/>
      <c r="O31" s="488"/>
      <c r="P31" s="490"/>
      <c r="Q31" s="486"/>
    </row>
    <row r="32" spans="1:19">
      <c r="A32" s="491"/>
      <c r="B32" s="1828"/>
      <c r="C32" s="485"/>
      <c r="D32" s="486"/>
      <c r="E32" s="497"/>
      <c r="F32" s="487"/>
      <c r="G32" s="486"/>
      <c r="H32" s="498"/>
      <c r="I32" s="485"/>
      <c r="J32" s="498"/>
      <c r="K32" s="488"/>
      <c r="L32" s="498"/>
      <c r="M32" s="488"/>
      <c r="N32" s="498"/>
      <c r="O32" s="488"/>
      <c r="P32" s="490"/>
      <c r="Q32" s="486"/>
    </row>
    <row r="33" spans="1:20">
      <c r="A33" s="491" t="s">
        <v>2198</v>
      </c>
      <c r="B33" s="505" t="s">
        <v>2199</v>
      </c>
      <c r="C33" s="485"/>
      <c r="D33" s="488"/>
      <c r="E33" s="465"/>
      <c r="F33" s="487"/>
      <c r="G33" s="486"/>
      <c r="H33" s="467"/>
      <c r="I33" s="485"/>
      <c r="J33" s="467"/>
      <c r="K33" s="488"/>
      <c r="L33" s="467"/>
      <c r="M33" s="488"/>
      <c r="N33" s="467"/>
      <c r="O33" s="493">
        <f>SUM(O34:O75)</f>
        <v>10503006758.918257</v>
      </c>
      <c r="P33" s="490"/>
      <c r="Q33" s="486"/>
      <c r="S33" s="495">
        <f>20803647076.28-O33</f>
        <v>10300640317.361742</v>
      </c>
    </row>
    <row r="34" spans="1:20" ht="65.25" customHeight="1">
      <c r="A34" s="491">
        <v>1</v>
      </c>
      <c r="B34" s="506" t="s">
        <v>2200</v>
      </c>
      <c r="C34" s="485"/>
      <c r="D34" s="490"/>
      <c r="E34" s="465"/>
      <c r="F34" s="487"/>
      <c r="G34" s="486"/>
      <c r="H34" s="467"/>
      <c r="I34" s="485"/>
      <c r="J34" s="467"/>
      <c r="K34" s="488"/>
      <c r="L34" s="467"/>
      <c r="M34" s="488"/>
      <c r="N34" s="502" t="s">
        <v>886</v>
      </c>
      <c r="O34" s="503">
        <v>766949312.29735994</v>
      </c>
      <c r="P34" s="504" t="s">
        <v>927</v>
      </c>
      <c r="Q34" s="486"/>
      <c r="S34" s="507"/>
      <c r="T34" s="495"/>
    </row>
    <row r="35" spans="1:20" ht="28.5" customHeight="1">
      <c r="A35" s="491">
        <v>2</v>
      </c>
      <c r="B35" s="506" t="s">
        <v>2201</v>
      </c>
      <c r="C35" s="485"/>
      <c r="D35" s="490"/>
      <c r="E35" s="465"/>
      <c r="F35" s="487"/>
      <c r="G35" s="486"/>
      <c r="H35" s="467"/>
      <c r="I35" s="485"/>
      <c r="J35" s="467"/>
      <c r="K35" s="488"/>
      <c r="L35" s="467"/>
      <c r="M35" s="488"/>
      <c r="N35" s="502" t="s">
        <v>886</v>
      </c>
      <c r="O35" s="503">
        <v>1568052481.3917563</v>
      </c>
      <c r="P35" s="504" t="s">
        <v>927</v>
      </c>
      <c r="Q35" s="486"/>
    </row>
    <row r="36" spans="1:20">
      <c r="A36" s="491">
        <v>3</v>
      </c>
      <c r="B36" s="508" t="s">
        <v>2203</v>
      </c>
      <c r="C36" s="485"/>
      <c r="D36" s="490"/>
      <c r="E36" s="497"/>
      <c r="F36" s="487"/>
      <c r="G36" s="486"/>
      <c r="H36" s="498"/>
      <c r="I36" s="485"/>
      <c r="J36" s="498"/>
      <c r="K36" s="488"/>
      <c r="L36" s="498"/>
      <c r="M36" s="488"/>
      <c r="N36" s="509" t="s">
        <v>886</v>
      </c>
      <c r="O36" s="503">
        <v>474869332.85883343</v>
      </c>
      <c r="P36" s="504" t="s">
        <v>927</v>
      </c>
      <c r="Q36" s="486"/>
    </row>
    <row r="37" spans="1:20" ht="16" thickBot="1">
      <c r="A37" s="491"/>
      <c r="B37" s="508"/>
      <c r="C37" s="485"/>
      <c r="D37" s="490"/>
      <c r="E37" s="497"/>
      <c r="F37" s="487"/>
      <c r="G37" s="486"/>
      <c r="H37" s="498"/>
      <c r="I37" s="485"/>
      <c r="J37" s="498"/>
      <c r="K37" s="488"/>
      <c r="L37" s="498"/>
      <c r="M37" s="488"/>
      <c r="N37" s="509"/>
      <c r="O37" s="503"/>
      <c r="P37" s="504"/>
      <c r="Q37" s="486"/>
    </row>
    <row r="38" spans="1:20">
      <c r="A38" s="511"/>
      <c r="B38" s="512"/>
      <c r="C38" s="513"/>
      <c r="D38" s="472"/>
      <c r="E38" s="513"/>
      <c r="F38" s="514"/>
      <c r="G38" s="513"/>
      <c r="H38" s="472"/>
      <c r="I38" s="513"/>
      <c r="J38" s="472"/>
      <c r="K38" s="472"/>
      <c r="L38" s="472"/>
      <c r="M38" s="472"/>
      <c r="N38" s="515"/>
      <c r="O38" s="516"/>
      <c r="P38" s="515"/>
      <c r="Q38" s="513"/>
    </row>
    <row r="39" spans="1:20" ht="16" thickBot="1">
      <c r="A39" s="517"/>
      <c r="B39" s="518"/>
      <c r="C39" s="468"/>
      <c r="D39" s="478"/>
      <c r="E39" s="468"/>
      <c r="F39" s="519"/>
      <c r="G39" s="468"/>
      <c r="H39" s="478"/>
      <c r="I39" s="468"/>
      <c r="J39" s="478"/>
      <c r="K39" s="478"/>
      <c r="L39" s="478"/>
      <c r="M39" s="478"/>
      <c r="N39" s="520"/>
      <c r="O39" s="521"/>
      <c r="P39" s="520"/>
      <c r="Q39" s="468"/>
    </row>
    <row r="40" spans="1:20">
      <c r="A40" s="491">
        <v>4</v>
      </c>
      <c r="B40" s="506" t="s">
        <v>2204</v>
      </c>
      <c r="C40" s="485"/>
      <c r="D40" s="490"/>
      <c r="E40" s="465"/>
      <c r="F40" s="487"/>
      <c r="G40" s="486"/>
      <c r="H40" s="467"/>
      <c r="I40" s="485"/>
      <c r="J40" s="467"/>
      <c r="K40" s="488"/>
      <c r="L40" s="467"/>
      <c r="M40" s="488"/>
      <c r="N40" s="502" t="s">
        <v>886</v>
      </c>
      <c r="O40" s="503">
        <v>406454267.44035596</v>
      </c>
      <c r="P40" s="504" t="s">
        <v>927</v>
      </c>
      <c r="Q40" s="486"/>
    </row>
    <row r="41" spans="1:20" ht="27.75" customHeight="1">
      <c r="A41" s="491">
        <v>5</v>
      </c>
      <c r="B41" s="506" t="s">
        <v>2205</v>
      </c>
      <c r="C41" s="485"/>
      <c r="D41" s="490"/>
      <c r="E41" s="465"/>
      <c r="F41" s="487"/>
      <c r="G41" s="486"/>
      <c r="H41" s="467"/>
      <c r="I41" s="485"/>
      <c r="J41" s="467"/>
      <c r="K41" s="488"/>
      <c r="L41" s="467"/>
      <c r="M41" s="488"/>
      <c r="N41" s="502"/>
      <c r="O41" s="503">
        <v>49225000</v>
      </c>
      <c r="P41" s="504"/>
      <c r="Q41" s="486"/>
    </row>
    <row r="42" spans="1:20" ht="27.75" customHeight="1">
      <c r="A42" s="491">
        <v>6</v>
      </c>
      <c r="B42" s="506" t="s">
        <v>2206</v>
      </c>
      <c r="C42" s="485"/>
      <c r="D42" s="510" t="s">
        <v>926</v>
      </c>
      <c r="E42" s="465"/>
      <c r="F42" s="487"/>
      <c r="G42" s="486"/>
      <c r="H42" s="467"/>
      <c r="I42" s="485" t="s">
        <v>961</v>
      </c>
      <c r="J42" s="467" t="s">
        <v>1062</v>
      </c>
      <c r="K42" s="488" t="s">
        <v>2207</v>
      </c>
      <c r="L42" s="467"/>
      <c r="M42" s="488"/>
      <c r="N42" s="502" t="s">
        <v>886</v>
      </c>
      <c r="O42" s="503">
        <v>360271116.84319705</v>
      </c>
      <c r="P42" s="504" t="s">
        <v>927</v>
      </c>
      <c r="Q42" s="486"/>
    </row>
    <row r="43" spans="1:20" ht="27.75" customHeight="1">
      <c r="A43" s="491">
        <v>7</v>
      </c>
      <c r="B43" s="506" t="s">
        <v>2209</v>
      </c>
      <c r="C43" s="485"/>
      <c r="D43" s="510" t="s">
        <v>926</v>
      </c>
      <c r="E43" s="465"/>
      <c r="F43" s="487"/>
      <c r="G43" s="486"/>
      <c r="H43" s="467"/>
      <c r="I43" s="485" t="s">
        <v>961</v>
      </c>
      <c r="J43" s="467" t="s">
        <v>2210</v>
      </c>
      <c r="K43" s="488" t="s">
        <v>2211</v>
      </c>
      <c r="L43" s="467"/>
      <c r="M43" s="488"/>
      <c r="N43" s="502" t="s">
        <v>886</v>
      </c>
      <c r="O43" s="503">
        <v>105422055.34248437</v>
      </c>
      <c r="P43" s="504" t="s">
        <v>927</v>
      </c>
      <c r="Q43" s="486"/>
    </row>
    <row r="44" spans="1:20" ht="27.75" customHeight="1">
      <c r="A44" s="491">
        <v>8</v>
      </c>
      <c r="B44" s="508" t="s">
        <v>2212</v>
      </c>
      <c r="C44" s="485"/>
      <c r="D44" s="510" t="s">
        <v>941</v>
      </c>
      <c r="E44" s="497"/>
      <c r="F44" s="487"/>
      <c r="G44" s="486"/>
      <c r="H44" s="498"/>
      <c r="I44" s="485" t="s">
        <v>961</v>
      </c>
      <c r="J44" s="467" t="s">
        <v>2213</v>
      </c>
      <c r="K44" s="488" t="s">
        <v>2214</v>
      </c>
      <c r="L44" s="498"/>
      <c r="M44" s="488"/>
      <c r="N44" s="509" t="s">
        <v>886</v>
      </c>
      <c r="O44" s="503">
        <v>82118232.582566783</v>
      </c>
      <c r="P44" s="504" t="s">
        <v>927</v>
      </c>
      <c r="Q44" s="486"/>
    </row>
    <row r="45" spans="1:20" ht="27.75" customHeight="1">
      <c r="A45" s="491">
        <v>9</v>
      </c>
      <c r="B45" s="506" t="s">
        <v>2215</v>
      </c>
      <c r="C45" s="485"/>
      <c r="D45" s="510" t="s">
        <v>946</v>
      </c>
      <c r="E45" s="465"/>
      <c r="F45" s="487"/>
      <c r="G45" s="486"/>
      <c r="H45" s="467"/>
      <c r="I45" s="485" t="s">
        <v>961</v>
      </c>
      <c r="J45" s="467" t="s">
        <v>1057</v>
      </c>
      <c r="K45" s="488" t="s">
        <v>2216</v>
      </c>
      <c r="L45" s="467"/>
      <c r="M45" s="488"/>
      <c r="N45" s="502" t="s">
        <v>886</v>
      </c>
      <c r="O45" s="503">
        <v>162793847.5657101</v>
      </c>
      <c r="P45" s="504" t="s">
        <v>927</v>
      </c>
      <c r="Q45" s="486"/>
    </row>
    <row r="46" spans="1:20" ht="27.75" customHeight="1">
      <c r="A46" s="491">
        <v>10</v>
      </c>
      <c r="B46" s="506" t="s">
        <v>2217</v>
      </c>
      <c r="C46" s="485"/>
      <c r="D46" s="510" t="s">
        <v>949</v>
      </c>
      <c r="E46" s="465"/>
      <c r="F46" s="487"/>
      <c r="G46" s="486"/>
      <c r="H46" s="467"/>
      <c r="I46" s="485" t="s">
        <v>961</v>
      </c>
      <c r="J46" s="467" t="s">
        <v>2213</v>
      </c>
      <c r="K46" s="488" t="s">
        <v>2218</v>
      </c>
      <c r="L46" s="467"/>
      <c r="M46" s="488"/>
      <c r="N46" s="502" t="s">
        <v>886</v>
      </c>
      <c r="O46" s="503">
        <v>45039631.159846455</v>
      </c>
      <c r="P46" s="504" t="s">
        <v>927</v>
      </c>
      <c r="Q46" s="486"/>
    </row>
    <row r="47" spans="1:20" ht="27.75" customHeight="1">
      <c r="A47" s="491">
        <v>11</v>
      </c>
      <c r="B47" s="506" t="s">
        <v>2219</v>
      </c>
      <c r="C47" s="485"/>
      <c r="D47" s="510" t="s">
        <v>1053</v>
      </c>
      <c r="E47" s="465"/>
      <c r="F47" s="487"/>
      <c r="G47" s="486"/>
      <c r="H47" s="467"/>
      <c r="I47" s="485" t="s">
        <v>961</v>
      </c>
      <c r="J47" s="467" t="s">
        <v>2213</v>
      </c>
      <c r="K47" s="488" t="s">
        <v>2220</v>
      </c>
      <c r="L47" s="467"/>
      <c r="M47" s="488"/>
      <c r="N47" s="502" t="s">
        <v>886</v>
      </c>
      <c r="O47" s="503">
        <v>38395822.261578523</v>
      </c>
      <c r="P47" s="504" t="s">
        <v>927</v>
      </c>
      <c r="Q47" s="486"/>
    </row>
    <row r="48" spans="1:20" ht="27.75" customHeight="1">
      <c r="A48" s="491">
        <v>12</v>
      </c>
      <c r="B48" s="506" t="s">
        <v>2221</v>
      </c>
      <c r="C48" s="485"/>
      <c r="D48" s="510" t="s">
        <v>926</v>
      </c>
      <c r="E48" s="465"/>
      <c r="F48" s="487"/>
      <c r="G48" s="486"/>
      <c r="H48" s="467"/>
      <c r="I48" s="485" t="s">
        <v>1355</v>
      </c>
      <c r="J48" s="467" t="s">
        <v>2222</v>
      </c>
      <c r="K48" s="488" t="s">
        <v>2223</v>
      </c>
      <c r="L48" s="467"/>
      <c r="M48" s="488"/>
      <c r="N48" s="502" t="s">
        <v>886</v>
      </c>
      <c r="O48" s="503">
        <v>493388676.94870085</v>
      </c>
      <c r="P48" s="504" t="s">
        <v>927</v>
      </c>
      <c r="Q48" s="486"/>
    </row>
    <row r="49" spans="1:19" ht="27.75" customHeight="1">
      <c r="A49" s="491">
        <v>13</v>
      </c>
      <c r="B49" s="506" t="s">
        <v>2224</v>
      </c>
      <c r="C49" s="485"/>
      <c r="D49" s="510" t="s">
        <v>941</v>
      </c>
      <c r="E49" s="465"/>
      <c r="F49" s="487"/>
      <c r="G49" s="486"/>
      <c r="H49" s="467"/>
      <c r="I49" s="485" t="s">
        <v>1344</v>
      </c>
      <c r="J49" s="467" t="s">
        <v>2225</v>
      </c>
      <c r="K49" s="488" t="s">
        <v>2226</v>
      </c>
      <c r="L49" s="467"/>
      <c r="M49" s="488"/>
      <c r="N49" s="502" t="s">
        <v>886</v>
      </c>
      <c r="O49" s="503">
        <v>388878394.88692087</v>
      </c>
      <c r="P49" s="504" t="s">
        <v>927</v>
      </c>
      <c r="Q49" s="486"/>
    </row>
    <row r="50" spans="1:19" ht="27.75" customHeight="1">
      <c r="A50" s="491">
        <v>14</v>
      </c>
      <c r="B50" s="506" t="s">
        <v>2227</v>
      </c>
      <c r="C50" s="485"/>
      <c r="D50" s="510" t="s">
        <v>946</v>
      </c>
      <c r="E50" s="465"/>
      <c r="F50" s="487"/>
      <c r="G50" s="486"/>
      <c r="H50" s="467"/>
      <c r="I50" s="485" t="s">
        <v>1429</v>
      </c>
      <c r="J50" s="467" t="s">
        <v>840</v>
      </c>
      <c r="K50" s="488" t="s">
        <v>2228</v>
      </c>
      <c r="L50" s="467"/>
      <c r="M50" s="488"/>
      <c r="N50" s="502" t="s">
        <v>886</v>
      </c>
      <c r="O50" s="503">
        <v>30012703.490769427</v>
      </c>
      <c r="P50" s="504" t="s">
        <v>927</v>
      </c>
      <c r="Q50" s="486"/>
    </row>
    <row r="51" spans="1:19" ht="27.75" customHeight="1">
      <c r="A51" s="491">
        <v>15</v>
      </c>
      <c r="B51" s="506" t="s">
        <v>2229</v>
      </c>
      <c r="C51" s="485"/>
      <c r="D51" s="510" t="s">
        <v>949</v>
      </c>
      <c r="E51" s="465"/>
      <c r="F51" s="487"/>
      <c r="G51" s="486"/>
      <c r="H51" s="467"/>
      <c r="I51" s="485" t="s">
        <v>1334</v>
      </c>
      <c r="J51" s="467" t="s">
        <v>840</v>
      </c>
      <c r="K51" s="488" t="s">
        <v>2230</v>
      </c>
      <c r="L51" s="467"/>
      <c r="M51" s="488"/>
      <c r="N51" s="502" t="s">
        <v>886</v>
      </c>
      <c r="O51" s="503">
        <v>49449125.880956002</v>
      </c>
      <c r="P51" s="504" t="s">
        <v>927</v>
      </c>
      <c r="Q51" s="486"/>
    </row>
    <row r="52" spans="1:19" ht="27.75" customHeight="1">
      <c r="A52" s="491">
        <v>16</v>
      </c>
      <c r="B52" s="508" t="s">
        <v>2224</v>
      </c>
      <c r="C52" s="485"/>
      <c r="D52" s="510" t="s">
        <v>1053</v>
      </c>
      <c r="E52" s="497"/>
      <c r="F52" s="487"/>
      <c r="G52" s="486"/>
      <c r="H52" s="498"/>
      <c r="I52" s="485" t="s">
        <v>1334</v>
      </c>
      <c r="J52" s="467" t="s">
        <v>2231</v>
      </c>
      <c r="K52" s="488" t="s">
        <v>2232</v>
      </c>
      <c r="L52" s="498"/>
      <c r="M52" s="488"/>
      <c r="N52" s="509" t="s">
        <v>886</v>
      </c>
      <c r="O52" s="503">
        <v>482796398.79265285</v>
      </c>
      <c r="P52" s="504" t="s">
        <v>927</v>
      </c>
      <c r="Q52" s="486"/>
    </row>
    <row r="53" spans="1:19" ht="30">
      <c r="A53" s="491">
        <v>17</v>
      </c>
      <c r="B53" s="506" t="s">
        <v>2240</v>
      </c>
      <c r="C53" s="485"/>
      <c r="D53" s="510" t="s">
        <v>926</v>
      </c>
      <c r="E53" s="465"/>
      <c r="F53" s="487"/>
      <c r="G53" s="486"/>
      <c r="H53" s="467"/>
      <c r="I53" s="485" t="s">
        <v>975</v>
      </c>
      <c r="J53" s="467" t="s">
        <v>2241</v>
      </c>
      <c r="K53" s="488" t="s">
        <v>2242</v>
      </c>
      <c r="L53" s="467"/>
      <c r="M53" s="488"/>
      <c r="N53" s="502" t="s">
        <v>886</v>
      </c>
      <c r="O53" s="503">
        <v>198265000</v>
      </c>
      <c r="P53" s="504"/>
      <c r="Q53" s="486"/>
    </row>
    <row r="54" spans="1:19" ht="27.75" customHeight="1">
      <c r="A54" s="491">
        <v>18</v>
      </c>
      <c r="B54" s="506" t="s">
        <v>2243</v>
      </c>
      <c r="C54" s="485"/>
      <c r="D54" s="510" t="s">
        <v>941</v>
      </c>
      <c r="E54" s="465"/>
      <c r="F54" s="487"/>
      <c r="G54" s="486"/>
      <c r="H54" s="467"/>
      <c r="I54" s="485" t="s">
        <v>1124</v>
      </c>
      <c r="J54" s="467" t="s">
        <v>2241</v>
      </c>
      <c r="K54" s="488" t="s">
        <v>2244</v>
      </c>
      <c r="L54" s="467"/>
      <c r="M54" s="488"/>
      <c r="N54" s="502" t="s">
        <v>886</v>
      </c>
      <c r="O54" s="503">
        <v>198168000</v>
      </c>
      <c r="P54" s="504"/>
      <c r="Q54" s="486"/>
    </row>
    <row r="55" spans="1:19" ht="27.75" customHeight="1">
      <c r="A55" s="491">
        <v>19</v>
      </c>
      <c r="B55" s="506" t="s">
        <v>2245</v>
      </c>
      <c r="C55" s="485"/>
      <c r="D55" s="510" t="s">
        <v>926</v>
      </c>
      <c r="E55" s="465"/>
      <c r="F55" s="487"/>
      <c r="G55" s="486"/>
      <c r="H55" s="467"/>
      <c r="I55" s="485" t="s">
        <v>959</v>
      </c>
      <c r="J55" s="467" t="s">
        <v>2246</v>
      </c>
      <c r="K55" s="488" t="s">
        <v>2247</v>
      </c>
      <c r="L55" s="467"/>
      <c r="M55" s="488"/>
      <c r="N55" s="502" t="s">
        <v>886</v>
      </c>
      <c r="O55" s="503">
        <v>74529390.572603837</v>
      </c>
      <c r="P55" s="504"/>
      <c r="Q55" s="486"/>
    </row>
    <row r="56" spans="1:19" ht="37.5" customHeight="1">
      <c r="A56" s="491">
        <v>20</v>
      </c>
      <c r="B56" s="506" t="s">
        <v>2248</v>
      </c>
      <c r="C56" s="485"/>
      <c r="D56" s="510" t="s">
        <v>926</v>
      </c>
      <c r="E56" s="465"/>
      <c r="F56" s="487"/>
      <c r="G56" s="486"/>
      <c r="H56" s="467"/>
      <c r="I56" s="485" t="s">
        <v>1414</v>
      </c>
      <c r="J56" s="467" t="s">
        <v>2249</v>
      </c>
      <c r="K56" s="488" t="s">
        <v>2250</v>
      </c>
      <c r="L56" s="467"/>
      <c r="M56" s="488"/>
      <c r="N56" s="502" t="s">
        <v>886</v>
      </c>
      <c r="O56" s="503">
        <v>412452000</v>
      </c>
      <c r="P56" s="504"/>
      <c r="Q56" s="486"/>
    </row>
    <row r="57" spans="1:19" ht="30">
      <c r="A57" s="491">
        <v>21</v>
      </c>
      <c r="B57" s="506" t="s">
        <v>2251</v>
      </c>
      <c r="C57" s="485" t="s">
        <v>2233</v>
      </c>
      <c r="D57" s="510" t="s">
        <v>926</v>
      </c>
      <c r="E57" s="465"/>
      <c r="F57" s="487"/>
      <c r="G57" s="486"/>
      <c r="H57" s="467"/>
      <c r="I57" s="485" t="s">
        <v>959</v>
      </c>
      <c r="J57" s="467" t="s">
        <v>2252</v>
      </c>
      <c r="K57" s="488" t="s">
        <v>2253</v>
      </c>
      <c r="L57" s="467"/>
      <c r="M57" s="488"/>
      <c r="N57" s="502" t="s">
        <v>886</v>
      </c>
      <c r="O57" s="503">
        <v>718008000</v>
      </c>
      <c r="P57" s="504"/>
      <c r="Q57" s="486"/>
    </row>
    <row r="58" spans="1:19" ht="27.75" customHeight="1">
      <c r="A58" s="491">
        <v>22</v>
      </c>
      <c r="B58" s="522" t="s">
        <v>2258</v>
      </c>
      <c r="C58" s="485"/>
      <c r="D58" s="510" t="s">
        <v>926</v>
      </c>
      <c r="E58" s="465"/>
      <c r="F58" s="487"/>
      <c r="G58" s="486"/>
      <c r="H58" s="467"/>
      <c r="I58" s="485"/>
      <c r="J58" s="467"/>
      <c r="K58" s="488"/>
      <c r="L58" s="467"/>
      <c r="M58" s="488"/>
      <c r="N58" s="502" t="s">
        <v>886</v>
      </c>
      <c r="O58" s="503">
        <v>221324968.6019634</v>
      </c>
      <c r="P58" s="504"/>
      <c r="Q58" s="486"/>
    </row>
    <row r="59" spans="1:19" ht="27.75" customHeight="1">
      <c r="A59" s="491">
        <v>23</v>
      </c>
      <c r="B59" s="506" t="s">
        <v>2259</v>
      </c>
      <c r="C59" s="523" t="s">
        <v>2260</v>
      </c>
      <c r="D59" s="524" t="s">
        <v>926</v>
      </c>
      <c r="E59" s="525"/>
      <c r="F59" s="526"/>
      <c r="G59" s="527"/>
      <c r="H59" s="502"/>
      <c r="I59" s="523" t="s">
        <v>2261</v>
      </c>
      <c r="J59" s="467" t="s">
        <v>2262</v>
      </c>
      <c r="K59" s="488" t="s">
        <v>2263</v>
      </c>
      <c r="L59" s="502"/>
      <c r="M59" s="528"/>
      <c r="N59" s="502" t="s">
        <v>886</v>
      </c>
      <c r="O59" s="503">
        <f>196208000+49795000</f>
        <v>246003000</v>
      </c>
      <c r="P59" s="504" t="s">
        <v>927</v>
      </c>
      <c r="Q59" s="527"/>
      <c r="S59" s="464">
        <v>49795000</v>
      </c>
    </row>
    <row r="60" spans="1:19" s="540" customFormat="1" ht="27.75" customHeight="1">
      <c r="A60" s="491">
        <v>24</v>
      </c>
      <c r="B60" s="529" t="s">
        <v>2264</v>
      </c>
      <c r="C60" s="530" t="s">
        <v>2260</v>
      </c>
      <c r="D60" s="531" t="s">
        <v>941</v>
      </c>
      <c r="E60" s="532"/>
      <c r="F60" s="533"/>
      <c r="G60" s="534"/>
      <c r="H60" s="535"/>
      <c r="I60" s="530" t="s">
        <v>2265</v>
      </c>
      <c r="J60" s="535" t="s">
        <v>2262</v>
      </c>
      <c r="K60" s="536" t="s">
        <v>2266</v>
      </c>
      <c r="L60" s="535"/>
      <c r="M60" s="536"/>
      <c r="N60" s="537" t="s">
        <v>886</v>
      </c>
      <c r="O60" s="538">
        <f>225357580+375692420</f>
        <v>601050000</v>
      </c>
      <c r="P60" s="539" t="s">
        <v>927</v>
      </c>
      <c r="Q60" s="534"/>
      <c r="R60" s="540" t="s">
        <v>1</v>
      </c>
      <c r="S60" s="540">
        <v>375692420</v>
      </c>
    </row>
    <row r="61" spans="1:19" ht="27.75" customHeight="1">
      <c r="A61" s="491">
        <v>25</v>
      </c>
      <c r="B61" s="506" t="s">
        <v>2267</v>
      </c>
      <c r="C61" s="523" t="s">
        <v>2260</v>
      </c>
      <c r="D61" s="524" t="s">
        <v>946</v>
      </c>
      <c r="E61" s="465"/>
      <c r="F61" s="487"/>
      <c r="G61" s="486"/>
      <c r="H61" s="467"/>
      <c r="I61" s="523" t="s">
        <v>2268</v>
      </c>
      <c r="J61" s="467" t="s">
        <v>2269</v>
      </c>
      <c r="K61" s="488" t="s">
        <v>2270</v>
      </c>
      <c r="L61" s="467"/>
      <c r="M61" s="488"/>
      <c r="N61" s="502" t="s">
        <v>886</v>
      </c>
      <c r="O61" s="503">
        <v>198898000</v>
      </c>
      <c r="P61" s="504" t="s">
        <v>927</v>
      </c>
      <c r="Q61" s="486"/>
    </row>
    <row r="62" spans="1:19" ht="27.75" customHeight="1" thickBot="1">
      <c r="A62" s="491">
        <v>26</v>
      </c>
      <c r="B62" s="506" t="s">
        <v>2271</v>
      </c>
      <c r="C62" s="523" t="s">
        <v>2260</v>
      </c>
      <c r="D62" s="524" t="s">
        <v>949</v>
      </c>
      <c r="E62" s="465"/>
      <c r="F62" s="487"/>
      <c r="G62" s="486"/>
      <c r="H62" s="467"/>
      <c r="I62" s="523" t="s">
        <v>2268</v>
      </c>
      <c r="J62" s="467" t="s">
        <v>2269</v>
      </c>
      <c r="K62" s="488" t="s">
        <v>2272</v>
      </c>
      <c r="L62" s="467"/>
      <c r="M62" s="488"/>
      <c r="N62" s="502" t="s">
        <v>886</v>
      </c>
      <c r="O62" s="503">
        <v>142292000</v>
      </c>
      <c r="P62" s="504" t="s">
        <v>927</v>
      </c>
      <c r="Q62" s="486"/>
    </row>
    <row r="63" spans="1:19" ht="27.75" customHeight="1">
      <c r="A63" s="511"/>
      <c r="B63" s="512"/>
      <c r="C63" s="555"/>
      <c r="D63" s="556"/>
      <c r="E63" s="513"/>
      <c r="F63" s="514"/>
      <c r="G63" s="513"/>
      <c r="H63" s="472"/>
      <c r="I63" s="555"/>
      <c r="J63" s="472"/>
      <c r="K63" s="472"/>
      <c r="L63" s="472"/>
      <c r="M63" s="472"/>
      <c r="N63" s="515"/>
      <c r="O63" s="516"/>
      <c r="P63" s="515"/>
      <c r="Q63" s="513"/>
    </row>
    <row r="64" spans="1:19" ht="27.75" customHeight="1" thickBot="1">
      <c r="A64" s="517"/>
      <c r="B64" s="518"/>
      <c r="C64" s="557"/>
      <c r="D64" s="558"/>
      <c r="E64" s="468"/>
      <c r="F64" s="519"/>
      <c r="G64" s="468"/>
      <c r="H64" s="478"/>
      <c r="I64" s="557"/>
      <c r="J64" s="478"/>
      <c r="K64" s="478"/>
      <c r="L64" s="478"/>
      <c r="M64" s="478"/>
      <c r="N64" s="520"/>
      <c r="O64" s="521"/>
      <c r="P64" s="520"/>
      <c r="Q64" s="468"/>
    </row>
    <row r="65" spans="1:17" ht="27.75" customHeight="1">
      <c r="A65" s="491">
        <v>27</v>
      </c>
      <c r="B65" s="506" t="s">
        <v>2273</v>
      </c>
      <c r="C65" s="523" t="s">
        <v>2260</v>
      </c>
      <c r="D65" s="524" t="s">
        <v>1053</v>
      </c>
      <c r="E65" s="465"/>
      <c r="F65" s="487"/>
      <c r="G65" s="486"/>
      <c r="H65" s="467"/>
      <c r="I65" s="523" t="s">
        <v>2268</v>
      </c>
      <c r="J65" s="467" t="s">
        <v>2269</v>
      </c>
      <c r="K65" s="488" t="s">
        <v>2274</v>
      </c>
      <c r="L65" s="467"/>
      <c r="M65" s="488"/>
      <c r="N65" s="502" t="s">
        <v>886</v>
      </c>
      <c r="O65" s="503">
        <v>144231000</v>
      </c>
      <c r="P65" s="504" t="s">
        <v>927</v>
      </c>
      <c r="Q65" s="486"/>
    </row>
    <row r="66" spans="1:17" ht="27.75" customHeight="1">
      <c r="A66" s="491">
        <v>28</v>
      </c>
      <c r="B66" s="506" t="s">
        <v>2275</v>
      </c>
      <c r="C66" s="523" t="s">
        <v>2260</v>
      </c>
      <c r="D66" s="524" t="s">
        <v>926</v>
      </c>
      <c r="E66" s="465"/>
      <c r="F66" s="487"/>
      <c r="G66" s="486"/>
      <c r="H66" s="467"/>
      <c r="I66" s="523" t="s">
        <v>2268</v>
      </c>
      <c r="J66" s="467" t="s">
        <v>2276</v>
      </c>
      <c r="K66" s="488" t="s">
        <v>2277</v>
      </c>
      <c r="L66" s="467"/>
      <c r="M66" s="488"/>
      <c r="N66" s="502" t="s">
        <v>886</v>
      </c>
      <c r="O66" s="503">
        <v>114261885.15693964</v>
      </c>
      <c r="P66" s="504" t="s">
        <v>927</v>
      </c>
      <c r="Q66" s="486"/>
    </row>
    <row r="67" spans="1:17" ht="27.75" customHeight="1">
      <c r="A67" s="491">
        <v>29</v>
      </c>
      <c r="B67" s="506" t="s">
        <v>2278</v>
      </c>
      <c r="C67" s="523" t="s">
        <v>2260</v>
      </c>
      <c r="D67" s="524" t="s">
        <v>941</v>
      </c>
      <c r="E67" s="465"/>
      <c r="F67" s="487"/>
      <c r="G67" s="486"/>
      <c r="H67" s="467"/>
      <c r="I67" s="523" t="s">
        <v>2268</v>
      </c>
      <c r="J67" s="467" t="s">
        <v>2276</v>
      </c>
      <c r="K67" s="488" t="s">
        <v>2279</v>
      </c>
      <c r="L67" s="467"/>
      <c r="M67" s="488"/>
      <c r="N67" s="502" t="s">
        <v>886</v>
      </c>
      <c r="O67" s="503">
        <v>74728376.872205257</v>
      </c>
      <c r="P67" s="504" t="s">
        <v>927</v>
      </c>
      <c r="Q67" s="486"/>
    </row>
    <row r="68" spans="1:17" ht="27.75" customHeight="1">
      <c r="A68" s="491">
        <v>30</v>
      </c>
      <c r="B68" s="506" t="s">
        <v>2280</v>
      </c>
      <c r="C68" s="523" t="s">
        <v>2260</v>
      </c>
      <c r="D68" s="524" t="s">
        <v>926</v>
      </c>
      <c r="E68" s="465"/>
      <c r="F68" s="487"/>
      <c r="G68" s="486"/>
      <c r="H68" s="467"/>
      <c r="I68" s="523" t="s">
        <v>2268</v>
      </c>
      <c r="J68" s="467" t="s">
        <v>2276</v>
      </c>
      <c r="K68" s="488" t="s">
        <v>2281</v>
      </c>
      <c r="L68" s="467"/>
      <c r="M68" s="488"/>
      <c r="N68" s="502" t="s">
        <v>886</v>
      </c>
      <c r="O68" s="503">
        <v>19068737.970855102</v>
      </c>
      <c r="P68" s="504" t="s">
        <v>927</v>
      </c>
      <c r="Q68" s="486"/>
    </row>
    <row r="69" spans="1:17" ht="29.25" customHeight="1">
      <c r="A69" s="491">
        <v>31</v>
      </c>
      <c r="B69" s="1829" t="s">
        <v>2286</v>
      </c>
      <c r="C69" s="523"/>
      <c r="D69" s="524" t="s">
        <v>926</v>
      </c>
      <c r="E69" s="465"/>
      <c r="F69" s="487"/>
      <c r="G69" s="486"/>
      <c r="H69" s="467"/>
      <c r="I69" s="491" t="s">
        <v>1534</v>
      </c>
      <c r="J69" s="467"/>
      <c r="K69" s="488"/>
      <c r="L69" s="467"/>
      <c r="M69" s="488"/>
      <c r="N69" s="502" t="s">
        <v>886</v>
      </c>
      <c r="O69" s="503">
        <v>137833000</v>
      </c>
      <c r="P69" s="504" t="s">
        <v>927</v>
      </c>
      <c r="Q69" s="486"/>
    </row>
    <row r="70" spans="1:17" ht="16.5" customHeight="1">
      <c r="A70" s="491"/>
      <c r="B70" s="1828"/>
      <c r="C70" s="523"/>
      <c r="D70" s="524"/>
      <c r="E70" s="465"/>
      <c r="F70" s="487"/>
      <c r="G70" s="486"/>
      <c r="H70" s="467"/>
      <c r="I70" s="523"/>
      <c r="J70" s="467"/>
      <c r="K70" s="488"/>
      <c r="L70" s="467"/>
      <c r="M70" s="488"/>
      <c r="N70" s="502"/>
      <c r="O70" s="503"/>
      <c r="P70" s="504"/>
      <c r="Q70" s="486"/>
    </row>
    <row r="71" spans="1:17" ht="27.75" customHeight="1">
      <c r="A71" s="491">
        <v>32</v>
      </c>
      <c r="B71" s="1829" t="s">
        <v>2291</v>
      </c>
      <c r="C71" s="523"/>
      <c r="D71" s="524" t="s">
        <v>941</v>
      </c>
      <c r="E71" s="465"/>
      <c r="F71" s="487"/>
      <c r="G71" s="486"/>
      <c r="H71" s="467"/>
      <c r="I71" s="523" t="s">
        <v>2292</v>
      </c>
      <c r="J71" s="462" t="s">
        <v>2295</v>
      </c>
      <c r="K71" s="463" t="s">
        <v>2294</v>
      </c>
      <c r="L71" s="467"/>
      <c r="M71" s="488"/>
      <c r="N71" s="502" t="s">
        <v>886</v>
      </c>
      <c r="O71" s="503">
        <v>365000000</v>
      </c>
      <c r="P71" s="504" t="s">
        <v>927</v>
      </c>
      <c r="Q71" s="486"/>
    </row>
    <row r="72" spans="1:17" ht="27.75" customHeight="1">
      <c r="A72" s="491"/>
      <c r="B72" s="1828"/>
      <c r="C72" s="485"/>
      <c r="D72" s="490"/>
      <c r="E72" s="465"/>
      <c r="F72" s="487"/>
      <c r="G72" s="486"/>
      <c r="H72" s="467"/>
      <c r="I72" s="485"/>
      <c r="J72" s="467"/>
      <c r="K72" s="463"/>
      <c r="L72" s="467"/>
      <c r="M72" s="488"/>
      <c r="N72" s="502"/>
      <c r="O72" s="503"/>
      <c r="P72" s="504"/>
      <c r="Q72" s="486"/>
    </row>
    <row r="73" spans="1:17" ht="27.75" customHeight="1">
      <c r="A73" s="491">
        <v>33</v>
      </c>
      <c r="B73" s="1829" t="s">
        <v>2293</v>
      </c>
      <c r="C73" s="485"/>
      <c r="D73" s="510" t="s">
        <v>946</v>
      </c>
      <c r="E73" s="465"/>
      <c r="F73" s="487"/>
      <c r="G73" s="486"/>
      <c r="H73" s="467"/>
      <c r="I73" s="485" t="s">
        <v>2287</v>
      </c>
      <c r="J73" s="462" t="s">
        <v>2295</v>
      </c>
      <c r="K73" s="463" t="s">
        <v>2296</v>
      </c>
      <c r="L73" s="467"/>
      <c r="M73" s="488"/>
      <c r="N73" s="502" t="s">
        <v>886</v>
      </c>
      <c r="O73" s="503">
        <v>577777000</v>
      </c>
      <c r="P73" s="504" t="s">
        <v>927</v>
      </c>
      <c r="Q73" s="486"/>
    </row>
    <row r="74" spans="1:17" ht="27.75" customHeight="1">
      <c r="A74" s="491"/>
      <c r="B74" s="1828"/>
      <c r="C74" s="485"/>
      <c r="D74" s="490"/>
      <c r="E74" s="465"/>
      <c r="F74" s="487"/>
      <c r="G74" s="486"/>
      <c r="H74" s="467"/>
      <c r="I74" s="485"/>
      <c r="J74" s="467"/>
      <c r="K74" s="463"/>
      <c r="L74" s="467"/>
      <c r="M74" s="488"/>
      <c r="N74" s="502"/>
      <c r="O74" s="503"/>
      <c r="P74" s="504"/>
      <c r="Q74" s="486"/>
    </row>
    <row r="75" spans="1:17" ht="27.75" customHeight="1">
      <c r="A75" s="491">
        <v>34</v>
      </c>
      <c r="B75" s="1829" t="s">
        <v>2288</v>
      </c>
      <c r="C75" s="485"/>
      <c r="D75" s="510" t="s">
        <v>949</v>
      </c>
      <c r="E75" s="465"/>
      <c r="F75" s="487"/>
      <c r="G75" s="486"/>
      <c r="H75" s="467"/>
      <c r="I75" s="485" t="s">
        <v>2024</v>
      </c>
      <c r="J75" s="462" t="s">
        <v>2295</v>
      </c>
      <c r="K75" s="463" t="s">
        <v>2297</v>
      </c>
      <c r="L75" s="467"/>
      <c r="M75" s="488"/>
      <c r="N75" s="502" t="s">
        <v>886</v>
      </c>
      <c r="O75" s="503">
        <v>555000000</v>
      </c>
      <c r="P75" s="504" t="s">
        <v>927</v>
      </c>
      <c r="Q75" s="486"/>
    </row>
    <row r="76" spans="1:17" ht="27.75" customHeight="1">
      <c r="A76" s="491"/>
      <c r="B76" s="1828"/>
      <c r="C76" s="485"/>
      <c r="D76" s="490"/>
      <c r="E76" s="465"/>
      <c r="F76" s="487"/>
      <c r="G76" s="486"/>
      <c r="H76" s="467"/>
      <c r="I76" s="485"/>
      <c r="J76" s="467"/>
      <c r="K76" s="463"/>
      <c r="L76" s="467"/>
      <c r="M76" s="488"/>
      <c r="N76" s="502"/>
      <c r="O76" s="503"/>
      <c r="P76" s="504"/>
      <c r="Q76" s="486"/>
    </row>
    <row r="77" spans="1:17" ht="16" thickBot="1">
      <c r="A77" s="475"/>
      <c r="B77" s="541"/>
      <c r="C77" s="475"/>
      <c r="D77" s="476"/>
      <c r="E77" s="468"/>
      <c r="F77" s="477"/>
      <c r="G77" s="476"/>
      <c r="H77" s="478"/>
      <c r="I77" s="475" t="s">
        <v>2289</v>
      </c>
      <c r="J77" s="478"/>
      <c r="K77" s="479"/>
      <c r="L77" s="478"/>
      <c r="M77" s="479"/>
      <c r="N77" s="478"/>
      <c r="O77" s="479"/>
      <c r="P77" s="480"/>
      <c r="Q77" s="476"/>
    </row>
    <row r="78" spans="1:17">
      <c r="A78" s="465" t="s">
        <v>841</v>
      </c>
      <c r="B78" s="465"/>
      <c r="C78" s="465"/>
      <c r="D78" s="465"/>
      <c r="E78" s="465"/>
      <c r="F78" s="466"/>
      <c r="G78" s="465"/>
      <c r="H78" s="467"/>
      <c r="I78" s="465"/>
      <c r="J78" s="467"/>
      <c r="K78" s="467"/>
      <c r="L78" s="467"/>
      <c r="M78" s="467"/>
      <c r="N78" s="467"/>
      <c r="O78" s="467"/>
      <c r="P78" s="467"/>
      <c r="Q78" s="465"/>
    </row>
    <row r="79" spans="1:17">
      <c r="A79" s="465"/>
      <c r="B79" s="465"/>
      <c r="C79" s="465"/>
      <c r="D79" s="465"/>
      <c r="E79" s="465"/>
      <c r="F79" s="466"/>
      <c r="G79" s="465"/>
      <c r="H79" s="467"/>
      <c r="I79" s="465"/>
      <c r="J79" s="467"/>
      <c r="K79" s="467"/>
      <c r="L79" s="467"/>
      <c r="M79" s="467"/>
      <c r="N79" s="1814"/>
      <c r="O79" s="1814"/>
      <c r="P79" s="1814"/>
      <c r="Q79" s="1814"/>
    </row>
    <row r="80" spans="1:17">
      <c r="A80" s="465"/>
      <c r="B80" s="1683" t="s">
        <v>887</v>
      </c>
      <c r="C80" s="1683"/>
      <c r="D80" s="1683"/>
      <c r="E80" s="1683"/>
      <c r="F80" s="1683"/>
      <c r="G80" s="542"/>
      <c r="H80" s="542"/>
      <c r="J80" s="543"/>
      <c r="K80" s="543"/>
      <c r="L80" s="543"/>
      <c r="M80" s="543"/>
      <c r="N80" s="543" t="s">
        <v>1705</v>
      </c>
      <c r="O80" s="543"/>
      <c r="P80" s="544"/>
      <c r="Q80" s="544"/>
    </row>
    <row r="81" spans="1:17">
      <c r="A81" s="465"/>
      <c r="B81" s="1683" t="s">
        <v>1706</v>
      </c>
      <c r="C81" s="1683"/>
      <c r="D81" s="1683"/>
      <c r="E81" s="1683"/>
      <c r="F81" s="1683"/>
      <c r="G81" s="542"/>
      <c r="H81" s="542"/>
      <c r="J81" s="543"/>
      <c r="K81" s="543"/>
      <c r="L81" s="543"/>
      <c r="M81" s="543"/>
      <c r="N81" s="543" t="s">
        <v>888</v>
      </c>
      <c r="O81" s="543"/>
      <c r="P81" s="465"/>
      <c r="Q81" s="465"/>
    </row>
    <row r="82" spans="1:17">
      <c r="A82" s="465"/>
      <c r="B82" s="1683" t="s">
        <v>1707</v>
      </c>
      <c r="C82" s="1683"/>
      <c r="D82" s="1683"/>
      <c r="E82" s="1683"/>
      <c r="F82" s="1683"/>
      <c r="G82" s="545"/>
      <c r="H82" s="545"/>
      <c r="J82" s="546"/>
      <c r="K82" s="546"/>
      <c r="L82" s="546"/>
      <c r="M82" s="545"/>
      <c r="N82" s="546"/>
      <c r="O82" s="547"/>
      <c r="P82" s="544"/>
      <c r="Q82" s="544"/>
    </row>
    <row r="83" spans="1:17">
      <c r="A83" s="465"/>
      <c r="B83" s="465"/>
      <c r="C83" s="546"/>
      <c r="D83" s="546"/>
      <c r="E83" s="546"/>
      <c r="F83" s="546"/>
      <c r="G83" s="545"/>
      <c r="H83" s="545"/>
      <c r="J83" s="546"/>
      <c r="K83" s="546"/>
      <c r="L83" s="546"/>
      <c r="M83" s="545"/>
      <c r="N83" s="546"/>
      <c r="O83" s="544"/>
      <c r="P83" s="467"/>
      <c r="Q83" s="467"/>
    </row>
    <row r="84" spans="1:17">
      <c r="A84" s="465"/>
      <c r="B84" s="548"/>
      <c r="C84" s="546"/>
      <c r="D84" s="546"/>
      <c r="E84" s="546"/>
      <c r="F84" s="546"/>
      <c r="G84" s="545"/>
      <c r="H84" s="545"/>
      <c r="J84" s="546"/>
      <c r="K84" s="546"/>
      <c r="L84" s="546"/>
      <c r="M84" s="545"/>
      <c r="N84" s="546"/>
      <c r="O84" s="544"/>
      <c r="P84" s="467"/>
      <c r="Q84" s="467"/>
    </row>
    <row r="85" spans="1:17">
      <c r="A85" s="465"/>
      <c r="B85" s="548"/>
      <c r="C85" s="546"/>
      <c r="D85" s="546"/>
      <c r="E85" s="546"/>
      <c r="F85" s="546"/>
      <c r="G85" s="545"/>
      <c r="H85" s="545"/>
      <c r="J85" s="546"/>
      <c r="K85" s="546"/>
      <c r="L85" s="546"/>
      <c r="M85" s="545"/>
      <c r="N85" s="546"/>
      <c r="O85" s="549"/>
      <c r="P85" s="465"/>
      <c r="Q85" s="465"/>
    </row>
    <row r="86" spans="1:17">
      <c r="A86" s="465"/>
      <c r="B86" s="550"/>
      <c r="C86" s="546"/>
      <c r="D86" s="546"/>
      <c r="E86" s="546"/>
      <c r="F86" s="546"/>
      <c r="G86" s="551"/>
      <c r="H86" s="551"/>
      <c r="J86" s="546"/>
      <c r="K86" s="546"/>
      <c r="L86" s="546"/>
      <c r="M86" s="551"/>
      <c r="N86" s="546"/>
      <c r="O86" s="551"/>
      <c r="P86" s="552"/>
      <c r="Q86" s="552"/>
    </row>
    <row r="87" spans="1:17">
      <c r="A87" s="553"/>
      <c r="B87" s="1682" t="s">
        <v>1764</v>
      </c>
      <c r="C87" s="1682"/>
      <c r="D87" s="1682"/>
      <c r="E87" s="1682"/>
      <c r="F87" s="1682"/>
      <c r="G87" s="542"/>
      <c r="H87" s="542"/>
      <c r="J87" s="554"/>
      <c r="K87" s="554"/>
      <c r="L87" s="554"/>
      <c r="M87" s="554"/>
      <c r="N87" s="554" t="s">
        <v>890</v>
      </c>
      <c r="O87" s="554"/>
      <c r="P87" s="544"/>
      <c r="Q87" s="544"/>
    </row>
    <row r="88" spans="1:17">
      <c r="B88" s="1683" t="s">
        <v>1765</v>
      </c>
      <c r="C88" s="1683"/>
      <c r="D88" s="1683"/>
      <c r="E88" s="1683"/>
      <c r="F88" s="1683"/>
      <c r="J88" s="543"/>
      <c r="K88" s="543"/>
      <c r="L88" s="543"/>
      <c r="M88" s="543"/>
      <c r="N88" s="543" t="s">
        <v>891</v>
      </c>
      <c r="O88" s="543"/>
    </row>
  </sheetData>
  <autoFilter ref="A9:Q77" xr:uid="{00000000-0009-0000-0000-00000E000000}"/>
  <mergeCells count="34">
    <mergeCell ref="B87:F87"/>
    <mergeCell ref="B88:F88"/>
    <mergeCell ref="B73:B74"/>
    <mergeCell ref="B75:B76"/>
    <mergeCell ref="N79:Q79"/>
    <mergeCell ref="B80:F80"/>
    <mergeCell ref="B81:F81"/>
    <mergeCell ref="B82:F82"/>
    <mergeCell ref="B16:B18"/>
    <mergeCell ref="B30:B32"/>
    <mergeCell ref="B69:B70"/>
    <mergeCell ref="B71:B72"/>
    <mergeCell ref="K6:K7"/>
    <mergeCell ref="C6:C7"/>
    <mergeCell ref="D6:D7"/>
    <mergeCell ref="G6:G7"/>
    <mergeCell ref="H6:H7"/>
    <mergeCell ref="I6:I7"/>
    <mergeCell ref="J6:J7"/>
    <mergeCell ref="A1:Q1"/>
    <mergeCell ref="A2:Q2"/>
    <mergeCell ref="P3:Q3"/>
    <mergeCell ref="M4:Q4"/>
    <mergeCell ref="A5:A8"/>
    <mergeCell ref="C5:D5"/>
    <mergeCell ref="E5:E8"/>
    <mergeCell ref="J5:K5"/>
    <mergeCell ref="M5:M8"/>
    <mergeCell ref="B6:B7"/>
    <mergeCell ref="L6:L7"/>
    <mergeCell ref="N6:N7"/>
    <mergeCell ref="O6:O7"/>
    <mergeCell ref="P6:P7"/>
    <mergeCell ref="Q6:Q7"/>
  </mergeCells>
  <pageMargins left="0.39370078740157483" right="1.1417322834645669" top="0.74803149606299213" bottom="0.74803149606299213" header="0.31496062992125984" footer="0.31496062992125984"/>
  <pageSetup paperSize="5" scale="75" orientation="landscape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V244"/>
  <sheetViews>
    <sheetView view="pageBreakPreview" topLeftCell="A90" zoomScale="80" zoomScaleSheetLayoutView="80" workbookViewId="0">
      <selection activeCell="A119" sqref="A119:H119"/>
    </sheetView>
  </sheetViews>
  <sheetFormatPr baseColWidth="10" defaultColWidth="8.83203125" defaultRowHeight="14"/>
  <cols>
    <col min="1" max="1" width="7.83203125" style="242" customWidth="1"/>
    <col min="2" max="2" width="2.6640625" style="242" customWidth="1"/>
    <col min="3" max="3" width="17.1640625" style="242" customWidth="1"/>
    <col min="4" max="4" width="1.83203125" style="242" customWidth="1"/>
    <col min="5" max="5" width="4.5" style="242" customWidth="1"/>
    <col min="6" max="6" width="14.1640625" style="390" customWidth="1"/>
    <col min="7" max="7" width="26.1640625" style="242" customWidth="1"/>
    <col min="8" max="8" width="9.5" style="242" customWidth="1"/>
    <col min="9" max="9" width="14.33203125" style="242" customWidth="1"/>
    <col min="10" max="10" width="12.5" style="242" customWidth="1"/>
    <col min="11" max="11" width="14.5" style="242" customWidth="1"/>
    <col min="12" max="12" width="10.33203125" style="242" customWidth="1"/>
    <col min="13" max="13" width="16.33203125" style="242" customWidth="1"/>
    <col min="14" max="14" width="7" style="242" customWidth="1"/>
    <col min="15" max="15" width="7.5" style="242" customWidth="1"/>
    <col min="16" max="16" width="7.1640625" style="242" customWidth="1"/>
    <col min="17" max="17" width="13" style="242" customWidth="1"/>
    <col min="18" max="16384" width="8.83203125" style="242"/>
  </cols>
  <sheetData>
    <row r="1" spans="1:22" ht="16">
      <c r="A1" s="1859" t="s">
        <v>1923</v>
      </c>
      <c r="B1" s="1859"/>
      <c r="C1" s="1859"/>
      <c r="D1" s="1859"/>
      <c r="E1" s="1859"/>
      <c r="F1" s="1859"/>
      <c r="G1" s="1859"/>
      <c r="H1" s="1859"/>
      <c r="I1" s="1859"/>
      <c r="J1" s="1859"/>
      <c r="K1" s="1859"/>
      <c r="L1" s="1859"/>
      <c r="M1" s="1859"/>
      <c r="N1" s="1859"/>
      <c r="O1" s="1859"/>
      <c r="P1" s="1859"/>
      <c r="Q1" s="1859"/>
    </row>
    <row r="2" spans="1:22" ht="16">
      <c r="A2" s="392"/>
      <c r="B2" s="392"/>
      <c r="C2" s="392"/>
      <c r="D2" s="392"/>
      <c r="E2" s="392"/>
      <c r="F2" s="392"/>
      <c r="G2" s="392"/>
      <c r="H2" s="392"/>
      <c r="I2" s="392"/>
      <c r="J2" s="392"/>
      <c r="K2" s="392"/>
      <c r="L2" s="392"/>
      <c r="M2" s="392"/>
      <c r="N2" s="392"/>
      <c r="O2" s="392"/>
      <c r="P2" s="392"/>
      <c r="Q2" s="392"/>
    </row>
    <row r="3" spans="1:22" ht="16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</row>
    <row r="4" spans="1:22">
      <c r="A4" s="245"/>
      <c r="B4" s="245"/>
      <c r="C4" s="245"/>
      <c r="D4" s="245"/>
      <c r="G4" s="245"/>
      <c r="H4" s="245"/>
      <c r="I4" s="245"/>
      <c r="J4" s="245"/>
      <c r="K4" s="245"/>
      <c r="L4" s="245"/>
      <c r="N4" s="245"/>
      <c r="O4" s="245"/>
      <c r="P4" s="245"/>
      <c r="Q4" s="245"/>
    </row>
    <row r="5" spans="1:22" ht="15" thickBot="1"/>
    <row r="6" spans="1:22" ht="15" thickTop="1">
      <c r="A6" s="1849" t="s">
        <v>1726</v>
      </c>
      <c r="B6" s="1852" t="s">
        <v>1727</v>
      </c>
      <c r="C6" s="1853"/>
      <c r="D6" s="1853"/>
      <c r="E6" s="1854"/>
      <c r="F6" s="1845" t="s">
        <v>1728</v>
      </c>
      <c r="G6" s="1845" t="s">
        <v>1729</v>
      </c>
      <c r="H6" s="1845" t="s">
        <v>1730</v>
      </c>
      <c r="I6" s="1845" t="s">
        <v>1731</v>
      </c>
      <c r="J6" s="1845" t="s">
        <v>1732</v>
      </c>
      <c r="K6" s="1845" t="s">
        <v>1733</v>
      </c>
      <c r="L6" s="1845" t="s">
        <v>1734</v>
      </c>
      <c r="M6" s="1845" t="s">
        <v>1735</v>
      </c>
      <c r="N6" s="1846" t="s">
        <v>1736</v>
      </c>
      <c r="O6" s="1847"/>
      <c r="P6" s="1848"/>
      <c r="Q6" s="1835" t="s">
        <v>1777</v>
      </c>
    </row>
    <row r="7" spans="1:22">
      <c r="A7" s="1850"/>
      <c r="B7" s="1839"/>
      <c r="C7" s="1855"/>
      <c r="D7" s="1855"/>
      <c r="E7" s="1856"/>
      <c r="F7" s="1842"/>
      <c r="G7" s="1842"/>
      <c r="H7" s="1842"/>
      <c r="I7" s="1842"/>
      <c r="J7" s="1842"/>
      <c r="K7" s="1842"/>
      <c r="L7" s="1842"/>
      <c r="M7" s="1842"/>
      <c r="N7" s="1838" t="s">
        <v>1737</v>
      </c>
      <c r="O7" s="1838" t="s">
        <v>1738</v>
      </c>
      <c r="P7" s="1841" t="s">
        <v>1739</v>
      </c>
      <c r="Q7" s="1836"/>
    </row>
    <row r="8" spans="1:22">
      <c r="A8" s="1850"/>
      <c r="B8" s="1839"/>
      <c r="C8" s="1855"/>
      <c r="D8" s="1855"/>
      <c r="E8" s="1856"/>
      <c r="F8" s="1842"/>
      <c r="G8" s="1842"/>
      <c r="H8" s="1842"/>
      <c r="I8" s="1842"/>
      <c r="J8" s="1842"/>
      <c r="K8" s="1842"/>
      <c r="L8" s="1842"/>
      <c r="M8" s="1842"/>
      <c r="N8" s="1839"/>
      <c r="O8" s="1839"/>
      <c r="P8" s="1842"/>
      <c r="Q8" s="1836"/>
    </row>
    <row r="9" spans="1:22">
      <c r="A9" s="1851"/>
      <c r="B9" s="1840"/>
      <c r="C9" s="1857"/>
      <c r="D9" s="1857"/>
      <c r="E9" s="1858"/>
      <c r="F9" s="1843"/>
      <c r="G9" s="1843"/>
      <c r="H9" s="1843"/>
      <c r="I9" s="1843"/>
      <c r="J9" s="1843"/>
      <c r="K9" s="1843"/>
      <c r="L9" s="1843"/>
      <c r="M9" s="1843"/>
      <c r="N9" s="1840"/>
      <c r="O9" s="1840"/>
      <c r="P9" s="1843"/>
      <c r="Q9" s="1837"/>
    </row>
    <row r="10" spans="1:22">
      <c r="A10" s="246">
        <v>1</v>
      </c>
      <c r="B10" s="1844">
        <v>2</v>
      </c>
      <c r="C10" s="1844"/>
      <c r="D10" s="1844"/>
      <c r="E10" s="1844"/>
      <c r="F10" s="393">
        <v>3</v>
      </c>
      <c r="G10" s="393">
        <v>4</v>
      </c>
      <c r="H10" s="393">
        <v>5</v>
      </c>
      <c r="I10" s="393">
        <v>6</v>
      </c>
      <c r="J10" s="393">
        <v>7</v>
      </c>
      <c r="K10" s="393">
        <v>8</v>
      </c>
      <c r="L10" s="393">
        <v>9</v>
      </c>
      <c r="M10" s="393">
        <v>10</v>
      </c>
      <c r="N10" s="393">
        <v>11</v>
      </c>
      <c r="O10" s="393">
        <v>12</v>
      </c>
      <c r="P10" s="393">
        <v>13</v>
      </c>
      <c r="Q10" s="248">
        <v>14</v>
      </c>
    </row>
    <row r="11" spans="1:22">
      <c r="A11" s="327"/>
      <c r="B11" s="328"/>
      <c r="C11" s="328"/>
      <c r="D11" s="328"/>
      <c r="E11" s="329"/>
      <c r="F11" s="393"/>
      <c r="G11" s="393"/>
      <c r="H11" s="393"/>
      <c r="I11" s="393"/>
      <c r="J11" s="393"/>
      <c r="K11" s="393"/>
      <c r="L11" s="393"/>
      <c r="M11" s="393"/>
      <c r="N11" s="393"/>
      <c r="O11" s="393"/>
      <c r="P11" s="393"/>
      <c r="Q11" s="248"/>
    </row>
    <row r="12" spans="1:22">
      <c r="A12" s="295">
        <v>1</v>
      </c>
      <c r="B12" s="420" t="s">
        <v>1798</v>
      </c>
      <c r="C12" s="281"/>
      <c r="D12" s="281"/>
      <c r="E12" s="282"/>
      <c r="F12" s="283" t="s">
        <v>1799</v>
      </c>
      <c r="G12" s="283" t="s">
        <v>840</v>
      </c>
      <c r="H12" s="283" t="s">
        <v>840</v>
      </c>
      <c r="I12" s="283" t="s">
        <v>1744</v>
      </c>
      <c r="J12" s="283">
        <v>2007</v>
      </c>
      <c r="K12" s="265" t="s">
        <v>1785</v>
      </c>
      <c r="L12" s="287" t="s">
        <v>1743</v>
      </c>
      <c r="M12" s="253" t="s">
        <v>840</v>
      </c>
      <c r="N12" s="253" t="s">
        <v>927</v>
      </c>
      <c r="O12" s="253" t="s">
        <v>840</v>
      </c>
      <c r="P12" s="253" t="s">
        <v>840</v>
      </c>
      <c r="Q12" s="293"/>
    </row>
    <row r="13" spans="1:22">
      <c r="A13" s="250">
        <v>2</v>
      </c>
      <c r="B13" s="420" t="s">
        <v>1797</v>
      </c>
      <c r="C13" s="281"/>
      <c r="D13" s="281"/>
      <c r="E13" s="282"/>
      <c r="F13" s="283" t="s">
        <v>840</v>
      </c>
      <c r="G13" s="283" t="s">
        <v>840</v>
      </c>
      <c r="H13" s="283" t="s">
        <v>1780</v>
      </c>
      <c r="I13" s="283" t="s">
        <v>1741</v>
      </c>
      <c r="J13" s="283">
        <v>2009</v>
      </c>
      <c r="K13" s="253" t="s">
        <v>1742</v>
      </c>
      <c r="L13" s="287" t="s">
        <v>1743</v>
      </c>
      <c r="M13" s="265">
        <f>19322561/4</f>
        <v>4830640.25</v>
      </c>
      <c r="N13" s="253" t="s">
        <v>927</v>
      </c>
      <c r="O13" s="253" t="s">
        <v>840</v>
      </c>
      <c r="P13" s="253" t="s">
        <v>840</v>
      </c>
      <c r="Q13" s="255"/>
    </row>
    <row r="14" spans="1:22">
      <c r="A14" s="295">
        <v>3</v>
      </c>
      <c r="B14" s="420" t="s">
        <v>1782</v>
      </c>
      <c r="C14" s="281"/>
      <c r="D14" s="281"/>
      <c r="E14" s="282"/>
      <c r="F14" s="283" t="s">
        <v>840</v>
      </c>
      <c r="G14" s="283" t="s">
        <v>840</v>
      </c>
      <c r="H14" s="283" t="s">
        <v>840</v>
      </c>
      <c r="I14" s="283" t="s">
        <v>1744</v>
      </c>
      <c r="J14" s="283">
        <v>2009</v>
      </c>
      <c r="K14" s="265" t="s">
        <v>1783</v>
      </c>
      <c r="L14" s="287" t="s">
        <v>1784</v>
      </c>
      <c r="M14" s="265">
        <f>5863696/4</f>
        <v>1465924</v>
      </c>
      <c r="N14" s="253" t="s">
        <v>927</v>
      </c>
      <c r="O14" s="253" t="s">
        <v>840</v>
      </c>
      <c r="P14" s="253" t="s">
        <v>840</v>
      </c>
      <c r="Q14" s="255"/>
    </row>
    <row r="15" spans="1:22">
      <c r="A15" s="250">
        <v>4</v>
      </c>
      <c r="B15" s="420" t="s">
        <v>1745</v>
      </c>
      <c r="C15" s="281"/>
      <c r="D15" s="281"/>
      <c r="E15" s="282"/>
      <c r="F15" s="283"/>
      <c r="G15" s="283" t="s">
        <v>840</v>
      </c>
      <c r="H15" s="283" t="s">
        <v>1747</v>
      </c>
      <c r="I15" s="283" t="s">
        <v>1744</v>
      </c>
      <c r="J15" s="253">
        <v>2009</v>
      </c>
      <c r="K15" s="253" t="s">
        <v>1849</v>
      </c>
      <c r="L15" s="254" t="s">
        <v>1747</v>
      </c>
      <c r="M15" s="265" t="s">
        <v>840</v>
      </c>
      <c r="N15" s="253" t="s">
        <v>927</v>
      </c>
      <c r="O15" s="253" t="s">
        <v>840</v>
      </c>
      <c r="P15" s="253" t="s">
        <v>840</v>
      </c>
      <c r="Q15" s="293"/>
    </row>
    <row r="16" spans="1:22">
      <c r="A16" s="250">
        <v>6</v>
      </c>
      <c r="B16" s="420" t="s">
        <v>1782</v>
      </c>
      <c r="C16" s="281"/>
      <c r="D16" s="281"/>
      <c r="E16" s="282"/>
      <c r="F16" s="283"/>
      <c r="G16" s="283"/>
      <c r="H16" s="283"/>
      <c r="I16" s="283" t="s">
        <v>1744</v>
      </c>
      <c r="J16" s="283">
        <v>2010</v>
      </c>
      <c r="K16" s="265" t="s">
        <v>1783</v>
      </c>
      <c r="L16" s="287" t="s">
        <v>1781</v>
      </c>
      <c r="M16" s="253" t="s">
        <v>840</v>
      </c>
      <c r="N16" s="253" t="s">
        <v>927</v>
      </c>
      <c r="O16" s="253" t="s">
        <v>840</v>
      </c>
      <c r="P16" s="253" t="s">
        <v>840</v>
      </c>
      <c r="Q16" s="289"/>
      <c r="R16" s="276"/>
      <c r="S16" s="277"/>
      <c r="T16" s="278"/>
      <c r="U16" s="278"/>
      <c r="V16" s="278"/>
    </row>
    <row r="17" spans="1:17">
      <c r="A17" s="295">
        <v>7</v>
      </c>
      <c r="B17" s="420" t="s">
        <v>1850</v>
      </c>
      <c r="C17" s="281"/>
      <c r="D17" s="281"/>
      <c r="E17" s="282"/>
      <c r="F17" s="283" t="s">
        <v>840</v>
      </c>
      <c r="G17" s="283" t="s">
        <v>840</v>
      </c>
      <c r="H17" s="283" t="s">
        <v>1769</v>
      </c>
      <c r="I17" s="283" t="s">
        <v>1741</v>
      </c>
      <c r="J17" s="283">
        <v>2010</v>
      </c>
      <c r="K17" s="265" t="s">
        <v>1770</v>
      </c>
      <c r="L17" s="287" t="s">
        <v>1784</v>
      </c>
      <c r="M17" s="265" t="s">
        <v>840</v>
      </c>
      <c r="N17" s="253" t="s">
        <v>927</v>
      </c>
      <c r="O17" s="253" t="s">
        <v>840</v>
      </c>
      <c r="P17" s="253" t="s">
        <v>840</v>
      </c>
      <c r="Q17" s="255"/>
    </row>
    <row r="18" spans="1:17">
      <c r="A18" s="250">
        <v>8</v>
      </c>
      <c r="B18" s="422" t="s">
        <v>1787</v>
      </c>
      <c r="C18" s="256"/>
      <c r="D18" s="256"/>
      <c r="E18" s="257"/>
      <c r="F18" s="258" t="s">
        <v>1748</v>
      </c>
      <c r="G18" s="258" t="s">
        <v>840</v>
      </c>
      <c r="H18" s="258" t="s">
        <v>1827</v>
      </c>
      <c r="I18" s="258" t="s">
        <v>1929</v>
      </c>
      <c r="J18" s="258">
        <v>2010</v>
      </c>
      <c r="K18" s="265" t="s">
        <v>1789</v>
      </c>
      <c r="L18" s="290" t="s">
        <v>1743</v>
      </c>
      <c r="M18" s="291">
        <v>6000000</v>
      </c>
      <c r="N18" s="258" t="s">
        <v>927</v>
      </c>
      <c r="O18" s="253" t="s">
        <v>840</v>
      </c>
      <c r="P18" s="253" t="s">
        <v>840</v>
      </c>
      <c r="Q18" s="255"/>
    </row>
    <row r="19" spans="1:17">
      <c r="A19" s="250">
        <v>8</v>
      </c>
      <c r="B19" s="256" t="s">
        <v>1787</v>
      </c>
      <c r="C19" s="256"/>
      <c r="D19" s="256"/>
      <c r="E19" s="257"/>
      <c r="F19" s="258" t="s">
        <v>1847</v>
      </c>
      <c r="G19" s="258" t="s">
        <v>840</v>
      </c>
      <c r="H19" s="258" t="s">
        <v>1827</v>
      </c>
      <c r="I19" s="258" t="s">
        <v>1929</v>
      </c>
      <c r="J19" s="258">
        <v>2013</v>
      </c>
      <c r="K19" s="265" t="s">
        <v>1789</v>
      </c>
      <c r="L19" s="290" t="s">
        <v>1743</v>
      </c>
      <c r="M19" s="291">
        <v>4500000</v>
      </c>
      <c r="N19" s="258" t="s">
        <v>927</v>
      </c>
      <c r="O19" s="253" t="s">
        <v>840</v>
      </c>
      <c r="P19" s="253" t="s">
        <v>840</v>
      </c>
      <c r="Q19" s="255"/>
    </row>
    <row r="20" spans="1:17">
      <c r="A20" s="295">
        <v>9</v>
      </c>
      <c r="B20" s="422" t="s">
        <v>1790</v>
      </c>
      <c r="C20" s="256"/>
      <c r="D20" s="256"/>
      <c r="E20" s="257"/>
      <c r="F20" s="258" t="s">
        <v>1791</v>
      </c>
      <c r="G20" s="258" t="s">
        <v>1792</v>
      </c>
      <c r="H20" s="258" t="s">
        <v>1793</v>
      </c>
      <c r="I20" s="258" t="s">
        <v>1794</v>
      </c>
      <c r="J20" s="258">
        <v>2011</v>
      </c>
      <c r="K20" s="258" t="s">
        <v>1795</v>
      </c>
      <c r="L20" s="290" t="s">
        <v>1743</v>
      </c>
      <c r="M20" s="291">
        <v>10000000</v>
      </c>
      <c r="N20" s="258" t="s">
        <v>927</v>
      </c>
      <c r="O20" s="253" t="s">
        <v>840</v>
      </c>
      <c r="P20" s="253" t="s">
        <v>840</v>
      </c>
      <c r="Q20" s="292"/>
    </row>
    <row r="21" spans="1:17">
      <c r="A21" s="250">
        <v>10</v>
      </c>
      <c r="B21" s="256" t="s">
        <v>1829</v>
      </c>
      <c r="C21" s="256"/>
      <c r="D21" s="256"/>
      <c r="E21" s="257"/>
      <c r="F21" s="258" t="s">
        <v>1851</v>
      </c>
      <c r="G21" s="258" t="s">
        <v>840</v>
      </c>
      <c r="H21" s="258" t="s">
        <v>840</v>
      </c>
      <c r="I21" s="258" t="s">
        <v>1756</v>
      </c>
      <c r="J21" s="258">
        <v>2011</v>
      </c>
      <c r="K21" s="253" t="s">
        <v>1806</v>
      </c>
      <c r="L21" s="290" t="s">
        <v>1743</v>
      </c>
      <c r="M21" s="265">
        <v>18820000</v>
      </c>
      <c r="N21" s="253" t="s">
        <v>927</v>
      </c>
      <c r="O21" s="253" t="s">
        <v>840</v>
      </c>
      <c r="P21" s="253" t="s">
        <v>840</v>
      </c>
      <c r="Q21" s="292"/>
    </row>
    <row r="22" spans="1:17">
      <c r="A22" s="295">
        <v>11</v>
      </c>
      <c r="B22" s="256" t="s">
        <v>1831</v>
      </c>
      <c r="C22" s="256"/>
      <c r="D22" s="256"/>
      <c r="E22" s="257"/>
      <c r="F22" s="258" t="s">
        <v>1754</v>
      </c>
      <c r="G22" s="258" t="s">
        <v>840</v>
      </c>
      <c r="H22" s="258" t="s">
        <v>1773</v>
      </c>
      <c r="I22" s="258" t="s">
        <v>1756</v>
      </c>
      <c r="J22" s="258">
        <v>2012</v>
      </c>
      <c r="K22" s="265" t="s">
        <v>1757</v>
      </c>
      <c r="L22" s="290" t="s">
        <v>1743</v>
      </c>
      <c r="M22" s="291">
        <v>2500000</v>
      </c>
      <c r="N22" s="258" t="s">
        <v>927</v>
      </c>
      <c r="O22" s="253" t="s">
        <v>840</v>
      </c>
      <c r="P22" s="253" t="s">
        <v>840</v>
      </c>
      <c r="Q22" s="255"/>
    </row>
    <row r="23" spans="1:17" ht="15" thickBot="1">
      <c r="A23" s="299">
        <v>12</v>
      </c>
      <c r="B23" s="318" t="s">
        <v>1810</v>
      </c>
      <c r="C23" s="319"/>
      <c r="D23" s="319"/>
      <c r="E23" s="320"/>
      <c r="F23" s="302" t="s">
        <v>1901</v>
      </c>
      <c r="G23" s="302" t="s">
        <v>840</v>
      </c>
      <c r="H23" s="302" t="s">
        <v>1902</v>
      </c>
      <c r="I23" s="302" t="s">
        <v>1756</v>
      </c>
      <c r="J23" s="302">
        <v>2009</v>
      </c>
      <c r="K23" s="302" t="s">
        <v>1812</v>
      </c>
      <c r="L23" s="301" t="s">
        <v>1832</v>
      </c>
      <c r="M23" s="300">
        <v>14889500</v>
      </c>
      <c r="N23" s="302" t="s">
        <v>927</v>
      </c>
      <c r="O23" s="302" t="s">
        <v>840</v>
      </c>
      <c r="P23" s="302" t="s">
        <v>840</v>
      </c>
      <c r="Q23" s="330"/>
    </row>
    <row r="24" spans="1:17" ht="15" thickTop="1"/>
    <row r="25" spans="1:17">
      <c r="M25" s="1833" t="s">
        <v>1917</v>
      </c>
      <c r="N25" s="1833"/>
      <c r="O25" s="1833"/>
      <c r="P25" s="1833"/>
      <c r="Q25" s="1833"/>
    </row>
    <row r="26" spans="1:17">
      <c r="M26" s="390"/>
      <c r="N26" s="390"/>
      <c r="O26" s="390"/>
      <c r="P26" s="390"/>
      <c r="Q26" s="390"/>
    </row>
    <row r="27" spans="1:17">
      <c r="A27" s="1833" t="s">
        <v>1762</v>
      </c>
      <c r="B27" s="1833"/>
      <c r="C27" s="1833"/>
      <c r="D27" s="1833"/>
      <c r="E27" s="1833"/>
      <c r="F27" s="1833"/>
      <c r="G27" s="1833"/>
      <c r="H27" s="1833"/>
      <c r="M27" s="1833" t="s">
        <v>1763</v>
      </c>
      <c r="N27" s="1833"/>
      <c r="O27" s="1833"/>
      <c r="P27" s="1833"/>
      <c r="Q27" s="1833"/>
    </row>
    <row r="28" spans="1:17" ht="15.75" customHeight="1">
      <c r="A28" s="1834" t="s">
        <v>1916</v>
      </c>
      <c r="B28" s="1834"/>
      <c r="C28" s="1834"/>
      <c r="D28" s="1834"/>
      <c r="E28" s="1834"/>
      <c r="F28" s="1834"/>
      <c r="G28" s="1834"/>
      <c r="H28" s="1834"/>
      <c r="M28" s="1834" t="s">
        <v>888</v>
      </c>
      <c r="N28" s="1834"/>
      <c r="O28" s="1834"/>
      <c r="P28" s="1834"/>
      <c r="Q28" s="1834"/>
    </row>
    <row r="29" spans="1:17">
      <c r="A29" s="1834" t="s">
        <v>889</v>
      </c>
      <c r="B29" s="1834"/>
      <c r="C29" s="1834"/>
      <c r="D29" s="1834"/>
      <c r="E29" s="1834"/>
      <c r="F29" s="1834"/>
      <c r="G29" s="1834"/>
      <c r="H29" s="1834"/>
      <c r="M29" s="391"/>
      <c r="N29" s="391"/>
      <c r="O29" s="391"/>
      <c r="P29" s="391"/>
      <c r="Q29" s="391"/>
    </row>
    <row r="30" spans="1:17">
      <c r="A30" s="1834"/>
      <c r="B30" s="1834"/>
      <c r="C30" s="1834"/>
      <c r="D30" s="1834"/>
      <c r="E30" s="1834"/>
      <c r="F30" s="1834"/>
      <c r="G30" s="1834"/>
      <c r="H30" s="1834"/>
    </row>
    <row r="31" spans="1:17">
      <c r="F31" s="242"/>
    </row>
    <row r="32" spans="1:17">
      <c r="F32" s="242"/>
    </row>
    <row r="33" spans="1:17">
      <c r="F33" s="242"/>
    </row>
    <row r="34" spans="1:17">
      <c r="A34" s="1832" t="s">
        <v>1764</v>
      </c>
      <c r="B34" s="1832"/>
      <c r="C34" s="1832"/>
      <c r="D34" s="1832"/>
      <c r="E34" s="1832"/>
      <c r="F34" s="1832"/>
      <c r="G34" s="1832"/>
      <c r="H34" s="1832"/>
      <c r="M34" s="1832" t="s">
        <v>1915</v>
      </c>
      <c r="N34" s="1832"/>
      <c r="O34" s="1832"/>
      <c r="P34" s="1832"/>
      <c r="Q34" s="1832"/>
    </row>
    <row r="35" spans="1:17">
      <c r="A35" s="1833" t="s">
        <v>1765</v>
      </c>
      <c r="B35" s="1833"/>
      <c r="C35" s="1833"/>
      <c r="D35" s="1833"/>
      <c r="E35" s="1833"/>
      <c r="F35" s="1833"/>
      <c r="G35" s="1833"/>
      <c r="H35" s="1833"/>
      <c r="M35" s="1833" t="s">
        <v>1914</v>
      </c>
      <c r="N35" s="1833"/>
      <c r="O35" s="1833"/>
      <c r="P35" s="1833"/>
      <c r="Q35" s="1833"/>
    </row>
    <row r="36" spans="1:17">
      <c r="A36" s="390"/>
      <c r="B36" s="390"/>
      <c r="C36" s="390"/>
      <c r="D36" s="390"/>
      <c r="E36" s="390"/>
      <c r="G36" s="390"/>
      <c r="H36" s="390"/>
      <c r="M36" s="390"/>
      <c r="N36" s="390"/>
      <c r="O36" s="390"/>
      <c r="P36" s="390"/>
      <c r="Q36" s="390"/>
    </row>
    <row r="37" spans="1:17">
      <c r="A37" s="390"/>
      <c r="B37" s="390"/>
      <c r="C37" s="390"/>
      <c r="D37" s="390"/>
      <c r="E37" s="390"/>
      <c r="G37" s="390"/>
      <c r="H37" s="390"/>
      <c r="M37" s="390"/>
      <c r="N37" s="390"/>
      <c r="O37" s="390"/>
      <c r="P37" s="390"/>
      <c r="Q37" s="390"/>
    </row>
    <row r="38" spans="1:17">
      <c r="A38" s="390"/>
      <c r="B38" s="390"/>
      <c r="C38" s="390"/>
      <c r="D38" s="390"/>
      <c r="E38" s="390"/>
      <c r="G38" s="390"/>
      <c r="H38" s="390"/>
      <c r="M38" s="390"/>
      <c r="N38" s="390"/>
      <c r="O38" s="390"/>
      <c r="P38" s="390"/>
      <c r="Q38" s="390"/>
    </row>
    <row r="39" spans="1:17">
      <c r="A39" s="390"/>
      <c r="B39" s="390"/>
      <c r="C39" s="390"/>
      <c r="D39" s="390"/>
      <c r="E39" s="390"/>
      <c r="G39" s="390"/>
      <c r="H39" s="390"/>
      <c r="M39" s="390"/>
      <c r="N39" s="390"/>
      <c r="O39" s="390"/>
      <c r="P39" s="390"/>
      <c r="Q39" s="390"/>
    </row>
    <row r="40" spans="1:17">
      <c r="A40" s="390"/>
      <c r="B40" s="390"/>
      <c r="C40" s="390"/>
      <c r="D40" s="390"/>
      <c r="E40" s="390"/>
      <c r="G40" s="390"/>
      <c r="H40" s="390"/>
      <c r="M40" s="390"/>
      <c r="N40" s="390"/>
      <c r="O40" s="390"/>
      <c r="P40" s="390"/>
      <c r="Q40" s="390"/>
    </row>
    <row r="41" spans="1:17">
      <c r="A41" s="390"/>
      <c r="B41" s="390"/>
      <c r="C41" s="390"/>
      <c r="D41" s="390"/>
      <c r="E41" s="390"/>
      <c r="G41" s="390"/>
      <c r="H41" s="390"/>
      <c r="M41" s="390"/>
      <c r="N41" s="390"/>
      <c r="O41" s="390"/>
      <c r="P41" s="390"/>
      <c r="Q41" s="390"/>
    </row>
    <row r="42" spans="1:17">
      <c r="A42" s="390"/>
      <c r="B42" s="390"/>
      <c r="C42" s="390"/>
      <c r="D42" s="390"/>
      <c r="E42" s="390"/>
      <c r="G42" s="390"/>
      <c r="H42" s="390"/>
      <c r="M42" s="390"/>
      <c r="N42" s="390"/>
      <c r="O42" s="390"/>
      <c r="P42" s="390"/>
      <c r="Q42" s="390"/>
    </row>
    <row r="43" spans="1:17">
      <c r="A43" s="390"/>
      <c r="B43" s="390"/>
      <c r="C43" s="390"/>
      <c r="D43" s="390"/>
      <c r="E43" s="390"/>
      <c r="G43" s="390"/>
      <c r="H43" s="390"/>
      <c r="M43" s="390"/>
      <c r="N43" s="390"/>
      <c r="O43" s="390"/>
      <c r="P43" s="390"/>
      <c r="Q43" s="390"/>
    </row>
    <row r="44" spans="1:17" ht="16">
      <c r="A44" s="1859" t="s">
        <v>1717</v>
      </c>
      <c r="B44" s="1859"/>
      <c r="C44" s="1859"/>
      <c r="D44" s="1859"/>
      <c r="E44" s="1859"/>
      <c r="F44" s="1859"/>
      <c r="G44" s="1859"/>
      <c r="H44" s="1859"/>
      <c r="I44" s="1859"/>
      <c r="J44" s="1859"/>
      <c r="K44" s="1859"/>
      <c r="L44" s="1859"/>
      <c r="M44" s="1859"/>
      <c r="N44" s="1859"/>
      <c r="O44" s="1859"/>
      <c r="P44" s="1859"/>
      <c r="Q44" s="1859"/>
    </row>
    <row r="45" spans="1:17" ht="16.5" customHeight="1">
      <c r="A45" s="1859" t="s">
        <v>1918</v>
      </c>
      <c r="B45" s="1859"/>
      <c r="C45" s="1859"/>
      <c r="D45" s="1859"/>
      <c r="E45" s="1859"/>
      <c r="F45" s="1859"/>
      <c r="G45" s="1859"/>
      <c r="H45" s="1859"/>
      <c r="I45" s="1859"/>
      <c r="J45" s="1859"/>
      <c r="K45" s="1859"/>
      <c r="L45" s="1859"/>
      <c r="M45" s="1859"/>
      <c r="N45" s="1859"/>
      <c r="O45" s="1859"/>
      <c r="P45" s="1859"/>
      <c r="Q45" s="1859"/>
    </row>
    <row r="46" spans="1:17" ht="15.75" customHeight="1">
      <c r="A46" s="245"/>
      <c r="B46" s="245"/>
      <c r="C46" s="245"/>
      <c r="D46" s="245"/>
      <c r="E46" s="245"/>
      <c r="F46" s="391"/>
      <c r="G46" s="245"/>
      <c r="H46" s="245"/>
      <c r="I46" s="245"/>
      <c r="J46" s="245"/>
      <c r="K46" s="245"/>
      <c r="L46" s="245"/>
      <c r="M46" s="245"/>
      <c r="N46" s="245"/>
      <c r="O46" s="245"/>
      <c r="P46" s="245"/>
      <c r="Q46" s="249"/>
    </row>
    <row r="47" spans="1:17" ht="15.75" customHeight="1">
      <c r="A47" s="245" t="s">
        <v>1718</v>
      </c>
      <c r="B47" s="245"/>
      <c r="C47" s="245"/>
      <c r="D47" s="245" t="s">
        <v>1766</v>
      </c>
      <c r="E47" s="245" t="s">
        <v>1719</v>
      </c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</row>
    <row r="48" spans="1:17" ht="15.75" customHeight="1">
      <c r="A48" s="245" t="s">
        <v>1720</v>
      </c>
      <c r="B48" s="245"/>
      <c r="C48" s="245"/>
      <c r="D48" s="245" t="s">
        <v>1767</v>
      </c>
      <c r="E48" s="245" t="s">
        <v>1721</v>
      </c>
      <c r="G48" s="245"/>
      <c r="H48" s="245"/>
      <c r="I48" s="245"/>
      <c r="J48" s="245"/>
      <c r="K48" s="245"/>
      <c r="L48" s="245"/>
      <c r="M48" s="245"/>
      <c r="N48" s="245"/>
      <c r="O48" s="245"/>
      <c r="P48" s="245"/>
      <c r="Q48" s="245"/>
    </row>
    <row r="49" spans="1:17" ht="15.75" customHeight="1">
      <c r="A49" s="245" t="s">
        <v>1722</v>
      </c>
      <c r="B49" s="245"/>
      <c r="C49" s="245"/>
      <c r="D49" s="245" t="s">
        <v>1768</v>
      </c>
      <c r="E49" s="245" t="s">
        <v>1723</v>
      </c>
      <c r="G49" s="245"/>
      <c r="H49" s="245"/>
      <c r="I49" s="245"/>
      <c r="J49" s="245"/>
      <c r="K49" s="245"/>
      <c r="L49" s="245"/>
      <c r="M49" s="245"/>
      <c r="N49" s="245"/>
      <c r="O49" s="245"/>
      <c r="P49" s="245"/>
      <c r="Q49" s="245"/>
    </row>
    <row r="50" spans="1:17" ht="15.75" customHeight="1">
      <c r="A50" s="245" t="s">
        <v>1724</v>
      </c>
      <c r="B50" s="245"/>
      <c r="C50" s="245"/>
      <c r="D50" s="245" t="s">
        <v>1838</v>
      </c>
      <c r="E50" s="245" t="s">
        <v>1796</v>
      </c>
      <c r="G50" s="245"/>
      <c r="H50" s="245"/>
      <c r="I50" s="245"/>
      <c r="J50" s="245"/>
      <c r="K50" s="245"/>
      <c r="L50" s="245"/>
      <c r="N50" s="245"/>
      <c r="O50" s="245"/>
      <c r="P50" s="245"/>
      <c r="Q50" s="245"/>
    </row>
    <row r="51" spans="1:17" ht="15.75" customHeight="1">
      <c r="A51" s="245" t="s">
        <v>1725</v>
      </c>
      <c r="B51" s="245"/>
      <c r="C51" s="245"/>
      <c r="D51" s="245" t="s">
        <v>1852</v>
      </c>
      <c r="E51" s="245" t="s">
        <v>1922</v>
      </c>
      <c r="G51" s="245"/>
      <c r="H51" s="245"/>
      <c r="I51" s="245"/>
      <c r="J51" s="245"/>
      <c r="K51" s="245"/>
      <c r="L51" s="245"/>
      <c r="N51" s="245"/>
      <c r="O51" s="245"/>
      <c r="P51" s="245"/>
      <c r="Q51" s="245"/>
    </row>
    <row r="52" spans="1:17" ht="15.75" customHeight="1" thickBot="1"/>
    <row r="53" spans="1:17" ht="15.75" customHeight="1" thickTop="1">
      <c r="A53" s="1849" t="s">
        <v>1726</v>
      </c>
      <c r="B53" s="1852" t="s">
        <v>1727</v>
      </c>
      <c r="C53" s="1853"/>
      <c r="D53" s="1853"/>
      <c r="E53" s="1854"/>
      <c r="F53" s="1845" t="s">
        <v>1728</v>
      </c>
      <c r="G53" s="1845" t="s">
        <v>1729</v>
      </c>
      <c r="H53" s="1845" t="s">
        <v>1730</v>
      </c>
      <c r="I53" s="1845" t="s">
        <v>1731</v>
      </c>
      <c r="J53" s="1845" t="s">
        <v>1732</v>
      </c>
      <c r="K53" s="1845" t="s">
        <v>1733</v>
      </c>
      <c r="L53" s="1845" t="s">
        <v>1734</v>
      </c>
      <c r="M53" s="1845" t="s">
        <v>1735</v>
      </c>
      <c r="N53" s="1846" t="s">
        <v>1736</v>
      </c>
      <c r="O53" s="1847"/>
      <c r="P53" s="1848"/>
      <c r="Q53" s="1835" t="s">
        <v>1777</v>
      </c>
    </row>
    <row r="54" spans="1:17" ht="15.75" customHeight="1">
      <c r="A54" s="1850"/>
      <c r="B54" s="1839"/>
      <c r="C54" s="1855"/>
      <c r="D54" s="1855"/>
      <c r="E54" s="1856"/>
      <c r="F54" s="1842"/>
      <c r="G54" s="1842"/>
      <c r="H54" s="1842"/>
      <c r="I54" s="1842"/>
      <c r="J54" s="1842"/>
      <c r="K54" s="1842"/>
      <c r="L54" s="1842"/>
      <c r="M54" s="1842"/>
      <c r="N54" s="1838" t="s">
        <v>1737</v>
      </c>
      <c r="O54" s="1838" t="s">
        <v>1738</v>
      </c>
      <c r="P54" s="1841" t="s">
        <v>1739</v>
      </c>
      <c r="Q54" s="1836"/>
    </row>
    <row r="55" spans="1:17" ht="15.75" customHeight="1">
      <c r="A55" s="1850"/>
      <c r="B55" s="1839"/>
      <c r="C55" s="1855"/>
      <c r="D55" s="1855"/>
      <c r="E55" s="1856"/>
      <c r="F55" s="1842"/>
      <c r="G55" s="1842"/>
      <c r="H55" s="1842"/>
      <c r="I55" s="1842"/>
      <c r="J55" s="1842"/>
      <c r="K55" s="1842"/>
      <c r="L55" s="1842"/>
      <c r="M55" s="1842"/>
      <c r="N55" s="1839"/>
      <c r="O55" s="1839"/>
      <c r="P55" s="1842"/>
      <c r="Q55" s="1836"/>
    </row>
    <row r="56" spans="1:17" ht="15.75" customHeight="1">
      <c r="A56" s="1851"/>
      <c r="B56" s="1840"/>
      <c r="C56" s="1857"/>
      <c r="D56" s="1857"/>
      <c r="E56" s="1858"/>
      <c r="F56" s="1843"/>
      <c r="G56" s="1843"/>
      <c r="H56" s="1843"/>
      <c r="I56" s="1843"/>
      <c r="J56" s="1843"/>
      <c r="K56" s="1843"/>
      <c r="L56" s="1843"/>
      <c r="M56" s="1843"/>
      <c r="N56" s="1840"/>
      <c r="O56" s="1840"/>
      <c r="P56" s="1843"/>
      <c r="Q56" s="1837"/>
    </row>
    <row r="57" spans="1:17" ht="15.75" customHeight="1">
      <c r="A57" s="246">
        <v>1</v>
      </c>
      <c r="B57" s="1844">
        <v>2</v>
      </c>
      <c r="C57" s="1844"/>
      <c r="D57" s="1844"/>
      <c r="E57" s="1844"/>
      <c r="F57" s="393">
        <v>3</v>
      </c>
      <c r="G57" s="393">
        <v>4</v>
      </c>
      <c r="H57" s="393">
        <v>5</v>
      </c>
      <c r="I57" s="393">
        <v>6</v>
      </c>
      <c r="J57" s="393">
        <v>7</v>
      </c>
      <c r="K57" s="393">
        <v>8</v>
      </c>
      <c r="L57" s="393">
        <v>9</v>
      </c>
      <c r="M57" s="393">
        <v>10</v>
      </c>
      <c r="N57" s="393">
        <v>11</v>
      </c>
      <c r="O57" s="393">
        <v>12</v>
      </c>
      <c r="P57" s="393">
        <v>13</v>
      </c>
      <c r="Q57" s="248">
        <v>14</v>
      </c>
    </row>
    <row r="58" spans="1:17" ht="15.75" customHeight="1">
      <c r="A58" s="250">
        <v>1</v>
      </c>
      <c r="B58" s="420" t="s">
        <v>1778</v>
      </c>
      <c r="C58" s="281"/>
      <c r="D58" s="281"/>
      <c r="E58" s="282"/>
      <c r="F58" s="283" t="s">
        <v>1841</v>
      </c>
      <c r="G58" s="283" t="s">
        <v>840</v>
      </c>
      <c r="H58" s="283" t="s">
        <v>1740</v>
      </c>
      <c r="I58" s="283" t="s">
        <v>1741</v>
      </c>
      <c r="J58" s="283">
        <v>2007</v>
      </c>
      <c r="K58" s="253" t="s">
        <v>1742</v>
      </c>
      <c r="L58" s="287" t="s">
        <v>1784</v>
      </c>
      <c r="M58" s="265"/>
      <c r="N58" s="253" t="s">
        <v>927</v>
      </c>
      <c r="O58" s="253" t="s">
        <v>840</v>
      </c>
      <c r="P58" s="253" t="s">
        <v>840</v>
      </c>
      <c r="Q58" s="255"/>
    </row>
    <row r="59" spans="1:17" ht="15.75" customHeight="1">
      <c r="A59" s="250">
        <v>2</v>
      </c>
      <c r="B59" s="420" t="s">
        <v>1797</v>
      </c>
      <c r="C59" s="281"/>
      <c r="D59" s="281"/>
      <c r="E59" s="282"/>
      <c r="F59" s="283" t="s">
        <v>1817</v>
      </c>
      <c r="G59" s="283"/>
      <c r="H59" s="283" t="s">
        <v>1769</v>
      </c>
      <c r="I59" s="283" t="s">
        <v>1741</v>
      </c>
      <c r="J59" s="283">
        <v>2007</v>
      </c>
      <c r="K59" s="265" t="s">
        <v>1770</v>
      </c>
      <c r="L59" s="287" t="s">
        <v>1842</v>
      </c>
      <c r="M59" s="265" t="s">
        <v>840</v>
      </c>
      <c r="N59" s="253" t="s">
        <v>927</v>
      </c>
      <c r="O59" s="253"/>
      <c r="P59" s="253"/>
      <c r="Q59" s="255"/>
    </row>
    <row r="60" spans="1:17" ht="15.75" customHeight="1">
      <c r="A60" s="250">
        <v>3</v>
      </c>
      <c r="B60" s="420" t="s">
        <v>1798</v>
      </c>
      <c r="C60" s="281"/>
      <c r="D60" s="281"/>
      <c r="E60" s="282"/>
      <c r="F60" s="283" t="s">
        <v>1799</v>
      </c>
      <c r="G60" s="283" t="s">
        <v>840</v>
      </c>
      <c r="H60" s="283" t="s">
        <v>840</v>
      </c>
      <c r="I60" s="283" t="s">
        <v>1744</v>
      </c>
      <c r="J60" s="283">
        <v>2007</v>
      </c>
      <c r="K60" s="265" t="s">
        <v>1785</v>
      </c>
      <c r="L60" s="287" t="s">
        <v>1843</v>
      </c>
      <c r="M60" s="253" t="s">
        <v>840</v>
      </c>
      <c r="N60" s="253" t="s">
        <v>927</v>
      </c>
      <c r="O60" s="253" t="s">
        <v>840</v>
      </c>
      <c r="P60" s="253" t="s">
        <v>840</v>
      </c>
      <c r="Q60" s="289"/>
    </row>
    <row r="61" spans="1:17" ht="15.75" customHeight="1">
      <c r="A61" s="250">
        <v>4</v>
      </c>
      <c r="B61" s="421" t="s">
        <v>1771</v>
      </c>
      <c r="C61" s="281"/>
      <c r="D61" s="281"/>
      <c r="E61" s="282"/>
      <c r="F61" s="283" t="s">
        <v>1833</v>
      </c>
      <c r="G61" s="283" t="s">
        <v>840</v>
      </c>
      <c r="H61" s="283" t="s">
        <v>1773</v>
      </c>
      <c r="I61" s="283" t="s">
        <v>1774</v>
      </c>
      <c r="J61" s="283">
        <v>2007</v>
      </c>
      <c r="K61" s="265" t="s">
        <v>1757</v>
      </c>
      <c r="L61" s="290" t="s">
        <v>1743</v>
      </c>
      <c r="M61" s="291" t="s">
        <v>840</v>
      </c>
      <c r="N61" s="258" t="s">
        <v>927</v>
      </c>
      <c r="O61" s="253" t="s">
        <v>840</v>
      </c>
      <c r="P61" s="253" t="s">
        <v>840</v>
      </c>
      <c r="Q61" s="292"/>
    </row>
    <row r="62" spans="1:17" ht="17.25" customHeight="1">
      <c r="A62" s="250">
        <v>5</v>
      </c>
      <c r="B62" s="420" t="s">
        <v>1797</v>
      </c>
      <c r="C62" s="281"/>
      <c r="D62" s="281"/>
      <c r="E62" s="282"/>
      <c r="F62" s="283" t="s">
        <v>840</v>
      </c>
      <c r="G62" s="283" t="s">
        <v>840</v>
      </c>
      <c r="H62" s="283" t="s">
        <v>1780</v>
      </c>
      <c r="I62" s="283" t="s">
        <v>1741</v>
      </c>
      <c r="J62" s="283">
        <v>2008</v>
      </c>
      <c r="K62" s="253" t="s">
        <v>1742</v>
      </c>
      <c r="L62" s="287" t="s">
        <v>1819</v>
      </c>
      <c r="M62" s="265" t="s">
        <v>840</v>
      </c>
      <c r="N62" s="253" t="s">
        <v>927</v>
      </c>
      <c r="O62" s="253" t="s">
        <v>840</v>
      </c>
      <c r="P62" s="253" t="s">
        <v>840</v>
      </c>
      <c r="Q62" s="255"/>
    </row>
    <row r="63" spans="1:17" ht="17.25" customHeight="1">
      <c r="A63" s="250">
        <v>6</v>
      </c>
      <c r="B63" s="420" t="s">
        <v>1782</v>
      </c>
      <c r="C63" s="281"/>
      <c r="D63" s="281"/>
      <c r="E63" s="282"/>
      <c r="F63" s="283" t="s">
        <v>840</v>
      </c>
      <c r="G63" s="283" t="s">
        <v>840</v>
      </c>
      <c r="H63" s="283" t="s">
        <v>840</v>
      </c>
      <c r="I63" s="283" t="s">
        <v>1744</v>
      </c>
      <c r="J63" s="283">
        <v>2008</v>
      </c>
      <c r="K63" s="265" t="s">
        <v>1783</v>
      </c>
      <c r="L63" s="287" t="s">
        <v>1784</v>
      </c>
      <c r="M63" s="265" t="s">
        <v>840</v>
      </c>
      <c r="N63" s="253" t="s">
        <v>927</v>
      </c>
      <c r="O63" s="253"/>
      <c r="P63" s="253" t="s">
        <v>840</v>
      </c>
      <c r="Q63" s="255"/>
    </row>
    <row r="64" spans="1:17" ht="17.25" customHeight="1">
      <c r="A64" s="250">
        <v>7</v>
      </c>
      <c r="B64" s="422" t="s">
        <v>1844</v>
      </c>
      <c r="C64" s="256"/>
      <c r="D64" s="256"/>
      <c r="E64" s="257"/>
      <c r="F64" s="258" t="s">
        <v>840</v>
      </c>
      <c r="G64" s="258" t="s">
        <v>840</v>
      </c>
      <c r="H64" s="258" t="s">
        <v>1800</v>
      </c>
      <c r="I64" s="283" t="s">
        <v>1761</v>
      </c>
      <c r="J64" s="258">
        <v>2008</v>
      </c>
      <c r="K64" s="265" t="s">
        <v>1789</v>
      </c>
      <c r="L64" s="290" t="s">
        <v>1743</v>
      </c>
      <c r="M64" s="321" t="s">
        <v>840</v>
      </c>
      <c r="N64" s="258" t="s">
        <v>927</v>
      </c>
      <c r="O64" s="253" t="s">
        <v>840</v>
      </c>
      <c r="P64" s="253" t="s">
        <v>840</v>
      </c>
      <c r="Q64" s="292"/>
    </row>
    <row r="65" spans="1:17" ht="15.75" customHeight="1">
      <c r="A65" s="250">
        <v>8</v>
      </c>
      <c r="B65" s="420" t="s">
        <v>1797</v>
      </c>
      <c r="C65" s="281"/>
      <c r="D65" s="281"/>
      <c r="E65" s="282"/>
      <c r="F65" s="283"/>
      <c r="G65" s="283"/>
      <c r="H65" s="283" t="s">
        <v>1769</v>
      </c>
      <c r="I65" s="283" t="s">
        <v>1741</v>
      </c>
      <c r="J65" s="283">
        <v>2009</v>
      </c>
      <c r="K65" s="265" t="s">
        <v>1770</v>
      </c>
      <c r="L65" s="287" t="s">
        <v>1826</v>
      </c>
      <c r="M65" s="265">
        <f>1880000*4</f>
        <v>7520000</v>
      </c>
      <c r="N65" s="253" t="s">
        <v>927</v>
      </c>
      <c r="O65" s="253" t="s">
        <v>840</v>
      </c>
      <c r="P65" s="253" t="s">
        <v>840</v>
      </c>
      <c r="Q65" s="255"/>
    </row>
    <row r="66" spans="1:17" ht="18" customHeight="1">
      <c r="A66" s="250">
        <v>9</v>
      </c>
      <c r="B66" s="281" t="s">
        <v>1818</v>
      </c>
      <c r="C66" s="281"/>
      <c r="D66" s="281"/>
      <c r="E66" s="282"/>
      <c r="F66" s="283" t="s">
        <v>1775</v>
      </c>
      <c r="G66" s="283" t="s">
        <v>840</v>
      </c>
      <c r="H66" s="283" t="s">
        <v>840</v>
      </c>
      <c r="I66" s="283" t="s">
        <v>1744</v>
      </c>
      <c r="J66" s="283">
        <v>2013</v>
      </c>
      <c r="K66" s="265" t="s">
        <v>1776</v>
      </c>
      <c r="L66" s="287" t="s">
        <v>1853</v>
      </c>
      <c r="M66" s="294">
        <f>500000*7</f>
        <v>3500000</v>
      </c>
      <c r="N66" s="253" t="s">
        <v>927</v>
      </c>
      <c r="O66" s="253" t="s">
        <v>840</v>
      </c>
      <c r="P66" s="253" t="s">
        <v>840</v>
      </c>
      <c r="Q66" s="289"/>
    </row>
    <row r="67" spans="1:17" ht="18" customHeight="1">
      <c r="A67" s="250">
        <v>10</v>
      </c>
      <c r="B67" s="286" t="s">
        <v>1771</v>
      </c>
      <c r="C67" s="281"/>
      <c r="D67" s="281"/>
      <c r="E67" s="282"/>
      <c r="F67" s="283" t="s">
        <v>1772</v>
      </c>
      <c r="G67" s="283" t="s">
        <v>840</v>
      </c>
      <c r="H67" s="283" t="s">
        <v>1773</v>
      </c>
      <c r="I67" s="283" t="s">
        <v>1774</v>
      </c>
      <c r="J67" s="283">
        <v>2009</v>
      </c>
      <c r="K67" s="265" t="s">
        <v>1757</v>
      </c>
      <c r="L67" s="290" t="s">
        <v>1747</v>
      </c>
      <c r="M67" s="291">
        <f>2469498*2</f>
        <v>4938996</v>
      </c>
      <c r="N67" s="258" t="s">
        <v>927</v>
      </c>
      <c r="O67" s="253" t="s">
        <v>840</v>
      </c>
      <c r="P67" s="253" t="s">
        <v>840</v>
      </c>
      <c r="Q67" s="292"/>
    </row>
    <row r="68" spans="1:17" ht="15">
      <c r="A68" s="250">
        <v>11</v>
      </c>
      <c r="B68" s="256" t="s">
        <v>1848</v>
      </c>
      <c r="C68" s="256"/>
      <c r="D68" s="256"/>
      <c r="E68" s="257"/>
      <c r="F68" s="258" t="s">
        <v>1828</v>
      </c>
      <c r="G68" s="258"/>
      <c r="H68" s="258"/>
      <c r="I68" s="258" t="s">
        <v>1924</v>
      </c>
      <c r="J68" s="258">
        <v>2009</v>
      </c>
      <c r="K68" s="258" t="s">
        <v>1830</v>
      </c>
      <c r="L68" s="290" t="s">
        <v>1854</v>
      </c>
      <c r="M68" s="331" t="s">
        <v>840</v>
      </c>
      <c r="N68" s="258" t="s">
        <v>927</v>
      </c>
      <c r="O68" s="253" t="s">
        <v>840</v>
      </c>
      <c r="P68" s="253" t="s">
        <v>840</v>
      </c>
      <c r="Q68" s="324"/>
    </row>
    <row r="69" spans="1:17">
      <c r="A69" s="250">
        <v>12</v>
      </c>
      <c r="B69" s="281" t="s">
        <v>1782</v>
      </c>
      <c r="C69" s="281"/>
      <c r="D69" s="281"/>
      <c r="E69" s="282"/>
      <c r="F69" s="283" t="s">
        <v>1855</v>
      </c>
      <c r="G69" s="283" t="s">
        <v>840</v>
      </c>
      <c r="H69" s="283" t="s">
        <v>840</v>
      </c>
      <c r="I69" s="283" t="s">
        <v>1744</v>
      </c>
      <c r="J69" s="283">
        <v>2010</v>
      </c>
      <c r="K69" s="265" t="s">
        <v>1783</v>
      </c>
      <c r="L69" s="287" t="s">
        <v>1842</v>
      </c>
      <c r="M69" s="265" t="s">
        <v>840</v>
      </c>
      <c r="N69" s="253"/>
      <c r="O69" s="253" t="s">
        <v>966</v>
      </c>
      <c r="P69" s="253" t="s">
        <v>840</v>
      </c>
      <c r="Q69" s="288" t="s">
        <v>1856</v>
      </c>
    </row>
    <row r="70" spans="1:17">
      <c r="A70" s="250">
        <v>13</v>
      </c>
      <c r="B70" s="281" t="s">
        <v>1844</v>
      </c>
      <c r="C70" s="281"/>
      <c r="D70" s="281"/>
      <c r="E70" s="282"/>
      <c r="F70" s="283" t="s">
        <v>840</v>
      </c>
      <c r="G70" s="283" t="s">
        <v>840</v>
      </c>
      <c r="H70" s="283" t="s">
        <v>1820</v>
      </c>
      <c r="I70" s="283" t="s">
        <v>1761</v>
      </c>
      <c r="J70" s="283">
        <v>2010</v>
      </c>
      <c r="K70" s="265" t="s">
        <v>1801</v>
      </c>
      <c r="L70" s="287" t="s">
        <v>1857</v>
      </c>
      <c r="M70" s="265" t="s">
        <v>840</v>
      </c>
      <c r="N70" s="253" t="s">
        <v>927</v>
      </c>
      <c r="O70" s="253" t="s">
        <v>840</v>
      </c>
      <c r="P70" s="253" t="s">
        <v>840</v>
      </c>
      <c r="Q70" s="292"/>
    </row>
    <row r="71" spans="1:17" ht="15">
      <c r="A71" s="250">
        <v>14</v>
      </c>
      <c r="B71" s="256" t="s">
        <v>1844</v>
      </c>
      <c r="C71" s="256"/>
      <c r="D71" s="256"/>
      <c r="E71" s="257"/>
      <c r="F71" s="258" t="s">
        <v>840</v>
      </c>
      <c r="G71" s="258" t="s">
        <v>840</v>
      </c>
      <c r="H71" s="258" t="s">
        <v>1823</v>
      </c>
      <c r="I71" s="283" t="s">
        <v>1761</v>
      </c>
      <c r="J71" s="258">
        <v>2010</v>
      </c>
      <c r="K71" s="265" t="s">
        <v>1789</v>
      </c>
      <c r="L71" s="290" t="s">
        <v>1743</v>
      </c>
      <c r="M71" s="321" t="s">
        <v>840</v>
      </c>
      <c r="N71" s="258" t="s">
        <v>927</v>
      </c>
      <c r="O71" s="253" t="s">
        <v>840</v>
      </c>
      <c r="P71" s="253" t="s">
        <v>840</v>
      </c>
      <c r="Q71" s="292"/>
    </row>
    <row r="72" spans="1:17" ht="15">
      <c r="A72" s="250">
        <v>15</v>
      </c>
      <c r="B72" s="256" t="s">
        <v>1787</v>
      </c>
      <c r="C72" s="256"/>
      <c r="D72" s="256"/>
      <c r="E72" s="257"/>
      <c r="F72" s="258" t="s">
        <v>1802</v>
      </c>
      <c r="G72" s="258" t="s">
        <v>840</v>
      </c>
      <c r="H72" s="258" t="s">
        <v>1803</v>
      </c>
      <c r="I72" s="258" t="s">
        <v>1756</v>
      </c>
      <c r="J72" s="258">
        <v>2010</v>
      </c>
      <c r="K72" s="265" t="s">
        <v>1789</v>
      </c>
      <c r="L72" s="290" t="s">
        <v>1747</v>
      </c>
      <c r="M72" s="321" t="s">
        <v>840</v>
      </c>
      <c r="N72" s="258" t="s">
        <v>927</v>
      </c>
      <c r="O72" s="253" t="s">
        <v>840</v>
      </c>
      <c r="P72" s="253" t="s">
        <v>840</v>
      </c>
      <c r="Q72" s="292"/>
    </row>
    <row r="73" spans="1:17" ht="15">
      <c r="A73" s="250">
        <v>16</v>
      </c>
      <c r="B73" s="286" t="s">
        <v>1771</v>
      </c>
      <c r="C73" s="281"/>
      <c r="D73" s="281"/>
      <c r="E73" s="282"/>
      <c r="F73" s="283" t="s">
        <v>1821</v>
      </c>
      <c r="G73" s="283" t="s">
        <v>840</v>
      </c>
      <c r="H73" s="283" t="s">
        <v>1773</v>
      </c>
      <c r="I73" s="283" t="s">
        <v>1774</v>
      </c>
      <c r="J73" s="283">
        <v>2010</v>
      </c>
      <c r="K73" s="265" t="s">
        <v>1757</v>
      </c>
      <c r="L73" s="290" t="s">
        <v>1826</v>
      </c>
      <c r="M73" s="321" t="s">
        <v>840</v>
      </c>
      <c r="N73" s="258" t="s">
        <v>927</v>
      </c>
      <c r="O73" s="253" t="s">
        <v>840</v>
      </c>
      <c r="P73" s="253" t="s">
        <v>840</v>
      </c>
      <c r="Q73" s="292"/>
    </row>
    <row r="74" spans="1:17">
      <c r="A74" s="250">
        <v>17</v>
      </c>
      <c r="B74" s="256" t="s">
        <v>1790</v>
      </c>
      <c r="C74" s="256"/>
      <c r="D74" s="256"/>
      <c r="E74" s="257"/>
      <c r="F74" s="258" t="s">
        <v>1791</v>
      </c>
      <c r="G74" s="258" t="s">
        <v>1858</v>
      </c>
      <c r="H74" s="258" t="s">
        <v>1793</v>
      </c>
      <c r="I74" s="258" t="s">
        <v>1756</v>
      </c>
      <c r="J74" s="258">
        <v>2011</v>
      </c>
      <c r="K74" s="258" t="s">
        <v>1795</v>
      </c>
      <c r="L74" s="290" t="s">
        <v>1743</v>
      </c>
      <c r="M74" s="291">
        <v>12100000</v>
      </c>
      <c r="N74" s="258" t="s">
        <v>927</v>
      </c>
      <c r="O74" s="258" t="s">
        <v>840</v>
      </c>
      <c r="P74" s="258" t="s">
        <v>840</v>
      </c>
      <c r="Q74" s="324"/>
    </row>
    <row r="75" spans="1:17" ht="15">
      <c r="A75" s="250">
        <v>18</v>
      </c>
      <c r="B75" s="256" t="s">
        <v>1822</v>
      </c>
      <c r="C75" s="256"/>
      <c r="D75" s="256"/>
      <c r="E75" s="257"/>
      <c r="F75" s="258" t="s">
        <v>1833</v>
      </c>
      <c r="G75" s="258" t="s">
        <v>840</v>
      </c>
      <c r="H75" s="258" t="s">
        <v>840</v>
      </c>
      <c r="I75" s="258" t="s">
        <v>1805</v>
      </c>
      <c r="J75" s="258">
        <v>2011</v>
      </c>
      <c r="K75" s="253" t="s">
        <v>1806</v>
      </c>
      <c r="L75" s="290" t="s">
        <v>1743</v>
      </c>
      <c r="M75" s="322">
        <v>1500000</v>
      </c>
      <c r="N75" s="258" t="s">
        <v>927</v>
      </c>
      <c r="O75" s="253" t="s">
        <v>840</v>
      </c>
      <c r="P75" s="253" t="s">
        <v>840</v>
      </c>
      <c r="Q75" s="292"/>
    </row>
    <row r="76" spans="1:17" ht="15">
      <c r="A76" s="250">
        <v>19</v>
      </c>
      <c r="B76" s="256" t="s">
        <v>1822</v>
      </c>
      <c r="C76" s="256"/>
      <c r="D76" s="256"/>
      <c r="E76" s="257"/>
      <c r="F76" s="258" t="s">
        <v>1859</v>
      </c>
      <c r="G76" s="258" t="s">
        <v>840</v>
      </c>
      <c r="H76" s="258" t="s">
        <v>840</v>
      </c>
      <c r="I76" s="258" t="s">
        <v>1805</v>
      </c>
      <c r="J76" s="258">
        <v>2011</v>
      </c>
      <c r="K76" s="253" t="s">
        <v>1806</v>
      </c>
      <c r="L76" s="290" t="s">
        <v>1743</v>
      </c>
      <c r="M76" s="322">
        <v>10000000</v>
      </c>
      <c r="N76" s="258" t="s">
        <v>927</v>
      </c>
      <c r="O76" s="253" t="s">
        <v>840</v>
      </c>
      <c r="P76" s="253" t="s">
        <v>840</v>
      </c>
      <c r="Q76" s="324"/>
    </row>
    <row r="77" spans="1:17" ht="15">
      <c r="A77" s="250">
        <v>20</v>
      </c>
      <c r="B77" s="256" t="s">
        <v>1860</v>
      </c>
      <c r="C77" s="256"/>
      <c r="D77" s="256"/>
      <c r="E77" s="257"/>
      <c r="F77" s="258" t="s">
        <v>1791</v>
      </c>
      <c r="G77" s="258"/>
      <c r="H77" s="258" t="s">
        <v>1861</v>
      </c>
      <c r="I77" s="258" t="s">
        <v>1929</v>
      </c>
      <c r="J77" s="258">
        <v>2012</v>
      </c>
      <c r="K77" s="253" t="s">
        <v>1812</v>
      </c>
      <c r="L77" s="290" t="s">
        <v>1749</v>
      </c>
      <c r="M77" s="322">
        <v>19470000</v>
      </c>
      <c r="N77" s="258" t="s">
        <v>927</v>
      </c>
      <c r="O77" s="253" t="s">
        <v>840</v>
      </c>
      <c r="P77" s="253" t="s">
        <v>840</v>
      </c>
      <c r="Q77" s="324"/>
    </row>
    <row r="78" spans="1:17" ht="15">
      <c r="A78" s="250">
        <v>21</v>
      </c>
      <c r="B78" s="256" t="s">
        <v>1860</v>
      </c>
      <c r="C78" s="256"/>
      <c r="D78" s="256"/>
      <c r="E78" s="257"/>
      <c r="F78" s="258" t="s">
        <v>1828</v>
      </c>
      <c r="G78" s="258" t="s">
        <v>1862</v>
      </c>
      <c r="H78" s="258" t="s">
        <v>1814</v>
      </c>
      <c r="I78" s="258" t="s">
        <v>1929</v>
      </c>
      <c r="J78" s="258">
        <v>2012</v>
      </c>
      <c r="K78" s="253" t="s">
        <v>1812</v>
      </c>
      <c r="L78" s="290" t="s">
        <v>1749</v>
      </c>
      <c r="M78" s="322">
        <v>4995000</v>
      </c>
      <c r="N78" s="258" t="s">
        <v>927</v>
      </c>
      <c r="O78" s="253" t="s">
        <v>840</v>
      </c>
      <c r="P78" s="253" t="s">
        <v>840</v>
      </c>
      <c r="Q78" s="324"/>
    </row>
    <row r="79" spans="1:17" ht="15">
      <c r="A79" s="250">
        <v>22</v>
      </c>
      <c r="B79" s="256" t="s">
        <v>1860</v>
      </c>
      <c r="C79" s="256"/>
      <c r="D79" s="256"/>
      <c r="E79" s="257"/>
      <c r="F79" s="258" t="s">
        <v>1828</v>
      </c>
      <c r="G79" s="258" t="s">
        <v>1863</v>
      </c>
      <c r="H79" s="258" t="s">
        <v>1814</v>
      </c>
      <c r="I79" s="258" t="s">
        <v>1929</v>
      </c>
      <c r="J79" s="258">
        <v>2012</v>
      </c>
      <c r="K79" s="253" t="s">
        <v>1812</v>
      </c>
      <c r="L79" s="290" t="s">
        <v>1749</v>
      </c>
      <c r="M79" s="322">
        <v>4995000</v>
      </c>
      <c r="N79" s="258" t="s">
        <v>927</v>
      </c>
      <c r="O79" s="253" t="s">
        <v>840</v>
      </c>
      <c r="P79" s="253" t="s">
        <v>840</v>
      </c>
      <c r="Q79" s="324"/>
    </row>
    <row r="80" spans="1:17" ht="15">
      <c r="A80" s="250">
        <v>23</v>
      </c>
      <c r="B80" s="256" t="s">
        <v>1925</v>
      </c>
      <c r="C80" s="256"/>
      <c r="D80" s="256"/>
      <c r="E80" s="257"/>
      <c r="F80" s="258" t="s">
        <v>1926</v>
      </c>
      <c r="G80" s="418" t="s">
        <v>1927</v>
      </c>
      <c r="H80" s="258" t="s">
        <v>1928</v>
      </c>
      <c r="I80" s="258" t="s">
        <v>1929</v>
      </c>
      <c r="J80" s="258">
        <v>2011</v>
      </c>
      <c r="K80" s="253" t="s">
        <v>1812</v>
      </c>
      <c r="L80" s="290" t="s">
        <v>1749</v>
      </c>
      <c r="M80" s="419">
        <v>19965000</v>
      </c>
      <c r="N80" s="258" t="s">
        <v>927</v>
      </c>
      <c r="O80" s="253"/>
      <c r="P80" s="253"/>
      <c r="Q80" s="324"/>
    </row>
    <row r="81" spans="1:17" ht="15">
      <c r="A81" s="250">
        <v>24</v>
      </c>
      <c r="B81" s="256" t="s">
        <v>1836</v>
      </c>
      <c r="C81" s="256"/>
      <c r="D81" s="256"/>
      <c r="E81" s="257"/>
      <c r="F81" s="258" t="s">
        <v>1751</v>
      </c>
      <c r="G81" s="258"/>
      <c r="H81" s="258"/>
      <c r="I81" s="258" t="s">
        <v>1837</v>
      </c>
      <c r="J81" s="258">
        <v>2012</v>
      </c>
      <c r="K81" s="253" t="s">
        <v>1752</v>
      </c>
      <c r="L81" s="290" t="s">
        <v>1743</v>
      </c>
      <c r="M81" s="322">
        <v>9500000</v>
      </c>
      <c r="N81" s="258" t="s">
        <v>927</v>
      </c>
      <c r="O81" s="253" t="s">
        <v>840</v>
      </c>
      <c r="P81" s="253" t="s">
        <v>840</v>
      </c>
      <c r="Q81" s="324"/>
    </row>
    <row r="82" spans="1:17" ht="15">
      <c r="A82" s="250">
        <v>25</v>
      </c>
      <c r="B82" s="256" t="s">
        <v>1759</v>
      </c>
      <c r="C82" s="256"/>
      <c r="D82" s="256"/>
      <c r="E82" s="257"/>
      <c r="F82" s="258" t="s">
        <v>1864</v>
      </c>
      <c r="G82" s="258"/>
      <c r="H82" s="258"/>
      <c r="I82" s="258" t="s">
        <v>1837</v>
      </c>
      <c r="J82" s="258">
        <v>2012</v>
      </c>
      <c r="K82" s="258"/>
      <c r="L82" s="290" t="s">
        <v>1807</v>
      </c>
      <c r="M82" s="322">
        <v>15000000</v>
      </c>
      <c r="N82" s="258" t="s">
        <v>927</v>
      </c>
      <c r="O82" s="253" t="s">
        <v>840</v>
      </c>
      <c r="P82" s="253" t="s">
        <v>840</v>
      </c>
      <c r="Q82" s="324"/>
    </row>
    <row r="83" spans="1:17">
      <c r="A83" s="250">
        <v>26</v>
      </c>
      <c r="B83" s="256" t="s">
        <v>1865</v>
      </c>
      <c r="C83" s="256"/>
      <c r="D83" s="256"/>
      <c r="E83" s="257"/>
      <c r="F83" s="258" t="s">
        <v>1866</v>
      </c>
      <c r="G83" s="258" t="s">
        <v>841</v>
      </c>
      <c r="H83" s="258"/>
      <c r="I83" s="258"/>
      <c r="J83" s="258">
        <v>2012</v>
      </c>
      <c r="K83" s="258"/>
      <c r="L83" s="290" t="s">
        <v>1749</v>
      </c>
      <c r="M83" s="291">
        <v>19525000</v>
      </c>
      <c r="N83" s="258" t="s">
        <v>927</v>
      </c>
      <c r="O83" s="253" t="s">
        <v>840</v>
      </c>
      <c r="P83" s="253" t="s">
        <v>840</v>
      </c>
      <c r="Q83" s="324"/>
    </row>
    <row r="84" spans="1:17">
      <c r="A84" s="250">
        <v>27</v>
      </c>
      <c r="B84" s="256" t="s">
        <v>1822</v>
      </c>
      <c r="C84" s="256"/>
      <c r="D84" s="256"/>
      <c r="E84" s="257"/>
      <c r="F84" s="258" t="s">
        <v>1751</v>
      </c>
      <c r="G84" s="258"/>
      <c r="H84" s="258" t="s">
        <v>1824</v>
      </c>
      <c r="I84" s="258" t="s">
        <v>1867</v>
      </c>
      <c r="J84" s="258">
        <v>2012</v>
      </c>
      <c r="K84" s="258" t="s">
        <v>1806</v>
      </c>
      <c r="L84" s="290" t="s">
        <v>1807</v>
      </c>
      <c r="M84" s="291">
        <v>971250</v>
      </c>
      <c r="N84" s="258" t="s">
        <v>927</v>
      </c>
      <c r="O84" s="253" t="s">
        <v>840</v>
      </c>
      <c r="P84" s="253" t="s">
        <v>840</v>
      </c>
      <c r="Q84" s="324"/>
    </row>
    <row r="85" spans="1:17" ht="15" thickBot="1">
      <c r="A85" s="250">
        <v>28</v>
      </c>
      <c r="B85" s="319" t="s">
        <v>1822</v>
      </c>
      <c r="C85" s="319"/>
      <c r="D85" s="319"/>
      <c r="E85" s="320"/>
      <c r="F85" s="302" t="s">
        <v>1804</v>
      </c>
      <c r="G85" s="302"/>
      <c r="H85" s="302" t="s">
        <v>1824</v>
      </c>
      <c r="I85" s="302" t="s">
        <v>1867</v>
      </c>
      <c r="J85" s="302">
        <v>2012</v>
      </c>
      <c r="K85" s="302" t="s">
        <v>1806</v>
      </c>
      <c r="L85" s="301" t="s">
        <v>1807</v>
      </c>
      <c r="M85" s="300">
        <v>2500000</v>
      </c>
      <c r="N85" s="302" t="s">
        <v>927</v>
      </c>
      <c r="O85" s="302" t="s">
        <v>840</v>
      </c>
      <c r="P85" s="302" t="s">
        <v>840</v>
      </c>
      <c r="Q85" s="332"/>
    </row>
    <row r="86" spans="1:17" ht="15" thickTop="1">
      <c r="A86" s="303"/>
      <c r="B86" s="333"/>
      <c r="C86" s="333"/>
      <c r="D86" s="333"/>
      <c r="E86" s="333"/>
      <c r="F86" s="303"/>
      <c r="G86" s="303"/>
      <c r="H86" s="303"/>
      <c r="I86" s="303"/>
      <c r="J86" s="303"/>
      <c r="K86" s="303"/>
      <c r="L86" s="305"/>
      <c r="M86" s="304"/>
      <c r="N86" s="303"/>
      <c r="O86" s="303"/>
      <c r="P86" s="303"/>
      <c r="Q86" s="334"/>
    </row>
    <row r="87" spans="1:17">
      <c r="A87" s="274"/>
      <c r="B87" s="266"/>
      <c r="C87" s="266"/>
      <c r="D87" s="266"/>
      <c r="E87" s="266"/>
      <c r="F87" s="274"/>
      <c r="G87" s="274"/>
      <c r="H87" s="274"/>
      <c r="I87" s="274"/>
      <c r="J87" s="274"/>
      <c r="K87" s="274"/>
      <c r="L87" s="307"/>
      <c r="M87" s="306"/>
      <c r="N87" s="274"/>
      <c r="O87" s="274"/>
      <c r="P87" s="274"/>
      <c r="Q87" s="335"/>
    </row>
    <row r="88" spans="1:17">
      <c r="A88" s="274"/>
      <c r="B88" s="266"/>
      <c r="C88" s="266"/>
      <c r="D88" s="266"/>
      <c r="E88" s="266"/>
      <c r="F88" s="274"/>
      <c r="G88" s="274"/>
      <c r="H88" s="274"/>
      <c r="I88" s="274"/>
      <c r="J88" s="274"/>
      <c r="K88" s="274"/>
      <c r="L88" s="307"/>
      <c r="M88" s="306"/>
      <c r="N88" s="274"/>
      <c r="O88" s="274"/>
      <c r="P88" s="274"/>
      <c r="Q88" s="335"/>
    </row>
    <row r="89" spans="1:17">
      <c r="A89" s="274"/>
      <c r="B89" s="266"/>
      <c r="C89" s="266"/>
      <c r="D89" s="266"/>
      <c r="E89" s="266"/>
      <c r="F89" s="274"/>
      <c r="G89" s="274"/>
      <c r="H89" s="274"/>
      <c r="I89" s="274"/>
      <c r="J89" s="274"/>
      <c r="K89" s="274"/>
      <c r="L89" s="307"/>
      <c r="M89" s="306"/>
      <c r="N89" s="274"/>
      <c r="O89" s="274"/>
      <c r="P89" s="274"/>
      <c r="Q89" s="335"/>
    </row>
    <row r="90" spans="1:17">
      <c r="A90" s="274"/>
      <c r="B90" s="266"/>
      <c r="C90" s="266"/>
      <c r="D90" s="266"/>
      <c r="E90" s="266"/>
      <c r="F90" s="274"/>
      <c r="G90" s="274"/>
      <c r="H90" s="274"/>
      <c r="I90" s="274"/>
      <c r="J90" s="274"/>
      <c r="K90" s="274"/>
      <c r="L90" s="307"/>
      <c r="M90" s="306"/>
      <c r="N90" s="274"/>
      <c r="O90" s="274"/>
      <c r="P90" s="274"/>
      <c r="Q90" s="335"/>
    </row>
    <row r="91" spans="1:17" ht="15" thickBot="1">
      <c r="A91" s="308"/>
      <c r="B91" s="270"/>
      <c r="C91" s="270"/>
      <c r="D91" s="270"/>
      <c r="E91" s="270"/>
      <c r="F91" s="308"/>
      <c r="G91" s="308"/>
      <c r="H91" s="308"/>
      <c r="I91" s="308"/>
      <c r="J91" s="308"/>
      <c r="K91" s="308"/>
      <c r="L91" s="310"/>
      <c r="M91" s="309"/>
      <c r="N91" s="308"/>
      <c r="O91" s="308"/>
      <c r="P91" s="308"/>
      <c r="Q91" s="336"/>
    </row>
    <row r="92" spans="1:17" ht="15" thickTop="1">
      <c r="A92" s="1849" t="s">
        <v>1726</v>
      </c>
      <c r="B92" s="1852" t="s">
        <v>1727</v>
      </c>
      <c r="C92" s="1853"/>
      <c r="D92" s="1853"/>
      <c r="E92" s="1854"/>
      <c r="F92" s="1845" t="s">
        <v>1728</v>
      </c>
      <c r="G92" s="1845" t="s">
        <v>1729</v>
      </c>
      <c r="H92" s="1845" t="s">
        <v>1730</v>
      </c>
      <c r="I92" s="1845" t="s">
        <v>1731</v>
      </c>
      <c r="J92" s="1845" t="s">
        <v>1732</v>
      </c>
      <c r="K92" s="1845" t="s">
        <v>1733</v>
      </c>
      <c r="L92" s="1845" t="s">
        <v>1734</v>
      </c>
      <c r="M92" s="1845" t="s">
        <v>1735</v>
      </c>
      <c r="N92" s="1846" t="s">
        <v>1736</v>
      </c>
      <c r="O92" s="1847"/>
      <c r="P92" s="1848"/>
      <c r="Q92" s="1835" t="s">
        <v>1777</v>
      </c>
    </row>
    <row r="93" spans="1:17">
      <c r="A93" s="1850"/>
      <c r="B93" s="1839"/>
      <c r="C93" s="1855"/>
      <c r="D93" s="1855"/>
      <c r="E93" s="1856"/>
      <c r="F93" s="1842"/>
      <c r="G93" s="1842"/>
      <c r="H93" s="1842"/>
      <c r="I93" s="1842"/>
      <c r="J93" s="1842"/>
      <c r="K93" s="1842"/>
      <c r="L93" s="1842"/>
      <c r="M93" s="1842"/>
      <c r="N93" s="1838" t="s">
        <v>1737</v>
      </c>
      <c r="O93" s="1838" t="s">
        <v>1738</v>
      </c>
      <c r="P93" s="1841" t="s">
        <v>1739</v>
      </c>
      <c r="Q93" s="1836"/>
    </row>
    <row r="94" spans="1:17">
      <c r="A94" s="1850"/>
      <c r="B94" s="1839"/>
      <c r="C94" s="1855"/>
      <c r="D94" s="1855"/>
      <c r="E94" s="1856"/>
      <c r="F94" s="1842"/>
      <c r="G94" s="1842"/>
      <c r="H94" s="1842"/>
      <c r="I94" s="1842"/>
      <c r="J94" s="1842"/>
      <c r="K94" s="1842"/>
      <c r="L94" s="1842"/>
      <c r="M94" s="1842"/>
      <c r="N94" s="1839"/>
      <c r="O94" s="1839"/>
      <c r="P94" s="1842"/>
      <c r="Q94" s="1836"/>
    </row>
    <row r="95" spans="1:17">
      <c r="A95" s="1851"/>
      <c r="B95" s="1840"/>
      <c r="C95" s="1857"/>
      <c r="D95" s="1857"/>
      <c r="E95" s="1858"/>
      <c r="F95" s="1843"/>
      <c r="G95" s="1843"/>
      <c r="H95" s="1843"/>
      <c r="I95" s="1843"/>
      <c r="J95" s="1843"/>
      <c r="K95" s="1843"/>
      <c r="L95" s="1843"/>
      <c r="M95" s="1843"/>
      <c r="N95" s="1840"/>
      <c r="O95" s="1840"/>
      <c r="P95" s="1843"/>
      <c r="Q95" s="1837"/>
    </row>
    <row r="96" spans="1:17" ht="15" thickBot="1">
      <c r="A96" s="246">
        <v>1</v>
      </c>
      <c r="B96" s="1844">
        <v>2</v>
      </c>
      <c r="C96" s="1844"/>
      <c r="D96" s="1844"/>
      <c r="E96" s="1844"/>
      <c r="F96" s="393">
        <v>3</v>
      </c>
      <c r="G96" s="393">
        <v>4</v>
      </c>
      <c r="H96" s="393">
        <v>5</v>
      </c>
      <c r="I96" s="393">
        <v>6</v>
      </c>
      <c r="J96" s="393">
        <v>7</v>
      </c>
      <c r="K96" s="393">
        <v>8</v>
      </c>
      <c r="L96" s="393">
        <v>9</v>
      </c>
      <c r="M96" s="393">
        <v>10</v>
      </c>
      <c r="N96" s="393">
        <v>11</v>
      </c>
      <c r="O96" s="393">
        <v>12</v>
      </c>
      <c r="P96" s="393">
        <v>13</v>
      </c>
      <c r="Q96" s="248">
        <v>14</v>
      </c>
    </row>
    <row r="97" spans="1:17" ht="15" thickTop="1">
      <c r="A97" s="337">
        <v>28</v>
      </c>
      <c r="B97" s="338" t="s">
        <v>1848</v>
      </c>
      <c r="C97" s="338"/>
      <c r="D97" s="338"/>
      <c r="E97" s="339"/>
      <c r="F97" s="340" t="s">
        <v>1828</v>
      </c>
      <c r="G97" s="340" t="s">
        <v>1868</v>
      </c>
      <c r="H97" s="340" t="s">
        <v>1811</v>
      </c>
      <c r="I97" s="340" t="s">
        <v>1867</v>
      </c>
      <c r="J97" s="340">
        <v>2012</v>
      </c>
      <c r="K97" s="340" t="s">
        <v>1806</v>
      </c>
      <c r="L97" s="341" t="s">
        <v>1749</v>
      </c>
      <c r="M97" s="342">
        <v>7620150</v>
      </c>
      <c r="N97" s="340" t="s">
        <v>927</v>
      </c>
      <c r="O97" s="340" t="s">
        <v>840</v>
      </c>
      <c r="P97" s="340" t="s">
        <v>840</v>
      </c>
      <c r="Q97" s="343"/>
    </row>
    <row r="98" spans="1:17">
      <c r="A98" s="250">
        <v>29</v>
      </c>
      <c r="B98" s="256" t="s">
        <v>1848</v>
      </c>
      <c r="C98" s="256"/>
      <c r="D98" s="256"/>
      <c r="E98" s="257"/>
      <c r="F98" s="258" t="s">
        <v>1828</v>
      </c>
      <c r="G98" s="258" t="s">
        <v>1869</v>
      </c>
      <c r="H98" s="258" t="s">
        <v>1811</v>
      </c>
      <c r="I98" s="258" t="s">
        <v>1867</v>
      </c>
      <c r="J98" s="258">
        <v>2012</v>
      </c>
      <c r="K98" s="258" t="s">
        <v>1806</v>
      </c>
      <c r="L98" s="290" t="s">
        <v>1749</v>
      </c>
      <c r="M98" s="291">
        <v>7620150</v>
      </c>
      <c r="N98" s="258" t="s">
        <v>927</v>
      </c>
      <c r="O98" s="253" t="s">
        <v>840</v>
      </c>
      <c r="P98" s="253" t="s">
        <v>840</v>
      </c>
      <c r="Q98" s="324"/>
    </row>
    <row r="99" spans="1:17">
      <c r="A99" s="250">
        <v>30</v>
      </c>
      <c r="B99" s="256" t="s">
        <v>1848</v>
      </c>
      <c r="C99" s="256"/>
      <c r="D99" s="256"/>
      <c r="E99" s="257"/>
      <c r="F99" s="258" t="s">
        <v>1828</v>
      </c>
      <c r="G99" s="258" t="s">
        <v>1870</v>
      </c>
      <c r="H99" s="258" t="s">
        <v>1811</v>
      </c>
      <c r="I99" s="258" t="s">
        <v>1867</v>
      </c>
      <c r="J99" s="258">
        <v>2012</v>
      </c>
      <c r="K99" s="258" t="s">
        <v>1806</v>
      </c>
      <c r="L99" s="290" t="s">
        <v>1749</v>
      </c>
      <c r="M99" s="291">
        <v>7620150</v>
      </c>
      <c r="N99" s="258" t="s">
        <v>927</v>
      </c>
      <c r="O99" s="253" t="s">
        <v>840</v>
      </c>
      <c r="P99" s="253" t="s">
        <v>840</v>
      </c>
      <c r="Q99" s="324"/>
    </row>
    <row r="100" spans="1:17">
      <c r="A100" s="250">
        <v>31</v>
      </c>
      <c r="B100" s="256" t="s">
        <v>1835</v>
      </c>
      <c r="C100" s="256"/>
      <c r="D100" s="256"/>
      <c r="E100" s="257"/>
      <c r="F100" s="258" t="s">
        <v>1871</v>
      </c>
      <c r="G100" s="258"/>
      <c r="H100" s="258"/>
      <c r="I100" s="258" t="s">
        <v>1756</v>
      </c>
      <c r="J100" s="258">
        <v>2012</v>
      </c>
      <c r="K100" s="258"/>
      <c r="L100" s="290" t="s">
        <v>1872</v>
      </c>
      <c r="M100" s="291">
        <v>4495500</v>
      </c>
      <c r="N100" s="258" t="s">
        <v>927</v>
      </c>
      <c r="O100" s="253" t="s">
        <v>840</v>
      </c>
      <c r="P100" s="253" t="s">
        <v>840</v>
      </c>
      <c r="Q100" s="324"/>
    </row>
    <row r="101" spans="1:17">
      <c r="A101" s="295">
        <v>32</v>
      </c>
      <c r="B101" s="422" t="s">
        <v>1921</v>
      </c>
      <c r="C101" s="256"/>
      <c r="D101" s="256"/>
      <c r="E101" s="257"/>
      <c r="F101" s="258" t="s">
        <v>1920</v>
      </c>
      <c r="G101" s="258"/>
      <c r="H101" s="258"/>
      <c r="I101" s="258" t="s">
        <v>1756</v>
      </c>
      <c r="J101" s="258">
        <v>2012</v>
      </c>
      <c r="K101" s="258"/>
      <c r="L101" s="290" t="s">
        <v>1749</v>
      </c>
      <c r="M101" s="291">
        <v>5967915</v>
      </c>
      <c r="N101" s="258" t="s">
        <v>927</v>
      </c>
      <c r="O101" s="253" t="s">
        <v>840</v>
      </c>
      <c r="P101" s="253" t="s">
        <v>840</v>
      </c>
      <c r="Q101" s="324"/>
    </row>
    <row r="102" spans="1:17" ht="16.5" customHeight="1">
      <c r="A102" s="250">
        <v>33</v>
      </c>
      <c r="B102" s="423" t="s">
        <v>1834</v>
      </c>
      <c r="C102" s="251"/>
      <c r="D102" s="251"/>
      <c r="E102" s="252"/>
      <c r="F102" s="253" t="s">
        <v>1779</v>
      </c>
      <c r="G102" s="253"/>
      <c r="H102" s="253"/>
      <c r="I102" s="253" t="s">
        <v>1758</v>
      </c>
      <c r="J102" s="253">
        <v>2013</v>
      </c>
      <c r="K102" s="253"/>
      <c r="L102" s="287" t="s">
        <v>1872</v>
      </c>
      <c r="M102" s="265">
        <f>3*1500000</f>
        <v>4500000</v>
      </c>
      <c r="N102" s="253" t="s">
        <v>927</v>
      </c>
      <c r="O102" s="253" t="s">
        <v>840</v>
      </c>
      <c r="P102" s="253" t="s">
        <v>840</v>
      </c>
      <c r="Q102" s="292"/>
    </row>
    <row r="103" spans="1:17" ht="15.75" customHeight="1">
      <c r="A103" s="250">
        <v>34</v>
      </c>
      <c r="B103" s="423" t="s">
        <v>1787</v>
      </c>
      <c r="C103" s="251"/>
      <c r="D103" s="251"/>
      <c r="E103" s="252"/>
      <c r="F103" s="253" t="s">
        <v>1847</v>
      </c>
      <c r="G103" s="253"/>
      <c r="H103" s="253" t="s">
        <v>1827</v>
      </c>
      <c r="I103" s="253" t="s">
        <v>1867</v>
      </c>
      <c r="J103" s="253">
        <v>2013</v>
      </c>
      <c r="K103" s="253"/>
      <c r="L103" s="287" t="s">
        <v>1873</v>
      </c>
      <c r="M103" s="265">
        <v>4500000</v>
      </c>
      <c r="N103" s="253" t="s">
        <v>927</v>
      </c>
      <c r="O103" s="253" t="s">
        <v>840</v>
      </c>
      <c r="P103" s="253" t="s">
        <v>840</v>
      </c>
      <c r="Q103" s="292"/>
    </row>
    <row r="104" spans="1:17" ht="15.75" customHeight="1">
      <c r="A104" s="250">
        <v>35</v>
      </c>
      <c r="B104" s="423" t="s">
        <v>1822</v>
      </c>
      <c r="C104" s="251"/>
      <c r="D104" s="251"/>
      <c r="E104" s="252"/>
      <c r="F104" s="253" t="s">
        <v>1874</v>
      </c>
      <c r="G104" s="253"/>
      <c r="H104" s="253" t="s">
        <v>1824</v>
      </c>
      <c r="I104" s="253" t="s">
        <v>1867</v>
      </c>
      <c r="J104" s="253">
        <v>2013</v>
      </c>
      <c r="K104" s="253" t="s">
        <v>1806</v>
      </c>
      <c r="L104" s="287" t="s">
        <v>1749</v>
      </c>
      <c r="M104" s="265">
        <v>2500000</v>
      </c>
      <c r="N104" s="253" t="s">
        <v>927</v>
      </c>
      <c r="O104" s="253" t="s">
        <v>840</v>
      </c>
      <c r="P104" s="253" t="s">
        <v>840</v>
      </c>
      <c r="Q104" s="292"/>
    </row>
    <row r="105" spans="1:17" ht="15.75" customHeight="1">
      <c r="A105" s="250">
        <v>36</v>
      </c>
      <c r="B105" s="421" t="s">
        <v>1809</v>
      </c>
      <c r="C105" s="251"/>
      <c r="D105" s="251"/>
      <c r="E105" s="252"/>
      <c r="F105" s="253" t="s">
        <v>1779</v>
      </c>
      <c r="G105" s="253" t="s">
        <v>840</v>
      </c>
      <c r="H105" s="253" t="s">
        <v>840</v>
      </c>
      <c r="I105" s="253" t="s">
        <v>1741</v>
      </c>
      <c r="J105" s="253">
        <v>2013</v>
      </c>
      <c r="K105" s="296" t="s">
        <v>1786</v>
      </c>
      <c r="L105" s="287" t="s">
        <v>1784</v>
      </c>
      <c r="M105" s="284">
        <f>25000000/5</f>
        <v>5000000</v>
      </c>
      <c r="N105" s="253" t="s">
        <v>927</v>
      </c>
      <c r="O105" s="253" t="s">
        <v>840</v>
      </c>
      <c r="P105" s="253" t="s">
        <v>840</v>
      </c>
      <c r="Q105" s="255"/>
    </row>
    <row r="106" spans="1:17">
      <c r="A106" s="250">
        <v>37</v>
      </c>
      <c r="B106" s="421" t="s">
        <v>1808</v>
      </c>
      <c r="C106" s="281"/>
      <c r="D106" s="281"/>
      <c r="E106" s="282"/>
      <c r="F106" s="283" t="s">
        <v>1779</v>
      </c>
      <c r="G106" s="283" t="s">
        <v>840</v>
      </c>
      <c r="H106" s="283" t="s">
        <v>840</v>
      </c>
      <c r="I106" s="283" t="s">
        <v>1741</v>
      </c>
      <c r="J106" s="253">
        <v>2013</v>
      </c>
      <c r="K106" s="315" t="s">
        <v>1786</v>
      </c>
      <c r="L106" s="287" t="s">
        <v>1743</v>
      </c>
      <c r="M106" s="265">
        <f>20000000/4</f>
        <v>5000000</v>
      </c>
      <c r="N106" s="253" t="s">
        <v>927</v>
      </c>
      <c r="O106" s="253" t="s">
        <v>840</v>
      </c>
      <c r="P106" s="253" t="s">
        <v>840</v>
      </c>
      <c r="Q106" s="288"/>
    </row>
    <row r="107" spans="1:17" ht="15" thickBot="1">
      <c r="A107" s="269"/>
      <c r="B107" s="344"/>
      <c r="C107" s="344"/>
      <c r="D107" s="344"/>
      <c r="E107" s="345"/>
      <c r="F107" s="272"/>
      <c r="G107" s="272"/>
      <c r="H107" s="272"/>
      <c r="I107" s="346"/>
      <c r="J107" s="272"/>
      <c r="K107" s="346"/>
      <c r="L107" s="347"/>
      <c r="M107" s="272"/>
      <c r="N107" s="272"/>
      <c r="O107" s="272"/>
      <c r="P107" s="272"/>
      <c r="Q107" s="348"/>
    </row>
    <row r="108" spans="1:17" ht="15" thickTop="1"/>
    <row r="109" spans="1:17">
      <c r="M109" s="1833" t="s">
        <v>1917</v>
      </c>
      <c r="N109" s="1833"/>
      <c r="O109" s="1833"/>
      <c r="P109" s="1833"/>
      <c r="Q109" s="1833"/>
    </row>
    <row r="110" spans="1:17">
      <c r="M110" s="390"/>
      <c r="N110" s="390"/>
      <c r="O110" s="390"/>
      <c r="P110" s="390"/>
      <c r="Q110" s="390"/>
    </row>
    <row r="111" spans="1:17">
      <c r="A111" s="1833" t="s">
        <v>1762</v>
      </c>
      <c r="B111" s="1833"/>
      <c r="C111" s="1833"/>
      <c r="D111" s="1833"/>
      <c r="E111" s="1833"/>
      <c r="F111" s="1833"/>
      <c r="G111" s="1833"/>
      <c r="H111" s="1833"/>
      <c r="M111" s="1833" t="s">
        <v>1763</v>
      </c>
      <c r="N111" s="1833"/>
      <c r="O111" s="1833"/>
      <c r="P111" s="1833"/>
      <c r="Q111" s="1833"/>
    </row>
    <row r="112" spans="1:17">
      <c r="A112" s="1834" t="s">
        <v>1916</v>
      </c>
      <c r="B112" s="1834"/>
      <c r="C112" s="1834"/>
      <c r="D112" s="1834"/>
      <c r="E112" s="1834"/>
      <c r="F112" s="1834"/>
      <c r="G112" s="1834"/>
      <c r="H112" s="1834"/>
      <c r="M112" s="1834" t="s">
        <v>888</v>
      </c>
      <c r="N112" s="1834"/>
      <c r="O112" s="1834"/>
      <c r="P112" s="1834"/>
      <c r="Q112" s="1834"/>
    </row>
    <row r="113" spans="1:17">
      <c r="A113" s="1834" t="s">
        <v>889</v>
      </c>
      <c r="B113" s="1834"/>
      <c r="C113" s="1834"/>
      <c r="D113" s="1834"/>
      <c r="E113" s="1834"/>
      <c r="F113" s="1834"/>
      <c r="G113" s="1834"/>
      <c r="H113" s="1834"/>
      <c r="M113" s="391"/>
      <c r="N113" s="391"/>
      <c r="O113" s="391"/>
      <c r="P113" s="391"/>
      <c r="Q113" s="391"/>
    </row>
    <row r="114" spans="1:17">
      <c r="A114" s="1834"/>
      <c r="B114" s="1834"/>
      <c r="C114" s="1834"/>
      <c r="D114" s="1834"/>
      <c r="E114" s="1834"/>
      <c r="F114" s="1834"/>
      <c r="G114" s="1834"/>
      <c r="H114" s="1834"/>
    </row>
    <row r="115" spans="1:17">
      <c r="F115" s="242"/>
    </row>
    <row r="116" spans="1:17">
      <c r="F116" s="242"/>
    </row>
    <row r="117" spans="1:17">
      <c r="F117" s="242"/>
    </row>
    <row r="118" spans="1:17">
      <c r="A118" s="1832" t="s">
        <v>1764</v>
      </c>
      <c r="B118" s="1832"/>
      <c r="C118" s="1832"/>
      <c r="D118" s="1832"/>
      <c r="E118" s="1832"/>
      <c r="F118" s="1832"/>
      <c r="G118" s="1832"/>
      <c r="H118" s="1832"/>
      <c r="M118" s="1832" t="s">
        <v>1915</v>
      </c>
      <c r="N118" s="1832"/>
      <c r="O118" s="1832"/>
      <c r="P118" s="1832"/>
      <c r="Q118" s="1832"/>
    </row>
    <row r="119" spans="1:17">
      <c r="A119" s="1833" t="s">
        <v>1765</v>
      </c>
      <c r="B119" s="1833"/>
      <c r="C119" s="1833"/>
      <c r="D119" s="1833"/>
      <c r="E119" s="1833"/>
      <c r="F119" s="1833"/>
      <c r="G119" s="1833"/>
      <c r="H119" s="1833"/>
      <c r="M119" s="1833" t="s">
        <v>1914</v>
      </c>
      <c r="N119" s="1833"/>
      <c r="O119" s="1833"/>
      <c r="P119" s="1833"/>
      <c r="Q119" s="1833"/>
    </row>
    <row r="120" spans="1:17">
      <c r="A120" s="390"/>
      <c r="B120" s="390"/>
      <c r="C120" s="390"/>
      <c r="D120" s="390"/>
      <c r="E120" s="390"/>
      <c r="G120" s="390"/>
      <c r="H120" s="390"/>
    </row>
    <row r="121" spans="1:17">
      <c r="A121" s="390"/>
      <c r="B121" s="390"/>
      <c r="C121" s="390"/>
      <c r="D121" s="390"/>
      <c r="E121" s="390"/>
      <c r="G121" s="390"/>
      <c r="H121" s="390"/>
    </row>
    <row r="122" spans="1:17">
      <c r="A122" s="390"/>
      <c r="B122" s="390"/>
      <c r="C122" s="390"/>
      <c r="D122" s="390"/>
      <c r="E122" s="390"/>
      <c r="G122" s="390"/>
      <c r="H122" s="390"/>
    </row>
    <row r="123" spans="1:17">
      <c r="A123" s="390"/>
      <c r="B123" s="390"/>
      <c r="C123" s="390"/>
      <c r="D123" s="390"/>
      <c r="E123" s="390"/>
      <c r="G123" s="390"/>
      <c r="H123" s="390"/>
    </row>
    <row r="124" spans="1:17">
      <c r="A124" s="390"/>
      <c r="B124" s="390"/>
      <c r="C124" s="390"/>
      <c r="D124" s="390"/>
      <c r="E124" s="390"/>
      <c r="G124" s="390"/>
      <c r="H124" s="390"/>
    </row>
    <row r="125" spans="1:17">
      <c r="A125" s="390"/>
      <c r="B125" s="390"/>
      <c r="C125" s="390"/>
      <c r="D125" s="390"/>
      <c r="E125" s="390"/>
      <c r="G125" s="390"/>
      <c r="H125" s="390"/>
    </row>
    <row r="126" spans="1:17">
      <c r="A126" s="390"/>
      <c r="B126" s="390"/>
      <c r="C126" s="390"/>
      <c r="D126" s="390"/>
      <c r="E126" s="390"/>
      <c r="G126" s="390"/>
      <c r="H126" s="390"/>
    </row>
    <row r="127" spans="1:17">
      <c r="A127" s="390"/>
      <c r="B127" s="390"/>
      <c r="C127" s="390"/>
      <c r="D127" s="390"/>
      <c r="E127" s="390"/>
      <c r="G127" s="390"/>
      <c r="H127" s="390"/>
    </row>
    <row r="128" spans="1:17">
      <c r="A128" s="390"/>
      <c r="B128" s="390"/>
      <c r="C128" s="390"/>
      <c r="D128" s="390"/>
      <c r="E128" s="390"/>
      <c r="G128" s="390"/>
      <c r="H128" s="390"/>
    </row>
    <row r="129" spans="1:17">
      <c r="A129" s="390"/>
      <c r="B129" s="390"/>
      <c r="C129" s="390"/>
      <c r="D129" s="390"/>
      <c r="E129" s="390"/>
      <c r="G129" s="390"/>
      <c r="H129" s="390"/>
    </row>
    <row r="130" spans="1:17">
      <c r="A130" s="390"/>
      <c r="B130" s="390"/>
      <c r="C130" s="390"/>
      <c r="D130" s="390"/>
      <c r="E130" s="390"/>
      <c r="G130" s="390"/>
      <c r="H130" s="390"/>
    </row>
    <row r="131" spans="1:17">
      <c r="A131" s="390"/>
      <c r="B131" s="390"/>
      <c r="C131" s="390"/>
      <c r="D131" s="390"/>
      <c r="E131" s="390"/>
      <c r="G131" s="390"/>
      <c r="H131" s="390"/>
    </row>
    <row r="132" spans="1:17">
      <c r="A132" s="390"/>
      <c r="B132" s="390"/>
      <c r="C132" s="390"/>
      <c r="D132" s="390"/>
      <c r="E132" s="390"/>
      <c r="G132" s="390"/>
      <c r="H132" s="390"/>
    </row>
    <row r="133" spans="1:17">
      <c r="A133" s="390"/>
      <c r="B133" s="390"/>
      <c r="C133" s="390"/>
      <c r="D133" s="390"/>
      <c r="E133" s="390"/>
      <c r="G133" s="390"/>
      <c r="H133" s="390"/>
    </row>
    <row r="134" spans="1:17">
      <c r="A134" s="390"/>
      <c r="B134" s="390"/>
      <c r="C134" s="390"/>
      <c r="D134" s="390"/>
      <c r="E134" s="390"/>
      <c r="G134" s="390"/>
      <c r="H134" s="390"/>
    </row>
    <row r="135" spans="1:17">
      <c r="A135" s="390"/>
      <c r="B135" s="390"/>
      <c r="C135" s="390"/>
      <c r="D135" s="390"/>
      <c r="E135" s="390"/>
      <c r="G135" s="390"/>
      <c r="H135" s="390"/>
    </row>
    <row r="136" spans="1:17">
      <c r="A136" s="390"/>
      <c r="B136" s="390"/>
      <c r="C136" s="390"/>
      <c r="D136" s="390"/>
      <c r="E136" s="390"/>
      <c r="G136" s="390"/>
      <c r="H136" s="390"/>
    </row>
    <row r="137" spans="1:17" ht="16">
      <c r="A137" s="1859" t="s">
        <v>1717</v>
      </c>
      <c r="B137" s="1859"/>
      <c r="C137" s="1859"/>
      <c r="D137" s="1859"/>
      <c r="E137" s="1859"/>
      <c r="F137" s="1859"/>
      <c r="G137" s="1859"/>
      <c r="H137" s="1859"/>
      <c r="I137" s="1859"/>
      <c r="J137" s="1859"/>
      <c r="K137" s="1859"/>
      <c r="L137" s="1859"/>
      <c r="M137" s="1859"/>
      <c r="N137" s="1859"/>
      <c r="O137" s="1859"/>
      <c r="P137" s="1859"/>
      <c r="Q137" s="1859"/>
    </row>
    <row r="138" spans="1:17" ht="16">
      <c r="A138" s="1859" t="s">
        <v>1918</v>
      </c>
      <c r="B138" s="1859"/>
      <c r="C138" s="1859"/>
      <c r="D138" s="1859"/>
      <c r="E138" s="1859"/>
      <c r="F138" s="1859"/>
      <c r="G138" s="1859"/>
      <c r="H138" s="1859"/>
      <c r="I138" s="1859"/>
      <c r="J138" s="1859"/>
      <c r="K138" s="1859"/>
      <c r="L138" s="1859"/>
      <c r="M138" s="1859"/>
      <c r="N138" s="1859"/>
      <c r="O138" s="1859"/>
      <c r="P138" s="1859"/>
      <c r="Q138" s="1859"/>
    </row>
    <row r="139" spans="1:17">
      <c r="A139" s="391"/>
      <c r="B139" s="391"/>
      <c r="C139" s="391"/>
      <c r="D139" s="391"/>
      <c r="E139" s="391"/>
      <c r="F139" s="391"/>
      <c r="G139" s="391"/>
      <c r="H139" s="391"/>
      <c r="I139" s="391"/>
      <c r="J139" s="391"/>
      <c r="K139" s="391"/>
      <c r="L139" s="391"/>
      <c r="M139" s="391"/>
      <c r="N139" s="391"/>
      <c r="O139" s="391"/>
      <c r="P139" s="391"/>
      <c r="Q139" s="391"/>
    </row>
    <row r="140" spans="1:17">
      <c r="A140" s="245" t="s">
        <v>1718</v>
      </c>
      <c r="B140" s="245"/>
      <c r="C140" s="245"/>
      <c r="D140" s="245" t="s">
        <v>1766</v>
      </c>
      <c r="E140" s="245" t="s">
        <v>1875</v>
      </c>
      <c r="G140" s="245"/>
      <c r="H140" s="245"/>
      <c r="I140" s="245"/>
      <c r="J140" s="245"/>
      <c r="K140" s="245"/>
      <c r="L140" s="245"/>
      <c r="M140" s="245"/>
      <c r="N140" s="245"/>
      <c r="O140" s="245"/>
      <c r="P140" s="245"/>
      <c r="Q140" s="245"/>
    </row>
    <row r="141" spans="1:17">
      <c r="A141" s="245" t="s">
        <v>1720</v>
      </c>
      <c r="B141" s="245"/>
      <c r="C141" s="245"/>
      <c r="D141" s="245" t="s">
        <v>1767</v>
      </c>
      <c r="E141" s="245" t="s">
        <v>1876</v>
      </c>
      <c r="G141" s="245"/>
      <c r="H141" s="245"/>
      <c r="I141" s="245"/>
      <c r="J141" s="245"/>
      <c r="K141" s="245"/>
      <c r="L141" s="245"/>
      <c r="M141" s="245"/>
      <c r="N141" s="245"/>
      <c r="O141" s="245"/>
      <c r="P141" s="245"/>
      <c r="Q141" s="245"/>
    </row>
    <row r="142" spans="1:17">
      <c r="A142" s="245" t="s">
        <v>1722</v>
      </c>
      <c r="B142" s="245"/>
      <c r="C142" s="245"/>
      <c r="D142" s="245" t="s">
        <v>1768</v>
      </c>
      <c r="E142" s="245" t="s">
        <v>1877</v>
      </c>
      <c r="G142" s="245"/>
      <c r="H142" s="245"/>
      <c r="I142" s="245"/>
      <c r="J142" s="245"/>
      <c r="K142" s="245"/>
      <c r="L142" s="245"/>
      <c r="M142" s="245"/>
      <c r="N142" s="245"/>
      <c r="O142" s="245"/>
      <c r="P142" s="245"/>
      <c r="Q142" s="245"/>
    </row>
    <row r="143" spans="1:17">
      <c r="A143" s="245" t="s">
        <v>1724</v>
      </c>
      <c r="B143" s="245"/>
      <c r="C143" s="245"/>
      <c r="D143" s="245" t="s">
        <v>1838</v>
      </c>
      <c r="E143" s="245" t="s">
        <v>1796</v>
      </c>
      <c r="G143" s="245"/>
      <c r="H143" s="245"/>
      <c r="I143" s="245"/>
      <c r="J143" s="245"/>
      <c r="K143" s="245"/>
      <c r="L143" s="245"/>
      <c r="N143" s="245"/>
      <c r="O143" s="245"/>
      <c r="P143" s="245"/>
      <c r="Q143" s="245"/>
    </row>
    <row r="144" spans="1:17">
      <c r="A144" s="245" t="s">
        <v>1725</v>
      </c>
      <c r="B144" s="245"/>
      <c r="C144" s="245"/>
      <c r="D144" s="245" t="s">
        <v>1878</v>
      </c>
      <c r="E144" s="245" t="s">
        <v>1919</v>
      </c>
      <c r="G144" s="245"/>
      <c r="H144" s="245"/>
      <c r="I144" s="245"/>
      <c r="J144" s="245"/>
      <c r="K144" s="245"/>
      <c r="L144" s="245"/>
      <c r="N144" s="245"/>
      <c r="O144" s="245"/>
      <c r="P144" s="245"/>
      <c r="Q144" s="245"/>
    </row>
    <row r="145" spans="1:17">
      <c r="A145" s="245"/>
      <c r="B145" s="245"/>
      <c r="C145" s="245"/>
      <c r="D145" s="245"/>
      <c r="G145" s="245"/>
      <c r="H145" s="245"/>
      <c r="I145" s="245"/>
      <c r="J145" s="245"/>
      <c r="K145" s="245"/>
      <c r="L145" s="245"/>
      <c r="N145" s="245"/>
      <c r="O145" s="245"/>
      <c r="P145" s="245"/>
      <c r="Q145" s="245"/>
    </row>
    <row r="146" spans="1:17" ht="15" thickBot="1">
      <c r="A146" s="242" t="s">
        <v>1879</v>
      </c>
    </row>
    <row r="147" spans="1:17" ht="15" thickTop="1">
      <c r="A147" s="1849" t="s">
        <v>1726</v>
      </c>
      <c r="B147" s="1852" t="s">
        <v>1727</v>
      </c>
      <c r="C147" s="1853"/>
      <c r="D147" s="1853"/>
      <c r="E147" s="1854"/>
      <c r="F147" s="1845" t="s">
        <v>1728</v>
      </c>
      <c r="G147" s="1845" t="s">
        <v>1729</v>
      </c>
      <c r="H147" s="1845" t="s">
        <v>1730</v>
      </c>
      <c r="I147" s="1845" t="s">
        <v>1731</v>
      </c>
      <c r="J147" s="1845" t="s">
        <v>1732</v>
      </c>
      <c r="K147" s="1845" t="s">
        <v>1733</v>
      </c>
      <c r="L147" s="1845" t="s">
        <v>1734</v>
      </c>
      <c r="M147" s="1845" t="s">
        <v>1735</v>
      </c>
      <c r="N147" s="1846" t="s">
        <v>1736</v>
      </c>
      <c r="O147" s="1847"/>
      <c r="P147" s="1848"/>
      <c r="Q147" s="1835" t="s">
        <v>1777</v>
      </c>
    </row>
    <row r="148" spans="1:17">
      <c r="A148" s="1850"/>
      <c r="B148" s="1839"/>
      <c r="C148" s="1855"/>
      <c r="D148" s="1855"/>
      <c r="E148" s="1856"/>
      <c r="F148" s="1842"/>
      <c r="G148" s="1842"/>
      <c r="H148" s="1842"/>
      <c r="I148" s="1842"/>
      <c r="J148" s="1842"/>
      <c r="K148" s="1842"/>
      <c r="L148" s="1842"/>
      <c r="M148" s="1842"/>
      <c r="N148" s="1838" t="s">
        <v>1737</v>
      </c>
      <c r="O148" s="1838" t="s">
        <v>1738</v>
      </c>
      <c r="P148" s="1841" t="s">
        <v>1739</v>
      </c>
      <c r="Q148" s="1836"/>
    </row>
    <row r="149" spans="1:17">
      <c r="A149" s="1850"/>
      <c r="B149" s="1839"/>
      <c r="C149" s="1855"/>
      <c r="D149" s="1855"/>
      <c r="E149" s="1856"/>
      <c r="F149" s="1842"/>
      <c r="G149" s="1842"/>
      <c r="H149" s="1842"/>
      <c r="I149" s="1842"/>
      <c r="J149" s="1842"/>
      <c r="K149" s="1842"/>
      <c r="L149" s="1842"/>
      <c r="M149" s="1842"/>
      <c r="N149" s="1839"/>
      <c r="O149" s="1839"/>
      <c r="P149" s="1842"/>
      <c r="Q149" s="1836"/>
    </row>
    <row r="150" spans="1:17">
      <c r="A150" s="1851"/>
      <c r="B150" s="1840"/>
      <c r="C150" s="1857"/>
      <c r="D150" s="1857"/>
      <c r="E150" s="1858"/>
      <c r="F150" s="1843"/>
      <c r="G150" s="1843"/>
      <c r="H150" s="1843"/>
      <c r="I150" s="1843"/>
      <c r="J150" s="1843"/>
      <c r="K150" s="1843"/>
      <c r="L150" s="1843"/>
      <c r="M150" s="1843"/>
      <c r="N150" s="1840"/>
      <c r="O150" s="1840"/>
      <c r="P150" s="1843"/>
      <c r="Q150" s="1837"/>
    </row>
    <row r="151" spans="1:17">
      <c r="A151" s="246">
        <v>1</v>
      </c>
      <c r="B151" s="1844">
        <v>2</v>
      </c>
      <c r="C151" s="1844"/>
      <c r="D151" s="1844"/>
      <c r="E151" s="1844"/>
      <c r="F151" s="393">
        <v>3</v>
      </c>
      <c r="G151" s="393">
        <v>4</v>
      </c>
      <c r="H151" s="393">
        <v>5</v>
      </c>
      <c r="I151" s="393">
        <v>6</v>
      </c>
      <c r="J151" s="393">
        <v>7</v>
      </c>
      <c r="K151" s="393">
        <v>8</v>
      </c>
      <c r="L151" s="393">
        <v>9</v>
      </c>
      <c r="M151" s="393">
        <v>10</v>
      </c>
      <c r="N151" s="393">
        <v>11</v>
      </c>
      <c r="O151" s="393">
        <v>12</v>
      </c>
      <c r="P151" s="393">
        <v>13</v>
      </c>
      <c r="Q151" s="248">
        <v>14</v>
      </c>
    </row>
    <row r="152" spans="1:17">
      <c r="A152" s="279"/>
      <c r="B152" s="266"/>
      <c r="C152" s="266"/>
      <c r="D152" s="266"/>
      <c r="E152" s="267"/>
      <c r="F152" s="263"/>
      <c r="G152" s="280"/>
      <c r="H152" s="280"/>
      <c r="I152" s="280"/>
      <c r="J152" s="280"/>
      <c r="K152" s="280"/>
      <c r="L152" s="280"/>
      <c r="M152" s="280"/>
      <c r="N152" s="280"/>
      <c r="O152" s="280"/>
      <c r="P152" s="280"/>
      <c r="Q152" s="268"/>
    </row>
    <row r="153" spans="1:17">
      <c r="A153" s="250">
        <v>1</v>
      </c>
      <c r="B153" s="281" t="s">
        <v>1797</v>
      </c>
      <c r="C153" s="281"/>
      <c r="D153" s="281"/>
      <c r="E153" s="282"/>
      <c r="F153" s="283" t="s">
        <v>840</v>
      </c>
      <c r="G153" s="283" t="s">
        <v>840</v>
      </c>
      <c r="H153" s="283" t="s">
        <v>1780</v>
      </c>
      <c r="I153" s="283" t="s">
        <v>1741</v>
      </c>
      <c r="J153" s="283">
        <v>2009</v>
      </c>
      <c r="K153" s="253" t="s">
        <v>1742</v>
      </c>
      <c r="L153" s="287" t="s">
        <v>1743</v>
      </c>
      <c r="M153" s="265">
        <f>19322561/4</f>
        <v>4830640.25</v>
      </c>
      <c r="N153" s="253" t="s">
        <v>927</v>
      </c>
      <c r="O153" s="253" t="s">
        <v>840</v>
      </c>
      <c r="P153" s="253" t="s">
        <v>840</v>
      </c>
      <c r="Q153" s="255"/>
    </row>
    <row r="154" spans="1:17">
      <c r="A154" s="250">
        <f>A153+1</f>
        <v>2</v>
      </c>
      <c r="B154" s="281" t="s">
        <v>1880</v>
      </c>
      <c r="C154" s="281"/>
      <c r="D154" s="281"/>
      <c r="E154" s="282"/>
      <c r="F154" s="283" t="s">
        <v>840</v>
      </c>
      <c r="G154" s="283" t="s">
        <v>840</v>
      </c>
      <c r="H154" s="283"/>
      <c r="I154" s="283" t="s">
        <v>1741</v>
      </c>
      <c r="J154" s="283">
        <v>2007</v>
      </c>
      <c r="K154" s="253" t="s">
        <v>1881</v>
      </c>
      <c r="L154" s="287" t="s">
        <v>1815</v>
      </c>
      <c r="M154" s="265" t="s">
        <v>840</v>
      </c>
      <c r="N154" s="253" t="s">
        <v>927</v>
      </c>
      <c r="O154" s="253" t="s">
        <v>840</v>
      </c>
      <c r="P154" s="253" t="s">
        <v>840</v>
      </c>
      <c r="Q154" s="255"/>
    </row>
    <row r="155" spans="1:17">
      <c r="A155" s="250">
        <f>A154+1</f>
        <v>3</v>
      </c>
      <c r="B155" s="281" t="s">
        <v>1782</v>
      </c>
      <c r="C155" s="281"/>
      <c r="D155" s="281"/>
      <c r="E155" s="282"/>
      <c r="F155" s="283" t="s">
        <v>840</v>
      </c>
      <c r="G155" s="283" t="s">
        <v>840</v>
      </c>
      <c r="H155" s="283" t="s">
        <v>840</v>
      </c>
      <c r="I155" s="283" t="s">
        <v>1744</v>
      </c>
      <c r="J155" s="283">
        <v>2009</v>
      </c>
      <c r="K155" s="265" t="s">
        <v>1783</v>
      </c>
      <c r="L155" s="287" t="s">
        <v>1784</v>
      </c>
      <c r="M155" s="265">
        <f>5863696/4</f>
        <v>1465924</v>
      </c>
      <c r="N155" s="253" t="s">
        <v>927</v>
      </c>
      <c r="O155" s="253" t="s">
        <v>840</v>
      </c>
      <c r="P155" s="253" t="s">
        <v>840</v>
      </c>
      <c r="Q155" s="255"/>
    </row>
    <row r="156" spans="1:17">
      <c r="A156" s="250">
        <v>4</v>
      </c>
      <c r="B156" s="281" t="s">
        <v>1818</v>
      </c>
      <c r="C156" s="281"/>
      <c r="D156" s="281"/>
      <c r="E156" s="282"/>
      <c r="F156" s="283" t="s">
        <v>1775</v>
      </c>
      <c r="G156" s="283" t="s">
        <v>840</v>
      </c>
      <c r="H156" s="283" t="s">
        <v>840</v>
      </c>
      <c r="I156" s="283" t="s">
        <v>1744</v>
      </c>
      <c r="J156" s="253">
        <v>2009</v>
      </c>
      <c r="K156" s="253" t="s">
        <v>1746</v>
      </c>
      <c r="L156" s="254" t="s">
        <v>1747</v>
      </c>
      <c r="M156" s="265">
        <v>700000</v>
      </c>
      <c r="N156" s="253" t="s">
        <v>927</v>
      </c>
      <c r="O156" s="253" t="s">
        <v>840</v>
      </c>
      <c r="P156" s="253" t="s">
        <v>840</v>
      </c>
      <c r="Q156" s="293"/>
    </row>
    <row r="157" spans="1:17">
      <c r="A157" s="250">
        <f>A156+1</f>
        <v>5</v>
      </c>
      <c r="B157" s="281" t="s">
        <v>1844</v>
      </c>
      <c r="C157" s="281"/>
      <c r="D157" s="281"/>
      <c r="E157" s="282"/>
      <c r="F157" s="283" t="s">
        <v>840</v>
      </c>
      <c r="G157" s="283" t="s">
        <v>840</v>
      </c>
      <c r="H157" s="283" t="s">
        <v>1800</v>
      </c>
      <c r="I157" s="283" t="s">
        <v>1761</v>
      </c>
      <c r="J157" s="283">
        <v>2009</v>
      </c>
      <c r="K157" s="265" t="s">
        <v>1801</v>
      </c>
      <c r="L157" s="287" t="s">
        <v>1743</v>
      </c>
      <c r="M157" s="265">
        <v>4950000</v>
      </c>
      <c r="N157" s="253" t="s">
        <v>927</v>
      </c>
      <c r="O157" s="253" t="s">
        <v>840</v>
      </c>
      <c r="P157" s="253" t="s">
        <v>840</v>
      </c>
      <c r="Q157" s="292"/>
    </row>
    <row r="158" spans="1:17">
      <c r="A158" s="250">
        <f>A157+1</f>
        <v>6</v>
      </c>
      <c r="B158" s="256" t="s">
        <v>1810</v>
      </c>
      <c r="C158" s="256"/>
      <c r="D158" s="256"/>
      <c r="E158" s="257"/>
      <c r="F158" s="258" t="s">
        <v>1882</v>
      </c>
      <c r="G158" s="258" t="s">
        <v>840</v>
      </c>
      <c r="H158" s="258" t="s">
        <v>1883</v>
      </c>
      <c r="I158" s="258" t="s">
        <v>1756</v>
      </c>
      <c r="J158" s="258">
        <v>2011</v>
      </c>
      <c r="K158" s="258" t="s">
        <v>1812</v>
      </c>
      <c r="L158" s="290" t="s">
        <v>1832</v>
      </c>
      <c r="M158" s="291">
        <v>19580000</v>
      </c>
      <c r="N158" s="258" t="s">
        <v>927</v>
      </c>
      <c r="O158" s="253" t="s">
        <v>840</v>
      </c>
      <c r="P158" s="253" t="s">
        <v>840</v>
      </c>
      <c r="Q158" s="292"/>
    </row>
    <row r="159" spans="1:17">
      <c r="A159" s="250">
        <f>A158+1</f>
        <v>7</v>
      </c>
      <c r="B159" s="256" t="s">
        <v>1787</v>
      </c>
      <c r="C159" s="256"/>
      <c r="D159" s="256"/>
      <c r="E159" s="257"/>
      <c r="F159" s="258" t="s">
        <v>1748</v>
      </c>
      <c r="G159" s="258" t="s">
        <v>840</v>
      </c>
      <c r="H159" s="258" t="s">
        <v>1788</v>
      </c>
      <c r="I159" s="258" t="s">
        <v>1756</v>
      </c>
      <c r="J159" s="258">
        <v>2009</v>
      </c>
      <c r="K159" s="265" t="s">
        <v>1789</v>
      </c>
      <c r="L159" s="290" t="s">
        <v>1743</v>
      </c>
      <c r="M159" s="291">
        <v>6900000</v>
      </c>
      <c r="N159" s="258" t="s">
        <v>927</v>
      </c>
      <c r="O159" s="253" t="s">
        <v>840</v>
      </c>
      <c r="P159" s="253" t="s">
        <v>840</v>
      </c>
      <c r="Q159" s="292"/>
    </row>
    <row r="160" spans="1:17">
      <c r="A160" s="250">
        <f>A159+1</f>
        <v>8</v>
      </c>
      <c r="B160" s="256" t="s">
        <v>1884</v>
      </c>
      <c r="C160" s="256"/>
      <c r="D160" s="256"/>
      <c r="E160" s="257"/>
      <c r="F160" s="258" t="s">
        <v>840</v>
      </c>
      <c r="G160" s="258" t="s">
        <v>840</v>
      </c>
      <c r="H160" s="258" t="s">
        <v>840</v>
      </c>
      <c r="I160" s="258" t="s">
        <v>1885</v>
      </c>
      <c r="J160" s="258">
        <v>2009</v>
      </c>
      <c r="K160" s="291" t="s">
        <v>1886</v>
      </c>
      <c r="L160" s="290" t="s">
        <v>1743</v>
      </c>
      <c r="M160" s="291" t="s">
        <v>840</v>
      </c>
      <c r="N160" s="258" t="s">
        <v>927</v>
      </c>
      <c r="O160" s="253" t="s">
        <v>840</v>
      </c>
      <c r="P160" s="253" t="s">
        <v>840</v>
      </c>
      <c r="Q160" s="292"/>
    </row>
    <row r="161" spans="1:17">
      <c r="A161" s="250">
        <f>A160+1</f>
        <v>9</v>
      </c>
      <c r="B161" s="251" t="s">
        <v>1750</v>
      </c>
      <c r="C161" s="251"/>
      <c r="D161" s="251"/>
      <c r="E161" s="252"/>
      <c r="F161" s="253" t="s">
        <v>1751</v>
      </c>
      <c r="G161" s="254" t="s">
        <v>1887</v>
      </c>
      <c r="H161" s="253"/>
      <c r="I161" s="349" t="s">
        <v>1888</v>
      </c>
      <c r="J161" s="253">
        <v>2012</v>
      </c>
      <c r="K161" s="253" t="s">
        <v>1806</v>
      </c>
      <c r="L161" s="287" t="s">
        <v>1749</v>
      </c>
      <c r="M161" s="284"/>
      <c r="N161" s="253" t="s">
        <v>927</v>
      </c>
      <c r="O161" s="253"/>
      <c r="P161" s="253"/>
      <c r="Q161" s="255"/>
    </row>
    <row r="162" spans="1:17">
      <c r="A162" s="295">
        <v>11</v>
      </c>
      <c r="B162" s="256" t="s">
        <v>1889</v>
      </c>
      <c r="C162" s="256"/>
      <c r="D162" s="256"/>
      <c r="E162" s="257"/>
      <c r="F162" s="258" t="s">
        <v>840</v>
      </c>
      <c r="G162" s="258" t="s">
        <v>840</v>
      </c>
      <c r="H162" s="258" t="s">
        <v>840</v>
      </c>
      <c r="I162" s="258"/>
      <c r="J162" s="258">
        <v>2009</v>
      </c>
      <c r="K162" s="291" t="s">
        <v>840</v>
      </c>
      <c r="L162" s="290" t="s">
        <v>1743</v>
      </c>
      <c r="M162" s="291">
        <v>9900000</v>
      </c>
      <c r="N162" s="258" t="s">
        <v>927</v>
      </c>
      <c r="O162" s="253" t="s">
        <v>840</v>
      </c>
      <c r="P162" s="253" t="s">
        <v>840</v>
      </c>
      <c r="Q162" s="292"/>
    </row>
    <row r="163" spans="1:17" ht="15.75" customHeight="1">
      <c r="A163" s="295">
        <v>12</v>
      </c>
      <c r="B163" s="256" t="s">
        <v>1753</v>
      </c>
      <c r="C163" s="256"/>
      <c r="D163" s="256"/>
      <c r="E163" s="257"/>
      <c r="F163" s="258" t="s">
        <v>1890</v>
      </c>
      <c r="G163" s="258" t="s">
        <v>840</v>
      </c>
      <c r="H163" s="258" t="s">
        <v>1755</v>
      </c>
      <c r="I163" s="258" t="s">
        <v>1805</v>
      </c>
      <c r="J163" s="258">
        <v>2010</v>
      </c>
      <c r="K163" s="265" t="s">
        <v>1757</v>
      </c>
      <c r="L163" s="290" t="s">
        <v>1784</v>
      </c>
      <c r="M163" s="291">
        <v>0</v>
      </c>
      <c r="N163" s="258" t="s">
        <v>927</v>
      </c>
      <c r="O163" s="253" t="s">
        <v>840</v>
      </c>
      <c r="P163" s="253" t="s">
        <v>840</v>
      </c>
      <c r="Q163" s="324"/>
    </row>
    <row r="164" spans="1:17">
      <c r="A164" s="295">
        <v>13</v>
      </c>
      <c r="B164" s="256" t="s">
        <v>1891</v>
      </c>
      <c r="C164" s="256"/>
      <c r="D164" s="256"/>
      <c r="E164" s="257"/>
      <c r="F164" s="258" t="s">
        <v>1802</v>
      </c>
      <c r="G164" s="258" t="s">
        <v>840</v>
      </c>
      <c r="H164" s="258" t="s">
        <v>1811</v>
      </c>
      <c r="I164" s="258"/>
      <c r="J164" s="258">
        <v>2009</v>
      </c>
      <c r="K164" s="258" t="s">
        <v>1806</v>
      </c>
      <c r="L164" s="290" t="s">
        <v>1832</v>
      </c>
      <c r="M164" s="291">
        <v>0</v>
      </c>
      <c r="N164" s="258" t="s">
        <v>927</v>
      </c>
      <c r="O164" s="253" t="s">
        <v>840</v>
      </c>
      <c r="P164" s="253" t="s">
        <v>840</v>
      </c>
      <c r="Q164" s="324"/>
    </row>
    <row r="165" spans="1:17">
      <c r="A165" s="295">
        <v>14</v>
      </c>
      <c r="B165" s="256" t="s">
        <v>1892</v>
      </c>
      <c r="C165" s="256"/>
      <c r="D165" s="256"/>
      <c r="E165" s="257"/>
      <c r="F165" s="258" t="s">
        <v>840</v>
      </c>
      <c r="G165" s="258" t="s">
        <v>840</v>
      </c>
      <c r="H165" s="258" t="s">
        <v>840</v>
      </c>
      <c r="I165" s="258" t="s">
        <v>1893</v>
      </c>
      <c r="J165" s="258">
        <v>2009</v>
      </c>
      <c r="K165" s="291"/>
      <c r="L165" s="290" t="s">
        <v>1784</v>
      </c>
      <c r="M165" s="291">
        <v>0</v>
      </c>
      <c r="N165" s="258" t="s">
        <v>927</v>
      </c>
      <c r="O165" s="253" t="s">
        <v>840</v>
      </c>
      <c r="P165" s="253" t="s">
        <v>840</v>
      </c>
      <c r="Q165" s="324"/>
    </row>
    <row r="166" spans="1:17">
      <c r="A166" s="250">
        <v>15</v>
      </c>
      <c r="B166" s="251" t="s">
        <v>1894</v>
      </c>
      <c r="C166" s="251"/>
      <c r="D166" s="251"/>
      <c r="E166" s="252"/>
      <c r="F166" s="253" t="s">
        <v>840</v>
      </c>
      <c r="G166" s="253" t="s">
        <v>840</v>
      </c>
      <c r="H166" s="253" t="s">
        <v>840</v>
      </c>
      <c r="I166" s="253" t="s">
        <v>1758</v>
      </c>
      <c r="J166" s="253">
        <v>2009</v>
      </c>
      <c r="K166" s="265" t="s">
        <v>1801</v>
      </c>
      <c r="L166" s="287" t="s">
        <v>1784</v>
      </c>
      <c r="M166" s="265">
        <v>0</v>
      </c>
      <c r="N166" s="253" t="s">
        <v>927</v>
      </c>
      <c r="O166" s="253" t="s">
        <v>840</v>
      </c>
      <c r="P166" s="253" t="s">
        <v>840</v>
      </c>
      <c r="Q166" s="292"/>
    </row>
    <row r="167" spans="1:17">
      <c r="A167" s="430"/>
      <c r="B167" s="266"/>
      <c r="C167" s="266"/>
      <c r="D167" s="266"/>
      <c r="E167" s="267"/>
      <c r="F167" s="263"/>
      <c r="G167" s="280"/>
      <c r="H167" s="280"/>
      <c r="I167" s="280"/>
      <c r="J167" s="280"/>
      <c r="K167" s="280"/>
      <c r="L167" s="280"/>
      <c r="M167" s="280"/>
      <c r="N167" s="280"/>
      <c r="O167" s="280"/>
      <c r="P167" s="280"/>
      <c r="Q167" s="268"/>
    </row>
    <row r="168" spans="1:17">
      <c r="A168" s="250">
        <v>1</v>
      </c>
      <c r="B168" s="420" t="s">
        <v>1797</v>
      </c>
      <c r="C168" s="281"/>
      <c r="D168" s="281"/>
      <c r="E168" s="282"/>
      <c r="F168" s="283" t="s">
        <v>840</v>
      </c>
      <c r="G168" s="283" t="s">
        <v>840</v>
      </c>
      <c r="H168" s="283" t="s">
        <v>1780</v>
      </c>
      <c r="I168" s="283" t="s">
        <v>1741</v>
      </c>
      <c r="J168" s="283">
        <v>2008</v>
      </c>
      <c r="K168" s="253" t="s">
        <v>1742</v>
      </c>
      <c r="L168" s="287" t="s">
        <v>1747</v>
      </c>
      <c r="M168" s="265" t="s">
        <v>840</v>
      </c>
      <c r="N168" s="253" t="s">
        <v>927</v>
      </c>
      <c r="O168" s="253" t="s">
        <v>840</v>
      </c>
      <c r="P168" s="253" t="s">
        <v>840</v>
      </c>
      <c r="Q168" s="255"/>
    </row>
    <row r="169" spans="1:17">
      <c r="A169" s="250">
        <v>2</v>
      </c>
      <c r="B169" s="420" t="s">
        <v>1797</v>
      </c>
      <c r="C169" s="420"/>
      <c r="D169" s="281"/>
      <c r="E169" s="282"/>
      <c r="F169" s="283" t="s">
        <v>840</v>
      </c>
      <c r="G169" s="283" t="s">
        <v>840</v>
      </c>
      <c r="H169" s="283" t="s">
        <v>1780</v>
      </c>
      <c r="I169" s="283" t="s">
        <v>1741</v>
      </c>
      <c r="J169" s="283">
        <v>2010</v>
      </c>
      <c r="K169" s="253" t="s">
        <v>1742</v>
      </c>
      <c r="L169" s="287" t="s">
        <v>1743</v>
      </c>
      <c r="M169" s="265" t="s">
        <v>840</v>
      </c>
      <c r="N169" s="253" t="s">
        <v>927</v>
      </c>
      <c r="O169" s="253"/>
      <c r="P169" s="253"/>
      <c r="Q169" s="255"/>
    </row>
    <row r="170" spans="1:17">
      <c r="A170" s="250">
        <v>3</v>
      </c>
      <c r="B170" s="281" t="s">
        <v>1797</v>
      </c>
      <c r="C170" s="281"/>
      <c r="D170" s="281"/>
      <c r="E170" s="282"/>
      <c r="F170" s="283" t="s">
        <v>1930</v>
      </c>
      <c r="G170" s="283"/>
      <c r="H170" s="283" t="s">
        <v>1769</v>
      </c>
      <c r="I170" s="283" t="s">
        <v>1741</v>
      </c>
      <c r="J170" s="283">
        <v>2010</v>
      </c>
      <c r="K170" s="265" t="s">
        <v>1899</v>
      </c>
      <c r="L170" s="287" t="s">
        <v>1932</v>
      </c>
      <c r="M170" s="265" t="s">
        <v>840</v>
      </c>
      <c r="N170" s="253" t="s">
        <v>927</v>
      </c>
      <c r="O170" s="253"/>
      <c r="P170" s="253"/>
      <c r="Q170" s="255"/>
    </row>
    <row r="171" spans="1:17">
      <c r="A171" s="250">
        <v>4</v>
      </c>
      <c r="B171" s="281" t="s">
        <v>1797</v>
      </c>
      <c r="C171" s="281"/>
      <c r="D171" s="281"/>
      <c r="E171" s="282"/>
      <c r="F171" s="283"/>
      <c r="G171" s="283"/>
      <c r="H171" s="283" t="s">
        <v>1769</v>
      </c>
      <c r="I171" s="283" t="s">
        <v>1741</v>
      </c>
      <c r="J171" s="283">
        <v>2009</v>
      </c>
      <c r="K171" s="265" t="s">
        <v>1899</v>
      </c>
      <c r="L171" s="287" t="s">
        <v>1816</v>
      </c>
      <c r="M171" s="265">
        <f>1880000*3</f>
        <v>5640000</v>
      </c>
      <c r="N171" s="253" t="s">
        <v>927</v>
      </c>
      <c r="O171" s="253"/>
      <c r="P171" s="253"/>
      <c r="Q171" s="255"/>
    </row>
    <row r="172" spans="1:17">
      <c r="A172" s="250">
        <v>5</v>
      </c>
      <c r="B172" s="420" t="s">
        <v>1797</v>
      </c>
      <c r="C172" s="281"/>
      <c r="D172" s="281"/>
      <c r="E172" s="282"/>
      <c r="F172" s="283"/>
      <c r="G172" s="283"/>
      <c r="H172" s="283" t="s">
        <v>1769</v>
      </c>
      <c r="I172" s="283" t="s">
        <v>1741</v>
      </c>
      <c r="J172" s="283">
        <v>2007</v>
      </c>
      <c r="K172" s="265" t="s">
        <v>1899</v>
      </c>
      <c r="L172" s="287" t="s">
        <v>1747</v>
      </c>
      <c r="M172" s="265" t="s">
        <v>840</v>
      </c>
      <c r="N172" s="253" t="s">
        <v>927</v>
      </c>
      <c r="O172" s="253"/>
      <c r="P172" s="253"/>
      <c r="Q172" s="255"/>
    </row>
    <row r="173" spans="1:17">
      <c r="A173" s="250">
        <v>7</v>
      </c>
      <c r="B173" s="281" t="s">
        <v>1931</v>
      </c>
      <c r="C173" s="281"/>
      <c r="D173" s="281"/>
      <c r="E173" s="282"/>
      <c r="F173" s="283" t="s">
        <v>1900</v>
      </c>
      <c r="G173" s="283" t="s">
        <v>840</v>
      </c>
      <c r="H173" s="283" t="s">
        <v>840</v>
      </c>
      <c r="I173" s="283" t="s">
        <v>1744</v>
      </c>
      <c r="J173" s="283">
        <v>2010</v>
      </c>
      <c r="K173" s="265" t="s">
        <v>1783</v>
      </c>
      <c r="L173" s="287" t="s">
        <v>1819</v>
      </c>
      <c r="M173" s="265" t="s">
        <v>840</v>
      </c>
      <c r="N173" s="253" t="s">
        <v>927</v>
      </c>
      <c r="O173" s="253" t="s">
        <v>840</v>
      </c>
      <c r="P173" s="253" t="s">
        <v>840</v>
      </c>
      <c r="Q173" s="255"/>
    </row>
    <row r="174" spans="1:17">
      <c r="A174" s="250">
        <v>8</v>
      </c>
      <c r="B174" s="281" t="s">
        <v>1933</v>
      </c>
      <c r="C174" s="281"/>
      <c r="D174" s="281"/>
      <c r="E174" s="282"/>
      <c r="F174" s="283"/>
      <c r="G174" s="283" t="s">
        <v>840</v>
      </c>
      <c r="H174" s="283" t="s">
        <v>840</v>
      </c>
      <c r="I174" s="283" t="s">
        <v>1744</v>
      </c>
      <c r="J174" s="283">
        <v>2007</v>
      </c>
      <c r="K174" s="265" t="s">
        <v>1783</v>
      </c>
      <c r="L174" s="287" t="s">
        <v>1747</v>
      </c>
      <c r="M174" s="265" t="s">
        <v>840</v>
      </c>
      <c r="N174" s="253" t="s">
        <v>927</v>
      </c>
      <c r="O174" s="253" t="s">
        <v>840</v>
      </c>
      <c r="P174" s="253" t="s">
        <v>840</v>
      </c>
      <c r="Q174" s="255"/>
    </row>
    <row r="175" spans="1:17">
      <c r="A175" s="250">
        <v>10</v>
      </c>
      <c r="B175" s="281" t="s">
        <v>1844</v>
      </c>
      <c r="C175" s="281"/>
      <c r="D175" s="281"/>
      <c r="E175" s="282"/>
      <c r="F175" s="283" t="s">
        <v>840</v>
      </c>
      <c r="G175" s="283" t="s">
        <v>840</v>
      </c>
      <c r="H175" s="283" t="s">
        <v>1820</v>
      </c>
      <c r="I175" s="283" t="s">
        <v>1761</v>
      </c>
      <c r="J175" s="283">
        <v>2009</v>
      </c>
      <c r="K175" s="265" t="s">
        <v>1801</v>
      </c>
      <c r="L175" s="287" t="s">
        <v>1747</v>
      </c>
      <c r="M175" s="265">
        <f>4950000*2</f>
        <v>9900000</v>
      </c>
      <c r="N175" s="253" t="s">
        <v>927</v>
      </c>
      <c r="O175" s="253" t="s">
        <v>840</v>
      </c>
      <c r="P175" s="253" t="s">
        <v>840</v>
      </c>
      <c r="Q175" s="292"/>
    </row>
    <row r="176" spans="1:17">
      <c r="A176" s="250">
        <v>11</v>
      </c>
      <c r="B176" s="429" t="s">
        <v>1844</v>
      </c>
      <c r="C176" s="281"/>
      <c r="D176" s="281"/>
      <c r="E176" s="282"/>
      <c r="F176" s="283" t="s">
        <v>840</v>
      </c>
      <c r="G176" s="283" t="s">
        <v>840</v>
      </c>
      <c r="H176" s="283" t="s">
        <v>1820</v>
      </c>
      <c r="I176" s="283" t="s">
        <v>1761</v>
      </c>
      <c r="J176" s="283">
        <v>2010</v>
      </c>
      <c r="K176" s="265" t="s">
        <v>1801</v>
      </c>
      <c r="L176" s="287" t="s">
        <v>1816</v>
      </c>
      <c r="M176" s="265" t="s">
        <v>840</v>
      </c>
      <c r="N176" s="253" t="s">
        <v>927</v>
      </c>
      <c r="O176" s="253"/>
      <c r="P176" s="253"/>
      <c r="Q176" s="292"/>
    </row>
    <row r="177" spans="1:17">
      <c r="A177" s="250">
        <v>12</v>
      </c>
      <c r="B177" s="281" t="s">
        <v>1844</v>
      </c>
      <c r="C177" s="281"/>
      <c r="D177" s="281"/>
      <c r="E177" s="282"/>
      <c r="F177" s="283" t="s">
        <v>840</v>
      </c>
      <c r="G177" s="283" t="s">
        <v>840</v>
      </c>
      <c r="H177" s="283" t="s">
        <v>1823</v>
      </c>
      <c r="I177" s="283" t="s">
        <v>1761</v>
      </c>
      <c r="J177" s="283">
        <v>2010</v>
      </c>
      <c r="K177" s="265" t="s">
        <v>1801</v>
      </c>
      <c r="L177" s="287" t="s">
        <v>1743</v>
      </c>
      <c r="M177" s="265" t="s">
        <v>840</v>
      </c>
      <c r="N177" s="253" t="s">
        <v>927</v>
      </c>
      <c r="O177" s="253"/>
      <c r="P177" s="253"/>
      <c r="Q177" s="292"/>
    </row>
    <row r="178" spans="1:17">
      <c r="A178" s="250">
        <v>13</v>
      </c>
      <c r="B178" s="429" t="s">
        <v>1844</v>
      </c>
      <c r="C178" s="281"/>
      <c r="D178" s="281"/>
      <c r="E178" s="282"/>
      <c r="F178" s="283" t="s">
        <v>840</v>
      </c>
      <c r="G178" s="283" t="s">
        <v>840</v>
      </c>
      <c r="H178" s="283" t="s">
        <v>1823</v>
      </c>
      <c r="I178" s="283" t="s">
        <v>1741</v>
      </c>
      <c r="J178" s="283">
        <v>2007</v>
      </c>
      <c r="K178" s="265" t="s">
        <v>1801</v>
      </c>
      <c r="L178" s="287" t="s">
        <v>1743</v>
      </c>
      <c r="M178" s="265" t="s">
        <v>840</v>
      </c>
      <c r="N178" s="253" t="s">
        <v>927</v>
      </c>
      <c r="O178" s="253"/>
      <c r="P178" s="253"/>
      <c r="Q178" s="292"/>
    </row>
    <row r="179" spans="1:17">
      <c r="A179" s="250"/>
      <c r="B179" s="256" t="s">
        <v>1810</v>
      </c>
      <c r="C179" s="256"/>
      <c r="D179" s="256"/>
      <c r="E179" s="257"/>
      <c r="F179" s="258" t="s">
        <v>1882</v>
      </c>
      <c r="G179" s="258" t="s">
        <v>840</v>
      </c>
      <c r="H179" s="258" t="s">
        <v>1883</v>
      </c>
      <c r="I179" s="258" t="s">
        <v>1756</v>
      </c>
      <c r="J179" s="258">
        <v>2011</v>
      </c>
      <c r="K179" s="258" t="s">
        <v>1812</v>
      </c>
      <c r="L179" s="290" t="s">
        <v>1832</v>
      </c>
      <c r="M179" s="291">
        <v>19580000</v>
      </c>
      <c r="N179" s="258" t="s">
        <v>927</v>
      </c>
      <c r="O179" s="253" t="s">
        <v>840</v>
      </c>
      <c r="P179" s="253" t="s">
        <v>840</v>
      </c>
      <c r="Q179" s="292"/>
    </row>
    <row r="180" spans="1:17" ht="15">
      <c r="A180" s="250">
        <v>15</v>
      </c>
      <c r="B180" s="425" t="s">
        <v>1810</v>
      </c>
      <c r="C180" s="251"/>
      <c r="D180" s="251"/>
      <c r="E180" s="252"/>
      <c r="F180" s="253" t="s">
        <v>1901</v>
      </c>
      <c r="G180" s="253" t="s">
        <v>840</v>
      </c>
      <c r="H180" s="253" t="s">
        <v>1902</v>
      </c>
      <c r="I180" s="253" t="s">
        <v>1756</v>
      </c>
      <c r="J180" s="253">
        <v>2009</v>
      </c>
      <c r="K180" s="253" t="s">
        <v>1812</v>
      </c>
      <c r="L180" s="287" t="s">
        <v>1832</v>
      </c>
      <c r="M180" s="265">
        <v>14889500</v>
      </c>
      <c r="N180" s="253" t="s">
        <v>927</v>
      </c>
      <c r="O180" s="253"/>
      <c r="P180" s="253"/>
      <c r="Q180" s="350" t="s">
        <v>1903</v>
      </c>
    </row>
    <row r="181" spans="1:17">
      <c r="A181" s="250"/>
      <c r="B181" s="256" t="s">
        <v>1895</v>
      </c>
      <c r="C181" s="256"/>
      <c r="D181" s="256"/>
      <c r="E181" s="257"/>
      <c r="F181" s="258" t="s">
        <v>1896</v>
      </c>
      <c r="G181" s="258" t="s">
        <v>1897</v>
      </c>
      <c r="H181" s="258"/>
      <c r="I181" s="258"/>
      <c r="J181" s="258">
        <v>2014</v>
      </c>
      <c r="K181" s="258" t="s">
        <v>1812</v>
      </c>
      <c r="L181" s="290" t="s">
        <v>1898</v>
      </c>
      <c r="M181" s="291">
        <v>19289000</v>
      </c>
      <c r="N181" s="258" t="s">
        <v>927</v>
      </c>
      <c r="O181" s="258" t="s">
        <v>840</v>
      </c>
      <c r="P181" s="258" t="s">
        <v>840</v>
      </c>
      <c r="Q181" s="324"/>
    </row>
    <row r="182" spans="1:17">
      <c r="A182" s="250">
        <v>16</v>
      </c>
      <c r="B182" s="259" t="s">
        <v>1787</v>
      </c>
      <c r="C182" s="251"/>
      <c r="D182" s="251"/>
      <c r="E182" s="252"/>
      <c r="F182" s="253" t="s">
        <v>1802</v>
      </c>
      <c r="G182" s="253" t="s">
        <v>840</v>
      </c>
      <c r="H182" s="253" t="s">
        <v>1803</v>
      </c>
      <c r="I182" s="253" t="s">
        <v>1756</v>
      </c>
      <c r="J182" s="253">
        <v>2010</v>
      </c>
      <c r="K182" s="265" t="s">
        <v>1789</v>
      </c>
      <c r="L182" s="287" t="s">
        <v>1743</v>
      </c>
      <c r="M182" s="265" t="s">
        <v>840</v>
      </c>
      <c r="N182" s="253" t="s">
        <v>927</v>
      </c>
      <c r="O182" s="253"/>
      <c r="P182" s="253"/>
      <c r="Q182" s="292"/>
    </row>
    <row r="183" spans="1:17">
      <c r="A183" s="250">
        <v>17</v>
      </c>
      <c r="B183" s="286" t="s">
        <v>1771</v>
      </c>
      <c r="C183" s="281"/>
      <c r="D183" s="281"/>
      <c r="E183" s="282"/>
      <c r="F183" s="283" t="s">
        <v>1821</v>
      </c>
      <c r="G183" s="283" t="s">
        <v>840</v>
      </c>
      <c r="H183" s="283" t="s">
        <v>1773</v>
      </c>
      <c r="I183" s="283" t="s">
        <v>1774</v>
      </c>
      <c r="J183" s="283">
        <v>2010</v>
      </c>
      <c r="K183" s="265" t="s">
        <v>1757</v>
      </c>
      <c r="L183" s="290" t="s">
        <v>1747</v>
      </c>
      <c r="M183" s="291"/>
      <c r="N183" s="258" t="s">
        <v>927</v>
      </c>
      <c r="O183" s="253" t="s">
        <v>840</v>
      </c>
      <c r="P183" s="253" t="s">
        <v>840</v>
      </c>
      <c r="Q183" s="292"/>
    </row>
    <row r="184" spans="1:17">
      <c r="A184" s="250">
        <v>18</v>
      </c>
      <c r="B184" s="286" t="s">
        <v>1771</v>
      </c>
      <c r="C184" s="281"/>
      <c r="D184" s="281"/>
      <c r="E184" s="282"/>
      <c r="F184" s="283" t="s">
        <v>1772</v>
      </c>
      <c r="G184" s="283" t="s">
        <v>840</v>
      </c>
      <c r="H184" s="283" t="s">
        <v>1773</v>
      </c>
      <c r="I184" s="283" t="s">
        <v>1774</v>
      </c>
      <c r="J184" s="283">
        <v>2009</v>
      </c>
      <c r="K184" s="265" t="s">
        <v>1757</v>
      </c>
      <c r="L184" s="290" t="s">
        <v>1743</v>
      </c>
      <c r="M184" s="291">
        <f>2469498*2</f>
        <v>4938996</v>
      </c>
      <c r="N184" s="258" t="s">
        <v>927</v>
      </c>
      <c r="O184" s="253" t="s">
        <v>840</v>
      </c>
      <c r="P184" s="253" t="s">
        <v>840</v>
      </c>
      <c r="Q184" s="292"/>
    </row>
    <row r="185" spans="1:17">
      <c r="A185" s="250">
        <v>19</v>
      </c>
      <c r="B185" s="286" t="s">
        <v>1771</v>
      </c>
      <c r="C185" s="281"/>
      <c r="D185" s="281"/>
      <c r="E185" s="282"/>
      <c r="F185" s="283" t="s">
        <v>1904</v>
      </c>
      <c r="G185" s="283" t="s">
        <v>840</v>
      </c>
      <c r="H185" s="283" t="s">
        <v>1773</v>
      </c>
      <c r="I185" s="283" t="s">
        <v>1774</v>
      </c>
      <c r="J185" s="283">
        <v>2007</v>
      </c>
      <c r="K185" s="265" t="s">
        <v>1757</v>
      </c>
      <c r="L185" s="290" t="s">
        <v>1743</v>
      </c>
      <c r="M185" s="291" t="s">
        <v>840</v>
      </c>
      <c r="N185" s="258" t="s">
        <v>927</v>
      </c>
      <c r="O185" s="253" t="s">
        <v>840</v>
      </c>
      <c r="P185" s="253" t="s">
        <v>840</v>
      </c>
      <c r="Q185" s="292"/>
    </row>
    <row r="186" spans="1:17">
      <c r="A186" s="250">
        <v>20</v>
      </c>
      <c r="B186" s="421" t="s">
        <v>1771</v>
      </c>
      <c r="C186" s="281"/>
      <c r="D186" s="281"/>
      <c r="E186" s="282"/>
      <c r="F186" s="283" t="s">
        <v>1905</v>
      </c>
      <c r="G186" s="283" t="s">
        <v>840</v>
      </c>
      <c r="H186" s="283" t="s">
        <v>1773</v>
      </c>
      <c r="I186" s="283" t="s">
        <v>1774</v>
      </c>
      <c r="J186" s="283">
        <v>2007</v>
      </c>
      <c r="K186" s="265" t="s">
        <v>1757</v>
      </c>
      <c r="L186" s="290" t="s">
        <v>1743</v>
      </c>
      <c r="M186" s="291" t="s">
        <v>840</v>
      </c>
      <c r="N186" s="258" t="s">
        <v>927</v>
      </c>
      <c r="O186" s="253" t="s">
        <v>840</v>
      </c>
      <c r="P186" s="253" t="s">
        <v>840</v>
      </c>
      <c r="Q186" s="324"/>
    </row>
    <row r="187" spans="1:17">
      <c r="A187" s="250">
        <v>21</v>
      </c>
      <c r="B187" s="311" t="s">
        <v>1829</v>
      </c>
      <c r="C187" s="311"/>
      <c r="D187" s="311"/>
      <c r="E187" s="312"/>
      <c r="F187" s="313" t="s">
        <v>1845</v>
      </c>
      <c r="G187" s="313" t="s">
        <v>1906</v>
      </c>
      <c r="H187" s="313"/>
      <c r="I187" s="313"/>
      <c r="J187" s="313">
        <v>2009</v>
      </c>
      <c r="K187" s="253" t="s">
        <v>1806</v>
      </c>
      <c r="L187" s="290" t="s">
        <v>1743</v>
      </c>
      <c r="M187" s="291">
        <v>9790000</v>
      </c>
      <c r="N187" s="258" t="s">
        <v>927</v>
      </c>
      <c r="O187" s="253" t="s">
        <v>840</v>
      </c>
      <c r="P187" s="253" t="s">
        <v>840</v>
      </c>
      <c r="Q187" s="324"/>
    </row>
    <row r="188" spans="1:17">
      <c r="A188" s="250">
        <v>22</v>
      </c>
      <c r="B188" s="424" t="s">
        <v>1907</v>
      </c>
      <c r="C188" s="311"/>
      <c r="D188" s="311"/>
      <c r="E188" s="312"/>
      <c r="F188" s="313" t="s">
        <v>1908</v>
      </c>
      <c r="G188" s="313"/>
      <c r="H188" s="313"/>
      <c r="I188" s="313" t="s">
        <v>1756</v>
      </c>
      <c r="J188" s="313">
        <v>2009</v>
      </c>
      <c r="K188" s="258" t="s">
        <v>1909</v>
      </c>
      <c r="L188" s="290" t="s">
        <v>1832</v>
      </c>
      <c r="M188" s="291">
        <v>39800000</v>
      </c>
      <c r="N188" s="258" t="s">
        <v>927</v>
      </c>
      <c r="O188" s="253" t="s">
        <v>840</v>
      </c>
      <c r="P188" s="253" t="s">
        <v>840</v>
      </c>
      <c r="Q188" s="324"/>
    </row>
    <row r="189" spans="1:17">
      <c r="A189" s="295">
        <v>23</v>
      </c>
      <c r="B189" s="428" t="s">
        <v>1839</v>
      </c>
      <c r="C189" s="311"/>
      <c r="D189" s="311"/>
      <c r="E189" s="312"/>
      <c r="F189" s="313" t="s">
        <v>1751</v>
      </c>
      <c r="G189" s="313" t="s">
        <v>1840</v>
      </c>
      <c r="H189" s="313"/>
      <c r="I189" s="283" t="s">
        <v>1774</v>
      </c>
      <c r="J189" s="313">
        <v>2011</v>
      </c>
      <c r="K189" s="253" t="s">
        <v>1806</v>
      </c>
      <c r="L189" s="290" t="s">
        <v>1749</v>
      </c>
      <c r="M189" s="291">
        <f>19558000/2</f>
        <v>9779000</v>
      </c>
      <c r="N189" s="258" t="s">
        <v>927</v>
      </c>
      <c r="O189" s="253" t="s">
        <v>840</v>
      </c>
      <c r="P189" s="253" t="s">
        <v>840</v>
      </c>
      <c r="Q189" s="324"/>
    </row>
    <row r="190" spans="1:17" ht="15" thickBot="1">
      <c r="A190" s="299">
        <v>24</v>
      </c>
      <c r="B190" s="353" t="s">
        <v>1810</v>
      </c>
      <c r="C190" s="353"/>
      <c r="D190" s="353"/>
      <c r="E190" s="354"/>
      <c r="F190" s="302" t="s">
        <v>1825</v>
      </c>
      <c r="G190" s="302" t="s">
        <v>1910</v>
      </c>
      <c r="H190" s="302" t="s">
        <v>1814</v>
      </c>
      <c r="I190" s="355" t="s">
        <v>1888</v>
      </c>
      <c r="J190" s="302">
        <v>2012</v>
      </c>
      <c r="K190" s="302" t="s">
        <v>1911</v>
      </c>
      <c r="L190" s="301" t="s">
        <v>1832</v>
      </c>
      <c r="M190" s="365">
        <v>8800000</v>
      </c>
      <c r="N190" s="302" t="s">
        <v>927</v>
      </c>
      <c r="O190" s="302" t="s">
        <v>840</v>
      </c>
      <c r="P190" s="302" t="s">
        <v>840</v>
      </c>
      <c r="Q190" s="332"/>
    </row>
    <row r="191" spans="1:17" ht="15" thickTop="1">
      <c r="A191" s="274"/>
      <c r="B191" s="325"/>
      <c r="C191" s="325"/>
      <c r="D191" s="325"/>
      <c r="E191" s="325"/>
      <c r="F191" s="274"/>
      <c r="G191" s="274"/>
      <c r="H191" s="274"/>
      <c r="I191" s="364"/>
      <c r="J191" s="274"/>
      <c r="K191" s="274"/>
      <c r="L191" s="307"/>
      <c r="M191" s="363"/>
      <c r="N191" s="274"/>
      <c r="O191" s="274"/>
      <c r="P191" s="274"/>
      <c r="Q191" s="335"/>
    </row>
    <row r="192" spans="1:17">
      <c r="A192" s="274"/>
      <c r="B192" s="325"/>
      <c r="C192" s="325"/>
      <c r="D192" s="325"/>
      <c r="E192" s="325"/>
      <c r="F192" s="274"/>
      <c r="G192" s="274"/>
      <c r="H192" s="274"/>
      <c r="I192" s="364"/>
      <c r="J192" s="274"/>
      <c r="K192" s="274"/>
      <c r="L192" s="307"/>
      <c r="M192" s="363"/>
      <c r="N192" s="274"/>
      <c r="O192" s="274"/>
      <c r="P192" s="274"/>
      <c r="Q192" s="335"/>
    </row>
    <row r="193" spans="1:17">
      <c r="A193" s="274"/>
      <c r="B193" s="325"/>
      <c r="C193" s="325"/>
      <c r="D193" s="325"/>
      <c r="E193" s="325"/>
      <c r="F193" s="274"/>
      <c r="G193" s="274"/>
      <c r="H193" s="274"/>
      <c r="I193" s="364"/>
      <c r="J193" s="274"/>
      <c r="K193" s="274"/>
      <c r="L193" s="307"/>
      <c r="M193" s="363"/>
      <c r="N193" s="274"/>
      <c r="O193" s="274"/>
      <c r="P193" s="274"/>
      <c r="Q193" s="335"/>
    </row>
    <row r="194" spans="1:17">
      <c r="A194" s="274"/>
      <c r="B194" s="325"/>
      <c r="C194" s="325"/>
      <c r="D194" s="325"/>
      <c r="E194" s="325"/>
      <c r="F194" s="274"/>
      <c r="G194" s="274"/>
      <c r="H194" s="274"/>
      <c r="I194" s="364"/>
      <c r="J194" s="274"/>
      <c r="K194" s="274"/>
      <c r="L194" s="307"/>
      <c r="M194" s="363"/>
      <c r="N194" s="274"/>
      <c r="O194" s="274"/>
      <c r="P194" s="274"/>
      <c r="Q194" s="335"/>
    </row>
    <row r="195" spans="1:17">
      <c r="A195" s="274"/>
      <c r="B195" s="325"/>
      <c r="C195" s="325"/>
      <c r="D195" s="325"/>
      <c r="E195" s="325"/>
      <c r="F195" s="274"/>
      <c r="G195" s="274"/>
      <c r="H195" s="274"/>
      <c r="I195" s="364"/>
      <c r="J195" s="274"/>
      <c r="K195" s="274"/>
      <c r="L195" s="307"/>
      <c r="M195" s="363"/>
      <c r="N195" s="274"/>
      <c r="O195" s="274"/>
      <c r="P195" s="274"/>
      <c r="Q195" s="335"/>
    </row>
    <row r="196" spans="1:17">
      <c r="A196" s="274"/>
      <c r="B196" s="325"/>
      <c r="C196" s="325"/>
      <c r="D196" s="325"/>
      <c r="E196" s="325"/>
      <c r="F196" s="274"/>
      <c r="G196" s="274"/>
      <c r="H196" s="274"/>
      <c r="I196" s="364"/>
      <c r="J196" s="274"/>
      <c r="K196" s="274"/>
      <c r="L196" s="307"/>
      <c r="M196" s="363"/>
      <c r="N196" s="274"/>
      <c r="O196" s="274"/>
      <c r="P196" s="274"/>
      <c r="Q196" s="335"/>
    </row>
    <row r="197" spans="1:17">
      <c r="A197" s="274"/>
      <c r="B197" s="325"/>
      <c r="C197" s="325"/>
      <c r="D197" s="325"/>
      <c r="E197" s="325"/>
      <c r="F197" s="274"/>
      <c r="G197" s="274"/>
      <c r="H197" s="274"/>
      <c r="I197" s="364"/>
      <c r="J197" s="274"/>
      <c r="K197" s="274"/>
      <c r="L197" s="307"/>
      <c r="M197" s="363"/>
      <c r="N197" s="274"/>
      <c r="O197" s="274"/>
      <c r="P197" s="274"/>
      <c r="Q197" s="335"/>
    </row>
    <row r="198" spans="1:17">
      <c r="A198" s="274"/>
      <c r="B198" s="325"/>
      <c r="C198" s="325"/>
      <c r="D198" s="325"/>
      <c r="E198" s="325"/>
      <c r="F198" s="274"/>
      <c r="G198" s="274"/>
      <c r="H198" s="274"/>
      <c r="I198" s="364"/>
      <c r="J198" s="274"/>
      <c r="K198" s="274"/>
      <c r="L198" s="307"/>
      <c r="M198" s="363"/>
      <c r="N198" s="274"/>
      <c r="O198" s="274"/>
      <c r="P198" s="274"/>
      <c r="Q198" s="335"/>
    </row>
    <row r="199" spans="1:17">
      <c r="A199" s="274"/>
      <c r="B199" s="325"/>
      <c r="C199" s="325"/>
      <c r="D199" s="325"/>
      <c r="E199" s="325"/>
      <c r="F199" s="274"/>
      <c r="G199" s="274"/>
      <c r="H199" s="274"/>
      <c r="I199" s="364"/>
      <c r="J199" s="274"/>
      <c r="K199" s="274"/>
      <c r="L199" s="307"/>
      <c r="M199" s="363"/>
      <c r="N199" s="274"/>
      <c r="O199" s="274"/>
      <c r="P199" s="274"/>
      <c r="Q199" s="335"/>
    </row>
    <row r="200" spans="1:17">
      <c r="A200" s="274"/>
      <c r="B200" s="325"/>
      <c r="C200" s="325"/>
      <c r="D200" s="325"/>
      <c r="E200" s="325"/>
      <c r="F200" s="274"/>
      <c r="G200" s="274"/>
      <c r="H200" s="274"/>
      <c r="I200" s="364"/>
      <c r="J200" s="274"/>
      <c r="K200" s="274"/>
      <c r="L200" s="307"/>
      <c r="M200" s="363"/>
      <c r="N200" s="274"/>
      <c r="O200" s="274"/>
      <c r="P200" s="274"/>
      <c r="Q200" s="335"/>
    </row>
    <row r="201" spans="1:17" ht="15" thickBot="1">
      <c r="A201" s="308"/>
      <c r="B201" s="344"/>
      <c r="C201" s="344"/>
      <c r="D201" s="344"/>
      <c r="E201" s="344"/>
      <c r="F201" s="308"/>
      <c r="G201" s="308"/>
      <c r="H201" s="308"/>
      <c r="I201" s="362"/>
      <c r="J201" s="308"/>
      <c r="K201" s="308"/>
      <c r="L201" s="310"/>
      <c r="M201" s="361"/>
      <c r="N201" s="308"/>
      <c r="O201" s="308"/>
      <c r="P201" s="308"/>
      <c r="Q201" s="336"/>
    </row>
    <row r="202" spans="1:17" ht="15" thickTop="1">
      <c r="A202" s="1849" t="s">
        <v>1726</v>
      </c>
      <c r="B202" s="1852" t="s">
        <v>1727</v>
      </c>
      <c r="C202" s="1853"/>
      <c r="D202" s="1853"/>
      <c r="E202" s="1854"/>
      <c r="F202" s="1845" t="s">
        <v>1728</v>
      </c>
      <c r="G202" s="1845" t="s">
        <v>1729</v>
      </c>
      <c r="H202" s="1845" t="s">
        <v>1730</v>
      </c>
      <c r="I202" s="1845" t="s">
        <v>1731</v>
      </c>
      <c r="J202" s="1845" t="s">
        <v>1732</v>
      </c>
      <c r="K202" s="1845" t="s">
        <v>1733</v>
      </c>
      <c r="L202" s="1845" t="s">
        <v>1734</v>
      </c>
      <c r="M202" s="1845" t="s">
        <v>1735</v>
      </c>
      <c r="N202" s="1846" t="s">
        <v>1736</v>
      </c>
      <c r="O202" s="1847"/>
      <c r="P202" s="1848"/>
      <c r="Q202" s="1835" t="s">
        <v>1777</v>
      </c>
    </row>
    <row r="203" spans="1:17">
      <c r="A203" s="1850"/>
      <c r="B203" s="1839"/>
      <c r="C203" s="1855"/>
      <c r="D203" s="1855"/>
      <c r="E203" s="1856"/>
      <c r="F203" s="1842"/>
      <c r="G203" s="1842"/>
      <c r="H203" s="1842"/>
      <c r="I203" s="1842"/>
      <c r="J203" s="1842"/>
      <c r="K203" s="1842"/>
      <c r="L203" s="1842"/>
      <c r="M203" s="1842"/>
      <c r="N203" s="1838" t="s">
        <v>1737</v>
      </c>
      <c r="O203" s="1838" t="s">
        <v>1738</v>
      </c>
      <c r="P203" s="1841" t="s">
        <v>1739</v>
      </c>
      <c r="Q203" s="1836"/>
    </row>
    <row r="204" spans="1:17">
      <c r="A204" s="1850"/>
      <c r="B204" s="1839"/>
      <c r="C204" s="1855"/>
      <c r="D204" s="1855"/>
      <c r="E204" s="1856"/>
      <c r="F204" s="1842"/>
      <c r="G204" s="1842"/>
      <c r="H204" s="1842"/>
      <c r="I204" s="1842"/>
      <c r="J204" s="1842"/>
      <c r="K204" s="1842"/>
      <c r="L204" s="1842"/>
      <c r="M204" s="1842"/>
      <c r="N204" s="1839"/>
      <c r="O204" s="1839"/>
      <c r="P204" s="1842"/>
      <c r="Q204" s="1836"/>
    </row>
    <row r="205" spans="1:17">
      <c r="A205" s="1851"/>
      <c r="B205" s="1840"/>
      <c r="C205" s="1857"/>
      <c r="D205" s="1857"/>
      <c r="E205" s="1858"/>
      <c r="F205" s="1843"/>
      <c r="G205" s="1843"/>
      <c r="H205" s="1843"/>
      <c r="I205" s="1843"/>
      <c r="J205" s="1843"/>
      <c r="K205" s="1843"/>
      <c r="L205" s="1843"/>
      <c r="M205" s="1843"/>
      <c r="N205" s="1840"/>
      <c r="O205" s="1840"/>
      <c r="P205" s="1843"/>
      <c r="Q205" s="1837"/>
    </row>
    <row r="206" spans="1:17">
      <c r="A206" s="246">
        <v>1</v>
      </c>
      <c r="B206" s="1844">
        <v>2</v>
      </c>
      <c r="C206" s="1844"/>
      <c r="D206" s="1844"/>
      <c r="E206" s="1844"/>
      <c r="F206" s="393">
        <v>3</v>
      </c>
      <c r="G206" s="393">
        <v>4</v>
      </c>
      <c r="H206" s="393">
        <v>5</v>
      </c>
      <c r="I206" s="393">
        <v>6</v>
      </c>
      <c r="J206" s="393">
        <v>7</v>
      </c>
      <c r="K206" s="393">
        <v>8</v>
      </c>
      <c r="L206" s="393">
        <v>9</v>
      </c>
      <c r="M206" s="393">
        <v>10</v>
      </c>
      <c r="N206" s="393">
        <v>11</v>
      </c>
      <c r="O206" s="393">
        <v>12</v>
      </c>
      <c r="P206" s="393">
        <v>13</v>
      </c>
      <c r="Q206" s="248">
        <v>14</v>
      </c>
    </row>
    <row r="207" spans="1:17">
      <c r="A207" s="360"/>
      <c r="B207" s="359"/>
      <c r="C207" s="359"/>
      <c r="D207" s="359"/>
      <c r="E207" s="358"/>
      <c r="F207" s="357"/>
      <c r="G207" s="357"/>
      <c r="H207" s="357"/>
      <c r="I207" s="357"/>
      <c r="J207" s="357"/>
      <c r="K207" s="357"/>
      <c r="L207" s="357"/>
      <c r="M207" s="357"/>
      <c r="N207" s="357"/>
      <c r="O207" s="357"/>
      <c r="P207" s="357"/>
      <c r="Q207" s="356"/>
    </row>
    <row r="208" spans="1:17">
      <c r="A208" s="246">
        <v>22</v>
      </c>
      <c r="B208" s="281" t="s">
        <v>1848</v>
      </c>
      <c r="C208" s="281"/>
      <c r="D208" s="281"/>
      <c r="E208" s="282"/>
      <c r="F208" s="283" t="s">
        <v>1828</v>
      </c>
      <c r="G208" s="283" t="s">
        <v>1912</v>
      </c>
      <c r="H208" s="283" t="s">
        <v>1814</v>
      </c>
      <c r="I208" s="349" t="s">
        <v>1888</v>
      </c>
      <c r="J208" s="253">
        <v>2009</v>
      </c>
      <c r="K208" s="253" t="s">
        <v>1830</v>
      </c>
      <c r="L208" s="287" t="s">
        <v>1832</v>
      </c>
      <c r="M208" s="265"/>
      <c r="N208" s="253" t="s">
        <v>927</v>
      </c>
      <c r="O208" s="253" t="s">
        <v>840</v>
      </c>
      <c r="P208" s="253" t="s">
        <v>840</v>
      </c>
      <c r="Q208" s="292"/>
    </row>
    <row r="209" spans="1:17">
      <c r="A209" s="246">
        <v>23</v>
      </c>
      <c r="B209" s="281" t="s">
        <v>1848</v>
      </c>
      <c r="C209" s="281"/>
      <c r="D209" s="281"/>
      <c r="E209" s="282"/>
      <c r="F209" s="283" t="s">
        <v>1908</v>
      </c>
      <c r="G209" s="283" t="s">
        <v>1912</v>
      </c>
      <c r="H209" s="283" t="s">
        <v>1814</v>
      </c>
      <c r="I209" s="349" t="s">
        <v>1888</v>
      </c>
      <c r="J209" s="253">
        <v>2012</v>
      </c>
      <c r="K209" s="253" t="s">
        <v>1830</v>
      </c>
      <c r="L209" s="287" t="s">
        <v>1832</v>
      </c>
      <c r="M209" s="265"/>
      <c r="N209" s="253" t="s">
        <v>927</v>
      </c>
      <c r="O209" s="253" t="s">
        <v>840</v>
      </c>
      <c r="P209" s="253" t="s">
        <v>840</v>
      </c>
      <c r="Q209" s="292"/>
    </row>
    <row r="210" spans="1:17">
      <c r="A210" s="250">
        <v>24</v>
      </c>
      <c r="B210" s="281" t="s">
        <v>1848</v>
      </c>
      <c r="C210" s="281"/>
      <c r="D210" s="281"/>
      <c r="E210" s="282"/>
      <c r="F210" s="283" t="s">
        <v>1813</v>
      </c>
      <c r="G210" s="283" t="s">
        <v>1912</v>
      </c>
      <c r="H210" s="283" t="s">
        <v>1814</v>
      </c>
      <c r="I210" s="349" t="s">
        <v>1888</v>
      </c>
      <c r="J210" s="253">
        <v>2012</v>
      </c>
      <c r="K210" s="253" t="s">
        <v>1830</v>
      </c>
      <c r="L210" s="287" t="s">
        <v>1832</v>
      </c>
      <c r="M210" s="265">
        <v>8700000</v>
      </c>
      <c r="N210" s="253" t="s">
        <v>927</v>
      </c>
      <c r="O210" s="253" t="s">
        <v>840</v>
      </c>
      <c r="P210" s="253" t="s">
        <v>840</v>
      </c>
      <c r="Q210" s="292"/>
    </row>
    <row r="211" spans="1:17">
      <c r="A211" s="250">
        <v>26</v>
      </c>
      <c r="B211" s="311" t="s">
        <v>1759</v>
      </c>
      <c r="C211" s="311"/>
      <c r="D211" s="311"/>
      <c r="E211" s="312"/>
      <c r="F211" s="313" t="s">
        <v>1760</v>
      </c>
      <c r="G211" s="313"/>
      <c r="H211" s="313"/>
      <c r="I211" s="313" t="s">
        <v>1846</v>
      </c>
      <c r="J211" s="253">
        <v>2012</v>
      </c>
      <c r="K211" s="258"/>
      <c r="L211" s="290" t="s">
        <v>1743</v>
      </c>
      <c r="M211" s="291">
        <v>7500000</v>
      </c>
      <c r="N211" s="258" t="s">
        <v>927</v>
      </c>
      <c r="O211" s="253" t="s">
        <v>840</v>
      </c>
      <c r="P211" s="253" t="s">
        <v>840</v>
      </c>
      <c r="Q211" s="324"/>
    </row>
    <row r="212" spans="1:17">
      <c r="A212" s="250">
        <v>27</v>
      </c>
      <c r="B212" s="281" t="s">
        <v>1835</v>
      </c>
      <c r="C212" s="281"/>
      <c r="D212" s="281"/>
      <c r="E212" s="282"/>
      <c r="F212" s="283" t="s">
        <v>1913</v>
      </c>
      <c r="G212" s="283"/>
      <c r="H212" s="283"/>
      <c r="I212" s="283" t="s">
        <v>1846</v>
      </c>
      <c r="J212" s="253">
        <v>2012</v>
      </c>
      <c r="K212" s="253"/>
      <c r="L212" s="287" t="s">
        <v>1747</v>
      </c>
      <c r="M212" s="265">
        <v>7916000</v>
      </c>
      <c r="N212" s="253" t="s">
        <v>927</v>
      </c>
      <c r="O212" s="253" t="s">
        <v>840</v>
      </c>
      <c r="P212" s="253" t="s">
        <v>840</v>
      </c>
      <c r="Q212" s="292"/>
    </row>
    <row r="213" spans="1:17">
      <c r="A213" s="297">
        <v>28</v>
      </c>
      <c r="B213" s="427" t="s">
        <v>1822</v>
      </c>
      <c r="C213" s="260"/>
      <c r="D213" s="260"/>
      <c r="E213" s="261"/>
      <c r="F213" s="262" t="s">
        <v>1833</v>
      </c>
      <c r="G213" s="262"/>
      <c r="H213" s="262" t="s">
        <v>1824</v>
      </c>
      <c r="I213" s="262" t="s">
        <v>1929</v>
      </c>
      <c r="J213" s="262">
        <v>2013</v>
      </c>
      <c r="K213" s="262" t="s">
        <v>1806</v>
      </c>
      <c r="L213" s="298" t="s">
        <v>1807</v>
      </c>
      <c r="M213" s="316">
        <f>2500000*2</f>
        <v>5000000</v>
      </c>
      <c r="N213" s="262" t="s">
        <v>927</v>
      </c>
      <c r="O213" s="262" t="s">
        <v>840</v>
      </c>
      <c r="P213" s="262" t="s">
        <v>840</v>
      </c>
      <c r="Q213" s="264"/>
    </row>
    <row r="214" spans="1:17">
      <c r="A214" s="250">
        <v>29</v>
      </c>
      <c r="B214" s="251" t="s">
        <v>1834</v>
      </c>
      <c r="C214" s="251"/>
      <c r="D214" s="251"/>
      <c r="E214" s="252"/>
      <c r="F214" s="253" t="s">
        <v>1779</v>
      </c>
      <c r="G214" s="253"/>
      <c r="H214" s="253"/>
      <c r="I214" s="253" t="s">
        <v>1741</v>
      </c>
      <c r="J214" s="253">
        <v>2013</v>
      </c>
      <c r="K214" s="253"/>
      <c r="L214" s="287" t="s">
        <v>1872</v>
      </c>
      <c r="M214" s="284">
        <f>1500000*3</f>
        <v>4500000</v>
      </c>
      <c r="N214" s="253" t="s">
        <v>927</v>
      </c>
      <c r="O214" s="253" t="s">
        <v>840</v>
      </c>
      <c r="P214" s="253" t="s">
        <v>840</v>
      </c>
      <c r="Q214" s="255"/>
    </row>
    <row r="215" spans="1:17" ht="15" thickBot="1">
      <c r="A215" s="269"/>
      <c r="B215" s="270"/>
      <c r="C215" s="270"/>
      <c r="D215" s="270"/>
      <c r="E215" s="271"/>
      <c r="F215" s="272"/>
      <c r="G215" s="272"/>
      <c r="H215" s="272"/>
      <c r="I215" s="272"/>
      <c r="J215" s="272"/>
      <c r="K215" s="272"/>
      <c r="L215" s="326"/>
      <c r="M215" s="352"/>
      <c r="N215" s="272"/>
      <c r="O215" s="272"/>
      <c r="P215" s="272"/>
      <c r="Q215" s="273"/>
    </row>
    <row r="216" spans="1:17" ht="15" thickTop="1"/>
    <row r="217" spans="1:17">
      <c r="M217" s="1833" t="s">
        <v>1917</v>
      </c>
      <c r="N217" s="1833"/>
      <c r="O217" s="1833"/>
      <c r="P217" s="1833"/>
      <c r="Q217" s="1833"/>
    </row>
    <row r="218" spans="1:17">
      <c r="M218" s="390"/>
      <c r="N218" s="390"/>
      <c r="O218" s="390"/>
      <c r="P218" s="390"/>
      <c r="Q218" s="390"/>
    </row>
    <row r="219" spans="1:17">
      <c r="A219" s="1833" t="s">
        <v>1762</v>
      </c>
      <c r="B219" s="1833"/>
      <c r="C219" s="1833"/>
      <c r="D219" s="1833"/>
      <c r="E219" s="1833"/>
      <c r="F219" s="1833"/>
      <c r="G219" s="1833"/>
      <c r="H219" s="1833"/>
      <c r="M219" s="1833" t="s">
        <v>1763</v>
      </c>
      <c r="N219" s="1833"/>
      <c r="O219" s="1833"/>
      <c r="P219" s="1833"/>
      <c r="Q219" s="1833"/>
    </row>
    <row r="220" spans="1:17">
      <c r="A220" s="1834" t="s">
        <v>1916</v>
      </c>
      <c r="B220" s="1834"/>
      <c r="C220" s="1834"/>
      <c r="D220" s="1834"/>
      <c r="E220" s="1834"/>
      <c r="F220" s="1834"/>
      <c r="G220" s="1834"/>
      <c r="H220" s="1834"/>
      <c r="M220" s="1834" t="s">
        <v>888</v>
      </c>
      <c r="N220" s="1834"/>
      <c r="O220" s="1834"/>
      <c r="P220" s="1834"/>
      <c r="Q220" s="1834"/>
    </row>
    <row r="221" spans="1:17">
      <c r="A221" s="1834" t="s">
        <v>889</v>
      </c>
      <c r="B221" s="1834"/>
      <c r="C221" s="1834"/>
      <c r="D221" s="1834"/>
      <c r="E221" s="1834"/>
      <c r="F221" s="1834"/>
      <c r="G221" s="1834"/>
      <c r="H221" s="1834"/>
      <c r="M221" s="391"/>
      <c r="N221" s="391"/>
      <c r="O221" s="391"/>
      <c r="P221" s="391"/>
      <c r="Q221" s="391"/>
    </row>
    <row r="222" spans="1:17">
      <c r="A222" s="1834"/>
      <c r="B222" s="1834"/>
      <c r="C222" s="1834"/>
      <c r="D222" s="1834"/>
      <c r="E222" s="1834"/>
      <c r="F222" s="1834"/>
      <c r="G222" s="1834"/>
      <c r="H222" s="1834"/>
    </row>
    <row r="223" spans="1:17">
      <c r="F223" s="242"/>
    </row>
    <row r="224" spans="1:17">
      <c r="F224" s="242"/>
    </row>
    <row r="225" spans="1:17">
      <c r="F225" s="242"/>
    </row>
    <row r="226" spans="1:17">
      <c r="A226" s="1832" t="s">
        <v>1764</v>
      </c>
      <c r="B226" s="1832"/>
      <c r="C226" s="1832"/>
      <c r="D226" s="1832"/>
      <c r="E226" s="1832"/>
      <c r="F226" s="1832"/>
      <c r="G226" s="1832"/>
      <c r="H226" s="1832"/>
      <c r="M226" s="1832" t="s">
        <v>1915</v>
      </c>
      <c r="N226" s="1832"/>
      <c r="O226" s="1832"/>
      <c r="P226" s="1832"/>
      <c r="Q226" s="1832"/>
    </row>
    <row r="227" spans="1:17">
      <c r="A227" s="1833" t="s">
        <v>1765</v>
      </c>
      <c r="B227" s="1833"/>
      <c r="C227" s="1833"/>
      <c r="D227" s="1833"/>
      <c r="E227" s="1833"/>
      <c r="F227" s="1833"/>
      <c r="G227" s="1833"/>
      <c r="H227" s="1833"/>
      <c r="M227" s="1833" t="s">
        <v>1914</v>
      </c>
      <c r="N227" s="1833"/>
      <c r="O227" s="1833"/>
      <c r="P227" s="1833"/>
      <c r="Q227" s="1833"/>
    </row>
    <row r="244" spans="1:6">
      <c r="A244" s="244"/>
      <c r="F244" s="242"/>
    </row>
  </sheetData>
  <mergeCells count="118">
    <mergeCell ref="M6:M9"/>
    <mergeCell ref="N6:P6"/>
    <mergeCell ref="Q6:Q9"/>
    <mergeCell ref="N7:N9"/>
    <mergeCell ref="O7:O9"/>
    <mergeCell ref="P7:P9"/>
    <mergeCell ref="A1:Q1"/>
    <mergeCell ref="A6:A9"/>
    <mergeCell ref="B6:E9"/>
    <mergeCell ref="F6:F9"/>
    <mergeCell ref="G6:G9"/>
    <mergeCell ref="H6:H9"/>
    <mergeCell ref="I6:I9"/>
    <mergeCell ref="J6:J9"/>
    <mergeCell ref="K6:K9"/>
    <mergeCell ref="L6:L9"/>
    <mergeCell ref="A29:H29"/>
    <mergeCell ref="A30:H30"/>
    <mergeCell ref="A34:H34"/>
    <mergeCell ref="M34:Q34"/>
    <mergeCell ref="A35:H35"/>
    <mergeCell ref="M35:Q35"/>
    <mergeCell ref="B10:E10"/>
    <mergeCell ref="M25:Q25"/>
    <mergeCell ref="A27:H27"/>
    <mergeCell ref="M27:Q27"/>
    <mergeCell ref="A28:H28"/>
    <mergeCell ref="M28:Q28"/>
    <mergeCell ref="Q53:Q56"/>
    <mergeCell ref="N54:N56"/>
    <mergeCell ref="O54:O56"/>
    <mergeCell ref="P54:P56"/>
    <mergeCell ref="A44:Q44"/>
    <mergeCell ref="A45:Q45"/>
    <mergeCell ref="A53:A56"/>
    <mergeCell ref="B53:E56"/>
    <mergeCell ref="F53:F56"/>
    <mergeCell ref="G53:G56"/>
    <mergeCell ref="H53:H56"/>
    <mergeCell ref="I53:I56"/>
    <mergeCell ref="J53:J56"/>
    <mergeCell ref="K53:K56"/>
    <mergeCell ref="B57:E57"/>
    <mergeCell ref="A92:A95"/>
    <mergeCell ref="B92:E95"/>
    <mergeCell ref="F92:F95"/>
    <mergeCell ref="G92:G95"/>
    <mergeCell ref="H92:H95"/>
    <mergeCell ref="L53:L56"/>
    <mergeCell ref="M53:M56"/>
    <mergeCell ref="N53:P53"/>
    <mergeCell ref="Q92:Q95"/>
    <mergeCell ref="N93:N95"/>
    <mergeCell ref="O93:O95"/>
    <mergeCell ref="P93:P95"/>
    <mergeCell ref="B96:E96"/>
    <mergeCell ref="M109:Q109"/>
    <mergeCell ref="I92:I95"/>
    <mergeCell ref="J92:J95"/>
    <mergeCell ref="K92:K95"/>
    <mergeCell ref="L92:L95"/>
    <mergeCell ref="M92:M95"/>
    <mergeCell ref="N92:P92"/>
    <mergeCell ref="A118:H118"/>
    <mergeCell ref="M118:Q118"/>
    <mergeCell ref="A119:H119"/>
    <mergeCell ref="M119:Q119"/>
    <mergeCell ref="A137:Q137"/>
    <mergeCell ref="A138:Q138"/>
    <mergeCell ref="A111:H111"/>
    <mergeCell ref="M111:Q111"/>
    <mergeCell ref="A112:H112"/>
    <mergeCell ref="M112:Q112"/>
    <mergeCell ref="A113:H113"/>
    <mergeCell ref="A114:H114"/>
    <mergeCell ref="M147:M150"/>
    <mergeCell ref="N147:P147"/>
    <mergeCell ref="Q147:Q150"/>
    <mergeCell ref="N148:N150"/>
    <mergeCell ref="O148:O150"/>
    <mergeCell ref="P148:P150"/>
    <mergeCell ref="A147:A150"/>
    <mergeCell ref="B147:E150"/>
    <mergeCell ref="F147:F150"/>
    <mergeCell ref="G147:G150"/>
    <mergeCell ref="H147:H150"/>
    <mergeCell ref="I147:I150"/>
    <mergeCell ref="B151:E151"/>
    <mergeCell ref="A202:A205"/>
    <mergeCell ref="B202:E205"/>
    <mergeCell ref="F202:F205"/>
    <mergeCell ref="G202:G205"/>
    <mergeCell ref="H202:H205"/>
    <mergeCell ref="J147:J150"/>
    <mergeCell ref="K147:K150"/>
    <mergeCell ref="L147:L150"/>
    <mergeCell ref="Q202:Q205"/>
    <mergeCell ref="N203:N205"/>
    <mergeCell ref="O203:O205"/>
    <mergeCell ref="P203:P205"/>
    <mergeCell ref="B206:E206"/>
    <mergeCell ref="M217:Q217"/>
    <mergeCell ref="I202:I205"/>
    <mergeCell ref="J202:J205"/>
    <mergeCell ref="K202:K205"/>
    <mergeCell ref="L202:L205"/>
    <mergeCell ref="M202:M205"/>
    <mergeCell ref="N202:P202"/>
    <mergeCell ref="A226:H226"/>
    <mergeCell ref="M226:Q226"/>
    <mergeCell ref="A227:H227"/>
    <mergeCell ref="M227:Q227"/>
    <mergeCell ref="A219:H219"/>
    <mergeCell ref="M219:Q219"/>
    <mergeCell ref="A220:H220"/>
    <mergeCell ref="M220:Q220"/>
    <mergeCell ref="A221:H221"/>
    <mergeCell ref="A222:H222"/>
  </mergeCells>
  <phoneticPr fontId="100" type="noConversion"/>
  <printOptions horizontalCentered="1"/>
  <pageMargins left="0.77" right="1.46" top="0.43307086614173229" bottom="0.23622047244094491" header="0.35433070866141736" footer="0.15748031496062992"/>
  <pageSetup paperSize="5" scale="80" orientation="landscape" horizontalDpi="4294967293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193"/>
  <sheetViews>
    <sheetView topLeftCell="A4" zoomScale="80" zoomScaleNormal="80" workbookViewId="0">
      <pane xSplit="2" ySplit="6" topLeftCell="C86" activePane="bottomRight" state="frozen"/>
      <selection activeCell="J13" sqref="J13"/>
      <selection pane="topRight" activeCell="J13" sqref="J13"/>
      <selection pane="bottomLeft" activeCell="J13" sqref="J13"/>
      <selection pane="bottomRight" activeCell="J13" sqref="J13"/>
    </sheetView>
  </sheetViews>
  <sheetFormatPr baseColWidth="10" defaultColWidth="8.83203125" defaultRowHeight="15"/>
  <cols>
    <col min="2" max="2" width="31.5" bestFit="1" customWidth="1"/>
    <col min="3" max="3" width="26.5" bestFit="1" customWidth="1"/>
    <col min="4" max="4" width="11" bestFit="1" customWidth="1"/>
    <col min="5" max="5" width="11.5" bestFit="1" customWidth="1"/>
    <col min="7" max="7" width="12" bestFit="1" customWidth="1"/>
    <col min="8" max="8" width="10.1640625" bestFit="1" customWidth="1"/>
    <col min="9" max="9" width="25" bestFit="1" customWidth="1"/>
    <col min="14" max="14" width="12.83203125" bestFit="1" customWidth="1"/>
    <col min="15" max="15" width="17.5" bestFit="1" customWidth="1"/>
    <col min="18" max="18" width="11.1640625" customWidth="1"/>
  </cols>
  <sheetData>
    <row r="1" spans="1:18" ht="21">
      <c r="A1" s="1863" t="s">
        <v>2304</v>
      </c>
      <c r="B1" s="1863"/>
      <c r="C1" s="1863"/>
      <c r="D1" s="1863"/>
      <c r="E1" s="1863"/>
      <c r="F1" s="1863"/>
      <c r="G1" s="1863"/>
      <c r="H1" s="1863"/>
      <c r="I1" s="1863"/>
      <c r="J1" s="1863"/>
      <c r="K1" s="1863"/>
      <c r="L1" s="1863"/>
      <c r="M1" s="1863"/>
      <c r="N1" s="1863"/>
      <c r="O1" s="1863"/>
      <c r="P1" s="1863"/>
    </row>
    <row r="2" spans="1:18" ht="21">
      <c r="A2" s="1863" t="s">
        <v>2305</v>
      </c>
      <c r="B2" s="1863"/>
      <c r="C2" s="1863"/>
      <c r="D2" s="1863"/>
      <c r="E2" s="1863"/>
      <c r="F2" s="1863"/>
      <c r="G2" s="1863"/>
      <c r="H2" s="1863"/>
      <c r="I2" s="1863"/>
      <c r="J2" s="1863"/>
      <c r="K2" s="1863"/>
      <c r="L2" s="1863"/>
      <c r="M2" s="1863"/>
      <c r="N2" s="1863"/>
      <c r="O2" s="1863"/>
      <c r="P2" s="1863"/>
    </row>
    <row r="3" spans="1:18">
      <c r="A3" s="648"/>
      <c r="B3" s="648"/>
      <c r="C3" s="648"/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</row>
    <row r="4" spans="1:18">
      <c r="A4" s="648"/>
      <c r="B4" s="648"/>
      <c r="C4" s="648"/>
      <c r="D4" s="648"/>
      <c r="E4" s="648"/>
      <c r="F4" s="648"/>
      <c r="G4" s="648"/>
      <c r="H4" s="648"/>
      <c r="I4" s="648"/>
      <c r="J4" s="648"/>
      <c r="K4" s="648"/>
      <c r="L4" s="648"/>
      <c r="M4" s="648"/>
      <c r="N4" s="648"/>
      <c r="O4" s="1860"/>
      <c r="P4" s="1860"/>
    </row>
    <row r="5" spans="1:18" ht="16" thickBot="1">
      <c r="A5" s="652"/>
      <c r="B5" s="652" t="s">
        <v>895</v>
      </c>
      <c r="C5" s="652"/>
      <c r="D5" s="653"/>
      <c r="E5" s="648"/>
      <c r="F5" s="648"/>
      <c r="G5" s="648"/>
      <c r="H5" s="648"/>
      <c r="I5" s="648"/>
      <c r="J5" s="648"/>
      <c r="K5" s="648"/>
      <c r="L5" s="648"/>
      <c r="M5" s="648"/>
      <c r="N5" s="648"/>
      <c r="O5" s="648"/>
      <c r="P5" s="648"/>
    </row>
    <row r="6" spans="1:18" ht="16" thickBot="1">
      <c r="A6" s="1864" t="s">
        <v>2306</v>
      </c>
      <c r="B6" s="654" t="s">
        <v>2307</v>
      </c>
      <c r="C6" s="655" t="s">
        <v>2308</v>
      </c>
      <c r="D6" s="654" t="s">
        <v>884</v>
      </c>
      <c r="E6" s="655" t="s">
        <v>2309</v>
      </c>
      <c r="F6" s="654" t="s">
        <v>2310</v>
      </c>
      <c r="G6" s="655" t="s">
        <v>1731</v>
      </c>
      <c r="H6" s="654" t="s">
        <v>874</v>
      </c>
      <c r="I6" s="1867" t="s">
        <v>884</v>
      </c>
      <c r="J6" s="1868"/>
      <c r="K6" s="1868"/>
      <c r="L6" s="1868"/>
      <c r="M6" s="1869"/>
      <c r="N6" s="656" t="s">
        <v>880</v>
      </c>
      <c r="O6" s="654" t="s">
        <v>876</v>
      </c>
      <c r="P6" s="655" t="s">
        <v>882</v>
      </c>
    </row>
    <row r="7" spans="1:18">
      <c r="A7" s="1865"/>
      <c r="B7" s="650" t="s">
        <v>1960</v>
      </c>
      <c r="C7" s="657" t="s">
        <v>2312</v>
      </c>
      <c r="D7" s="650" t="s">
        <v>878</v>
      </c>
      <c r="E7" s="657" t="s">
        <v>2313</v>
      </c>
      <c r="F7" s="650" t="s">
        <v>2314</v>
      </c>
      <c r="G7" s="657"/>
      <c r="H7" s="650" t="s">
        <v>2315</v>
      </c>
      <c r="I7" s="657"/>
      <c r="J7" s="650"/>
      <c r="K7" s="658"/>
      <c r="L7" s="657"/>
      <c r="M7" s="650"/>
      <c r="N7" s="657" t="s">
        <v>2519</v>
      </c>
      <c r="O7" s="650"/>
      <c r="P7" s="657"/>
    </row>
    <row r="8" spans="1:18" ht="16" thickBot="1">
      <c r="A8" s="1866"/>
      <c r="B8" s="648"/>
      <c r="C8" s="657"/>
      <c r="D8" s="648"/>
      <c r="E8" s="657"/>
      <c r="F8" s="648"/>
      <c r="G8" s="657"/>
      <c r="H8" s="648"/>
      <c r="I8" s="657" t="s">
        <v>2316</v>
      </c>
      <c r="J8" s="648" t="s">
        <v>2317</v>
      </c>
      <c r="K8" s="658" t="s">
        <v>2318</v>
      </c>
      <c r="L8" s="659" t="s">
        <v>2319</v>
      </c>
      <c r="M8" s="648" t="s">
        <v>2320</v>
      </c>
      <c r="N8" s="657"/>
      <c r="O8" s="648"/>
      <c r="P8" s="657"/>
    </row>
    <row r="9" spans="1:18" ht="16" thickBot="1">
      <c r="A9" s="660">
        <v>1</v>
      </c>
      <c r="B9" s="661">
        <v>2</v>
      </c>
      <c r="C9" s="660">
        <v>3</v>
      </c>
      <c r="D9" s="661">
        <v>4</v>
      </c>
      <c r="E9" s="660">
        <v>5</v>
      </c>
      <c r="F9" s="661">
        <v>6</v>
      </c>
      <c r="G9" s="660">
        <v>7</v>
      </c>
      <c r="H9" s="661">
        <v>8</v>
      </c>
      <c r="I9" s="660">
        <v>9</v>
      </c>
      <c r="J9" s="662">
        <v>10</v>
      </c>
      <c r="K9" s="661">
        <v>11</v>
      </c>
      <c r="L9" s="660">
        <v>12</v>
      </c>
      <c r="M9" s="661">
        <v>13</v>
      </c>
      <c r="N9" s="660">
        <v>14</v>
      </c>
      <c r="O9" s="662">
        <v>15</v>
      </c>
      <c r="P9" s="662">
        <v>16</v>
      </c>
    </row>
    <row r="10" spans="1:18">
      <c r="A10" s="657"/>
      <c r="B10" s="657"/>
      <c r="C10" s="657"/>
      <c r="D10" s="657"/>
      <c r="E10" s="657"/>
      <c r="F10" s="657"/>
      <c r="G10" s="657"/>
      <c r="H10" s="657"/>
      <c r="I10" s="657"/>
      <c r="J10" s="657"/>
      <c r="K10" s="657"/>
      <c r="L10" s="657"/>
      <c r="M10" s="657"/>
      <c r="N10" s="657"/>
      <c r="O10" s="657"/>
      <c r="P10" s="657"/>
    </row>
    <row r="11" spans="1:18">
      <c r="A11" s="663">
        <v>1</v>
      </c>
      <c r="B11" s="663" t="s">
        <v>885</v>
      </c>
      <c r="C11" s="657"/>
      <c r="D11" s="657"/>
      <c r="E11" s="657"/>
      <c r="F11" s="657"/>
      <c r="G11" s="657"/>
      <c r="H11" s="657"/>
      <c r="I11" s="657"/>
      <c r="J11" s="657"/>
      <c r="K11" s="657"/>
      <c r="L11" s="657"/>
      <c r="M11" s="657"/>
      <c r="N11" s="657"/>
      <c r="O11" s="664"/>
      <c r="P11" s="657"/>
    </row>
    <row r="12" spans="1:18">
      <c r="A12" s="663" t="s">
        <v>2321</v>
      </c>
      <c r="B12" s="663" t="s">
        <v>2322</v>
      </c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7"/>
      <c r="N12" s="657"/>
      <c r="O12" s="664">
        <f>SUM(O13+O25+O28+O31+O34+O150+O166+O176+O178+O180)</f>
        <v>1843792105.0945766</v>
      </c>
      <c r="P12" s="657"/>
      <c r="R12" t="str">
        <f>IF(O12&lt;300000,O12,"0")</f>
        <v>0</v>
      </c>
    </row>
    <row r="13" spans="1:18">
      <c r="A13" s="663" t="s">
        <v>2323</v>
      </c>
      <c r="B13" s="665" t="s">
        <v>2324</v>
      </c>
      <c r="C13" s="657"/>
      <c r="D13" s="657"/>
      <c r="E13" s="657"/>
      <c r="F13" s="657"/>
      <c r="G13" s="657"/>
      <c r="H13" s="657"/>
      <c r="I13" s="657"/>
      <c r="J13" s="657"/>
      <c r="K13" s="657"/>
      <c r="L13" s="657"/>
      <c r="M13" s="657"/>
      <c r="N13" s="657"/>
      <c r="O13" s="664">
        <f>SUM(O14:O21)</f>
        <v>352434409.24701965</v>
      </c>
      <c r="P13" s="657"/>
      <c r="R13" t="str">
        <f t="shared" ref="R13:R76" si="0">IF(O13&lt;300000,O13,"0")</f>
        <v>0</v>
      </c>
    </row>
    <row r="14" spans="1:18" ht="30" customHeight="1">
      <c r="A14" s="663"/>
      <c r="B14" s="665"/>
      <c r="C14" s="666" t="s">
        <v>2325</v>
      </c>
      <c r="D14" s="657"/>
      <c r="E14" s="657"/>
      <c r="F14" s="657"/>
      <c r="G14" s="657"/>
      <c r="H14" s="667">
        <v>2012</v>
      </c>
      <c r="I14" s="657"/>
      <c r="J14" s="657"/>
      <c r="K14" s="657"/>
      <c r="L14" s="657"/>
      <c r="M14" s="657"/>
      <c r="N14" s="657"/>
      <c r="O14" s="668">
        <v>30017466.536394723</v>
      </c>
      <c r="P14" s="657"/>
      <c r="R14" t="str">
        <f t="shared" si="0"/>
        <v>0</v>
      </c>
    </row>
    <row r="15" spans="1:18" ht="30" customHeight="1">
      <c r="A15" s="663"/>
      <c r="B15" s="665"/>
      <c r="C15" s="666" t="s">
        <v>2326</v>
      </c>
      <c r="D15" s="657"/>
      <c r="E15" s="657"/>
      <c r="F15" s="657"/>
      <c r="G15" s="657"/>
      <c r="H15" s="667">
        <v>2012</v>
      </c>
      <c r="I15" s="657"/>
      <c r="J15" s="657"/>
      <c r="K15" s="657"/>
      <c r="L15" s="657"/>
      <c r="M15" s="657"/>
      <c r="N15" s="657"/>
      <c r="O15" s="669">
        <v>29794076.960655369</v>
      </c>
      <c r="P15" s="657"/>
      <c r="R15" t="str">
        <f t="shared" si="0"/>
        <v>0</v>
      </c>
    </row>
    <row r="16" spans="1:18" ht="30" customHeight="1">
      <c r="A16" s="663"/>
      <c r="B16" s="665"/>
      <c r="C16" s="666" t="s">
        <v>2327</v>
      </c>
      <c r="D16" s="657"/>
      <c r="E16" s="657"/>
      <c r="F16" s="657"/>
      <c r="G16" s="657"/>
      <c r="H16" s="667">
        <v>2012</v>
      </c>
      <c r="I16" s="657"/>
      <c r="J16" s="657"/>
      <c r="K16" s="657"/>
      <c r="L16" s="657"/>
      <c r="M16" s="657"/>
      <c r="N16" s="657"/>
      <c r="O16" s="669">
        <v>29990050.543008529</v>
      </c>
      <c r="P16" s="657"/>
      <c r="R16" t="str">
        <f t="shared" si="0"/>
        <v>0</v>
      </c>
    </row>
    <row r="17" spans="1:18" ht="30" customHeight="1">
      <c r="A17" s="663"/>
      <c r="B17" s="665"/>
      <c r="C17" s="666" t="s">
        <v>2328</v>
      </c>
      <c r="D17" s="657"/>
      <c r="E17" s="657"/>
      <c r="F17" s="657"/>
      <c r="G17" s="657"/>
      <c r="H17" s="667">
        <v>2012</v>
      </c>
      <c r="I17" s="657"/>
      <c r="J17" s="657"/>
      <c r="K17" s="657"/>
      <c r="L17" s="657"/>
      <c r="M17" s="657"/>
      <c r="N17" s="657"/>
      <c r="O17" s="669">
        <v>29990050.543008529</v>
      </c>
      <c r="P17" s="657"/>
      <c r="R17" t="str">
        <f t="shared" si="0"/>
        <v>0</v>
      </c>
    </row>
    <row r="18" spans="1:18" ht="30" customHeight="1">
      <c r="A18" s="663"/>
      <c r="B18" s="665"/>
      <c r="C18" s="666" t="s">
        <v>2329</v>
      </c>
      <c r="D18" s="657"/>
      <c r="E18" s="657"/>
      <c r="F18" s="657"/>
      <c r="G18" s="657"/>
      <c r="H18" s="667">
        <v>2012</v>
      </c>
      <c r="I18" s="657"/>
      <c r="J18" s="657"/>
      <c r="K18" s="657"/>
      <c r="L18" s="657"/>
      <c r="M18" s="657"/>
      <c r="N18" s="657"/>
      <c r="O18" s="669">
        <v>30045897.936943371</v>
      </c>
      <c r="P18" s="657"/>
      <c r="R18" t="str">
        <f t="shared" si="0"/>
        <v>0</v>
      </c>
    </row>
    <row r="19" spans="1:18" ht="30" customHeight="1">
      <c r="A19" s="663"/>
      <c r="B19" s="665"/>
      <c r="C19" s="665" t="s">
        <v>2330</v>
      </c>
      <c r="D19" s="657"/>
      <c r="E19" s="657"/>
      <c r="F19" s="657"/>
      <c r="G19" s="657"/>
      <c r="H19" s="667">
        <v>2012</v>
      </c>
      <c r="I19" s="657"/>
      <c r="J19" s="657"/>
      <c r="K19" s="657"/>
      <c r="L19" s="657"/>
      <c r="M19" s="657"/>
      <c r="N19" s="657"/>
      <c r="O19" s="669">
        <v>8123257.2996129422</v>
      </c>
      <c r="P19" s="657"/>
      <c r="R19" t="str">
        <f t="shared" si="0"/>
        <v>0</v>
      </c>
    </row>
    <row r="20" spans="1:18" ht="30" customHeight="1">
      <c r="A20" s="663"/>
      <c r="B20" s="665"/>
      <c r="C20" s="665" t="s">
        <v>2331</v>
      </c>
      <c r="D20" s="657"/>
      <c r="E20" s="657"/>
      <c r="F20" s="657"/>
      <c r="G20" s="657"/>
      <c r="H20" s="667">
        <v>2013</v>
      </c>
      <c r="I20" s="657"/>
      <c r="J20" s="657"/>
      <c r="K20" s="657"/>
      <c r="L20" s="657"/>
      <c r="M20" s="657"/>
      <c r="N20" s="657" t="s">
        <v>886</v>
      </c>
      <c r="O20" s="669">
        <v>94651393.896150351</v>
      </c>
      <c r="P20" s="657"/>
      <c r="R20" t="str">
        <f t="shared" si="0"/>
        <v>0</v>
      </c>
    </row>
    <row r="21" spans="1:18" ht="30" customHeight="1">
      <c r="A21" s="663"/>
      <c r="B21" s="665"/>
      <c r="C21" s="665" t="s">
        <v>2332</v>
      </c>
      <c r="D21" s="657"/>
      <c r="E21" s="657"/>
      <c r="F21" s="657"/>
      <c r="G21" s="657"/>
      <c r="H21" s="667">
        <v>2013</v>
      </c>
      <c r="I21" s="657"/>
      <c r="J21" s="657"/>
      <c r="K21" s="657"/>
      <c r="L21" s="657"/>
      <c r="M21" s="657"/>
      <c r="N21" s="657" t="s">
        <v>886</v>
      </c>
      <c r="O21" s="669">
        <v>99822215.531245813</v>
      </c>
      <c r="P21" s="657"/>
      <c r="R21" t="str">
        <f t="shared" si="0"/>
        <v>0</v>
      </c>
    </row>
    <row r="22" spans="1:18" ht="30" customHeight="1">
      <c r="A22" s="663"/>
      <c r="B22" s="665"/>
      <c r="C22" s="665"/>
      <c r="D22" s="657"/>
      <c r="E22" s="657"/>
      <c r="F22" s="657"/>
      <c r="G22" s="657"/>
      <c r="H22" s="667"/>
      <c r="I22" s="657"/>
      <c r="J22" s="657"/>
      <c r="K22" s="657"/>
      <c r="L22" s="657"/>
      <c r="M22" s="657"/>
      <c r="N22" s="657"/>
      <c r="O22" s="669"/>
      <c r="P22" s="657"/>
      <c r="R22">
        <f t="shared" si="0"/>
        <v>0</v>
      </c>
    </row>
    <row r="23" spans="1:18">
      <c r="A23" s="663"/>
      <c r="B23" s="665"/>
      <c r="C23" s="665"/>
      <c r="D23" s="657"/>
      <c r="E23" s="657"/>
      <c r="F23" s="657"/>
      <c r="G23" s="657"/>
      <c r="H23" s="667"/>
      <c r="I23" s="657"/>
      <c r="J23" s="657"/>
      <c r="K23" s="657"/>
      <c r="L23" s="657"/>
      <c r="M23" s="657"/>
      <c r="N23" s="657"/>
      <c r="O23" s="669"/>
      <c r="P23" s="657"/>
      <c r="R23">
        <f t="shared" si="0"/>
        <v>0</v>
      </c>
    </row>
    <row r="24" spans="1:18">
      <c r="A24" s="663"/>
      <c r="B24" s="665"/>
      <c r="C24" s="657"/>
      <c r="D24" s="657"/>
      <c r="E24" s="657"/>
      <c r="F24" s="657"/>
      <c r="G24" s="657"/>
      <c r="H24" s="657"/>
      <c r="I24" s="657"/>
      <c r="J24" s="657"/>
      <c r="K24" s="657"/>
      <c r="L24" s="657"/>
      <c r="M24" s="657"/>
      <c r="N24" s="657"/>
      <c r="O24" s="664"/>
      <c r="P24" s="657"/>
      <c r="R24">
        <f t="shared" si="0"/>
        <v>0</v>
      </c>
    </row>
    <row r="25" spans="1:18">
      <c r="A25" s="663" t="s">
        <v>2333</v>
      </c>
      <c r="B25" s="665" t="s">
        <v>2334</v>
      </c>
      <c r="C25" s="657" t="s">
        <v>1507</v>
      </c>
      <c r="D25" s="667"/>
      <c r="E25" s="657"/>
      <c r="F25" s="657"/>
      <c r="G25" s="657"/>
      <c r="H25" s="657"/>
      <c r="I25" s="657"/>
      <c r="J25" s="657"/>
      <c r="K25" s="657"/>
      <c r="L25" s="657"/>
      <c r="M25" s="657"/>
      <c r="N25" s="657"/>
      <c r="O25" s="664">
        <v>0</v>
      </c>
      <c r="P25" s="657"/>
      <c r="R25">
        <f t="shared" si="0"/>
        <v>0</v>
      </c>
    </row>
    <row r="26" spans="1:18">
      <c r="A26" s="663"/>
      <c r="B26" s="665"/>
      <c r="C26" s="665"/>
      <c r="D26" s="667"/>
      <c r="E26" s="657"/>
      <c r="F26" s="657"/>
      <c r="G26" s="657"/>
      <c r="H26" s="657"/>
      <c r="I26" s="657"/>
      <c r="J26" s="657"/>
      <c r="K26" s="657"/>
      <c r="L26" s="657"/>
      <c r="M26" s="657"/>
      <c r="N26" s="657"/>
      <c r="O26" s="664"/>
      <c r="P26" s="657"/>
      <c r="R26">
        <f t="shared" si="0"/>
        <v>0</v>
      </c>
    </row>
    <row r="27" spans="1:18">
      <c r="A27" s="663"/>
      <c r="B27" s="665"/>
      <c r="C27" s="665"/>
      <c r="D27" s="667"/>
      <c r="E27" s="665"/>
      <c r="F27" s="667"/>
      <c r="G27" s="665"/>
      <c r="H27" s="667"/>
      <c r="I27" s="665"/>
      <c r="J27" s="665"/>
      <c r="K27" s="665"/>
      <c r="L27" s="665"/>
      <c r="M27" s="665"/>
      <c r="N27" s="667"/>
      <c r="O27" s="670"/>
      <c r="P27" s="667"/>
      <c r="R27">
        <f t="shared" si="0"/>
        <v>0</v>
      </c>
    </row>
    <row r="28" spans="1:18">
      <c r="A28" s="663" t="s">
        <v>2335</v>
      </c>
      <c r="B28" s="665" t="s">
        <v>2336</v>
      </c>
      <c r="C28" s="657"/>
      <c r="D28" s="657"/>
      <c r="E28" s="657"/>
      <c r="F28" s="657"/>
      <c r="G28" s="657"/>
      <c r="H28" s="657"/>
      <c r="I28" s="657"/>
      <c r="J28" s="657"/>
      <c r="K28" s="657"/>
      <c r="L28" s="657"/>
      <c r="M28" s="657"/>
      <c r="N28" s="657"/>
      <c r="O28" s="664">
        <f>O29</f>
        <v>77880000</v>
      </c>
      <c r="P28" s="657"/>
      <c r="R28" t="str">
        <f t="shared" si="0"/>
        <v>0</v>
      </c>
    </row>
    <row r="29" spans="1:18">
      <c r="A29" s="663"/>
      <c r="B29" s="665"/>
      <c r="C29" s="665" t="s">
        <v>2337</v>
      </c>
      <c r="D29" s="671" t="s">
        <v>2338</v>
      </c>
      <c r="E29" s="657"/>
      <c r="F29" s="657"/>
      <c r="G29" s="657"/>
      <c r="H29" s="667">
        <v>2013</v>
      </c>
      <c r="I29" s="657"/>
      <c r="J29" s="657"/>
      <c r="K29" s="657"/>
      <c r="L29" s="657"/>
      <c r="M29" s="657"/>
      <c r="N29" s="667" t="s">
        <v>886</v>
      </c>
      <c r="O29" s="664">
        <v>77880000</v>
      </c>
      <c r="P29" s="657"/>
      <c r="R29" t="str">
        <f t="shared" si="0"/>
        <v>0</v>
      </c>
    </row>
    <row r="30" spans="1:18">
      <c r="A30" s="657"/>
      <c r="B30" s="657"/>
      <c r="C30" s="657"/>
      <c r="D30" s="657"/>
      <c r="E30" s="657"/>
      <c r="F30" s="657"/>
      <c r="G30" s="657"/>
      <c r="H30" s="657"/>
      <c r="I30" s="657"/>
      <c r="J30" s="657"/>
      <c r="K30" s="657"/>
      <c r="L30" s="657"/>
      <c r="M30" s="657"/>
      <c r="N30" s="657"/>
      <c r="O30" s="664"/>
      <c r="P30" s="657"/>
      <c r="R30">
        <f t="shared" si="0"/>
        <v>0</v>
      </c>
    </row>
    <row r="31" spans="1:18">
      <c r="A31" s="663" t="s">
        <v>2339</v>
      </c>
      <c r="B31" s="665" t="s">
        <v>2340</v>
      </c>
      <c r="C31" s="657" t="s">
        <v>1507</v>
      </c>
      <c r="D31" s="657"/>
      <c r="E31" s="657"/>
      <c r="F31" s="657"/>
      <c r="G31" s="657"/>
      <c r="H31" s="657"/>
      <c r="I31" s="657"/>
      <c r="J31" s="657"/>
      <c r="K31" s="657"/>
      <c r="L31" s="657"/>
      <c r="M31" s="657"/>
      <c r="N31" s="657"/>
      <c r="O31" s="664">
        <v>0</v>
      </c>
      <c r="P31" s="657"/>
      <c r="R31">
        <f t="shared" si="0"/>
        <v>0</v>
      </c>
    </row>
    <row r="32" spans="1:18">
      <c r="A32" s="663"/>
      <c r="B32" s="665"/>
      <c r="C32" s="657"/>
      <c r="D32" s="657"/>
      <c r="E32" s="657"/>
      <c r="F32" s="657"/>
      <c r="G32" s="657"/>
      <c r="H32" s="657"/>
      <c r="I32" s="657"/>
      <c r="J32" s="657"/>
      <c r="K32" s="657"/>
      <c r="L32" s="657"/>
      <c r="M32" s="657"/>
      <c r="N32" s="657"/>
      <c r="O32" s="664"/>
      <c r="P32" s="657"/>
      <c r="R32">
        <f t="shared" si="0"/>
        <v>0</v>
      </c>
    </row>
    <row r="33" spans="1:18">
      <c r="A33" s="657"/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64"/>
      <c r="P33" s="657"/>
      <c r="R33">
        <f t="shared" si="0"/>
        <v>0</v>
      </c>
    </row>
    <row r="34" spans="1:18">
      <c r="A34" s="663" t="s">
        <v>2341</v>
      </c>
      <c r="B34" s="665" t="s">
        <v>2342</v>
      </c>
      <c r="C34" s="665"/>
      <c r="D34" s="657"/>
      <c r="E34" s="657"/>
      <c r="F34" s="657"/>
      <c r="G34" s="657"/>
      <c r="H34" s="657"/>
      <c r="I34" s="657"/>
      <c r="J34" s="657"/>
      <c r="K34" s="657"/>
      <c r="L34" s="657"/>
      <c r="M34" s="657"/>
      <c r="N34" s="657"/>
      <c r="O34" s="664">
        <f>SUBTOTAL(9,O35:O146)</f>
        <v>1234905884.4775655</v>
      </c>
      <c r="P34" s="657"/>
      <c r="R34" t="str">
        <f t="shared" si="0"/>
        <v>0</v>
      </c>
    </row>
    <row r="35" spans="1:18">
      <c r="A35" s="663"/>
      <c r="B35" s="665"/>
      <c r="C35" s="665" t="s">
        <v>2343</v>
      </c>
      <c r="D35" s="667" t="s">
        <v>2344</v>
      </c>
      <c r="E35" s="667"/>
      <c r="F35" s="667"/>
      <c r="G35" s="667"/>
      <c r="H35" s="667">
        <v>2009</v>
      </c>
      <c r="I35" s="665"/>
      <c r="J35" s="657"/>
      <c r="K35" s="657"/>
      <c r="L35" s="657"/>
      <c r="M35" s="657"/>
      <c r="N35" s="667" t="s">
        <v>886</v>
      </c>
      <c r="O35" s="670">
        <v>6021058.4716146002</v>
      </c>
      <c r="P35" s="667"/>
      <c r="R35" t="str">
        <f t="shared" si="0"/>
        <v>0</v>
      </c>
    </row>
    <row r="36" spans="1:18">
      <c r="A36" s="663"/>
      <c r="B36" s="665"/>
      <c r="C36" s="665" t="s">
        <v>2343</v>
      </c>
      <c r="D36" s="667" t="s">
        <v>2345</v>
      </c>
      <c r="E36" s="667"/>
      <c r="F36" s="667"/>
      <c r="G36" s="667"/>
      <c r="H36" s="667">
        <v>2009</v>
      </c>
      <c r="I36" s="665"/>
      <c r="J36" s="657"/>
      <c r="K36" s="657"/>
      <c r="L36" s="657"/>
      <c r="M36" s="657"/>
      <c r="N36" s="667" t="s">
        <v>886</v>
      </c>
      <c r="O36" s="670">
        <v>3010529.2358073001</v>
      </c>
      <c r="P36" s="667"/>
      <c r="R36" t="str">
        <f t="shared" si="0"/>
        <v>0</v>
      </c>
    </row>
    <row r="37" spans="1:18">
      <c r="A37" s="663"/>
      <c r="B37" s="665"/>
      <c r="C37" s="665" t="s">
        <v>2343</v>
      </c>
      <c r="D37" s="667" t="s">
        <v>2346</v>
      </c>
      <c r="E37" s="667"/>
      <c r="F37" s="667"/>
      <c r="G37" s="667"/>
      <c r="H37" s="667">
        <v>2009</v>
      </c>
      <c r="I37" s="665"/>
      <c r="J37" s="657"/>
      <c r="K37" s="657"/>
      <c r="L37" s="657"/>
      <c r="M37" s="657"/>
      <c r="N37" s="667" t="s">
        <v>886</v>
      </c>
      <c r="O37" s="670">
        <v>3010529.2358073001</v>
      </c>
      <c r="P37" s="667"/>
      <c r="R37" t="str">
        <f t="shared" si="0"/>
        <v>0</v>
      </c>
    </row>
    <row r="38" spans="1:18">
      <c r="A38" s="663"/>
      <c r="B38" s="665"/>
      <c r="C38" s="665" t="s">
        <v>2343</v>
      </c>
      <c r="D38" s="667" t="s">
        <v>2347</v>
      </c>
      <c r="E38" s="667"/>
      <c r="F38" s="667"/>
      <c r="G38" s="667"/>
      <c r="H38" s="667">
        <v>2009</v>
      </c>
      <c r="I38" s="665"/>
      <c r="J38" s="657"/>
      <c r="K38" s="657"/>
      <c r="L38" s="657"/>
      <c r="M38" s="657"/>
      <c r="N38" s="667" t="s">
        <v>886</v>
      </c>
      <c r="O38" s="670">
        <v>4515793.8537109504</v>
      </c>
      <c r="P38" s="667"/>
      <c r="R38" t="str">
        <f t="shared" si="0"/>
        <v>0</v>
      </c>
    </row>
    <row r="39" spans="1:18">
      <c r="A39" s="663"/>
      <c r="B39" s="665"/>
      <c r="C39" s="665" t="s">
        <v>2343</v>
      </c>
      <c r="D39" s="667" t="s">
        <v>1112</v>
      </c>
      <c r="E39" s="667"/>
      <c r="F39" s="667"/>
      <c r="G39" s="667"/>
      <c r="H39" s="667">
        <v>2009</v>
      </c>
      <c r="I39" s="665"/>
      <c r="J39" s="657"/>
      <c r="K39" s="657"/>
      <c r="L39" s="657"/>
      <c r="M39" s="657"/>
      <c r="N39" s="667" t="s">
        <v>886</v>
      </c>
      <c r="O39" s="670">
        <v>1505264.61790365</v>
      </c>
      <c r="P39" s="667"/>
      <c r="R39" t="str">
        <f t="shared" si="0"/>
        <v>0</v>
      </c>
    </row>
    <row r="40" spans="1:18">
      <c r="A40" s="663"/>
      <c r="B40" s="665"/>
      <c r="C40" s="665" t="s">
        <v>2343</v>
      </c>
      <c r="D40" s="667" t="s">
        <v>2348</v>
      </c>
      <c r="E40" s="667"/>
      <c r="F40" s="667"/>
      <c r="G40" s="667"/>
      <c r="H40" s="667">
        <v>2009</v>
      </c>
      <c r="I40" s="665"/>
      <c r="J40" s="657"/>
      <c r="K40" s="657"/>
      <c r="L40" s="657"/>
      <c r="M40" s="657"/>
      <c r="N40" s="667" t="s">
        <v>886</v>
      </c>
      <c r="O40" s="670">
        <v>4515793.8537109504</v>
      </c>
      <c r="P40" s="667"/>
      <c r="R40" t="str">
        <f t="shared" si="0"/>
        <v>0</v>
      </c>
    </row>
    <row r="41" spans="1:18" ht="16" thickBot="1">
      <c r="A41" s="672"/>
      <c r="B41" s="673"/>
      <c r="C41" s="673" t="s">
        <v>2343</v>
      </c>
      <c r="D41" s="674" t="s">
        <v>2349</v>
      </c>
      <c r="E41" s="674"/>
      <c r="F41" s="674"/>
      <c r="G41" s="674"/>
      <c r="H41" s="674"/>
      <c r="I41" s="673"/>
      <c r="J41" s="659"/>
      <c r="K41" s="659"/>
      <c r="L41" s="659"/>
      <c r="M41" s="659"/>
      <c r="N41" s="674" t="s">
        <v>886</v>
      </c>
      <c r="O41" s="675">
        <v>21073704.650651101</v>
      </c>
      <c r="P41" s="674"/>
      <c r="R41" t="str">
        <f t="shared" si="0"/>
        <v>0</v>
      </c>
    </row>
    <row r="42" spans="1:18">
      <c r="A42" s="663"/>
      <c r="B42" s="665" t="s">
        <v>1786</v>
      </c>
      <c r="C42" s="665" t="s">
        <v>2350</v>
      </c>
      <c r="D42" s="667" t="s">
        <v>2351</v>
      </c>
      <c r="E42" s="667"/>
      <c r="F42" s="667"/>
      <c r="G42" s="667"/>
      <c r="H42" s="667">
        <v>2009</v>
      </c>
      <c r="I42" s="665"/>
      <c r="J42" s="657"/>
      <c r="K42" s="657"/>
      <c r="L42" s="657"/>
      <c r="M42" s="657"/>
      <c r="N42" s="667" t="s">
        <v>886</v>
      </c>
      <c r="O42" s="670">
        <v>14968181.25</v>
      </c>
      <c r="P42" s="667"/>
      <c r="R42" t="str">
        <f t="shared" si="0"/>
        <v>0</v>
      </c>
    </row>
    <row r="43" spans="1:18">
      <c r="A43" s="663"/>
      <c r="B43" s="665" t="s">
        <v>1786</v>
      </c>
      <c r="C43" s="665" t="s">
        <v>2350</v>
      </c>
      <c r="D43" s="667" t="s">
        <v>2352</v>
      </c>
      <c r="E43" s="667"/>
      <c r="F43" s="667"/>
      <c r="G43" s="667"/>
      <c r="H43" s="667">
        <v>2009</v>
      </c>
      <c r="I43" s="665"/>
      <c r="J43" s="657"/>
      <c r="K43" s="657"/>
      <c r="L43" s="657"/>
      <c r="M43" s="657"/>
      <c r="N43" s="667" t="s">
        <v>886</v>
      </c>
      <c r="O43" s="670">
        <v>4989393.75</v>
      </c>
      <c r="P43" s="667"/>
      <c r="R43" t="str">
        <f t="shared" si="0"/>
        <v>0</v>
      </c>
    </row>
    <row r="44" spans="1:18">
      <c r="A44" s="663"/>
      <c r="B44" s="665" t="s">
        <v>1786</v>
      </c>
      <c r="C44" s="665" t="s">
        <v>2350</v>
      </c>
      <c r="D44" s="667" t="s">
        <v>2353</v>
      </c>
      <c r="E44" s="667"/>
      <c r="F44" s="667"/>
      <c r="G44" s="667"/>
      <c r="H44" s="667">
        <v>2009</v>
      </c>
      <c r="I44" s="665"/>
      <c r="J44" s="657"/>
      <c r="K44" s="657"/>
      <c r="L44" s="657"/>
      <c r="M44" s="657"/>
      <c r="N44" s="667" t="s">
        <v>886</v>
      </c>
      <c r="O44" s="670">
        <v>9978829.4499999993</v>
      </c>
      <c r="P44" s="667"/>
      <c r="R44" t="str">
        <f t="shared" si="0"/>
        <v>0</v>
      </c>
    </row>
    <row r="45" spans="1:18">
      <c r="A45" s="663"/>
      <c r="B45" s="665" t="s">
        <v>1786</v>
      </c>
      <c r="C45" s="665" t="s">
        <v>2350</v>
      </c>
      <c r="D45" s="667" t="s">
        <v>2354</v>
      </c>
      <c r="E45" s="667"/>
      <c r="F45" s="667"/>
      <c r="G45" s="667"/>
      <c r="H45" s="667">
        <v>2009</v>
      </c>
      <c r="I45" s="665"/>
      <c r="J45" s="657"/>
      <c r="K45" s="657"/>
      <c r="L45" s="657"/>
      <c r="M45" s="657"/>
      <c r="N45" s="667" t="s">
        <v>886</v>
      </c>
      <c r="O45" s="670">
        <v>9978829.4499999993</v>
      </c>
      <c r="P45" s="667"/>
      <c r="R45" t="str">
        <f t="shared" si="0"/>
        <v>0</v>
      </c>
    </row>
    <row r="46" spans="1:18">
      <c r="A46" s="663"/>
      <c r="B46" s="665" t="s">
        <v>1786</v>
      </c>
      <c r="C46" s="665" t="s">
        <v>2350</v>
      </c>
      <c r="D46" s="667" t="s">
        <v>2355</v>
      </c>
      <c r="E46" s="667"/>
      <c r="F46" s="667"/>
      <c r="G46" s="667"/>
      <c r="H46" s="667">
        <v>2009</v>
      </c>
      <c r="I46" s="665"/>
      <c r="J46" s="657"/>
      <c r="K46" s="657"/>
      <c r="L46" s="657"/>
      <c r="M46" s="657"/>
      <c r="N46" s="667" t="s">
        <v>886</v>
      </c>
      <c r="O46" s="670">
        <v>9978829.4499999993</v>
      </c>
      <c r="P46" s="667"/>
      <c r="R46" t="str">
        <f t="shared" si="0"/>
        <v>0</v>
      </c>
    </row>
    <row r="47" spans="1:18">
      <c r="A47" s="663"/>
      <c r="B47" s="665" t="s">
        <v>1757</v>
      </c>
      <c r="C47" s="665" t="s">
        <v>2356</v>
      </c>
      <c r="D47" s="667" t="s">
        <v>2357</v>
      </c>
      <c r="E47" s="667"/>
      <c r="F47" s="667"/>
      <c r="G47" s="667"/>
      <c r="H47" s="667">
        <v>2009</v>
      </c>
      <c r="I47" s="665"/>
      <c r="J47" s="657"/>
      <c r="K47" s="657"/>
      <c r="L47" s="657"/>
      <c r="M47" s="657"/>
      <c r="N47" s="667" t="s">
        <v>886</v>
      </c>
      <c r="O47" s="670">
        <v>4938995.833333334</v>
      </c>
      <c r="P47" s="667"/>
      <c r="R47" t="str">
        <f t="shared" si="0"/>
        <v>0</v>
      </c>
    </row>
    <row r="48" spans="1:18">
      <c r="A48" s="663"/>
      <c r="B48" s="665" t="s">
        <v>1757</v>
      </c>
      <c r="C48" s="665" t="s">
        <v>2356</v>
      </c>
      <c r="D48" s="667" t="s">
        <v>2358</v>
      </c>
      <c r="E48" s="667"/>
      <c r="F48" s="667"/>
      <c r="G48" s="667"/>
      <c r="H48" s="667">
        <v>2009</v>
      </c>
      <c r="I48" s="665"/>
      <c r="J48" s="657"/>
      <c r="K48" s="657"/>
      <c r="L48" s="657"/>
      <c r="M48" s="657"/>
      <c r="N48" s="667" t="s">
        <v>886</v>
      </c>
      <c r="O48" s="670">
        <v>4938995.833333334</v>
      </c>
      <c r="P48" s="667"/>
      <c r="R48" t="str">
        <f t="shared" si="0"/>
        <v>0</v>
      </c>
    </row>
    <row r="49" spans="1:18">
      <c r="A49" s="663"/>
      <c r="B49" s="665" t="s">
        <v>1757</v>
      </c>
      <c r="C49" s="665" t="s">
        <v>2356</v>
      </c>
      <c r="D49" s="667" t="s">
        <v>2359</v>
      </c>
      <c r="E49" s="667"/>
      <c r="F49" s="667"/>
      <c r="G49" s="667"/>
      <c r="H49" s="667">
        <v>2009</v>
      </c>
      <c r="I49" s="665"/>
      <c r="J49" s="657"/>
      <c r="K49" s="657"/>
      <c r="L49" s="657"/>
      <c r="M49" s="657"/>
      <c r="N49" s="667" t="s">
        <v>886</v>
      </c>
      <c r="O49" s="670">
        <v>7408493.7500000009</v>
      </c>
      <c r="P49" s="667"/>
      <c r="R49" t="str">
        <f t="shared" si="0"/>
        <v>0</v>
      </c>
    </row>
    <row r="50" spans="1:18">
      <c r="A50" s="663"/>
      <c r="B50" s="665" t="s">
        <v>1757</v>
      </c>
      <c r="C50" s="665" t="s">
        <v>2356</v>
      </c>
      <c r="D50" s="667" t="s">
        <v>2360</v>
      </c>
      <c r="E50" s="667"/>
      <c r="F50" s="667"/>
      <c r="G50" s="667"/>
      <c r="H50" s="667">
        <v>2009</v>
      </c>
      <c r="I50" s="665"/>
      <c r="J50" s="657"/>
      <c r="K50" s="657"/>
      <c r="L50" s="657"/>
      <c r="M50" s="657"/>
      <c r="N50" s="667" t="s">
        <v>886</v>
      </c>
      <c r="O50" s="670">
        <v>2469497.916666667</v>
      </c>
      <c r="P50" s="667"/>
      <c r="R50" t="str">
        <f t="shared" si="0"/>
        <v>0</v>
      </c>
    </row>
    <row r="51" spans="1:18">
      <c r="A51" s="663"/>
      <c r="B51" s="665" t="s">
        <v>1757</v>
      </c>
      <c r="C51" s="665" t="s">
        <v>2356</v>
      </c>
      <c r="D51" s="667" t="s">
        <v>2355</v>
      </c>
      <c r="E51" s="667"/>
      <c r="F51" s="667"/>
      <c r="G51" s="667"/>
      <c r="H51" s="667">
        <v>2009</v>
      </c>
      <c r="I51" s="665"/>
      <c r="J51" s="657"/>
      <c r="K51" s="657"/>
      <c r="L51" s="657"/>
      <c r="M51" s="657"/>
      <c r="N51" s="667" t="s">
        <v>886</v>
      </c>
      <c r="O51" s="670">
        <v>4938995.833333334</v>
      </c>
      <c r="P51" s="667"/>
      <c r="R51" t="str">
        <f t="shared" si="0"/>
        <v>0</v>
      </c>
    </row>
    <row r="52" spans="1:18">
      <c r="A52" s="663"/>
      <c r="B52" s="665" t="s">
        <v>2361</v>
      </c>
      <c r="C52" s="665" t="s">
        <v>2362</v>
      </c>
      <c r="D52" s="667" t="s">
        <v>926</v>
      </c>
      <c r="E52" s="667"/>
      <c r="F52" s="667" t="s">
        <v>1740</v>
      </c>
      <c r="G52" s="667" t="s">
        <v>1741</v>
      </c>
      <c r="H52" s="667">
        <v>2009</v>
      </c>
      <c r="I52" s="665"/>
      <c r="J52" s="657"/>
      <c r="K52" s="657"/>
      <c r="L52" s="657"/>
      <c r="M52" s="657"/>
      <c r="N52" s="667" t="s">
        <v>886</v>
      </c>
      <c r="O52" s="670">
        <v>5876397.083333333</v>
      </c>
      <c r="P52" s="667"/>
      <c r="R52" t="str">
        <f t="shared" si="0"/>
        <v>0</v>
      </c>
    </row>
    <row r="53" spans="1:18">
      <c r="A53" s="663"/>
      <c r="B53" s="665" t="s">
        <v>2363</v>
      </c>
      <c r="C53" s="665" t="s">
        <v>2364</v>
      </c>
      <c r="D53" s="667" t="s">
        <v>2365</v>
      </c>
      <c r="E53" s="667"/>
      <c r="F53" s="667"/>
      <c r="G53" s="667"/>
      <c r="H53" s="667">
        <v>2009</v>
      </c>
      <c r="I53" s="665"/>
      <c r="J53" s="657"/>
      <c r="K53" s="657"/>
      <c r="L53" s="657"/>
      <c r="M53" s="657"/>
      <c r="N53" s="667" t="s">
        <v>886</v>
      </c>
      <c r="O53" s="670">
        <f>4830640.3125+0.02</f>
        <v>4830640.3324999996</v>
      </c>
      <c r="P53" s="667"/>
      <c r="R53" t="str">
        <f t="shared" si="0"/>
        <v>0</v>
      </c>
    </row>
    <row r="54" spans="1:18">
      <c r="A54" s="663"/>
      <c r="B54" s="665" t="s">
        <v>2363</v>
      </c>
      <c r="C54" s="665" t="s">
        <v>2366</v>
      </c>
      <c r="D54" s="667" t="s">
        <v>2367</v>
      </c>
      <c r="E54" s="667"/>
      <c r="F54" s="667"/>
      <c r="G54" s="667"/>
      <c r="H54" s="667">
        <v>2009</v>
      </c>
      <c r="I54" s="665"/>
      <c r="J54" s="657"/>
      <c r="K54" s="657"/>
      <c r="L54" s="657"/>
      <c r="M54" s="657"/>
      <c r="N54" s="667" t="s">
        <v>886</v>
      </c>
      <c r="O54" s="670">
        <v>4830000</v>
      </c>
      <c r="P54" s="667"/>
      <c r="R54" t="str">
        <f t="shared" si="0"/>
        <v>0</v>
      </c>
    </row>
    <row r="55" spans="1:18">
      <c r="A55" s="663"/>
      <c r="B55" s="665" t="s">
        <v>2363</v>
      </c>
      <c r="C55" s="665" t="s">
        <v>2366</v>
      </c>
      <c r="D55" s="667" t="s">
        <v>2368</v>
      </c>
      <c r="E55" s="667"/>
      <c r="F55" s="667"/>
      <c r="G55" s="667"/>
      <c r="H55" s="667">
        <v>2009</v>
      </c>
      <c r="I55" s="665"/>
      <c r="J55" s="657"/>
      <c r="K55" s="657"/>
      <c r="L55" s="657"/>
      <c r="M55" s="657"/>
      <c r="N55" s="667" t="s">
        <v>886</v>
      </c>
      <c r="O55" s="670">
        <v>4830000</v>
      </c>
      <c r="P55" s="667"/>
      <c r="R55" t="str">
        <f t="shared" si="0"/>
        <v>0</v>
      </c>
    </row>
    <row r="56" spans="1:18">
      <c r="A56" s="663"/>
      <c r="B56" s="665" t="s">
        <v>2363</v>
      </c>
      <c r="C56" s="665" t="s">
        <v>2366</v>
      </c>
      <c r="D56" s="667" t="s">
        <v>2352</v>
      </c>
      <c r="E56" s="667"/>
      <c r="F56" s="667"/>
      <c r="G56" s="667"/>
      <c r="H56" s="667">
        <v>2009</v>
      </c>
      <c r="I56" s="665"/>
      <c r="J56" s="657"/>
      <c r="K56" s="657"/>
      <c r="L56" s="657"/>
      <c r="M56" s="657"/>
      <c r="N56" s="667" t="s">
        <v>886</v>
      </c>
      <c r="O56" s="670">
        <v>4830000</v>
      </c>
      <c r="P56" s="667"/>
      <c r="R56" t="str">
        <f t="shared" si="0"/>
        <v>0</v>
      </c>
    </row>
    <row r="57" spans="1:18">
      <c r="A57" s="663"/>
      <c r="B57" s="665" t="s">
        <v>2369</v>
      </c>
      <c r="C57" s="665" t="s">
        <v>2370</v>
      </c>
      <c r="D57" s="667" t="s">
        <v>2371</v>
      </c>
      <c r="E57" s="667"/>
      <c r="F57" s="667"/>
      <c r="G57" s="667"/>
      <c r="H57" s="667">
        <v>2009</v>
      </c>
      <c r="I57" s="665"/>
      <c r="J57" s="657"/>
      <c r="K57" s="657"/>
      <c r="L57" s="657"/>
      <c r="M57" s="657"/>
      <c r="N57" s="667" t="s">
        <v>886</v>
      </c>
      <c r="O57" s="670">
        <v>3548013.25</v>
      </c>
      <c r="P57" s="667"/>
      <c r="R57" t="str">
        <f t="shared" si="0"/>
        <v>0</v>
      </c>
    </row>
    <row r="58" spans="1:18">
      <c r="A58" s="663"/>
      <c r="B58" s="665" t="s">
        <v>2369</v>
      </c>
      <c r="C58" s="665" t="s">
        <v>2370</v>
      </c>
      <c r="D58" s="667" t="s">
        <v>2372</v>
      </c>
      <c r="E58" s="667"/>
      <c r="F58" s="667"/>
      <c r="G58" s="667"/>
      <c r="H58" s="667">
        <v>2009</v>
      </c>
      <c r="I58" s="665"/>
      <c r="J58" s="657"/>
      <c r="K58" s="657"/>
      <c r="L58" s="657"/>
      <c r="M58" s="657"/>
      <c r="N58" s="667" t="s">
        <v>886</v>
      </c>
      <c r="O58" s="670">
        <v>2838410.6</v>
      </c>
      <c r="P58" s="667"/>
      <c r="R58" t="str">
        <f t="shared" si="0"/>
        <v>0</v>
      </c>
    </row>
    <row r="59" spans="1:18">
      <c r="A59" s="663"/>
      <c r="B59" s="665" t="s">
        <v>2369</v>
      </c>
      <c r="C59" s="665" t="s">
        <v>2370</v>
      </c>
      <c r="D59" s="667" t="s">
        <v>2347</v>
      </c>
      <c r="E59" s="667"/>
      <c r="F59" s="667"/>
      <c r="G59" s="667"/>
      <c r="H59" s="667">
        <v>2009</v>
      </c>
      <c r="I59" s="665"/>
      <c r="J59" s="657"/>
      <c r="K59" s="657"/>
      <c r="L59" s="657"/>
      <c r="M59" s="657"/>
      <c r="N59" s="667" t="s">
        <v>886</v>
      </c>
      <c r="O59" s="670">
        <v>2128807.9500000002</v>
      </c>
      <c r="P59" s="667"/>
      <c r="R59" t="str">
        <f t="shared" si="0"/>
        <v>0</v>
      </c>
    </row>
    <row r="60" spans="1:18">
      <c r="A60" s="663"/>
      <c r="B60" s="665" t="s">
        <v>2369</v>
      </c>
      <c r="C60" s="665" t="s">
        <v>2370</v>
      </c>
      <c r="D60" s="667" t="s">
        <v>2373</v>
      </c>
      <c r="E60" s="667"/>
      <c r="F60" s="667"/>
      <c r="G60" s="667"/>
      <c r="H60" s="667">
        <v>2009</v>
      </c>
      <c r="I60" s="665"/>
      <c r="J60" s="657"/>
      <c r="K60" s="657"/>
      <c r="L60" s="657"/>
      <c r="M60" s="657"/>
      <c r="N60" s="667" t="s">
        <v>886</v>
      </c>
      <c r="O60" s="670">
        <v>2128807.9500000002</v>
      </c>
      <c r="P60" s="667"/>
      <c r="R60" t="str">
        <f t="shared" si="0"/>
        <v>0</v>
      </c>
    </row>
    <row r="61" spans="1:18">
      <c r="A61" s="663"/>
      <c r="B61" s="665" t="s">
        <v>2369</v>
      </c>
      <c r="C61" s="665" t="s">
        <v>2370</v>
      </c>
      <c r="D61" s="667" t="s">
        <v>1123</v>
      </c>
      <c r="E61" s="667"/>
      <c r="F61" s="667"/>
      <c r="G61" s="667"/>
      <c r="H61" s="667">
        <v>2009</v>
      </c>
      <c r="I61" s="665"/>
      <c r="J61" s="657"/>
      <c r="K61" s="657"/>
      <c r="L61" s="657"/>
      <c r="M61" s="657"/>
      <c r="N61" s="667" t="s">
        <v>886</v>
      </c>
      <c r="O61" s="670">
        <v>709602.65</v>
      </c>
      <c r="P61" s="667"/>
      <c r="R61" t="str">
        <f t="shared" si="0"/>
        <v>0</v>
      </c>
    </row>
    <row r="62" spans="1:18">
      <c r="A62" s="663"/>
      <c r="B62" s="665" t="s">
        <v>2369</v>
      </c>
      <c r="C62" s="665" t="s">
        <v>2370</v>
      </c>
      <c r="D62" s="667" t="s">
        <v>1127</v>
      </c>
      <c r="E62" s="667"/>
      <c r="F62" s="667"/>
      <c r="G62" s="667"/>
      <c r="H62" s="667">
        <v>2009</v>
      </c>
      <c r="I62" s="665"/>
      <c r="J62" s="657"/>
      <c r="K62" s="657"/>
      <c r="L62" s="657"/>
      <c r="M62" s="657"/>
      <c r="N62" s="667" t="s">
        <v>886</v>
      </c>
      <c r="O62" s="670">
        <v>709602.65</v>
      </c>
      <c r="P62" s="667"/>
      <c r="R62" t="str">
        <f t="shared" si="0"/>
        <v>0</v>
      </c>
    </row>
    <row r="63" spans="1:18">
      <c r="A63" s="663"/>
      <c r="B63" s="665"/>
      <c r="C63" s="665" t="s">
        <v>2370</v>
      </c>
      <c r="D63" s="667" t="s">
        <v>2374</v>
      </c>
      <c r="E63" s="667"/>
      <c r="F63" s="667"/>
      <c r="G63" s="667"/>
      <c r="H63" s="667">
        <v>2009</v>
      </c>
      <c r="I63" s="665"/>
      <c r="J63" s="657"/>
      <c r="K63" s="657"/>
      <c r="L63" s="657"/>
      <c r="M63" s="657"/>
      <c r="N63" s="667" t="s">
        <v>886</v>
      </c>
      <c r="O63" s="670">
        <v>2130604.9500000002</v>
      </c>
      <c r="P63" s="667"/>
      <c r="R63" t="str">
        <f t="shared" si="0"/>
        <v>0</v>
      </c>
    </row>
    <row r="64" spans="1:18">
      <c r="A64" s="663"/>
      <c r="B64" s="665" t="s">
        <v>2375</v>
      </c>
      <c r="C64" s="665" t="s">
        <v>2376</v>
      </c>
      <c r="D64" s="667" t="s">
        <v>926</v>
      </c>
      <c r="E64" s="667" t="s">
        <v>840</v>
      </c>
      <c r="F64" s="667"/>
      <c r="G64" s="667" t="s">
        <v>2377</v>
      </c>
      <c r="H64" s="667">
        <v>2009</v>
      </c>
      <c r="I64" s="665"/>
      <c r="J64" s="657"/>
      <c r="K64" s="657"/>
      <c r="L64" s="657"/>
      <c r="M64" s="657"/>
      <c r="N64" s="667" t="s">
        <v>886</v>
      </c>
      <c r="O64" s="670">
        <v>2018537.3583333334</v>
      </c>
      <c r="P64" s="667"/>
      <c r="R64" t="str">
        <f t="shared" si="0"/>
        <v>0</v>
      </c>
    </row>
    <row r="65" spans="1:18">
      <c r="A65" s="663"/>
      <c r="B65" s="665" t="s">
        <v>2378</v>
      </c>
      <c r="C65" s="665" t="s">
        <v>2379</v>
      </c>
      <c r="D65" s="667" t="s">
        <v>2365</v>
      </c>
      <c r="E65" s="667"/>
      <c r="F65" s="667"/>
      <c r="G65" s="667"/>
      <c r="H65" s="667">
        <v>2009</v>
      </c>
      <c r="I65" s="665"/>
      <c r="J65" s="657"/>
      <c r="K65" s="657"/>
      <c r="L65" s="657"/>
      <c r="M65" s="657"/>
      <c r="N65" s="667" t="s">
        <v>886</v>
      </c>
      <c r="O65" s="670">
        <v>1465924.2020833334</v>
      </c>
      <c r="P65" s="667"/>
      <c r="R65" t="str">
        <f t="shared" si="0"/>
        <v>0</v>
      </c>
    </row>
    <row r="66" spans="1:18">
      <c r="A66" s="663"/>
      <c r="B66" s="665" t="s">
        <v>2378</v>
      </c>
      <c r="C66" s="665" t="s">
        <v>2380</v>
      </c>
      <c r="D66" s="667" t="s">
        <v>2367</v>
      </c>
      <c r="E66" s="667"/>
      <c r="F66" s="667"/>
      <c r="G66" s="667"/>
      <c r="H66" s="667">
        <v>2009</v>
      </c>
      <c r="I66" s="665"/>
      <c r="J66" s="657"/>
      <c r="K66" s="657"/>
      <c r="L66" s="657"/>
      <c r="M66" s="657"/>
      <c r="N66" s="667" t="s">
        <v>886</v>
      </c>
      <c r="O66" s="670">
        <v>1465924.2020833334</v>
      </c>
      <c r="P66" s="667"/>
      <c r="R66" t="str">
        <f t="shared" si="0"/>
        <v>0</v>
      </c>
    </row>
    <row r="67" spans="1:18">
      <c r="A67" s="663"/>
      <c r="B67" s="665" t="s">
        <v>2378</v>
      </c>
      <c r="C67" s="665" t="s">
        <v>2380</v>
      </c>
      <c r="D67" s="667" t="s">
        <v>2368</v>
      </c>
      <c r="E67" s="667"/>
      <c r="F67" s="667"/>
      <c r="G67" s="667"/>
      <c r="H67" s="667">
        <v>2009</v>
      </c>
      <c r="I67" s="665"/>
      <c r="J67" s="657"/>
      <c r="K67" s="657"/>
      <c r="L67" s="657"/>
      <c r="M67" s="657"/>
      <c r="N67" s="667" t="s">
        <v>886</v>
      </c>
      <c r="O67" s="670">
        <v>1465924.2020833334</v>
      </c>
      <c r="P67" s="667"/>
      <c r="R67" t="str">
        <f t="shared" si="0"/>
        <v>0</v>
      </c>
    </row>
    <row r="68" spans="1:18" ht="16" thickBot="1">
      <c r="A68" s="672"/>
      <c r="B68" s="673" t="s">
        <v>2378</v>
      </c>
      <c r="C68" s="673" t="s">
        <v>2380</v>
      </c>
      <c r="D68" s="674" t="s">
        <v>2352</v>
      </c>
      <c r="E68" s="674"/>
      <c r="F68" s="674"/>
      <c r="G68" s="674"/>
      <c r="H68" s="674">
        <v>2009</v>
      </c>
      <c r="I68" s="673"/>
      <c r="J68" s="659"/>
      <c r="K68" s="659"/>
      <c r="L68" s="659"/>
      <c r="M68" s="659"/>
      <c r="N68" s="674" t="s">
        <v>886</v>
      </c>
      <c r="O68" s="675">
        <v>1465924.2020833334</v>
      </c>
      <c r="P68" s="674"/>
      <c r="R68" t="str">
        <f t="shared" si="0"/>
        <v>0</v>
      </c>
    </row>
    <row r="69" spans="1:18">
      <c r="A69" s="663"/>
      <c r="B69" s="665" t="s">
        <v>2381</v>
      </c>
      <c r="C69" s="665" t="s">
        <v>2382</v>
      </c>
      <c r="D69" s="667" t="s">
        <v>2344</v>
      </c>
      <c r="E69" s="667"/>
      <c r="F69" s="667"/>
      <c r="G69" s="667"/>
      <c r="H69" s="667">
        <v>2009</v>
      </c>
      <c r="I69" s="665"/>
      <c r="J69" s="657"/>
      <c r="K69" s="657"/>
      <c r="L69" s="657"/>
      <c r="M69" s="657"/>
      <c r="N69" s="667" t="s">
        <v>886</v>
      </c>
      <c r="O69" s="670">
        <v>1092788</v>
      </c>
      <c r="P69" s="667"/>
      <c r="R69" t="str">
        <f t="shared" si="0"/>
        <v>0</v>
      </c>
    </row>
    <row r="70" spans="1:18">
      <c r="A70" s="663"/>
      <c r="B70" s="665" t="s">
        <v>2381</v>
      </c>
      <c r="C70" s="665" t="s">
        <v>2382</v>
      </c>
      <c r="D70" s="667" t="s">
        <v>2359</v>
      </c>
      <c r="E70" s="667"/>
      <c r="F70" s="667"/>
      <c r="G70" s="667"/>
      <c r="H70" s="667">
        <v>2009</v>
      </c>
      <c r="I70" s="665"/>
      <c r="J70" s="657"/>
      <c r="K70" s="657"/>
      <c r="L70" s="657"/>
      <c r="M70" s="657"/>
      <c r="N70" s="667" t="s">
        <v>886</v>
      </c>
      <c r="O70" s="670">
        <v>819591</v>
      </c>
      <c r="P70" s="667"/>
      <c r="R70" t="str">
        <f t="shared" si="0"/>
        <v>0</v>
      </c>
    </row>
    <row r="71" spans="1:18">
      <c r="A71" s="663"/>
      <c r="B71" s="665" t="s">
        <v>2381</v>
      </c>
      <c r="C71" s="665" t="s">
        <v>2382</v>
      </c>
      <c r="D71" s="667" t="s">
        <v>2383</v>
      </c>
      <c r="E71" s="667"/>
      <c r="F71" s="667"/>
      <c r="G71" s="667"/>
      <c r="H71" s="667">
        <v>2009</v>
      </c>
      <c r="I71" s="665"/>
      <c r="J71" s="657"/>
      <c r="K71" s="657"/>
      <c r="L71" s="657"/>
      <c r="M71" s="657"/>
      <c r="N71" s="667" t="s">
        <v>886</v>
      </c>
      <c r="O71" s="670">
        <v>1092788</v>
      </c>
      <c r="P71" s="667"/>
      <c r="R71" t="str">
        <f t="shared" si="0"/>
        <v>0</v>
      </c>
    </row>
    <row r="72" spans="1:18">
      <c r="A72" s="663"/>
      <c r="B72" s="665" t="s">
        <v>2381</v>
      </c>
      <c r="C72" s="665" t="s">
        <v>2382</v>
      </c>
      <c r="D72" s="667" t="s">
        <v>2384</v>
      </c>
      <c r="E72" s="667"/>
      <c r="F72" s="667"/>
      <c r="G72" s="667"/>
      <c r="H72" s="667">
        <v>2009</v>
      </c>
      <c r="I72" s="665"/>
      <c r="J72" s="657"/>
      <c r="K72" s="657"/>
      <c r="L72" s="657"/>
      <c r="M72" s="657"/>
      <c r="N72" s="667" t="s">
        <v>886</v>
      </c>
      <c r="O72" s="670">
        <v>546394</v>
      </c>
      <c r="P72" s="667"/>
      <c r="R72" t="str">
        <f t="shared" si="0"/>
        <v>0</v>
      </c>
    </row>
    <row r="73" spans="1:18">
      <c r="A73" s="663"/>
      <c r="B73" s="665" t="s">
        <v>2381</v>
      </c>
      <c r="C73" s="665" t="s">
        <v>2382</v>
      </c>
      <c r="D73" s="667" t="s">
        <v>2385</v>
      </c>
      <c r="E73" s="667"/>
      <c r="F73" s="667"/>
      <c r="G73" s="667"/>
      <c r="H73" s="667">
        <v>2009</v>
      </c>
      <c r="I73" s="665"/>
      <c r="J73" s="657"/>
      <c r="K73" s="657"/>
      <c r="L73" s="657"/>
      <c r="M73" s="657"/>
      <c r="N73" s="667" t="s">
        <v>886</v>
      </c>
      <c r="O73" s="670">
        <v>546394</v>
      </c>
      <c r="P73" s="667"/>
      <c r="R73" t="str">
        <f t="shared" si="0"/>
        <v>0</v>
      </c>
    </row>
    <row r="74" spans="1:18">
      <c r="A74" s="663"/>
      <c r="B74" s="665" t="s">
        <v>2381</v>
      </c>
      <c r="C74" s="665" t="s">
        <v>2382</v>
      </c>
      <c r="D74" s="667" t="s">
        <v>1123</v>
      </c>
      <c r="E74" s="667"/>
      <c r="F74" s="667"/>
      <c r="G74" s="667"/>
      <c r="H74" s="667">
        <v>2009</v>
      </c>
      <c r="I74" s="665"/>
      <c r="J74" s="657"/>
      <c r="K74" s="657"/>
      <c r="L74" s="657"/>
      <c r="M74" s="657"/>
      <c r="N74" s="667" t="s">
        <v>886</v>
      </c>
      <c r="O74" s="670">
        <v>273197</v>
      </c>
      <c r="P74" s="667"/>
      <c r="Q74" s="76" t="s">
        <v>1</v>
      </c>
      <c r="R74" s="165">
        <f t="shared" si="0"/>
        <v>273197</v>
      </c>
    </row>
    <row r="75" spans="1:18">
      <c r="A75" s="663"/>
      <c r="B75" s="665"/>
      <c r="C75" s="665" t="s">
        <v>2382</v>
      </c>
      <c r="D75" s="667"/>
      <c r="E75" s="667"/>
      <c r="F75" s="667"/>
      <c r="G75" s="667"/>
      <c r="H75" s="667"/>
      <c r="I75" s="665"/>
      <c r="J75" s="657"/>
      <c r="K75" s="657"/>
      <c r="L75" s="657"/>
      <c r="M75" s="657"/>
      <c r="N75" s="667" t="s">
        <v>886</v>
      </c>
      <c r="O75" s="670">
        <v>1092788</v>
      </c>
      <c r="P75" s="667"/>
      <c r="R75" t="str">
        <f t="shared" si="0"/>
        <v>0</v>
      </c>
    </row>
    <row r="76" spans="1:18">
      <c r="A76" s="663"/>
      <c r="B76" s="665" t="s">
        <v>1789</v>
      </c>
      <c r="C76" s="665" t="s">
        <v>1787</v>
      </c>
      <c r="D76" s="667" t="s">
        <v>926</v>
      </c>
      <c r="E76" s="667" t="s">
        <v>1802</v>
      </c>
      <c r="F76" s="667" t="s">
        <v>1788</v>
      </c>
      <c r="G76" s="667" t="s">
        <v>1756</v>
      </c>
      <c r="H76" s="667">
        <v>2009</v>
      </c>
      <c r="I76" s="665" t="s">
        <v>840</v>
      </c>
      <c r="J76" s="657"/>
      <c r="K76" s="657"/>
      <c r="L76" s="657"/>
      <c r="M76" s="657"/>
      <c r="N76" s="667" t="s">
        <v>886</v>
      </c>
      <c r="O76" s="670">
        <v>6900000</v>
      </c>
      <c r="P76" s="667"/>
      <c r="R76" t="str">
        <f t="shared" si="0"/>
        <v>0</v>
      </c>
    </row>
    <row r="77" spans="1:18">
      <c r="A77" s="663"/>
      <c r="B77" s="665" t="s">
        <v>1789</v>
      </c>
      <c r="C77" s="665" t="s">
        <v>1787</v>
      </c>
      <c r="D77" s="667" t="s">
        <v>941</v>
      </c>
      <c r="E77" s="667" t="s">
        <v>1802</v>
      </c>
      <c r="F77" s="667" t="s">
        <v>1788</v>
      </c>
      <c r="G77" s="667" t="s">
        <v>1756</v>
      </c>
      <c r="H77" s="667">
        <v>2009</v>
      </c>
      <c r="I77" s="665"/>
      <c r="J77" s="657"/>
      <c r="K77" s="657"/>
      <c r="L77" s="657"/>
      <c r="M77" s="657"/>
      <c r="N77" s="667" t="s">
        <v>886</v>
      </c>
      <c r="O77" s="670">
        <v>6900000</v>
      </c>
      <c r="P77" s="667"/>
      <c r="R77" t="str">
        <f t="shared" ref="R77:R140" si="1">IF(O77&lt;300000,O77,"0")</f>
        <v>0</v>
      </c>
    </row>
    <row r="78" spans="1:18">
      <c r="A78" s="663"/>
      <c r="B78" s="665" t="s">
        <v>1789</v>
      </c>
      <c r="C78" s="665" t="s">
        <v>1787</v>
      </c>
      <c r="D78" s="667" t="s">
        <v>946</v>
      </c>
      <c r="E78" s="667" t="s">
        <v>1802</v>
      </c>
      <c r="F78" s="667" t="s">
        <v>1788</v>
      </c>
      <c r="G78" s="667" t="s">
        <v>1756</v>
      </c>
      <c r="H78" s="667">
        <v>2009</v>
      </c>
      <c r="I78" s="665"/>
      <c r="J78" s="657"/>
      <c r="K78" s="657"/>
      <c r="L78" s="657"/>
      <c r="M78" s="657"/>
      <c r="N78" s="667" t="s">
        <v>886</v>
      </c>
      <c r="O78" s="670">
        <v>6900000</v>
      </c>
      <c r="P78" s="667"/>
      <c r="R78" t="str">
        <f t="shared" si="1"/>
        <v>0</v>
      </c>
    </row>
    <row r="79" spans="1:18">
      <c r="A79" s="663"/>
      <c r="B79" s="665" t="s">
        <v>1789</v>
      </c>
      <c r="C79" s="665" t="s">
        <v>1787</v>
      </c>
      <c r="D79" s="667" t="s">
        <v>949</v>
      </c>
      <c r="E79" s="667" t="s">
        <v>1802</v>
      </c>
      <c r="F79" s="667" t="s">
        <v>1788</v>
      </c>
      <c r="G79" s="667" t="s">
        <v>1756</v>
      </c>
      <c r="H79" s="667">
        <v>2009</v>
      </c>
      <c r="I79" s="665"/>
      <c r="J79" s="657"/>
      <c r="K79" s="657"/>
      <c r="L79" s="657"/>
      <c r="M79" s="657"/>
      <c r="N79" s="667" t="s">
        <v>886</v>
      </c>
      <c r="O79" s="670">
        <v>6900000</v>
      </c>
      <c r="P79" s="667"/>
      <c r="R79" t="str">
        <f t="shared" si="1"/>
        <v>0</v>
      </c>
    </row>
    <row r="80" spans="1:18">
      <c r="A80" s="663"/>
      <c r="B80" s="665" t="s">
        <v>1789</v>
      </c>
      <c r="C80" s="665" t="s">
        <v>1787</v>
      </c>
      <c r="D80" s="667" t="s">
        <v>1053</v>
      </c>
      <c r="E80" s="667" t="s">
        <v>1802</v>
      </c>
      <c r="F80" s="667" t="s">
        <v>1788</v>
      </c>
      <c r="G80" s="667" t="s">
        <v>1756</v>
      </c>
      <c r="H80" s="667">
        <v>2009</v>
      </c>
      <c r="I80" s="665"/>
      <c r="J80" s="657"/>
      <c r="K80" s="657"/>
      <c r="L80" s="657"/>
      <c r="M80" s="657"/>
      <c r="N80" s="667" t="s">
        <v>886</v>
      </c>
      <c r="O80" s="670">
        <v>6900000</v>
      </c>
      <c r="P80" s="667"/>
      <c r="R80" t="str">
        <f t="shared" si="1"/>
        <v>0</v>
      </c>
    </row>
    <row r="81" spans="1:18">
      <c r="A81" s="663"/>
      <c r="B81" s="665" t="s">
        <v>1806</v>
      </c>
      <c r="C81" s="665" t="s">
        <v>2386</v>
      </c>
      <c r="D81" s="667"/>
      <c r="E81" s="667"/>
      <c r="F81" s="667"/>
      <c r="G81" s="667"/>
      <c r="H81" s="667">
        <v>2009</v>
      </c>
      <c r="I81" s="665"/>
      <c r="J81" s="657"/>
      <c r="K81" s="657"/>
      <c r="L81" s="657"/>
      <c r="M81" s="657"/>
      <c r="N81" s="667" t="s">
        <v>886</v>
      </c>
      <c r="O81" s="670">
        <v>2500000</v>
      </c>
      <c r="P81" s="667"/>
      <c r="R81" t="str">
        <f t="shared" si="1"/>
        <v>0</v>
      </c>
    </row>
    <row r="82" spans="1:18">
      <c r="A82" s="663"/>
      <c r="B82" s="665" t="s">
        <v>1812</v>
      </c>
      <c r="C82" s="665" t="s">
        <v>2387</v>
      </c>
      <c r="D82" s="667" t="s">
        <v>2357</v>
      </c>
      <c r="E82" s="667"/>
      <c r="F82" s="667"/>
      <c r="G82" s="667"/>
      <c r="H82" s="667">
        <v>2009</v>
      </c>
      <c r="I82" s="665"/>
      <c r="J82" s="657"/>
      <c r="K82" s="657"/>
      <c r="L82" s="657"/>
      <c r="M82" s="657"/>
      <c r="N82" s="667" t="s">
        <v>886</v>
      </c>
      <c r="O82" s="670">
        <v>33133027.819776233</v>
      </c>
      <c r="P82" s="667"/>
      <c r="R82" t="str">
        <f t="shared" si="1"/>
        <v>0</v>
      </c>
    </row>
    <row r="83" spans="1:18">
      <c r="A83" s="663"/>
      <c r="B83" s="665" t="s">
        <v>1806</v>
      </c>
      <c r="C83" s="665" t="s">
        <v>1829</v>
      </c>
      <c r="D83" s="667" t="s">
        <v>2365</v>
      </c>
      <c r="E83" s="667"/>
      <c r="F83" s="667"/>
      <c r="G83" s="667"/>
      <c r="H83" s="667">
        <v>2009</v>
      </c>
      <c r="I83" s="665"/>
      <c r="J83" s="657"/>
      <c r="K83" s="657"/>
      <c r="L83" s="657"/>
      <c r="M83" s="657"/>
      <c r="N83" s="667" t="s">
        <v>886</v>
      </c>
      <c r="O83" s="670">
        <v>10885343.211369822</v>
      </c>
      <c r="P83" s="667"/>
      <c r="R83" t="str">
        <f t="shared" si="1"/>
        <v>0</v>
      </c>
    </row>
    <row r="84" spans="1:18">
      <c r="A84" s="663"/>
      <c r="B84" s="665"/>
      <c r="C84" s="665" t="s">
        <v>1907</v>
      </c>
      <c r="D84" s="667" t="s">
        <v>2365</v>
      </c>
      <c r="E84" s="667"/>
      <c r="F84" s="667"/>
      <c r="G84" s="667"/>
      <c r="H84" s="667">
        <v>2009</v>
      </c>
      <c r="I84" s="665"/>
      <c r="J84" s="657"/>
      <c r="K84" s="657"/>
      <c r="L84" s="657"/>
      <c r="M84" s="657"/>
      <c r="N84" s="667" t="s">
        <v>886</v>
      </c>
      <c r="O84" s="670">
        <v>44252978.530390084</v>
      </c>
      <c r="P84" s="667"/>
      <c r="R84" t="str">
        <f t="shared" si="1"/>
        <v>0</v>
      </c>
    </row>
    <row r="85" spans="1:18">
      <c r="A85" s="663"/>
      <c r="B85" s="665"/>
      <c r="C85" s="665" t="s">
        <v>2388</v>
      </c>
      <c r="D85" s="667" t="s">
        <v>2365</v>
      </c>
      <c r="E85" s="667"/>
      <c r="F85" s="667"/>
      <c r="G85" s="667"/>
      <c r="H85" s="667">
        <v>2009</v>
      </c>
      <c r="I85" s="665"/>
      <c r="J85" s="657"/>
      <c r="K85" s="657"/>
      <c r="L85" s="657"/>
      <c r="M85" s="657"/>
      <c r="N85" s="667" t="s">
        <v>886</v>
      </c>
      <c r="O85" s="670">
        <v>11007650.438463865</v>
      </c>
      <c r="P85" s="667"/>
      <c r="R85" t="str">
        <f t="shared" si="1"/>
        <v>0</v>
      </c>
    </row>
    <row r="86" spans="1:18">
      <c r="A86" s="663"/>
      <c r="B86" s="665"/>
      <c r="C86" s="665" t="s">
        <v>2389</v>
      </c>
      <c r="D86" s="667"/>
      <c r="E86" s="667"/>
      <c r="F86" s="667"/>
      <c r="G86" s="667"/>
      <c r="H86" s="667">
        <v>2011</v>
      </c>
      <c r="I86" s="665"/>
      <c r="J86" s="657"/>
      <c r="K86" s="657"/>
      <c r="L86" s="657"/>
      <c r="M86" s="657"/>
      <c r="N86" s="667" t="s">
        <v>886</v>
      </c>
      <c r="O86" s="670">
        <v>19401250</v>
      </c>
      <c r="P86" s="667"/>
      <c r="R86" t="str">
        <f t="shared" si="1"/>
        <v>0</v>
      </c>
    </row>
    <row r="87" spans="1:18">
      <c r="A87" s="663"/>
      <c r="B87" s="665" t="s">
        <v>2390</v>
      </c>
      <c r="C87" s="665" t="s">
        <v>2391</v>
      </c>
      <c r="D87" s="667" t="s">
        <v>2357</v>
      </c>
      <c r="E87" s="667"/>
      <c r="F87" s="667"/>
      <c r="G87" s="667"/>
      <c r="H87" s="667">
        <v>2011</v>
      </c>
      <c r="I87" s="665"/>
      <c r="J87" s="657"/>
      <c r="K87" s="657"/>
      <c r="L87" s="657"/>
      <c r="M87" s="657"/>
      <c r="N87" s="667" t="s">
        <v>886</v>
      </c>
      <c r="O87" s="670">
        <v>24694224</v>
      </c>
      <c r="P87" s="667"/>
      <c r="R87" t="str">
        <f t="shared" si="1"/>
        <v>0</v>
      </c>
    </row>
    <row r="88" spans="1:18">
      <c r="A88" s="663"/>
      <c r="B88" s="665" t="s">
        <v>2390</v>
      </c>
      <c r="C88" s="665" t="s">
        <v>2391</v>
      </c>
      <c r="D88" s="667" t="s">
        <v>2368</v>
      </c>
      <c r="E88" s="667"/>
      <c r="F88" s="667"/>
      <c r="G88" s="667"/>
      <c r="H88" s="667">
        <v>2011</v>
      </c>
      <c r="I88" s="665"/>
      <c r="J88" s="657"/>
      <c r="K88" s="657"/>
      <c r="L88" s="657"/>
      <c r="M88" s="657"/>
      <c r="N88" s="667" t="s">
        <v>886</v>
      </c>
      <c r="O88" s="670">
        <v>12347112</v>
      </c>
      <c r="P88" s="667"/>
      <c r="R88" t="str">
        <f t="shared" si="1"/>
        <v>0</v>
      </c>
    </row>
    <row r="89" spans="1:18">
      <c r="A89" s="663"/>
      <c r="B89" s="665" t="s">
        <v>2390</v>
      </c>
      <c r="C89" s="665" t="s">
        <v>2391</v>
      </c>
      <c r="D89" s="667" t="s">
        <v>2352</v>
      </c>
      <c r="E89" s="667"/>
      <c r="F89" s="667"/>
      <c r="G89" s="667"/>
      <c r="H89" s="667">
        <v>2011</v>
      </c>
      <c r="I89" s="665"/>
      <c r="J89" s="657"/>
      <c r="K89" s="657"/>
      <c r="L89" s="657"/>
      <c r="M89" s="657"/>
      <c r="N89" s="667" t="s">
        <v>886</v>
      </c>
      <c r="O89" s="670">
        <v>12347112</v>
      </c>
      <c r="P89" s="667"/>
      <c r="R89" t="str">
        <f t="shared" si="1"/>
        <v>0</v>
      </c>
    </row>
    <row r="90" spans="1:18">
      <c r="A90" s="663"/>
      <c r="B90" s="665" t="s">
        <v>1806</v>
      </c>
      <c r="C90" s="665" t="s">
        <v>2392</v>
      </c>
      <c r="D90" s="667"/>
      <c r="E90" s="667"/>
      <c r="F90" s="667"/>
      <c r="G90" s="667"/>
      <c r="H90" s="667">
        <v>2011</v>
      </c>
      <c r="I90" s="665"/>
      <c r="J90" s="657"/>
      <c r="K90" s="657"/>
      <c r="L90" s="657"/>
      <c r="M90" s="657"/>
      <c r="N90" s="667" t="s">
        <v>886</v>
      </c>
      <c r="O90" s="670">
        <v>10204225.124181733</v>
      </c>
      <c r="P90" s="667"/>
      <c r="R90" t="str">
        <f t="shared" si="1"/>
        <v>0</v>
      </c>
    </row>
    <row r="91" spans="1:18">
      <c r="A91" s="663"/>
      <c r="B91" s="665" t="s">
        <v>1806</v>
      </c>
      <c r="C91" s="665" t="s">
        <v>2393</v>
      </c>
      <c r="D91" s="667" t="s">
        <v>2357</v>
      </c>
      <c r="E91" s="667"/>
      <c r="F91" s="667"/>
      <c r="G91" s="667"/>
      <c r="H91" s="667">
        <v>2011</v>
      </c>
      <c r="I91" s="665"/>
      <c r="J91" s="657"/>
      <c r="K91" s="657"/>
      <c r="L91" s="657"/>
      <c r="M91" s="657"/>
      <c r="N91" s="667" t="s">
        <v>886</v>
      </c>
      <c r="O91" s="670">
        <v>3061267.5372545198</v>
      </c>
      <c r="P91" s="667"/>
      <c r="R91" t="str">
        <f t="shared" si="1"/>
        <v>0</v>
      </c>
    </row>
    <row r="92" spans="1:18">
      <c r="A92" s="663"/>
      <c r="B92" s="665" t="s">
        <v>2390</v>
      </c>
      <c r="C92" s="665" t="s">
        <v>2394</v>
      </c>
      <c r="D92" s="667" t="s">
        <v>2357</v>
      </c>
      <c r="E92" s="667"/>
      <c r="F92" s="667"/>
      <c r="G92" s="667"/>
      <c r="H92" s="667">
        <v>2011</v>
      </c>
      <c r="I92" s="665"/>
      <c r="J92" s="657"/>
      <c r="K92" s="657"/>
      <c r="L92" s="657"/>
      <c r="M92" s="657"/>
      <c r="N92" s="667" t="s">
        <v>886</v>
      </c>
      <c r="O92" s="670">
        <v>41907731.562390774</v>
      </c>
      <c r="P92" s="667"/>
      <c r="R92" t="str">
        <f t="shared" si="1"/>
        <v>0</v>
      </c>
    </row>
    <row r="93" spans="1:18">
      <c r="A93" s="663"/>
      <c r="B93" s="665" t="s">
        <v>1806</v>
      </c>
      <c r="C93" s="665" t="s">
        <v>2395</v>
      </c>
      <c r="D93" s="667"/>
      <c r="E93" s="667"/>
      <c r="F93" s="667"/>
      <c r="G93" s="667"/>
      <c r="H93" s="667">
        <v>2011</v>
      </c>
      <c r="I93" s="665"/>
      <c r="J93" s="657"/>
      <c r="K93" s="657"/>
      <c r="L93" s="657"/>
      <c r="M93" s="657"/>
      <c r="N93" s="667" t="s">
        <v>886</v>
      </c>
      <c r="O93" s="670">
        <v>3157287.6616567634</v>
      </c>
      <c r="P93" s="667"/>
      <c r="R93" t="str">
        <f t="shared" si="1"/>
        <v>0</v>
      </c>
    </row>
    <row r="94" spans="1:18">
      <c r="A94" s="663"/>
      <c r="B94" s="665" t="s">
        <v>1806</v>
      </c>
      <c r="C94" s="665" t="s">
        <v>1829</v>
      </c>
      <c r="D94" s="667"/>
      <c r="E94" s="667"/>
      <c r="F94" s="667"/>
      <c r="G94" s="667"/>
      <c r="H94" s="667">
        <v>2011</v>
      </c>
      <c r="I94" s="665"/>
      <c r="J94" s="657"/>
      <c r="K94" s="657"/>
      <c r="L94" s="657"/>
      <c r="M94" s="657"/>
      <c r="N94" s="667" t="s">
        <v>886</v>
      </c>
      <c r="O94" s="670">
        <v>4735931.4924851451</v>
      </c>
      <c r="P94" s="667"/>
      <c r="R94" t="str">
        <f t="shared" si="1"/>
        <v>0</v>
      </c>
    </row>
    <row r="95" spans="1:18" ht="16" thickBot="1">
      <c r="A95" s="672"/>
      <c r="B95" s="673"/>
      <c r="C95" s="673" t="s">
        <v>2396</v>
      </c>
      <c r="D95" s="674"/>
      <c r="E95" s="674"/>
      <c r="F95" s="674"/>
      <c r="G95" s="674"/>
      <c r="H95" s="674">
        <v>2011</v>
      </c>
      <c r="I95" s="673"/>
      <c r="J95" s="659"/>
      <c r="K95" s="659"/>
      <c r="L95" s="659"/>
      <c r="M95" s="659"/>
      <c r="N95" s="674" t="s">
        <v>886</v>
      </c>
      <c r="O95" s="675">
        <v>947186.298497029</v>
      </c>
      <c r="P95" s="674"/>
      <c r="R95" t="str">
        <f t="shared" si="1"/>
        <v>0</v>
      </c>
    </row>
    <row r="96" spans="1:18">
      <c r="A96" s="663"/>
      <c r="B96" s="665" t="s">
        <v>2390</v>
      </c>
      <c r="C96" s="665" t="s">
        <v>2391</v>
      </c>
      <c r="D96" s="667"/>
      <c r="E96" s="667"/>
      <c r="F96" s="667"/>
      <c r="G96" s="667"/>
      <c r="H96" s="667">
        <v>2011</v>
      </c>
      <c r="I96" s="665"/>
      <c r="J96" s="657"/>
      <c r="K96" s="657"/>
      <c r="L96" s="657"/>
      <c r="M96" s="657"/>
      <c r="N96" s="667" t="s">
        <v>886</v>
      </c>
      <c r="O96" s="670">
        <v>26420433.681145355</v>
      </c>
      <c r="P96" s="667"/>
      <c r="R96" t="str">
        <f t="shared" si="1"/>
        <v>0</v>
      </c>
    </row>
    <row r="97" spans="1:18">
      <c r="A97" s="663"/>
      <c r="B97" s="665" t="s">
        <v>2390</v>
      </c>
      <c r="C97" s="665" t="s">
        <v>2397</v>
      </c>
      <c r="D97" s="667"/>
      <c r="E97" s="667"/>
      <c r="F97" s="667"/>
      <c r="G97" s="667"/>
      <c r="H97" s="667">
        <v>2011</v>
      </c>
      <c r="I97" s="665"/>
      <c r="J97" s="657"/>
      <c r="K97" s="657"/>
      <c r="L97" s="657"/>
      <c r="M97" s="657"/>
      <c r="N97" s="667" t="s">
        <v>886</v>
      </c>
      <c r="O97" s="670">
        <v>19580000</v>
      </c>
      <c r="P97" s="667"/>
      <c r="R97" t="str">
        <f t="shared" si="1"/>
        <v>0</v>
      </c>
    </row>
    <row r="98" spans="1:18">
      <c r="A98" s="663"/>
      <c r="B98" s="665" t="s">
        <v>2398</v>
      </c>
      <c r="C98" s="665" t="s">
        <v>2399</v>
      </c>
      <c r="D98" s="667" t="s">
        <v>2357</v>
      </c>
      <c r="E98" s="667"/>
      <c r="F98" s="667"/>
      <c r="G98" s="667"/>
      <c r="H98" s="667">
        <v>2011</v>
      </c>
      <c r="I98" s="665"/>
      <c r="J98" s="657"/>
      <c r="K98" s="657"/>
      <c r="L98" s="657"/>
      <c r="M98" s="657"/>
      <c r="N98" s="667" t="s">
        <v>886</v>
      </c>
      <c r="O98" s="670">
        <v>19558000</v>
      </c>
      <c r="P98" s="667"/>
      <c r="R98" t="str">
        <f t="shared" si="1"/>
        <v>0</v>
      </c>
    </row>
    <row r="99" spans="1:18">
      <c r="A99" s="663"/>
      <c r="B99" s="665"/>
      <c r="C99" s="665" t="s">
        <v>2400</v>
      </c>
      <c r="D99" s="667" t="s">
        <v>2401</v>
      </c>
      <c r="E99" s="667" t="s">
        <v>2402</v>
      </c>
      <c r="F99" s="667"/>
      <c r="G99" s="667" t="s">
        <v>2403</v>
      </c>
      <c r="H99" s="667">
        <v>2012</v>
      </c>
      <c r="I99" s="665" t="s">
        <v>2404</v>
      </c>
      <c r="J99" s="657"/>
      <c r="K99" s="657"/>
      <c r="L99" s="657"/>
      <c r="M99" s="657"/>
      <c r="N99" s="667" t="s">
        <v>886</v>
      </c>
      <c r="O99" s="670">
        <v>2250000</v>
      </c>
      <c r="P99" s="667"/>
      <c r="R99" t="str">
        <f t="shared" si="1"/>
        <v>0</v>
      </c>
    </row>
    <row r="100" spans="1:18">
      <c r="A100" s="663"/>
      <c r="B100" s="665"/>
      <c r="C100" s="665" t="s">
        <v>2400</v>
      </c>
      <c r="D100" s="667" t="s">
        <v>2405</v>
      </c>
      <c r="E100" s="667" t="s">
        <v>2402</v>
      </c>
      <c r="F100" s="667"/>
      <c r="G100" s="667" t="s">
        <v>2403</v>
      </c>
      <c r="H100" s="667">
        <v>2012</v>
      </c>
      <c r="I100" s="665" t="s">
        <v>2406</v>
      </c>
      <c r="J100" s="657"/>
      <c r="K100" s="657"/>
      <c r="L100" s="657"/>
      <c r="M100" s="657"/>
      <c r="N100" s="667" t="s">
        <v>886</v>
      </c>
      <c r="O100" s="670">
        <v>2250000</v>
      </c>
      <c r="P100" s="667"/>
      <c r="R100" t="str">
        <f t="shared" si="1"/>
        <v>0</v>
      </c>
    </row>
    <row r="101" spans="1:18">
      <c r="A101" s="663"/>
      <c r="B101" s="665"/>
      <c r="C101" s="665" t="s">
        <v>2407</v>
      </c>
      <c r="D101" s="667" t="s">
        <v>2401</v>
      </c>
      <c r="E101" s="667" t="s">
        <v>2408</v>
      </c>
      <c r="F101" s="667" t="s">
        <v>2409</v>
      </c>
      <c r="G101" s="667" t="s">
        <v>2410</v>
      </c>
      <c r="H101" s="667">
        <v>2012</v>
      </c>
      <c r="I101" s="665"/>
      <c r="J101" s="657"/>
      <c r="K101" s="657"/>
      <c r="L101" s="657"/>
      <c r="M101" s="657"/>
      <c r="N101" s="667" t="s">
        <v>886</v>
      </c>
      <c r="O101" s="670">
        <v>29850000</v>
      </c>
      <c r="P101" s="667"/>
      <c r="R101" t="str">
        <f t="shared" si="1"/>
        <v>0</v>
      </c>
    </row>
    <row r="102" spans="1:18">
      <c r="A102" s="663"/>
      <c r="B102" s="665"/>
      <c r="C102" s="665" t="s">
        <v>2407</v>
      </c>
      <c r="D102" s="667" t="s">
        <v>2401</v>
      </c>
      <c r="E102" s="667" t="s">
        <v>2411</v>
      </c>
      <c r="F102" s="667" t="s">
        <v>2409</v>
      </c>
      <c r="G102" s="667" t="s">
        <v>2410</v>
      </c>
      <c r="H102" s="667">
        <v>2012</v>
      </c>
      <c r="I102" s="665"/>
      <c r="J102" s="657"/>
      <c r="K102" s="657"/>
      <c r="L102" s="657"/>
      <c r="M102" s="657"/>
      <c r="N102" s="667" t="s">
        <v>886</v>
      </c>
      <c r="O102" s="670">
        <v>2500000</v>
      </c>
      <c r="P102" s="667"/>
      <c r="R102" t="str">
        <f t="shared" si="1"/>
        <v>0</v>
      </c>
    </row>
    <row r="103" spans="1:18">
      <c r="A103" s="663"/>
      <c r="B103" s="665"/>
      <c r="C103" s="665" t="s">
        <v>2407</v>
      </c>
      <c r="D103" s="667" t="s">
        <v>2405</v>
      </c>
      <c r="E103" s="667" t="s">
        <v>2411</v>
      </c>
      <c r="F103" s="667" t="s">
        <v>2409</v>
      </c>
      <c r="G103" s="667" t="s">
        <v>2410</v>
      </c>
      <c r="H103" s="667">
        <v>2012</v>
      </c>
      <c r="I103" s="665"/>
      <c r="J103" s="657"/>
      <c r="K103" s="657"/>
      <c r="L103" s="657"/>
      <c r="M103" s="657"/>
      <c r="N103" s="667" t="s">
        <v>886</v>
      </c>
      <c r="O103" s="670">
        <v>2500000</v>
      </c>
      <c r="P103" s="667"/>
      <c r="R103" t="str">
        <f t="shared" si="1"/>
        <v>0</v>
      </c>
    </row>
    <row r="104" spans="1:18">
      <c r="A104" s="663"/>
      <c r="B104" s="665"/>
      <c r="C104" s="665" t="s">
        <v>2407</v>
      </c>
      <c r="D104" s="667" t="s">
        <v>2412</v>
      </c>
      <c r="E104" s="667" t="s">
        <v>2411</v>
      </c>
      <c r="F104" s="667" t="s">
        <v>2409</v>
      </c>
      <c r="G104" s="667" t="s">
        <v>2410</v>
      </c>
      <c r="H104" s="667">
        <v>2012</v>
      </c>
      <c r="I104" s="665"/>
      <c r="J104" s="657"/>
      <c r="K104" s="657"/>
      <c r="L104" s="657"/>
      <c r="M104" s="657"/>
      <c r="N104" s="667" t="s">
        <v>886</v>
      </c>
      <c r="O104" s="670">
        <v>2500000</v>
      </c>
      <c r="P104" s="667"/>
      <c r="R104" t="str">
        <f t="shared" si="1"/>
        <v>0</v>
      </c>
    </row>
    <row r="105" spans="1:18">
      <c r="A105" s="663"/>
      <c r="B105" s="665"/>
      <c r="C105" s="665" t="s">
        <v>2407</v>
      </c>
      <c r="D105" s="667" t="s">
        <v>2413</v>
      </c>
      <c r="E105" s="667" t="s">
        <v>2411</v>
      </c>
      <c r="F105" s="667" t="s">
        <v>2409</v>
      </c>
      <c r="G105" s="667" t="s">
        <v>2410</v>
      </c>
      <c r="H105" s="667">
        <v>2012</v>
      </c>
      <c r="I105" s="665"/>
      <c r="J105" s="657"/>
      <c r="K105" s="657"/>
      <c r="L105" s="657"/>
      <c r="M105" s="657"/>
      <c r="N105" s="667" t="s">
        <v>886</v>
      </c>
      <c r="O105" s="670">
        <v>2500000</v>
      </c>
      <c r="P105" s="667"/>
      <c r="R105" t="str">
        <f t="shared" si="1"/>
        <v>0</v>
      </c>
    </row>
    <row r="106" spans="1:18">
      <c r="A106" s="663"/>
      <c r="B106" s="665"/>
      <c r="C106" s="665" t="s">
        <v>2414</v>
      </c>
      <c r="D106" s="667"/>
      <c r="E106" s="667"/>
      <c r="F106" s="667"/>
      <c r="G106" s="667"/>
      <c r="H106" s="667">
        <v>2012</v>
      </c>
      <c r="I106" s="665"/>
      <c r="J106" s="657"/>
      <c r="K106" s="657"/>
      <c r="L106" s="657"/>
      <c r="M106" s="657"/>
      <c r="N106" s="667" t="s">
        <v>886</v>
      </c>
      <c r="O106" s="670">
        <v>49310000</v>
      </c>
      <c r="P106" s="667"/>
      <c r="R106" t="str">
        <f t="shared" si="1"/>
        <v>0</v>
      </c>
    </row>
    <row r="107" spans="1:18">
      <c r="A107" s="663"/>
      <c r="B107" s="665"/>
      <c r="C107" s="665" t="s">
        <v>2415</v>
      </c>
      <c r="D107" s="667" t="s">
        <v>2401</v>
      </c>
      <c r="E107" s="667" t="s">
        <v>2416</v>
      </c>
      <c r="F107" s="667" t="s">
        <v>2417</v>
      </c>
      <c r="G107" s="667" t="s">
        <v>2418</v>
      </c>
      <c r="H107" s="667">
        <v>2012</v>
      </c>
      <c r="I107" s="665"/>
      <c r="J107" s="657"/>
      <c r="K107" s="657"/>
      <c r="L107" s="657"/>
      <c r="M107" s="657"/>
      <c r="N107" s="667" t="s">
        <v>886</v>
      </c>
      <c r="O107" s="670">
        <v>5000000</v>
      </c>
      <c r="P107" s="667"/>
      <c r="R107" t="str">
        <f t="shared" si="1"/>
        <v>0</v>
      </c>
    </row>
    <row r="108" spans="1:18">
      <c r="A108" s="663"/>
      <c r="B108" s="665"/>
      <c r="C108" s="665" t="s">
        <v>2415</v>
      </c>
      <c r="D108" s="667" t="s">
        <v>2401</v>
      </c>
      <c r="E108" s="667" t="s">
        <v>2416</v>
      </c>
      <c r="F108" s="667" t="s">
        <v>2417</v>
      </c>
      <c r="G108" s="667" t="s">
        <v>2418</v>
      </c>
      <c r="H108" s="667">
        <v>2012</v>
      </c>
      <c r="I108" s="665"/>
      <c r="J108" s="657"/>
      <c r="K108" s="657"/>
      <c r="L108" s="657"/>
      <c r="M108" s="657"/>
      <c r="N108" s="667" t="s">
        <v>886</v>
      </c>
      <c r="O108" s="670">
        <v>5000000</v>
      </c>
      <c r="P108" s="667"/>
      <c r="R108" t="str">
        <f t="shared" si="1"/>
        <v>0</v>
      </c>
    </row>
    <row r="109" spans="1:18">
      <c r="A109" s="663"/>
      <c r="B109" s="665"/>
      <c r="C109" s="665" t="s">
        <v>2415</v>
      </c>
      <c r="D109" s="667" t="s">
        <v>2405</v>
      </c>
      <c r="E109" s="667" t="s">
        <v>2416</v>
      </c>
      <c r="F109" s="667" t="s">
        <v>2417</v>
      </c>
      <c r="G109" s="667" t="s">
        <v>2418</v>
      </c>
      <c r="H109" s="667">
        <v>2012</v>
      </c>
      <c r="I109" s="665"/>
      <c r="J109" s="657"/>
      <c r="K109" s="657"/>
      <c r="L109" s="657"/>
      <c r="M109" s="657"/>
      <c r="N109" s="667" t="s">
        <v>886</v>
      </c>
      <c r="O109" s="670">
        <v>6000000</v>
      </c>
      <c r="P109" s="667"/>
      <c r="R109" t="str">
        <f t="shared" si="1"/>
        <v>0</v>
      </c>
    </row>
    <row r="110" spans="1:18">
      <c r="A110" s="663"/>
      <c r="B110" s="665"/>
      <c r="C110" s="665" t="s">
        <v>2419</v>
      </c>
      <c r="D110" s="667"/>
      <c r="E110" s="667" t="s">
        <v>2416</v>
      </c>
      <c r="F110" s="667"/>
      <c r="G110" s="667" t="s">
        <v>2420</v>
      </c>
      <c r="H110" s="667">
        <v>2012</v>
      </c>
      <c r="I110" s="665"/>
      <c r="J110" s="657"/>
      <c r="K110" s="657"/>
      <c r="L110" s="657"/>
      <c r="M110" s="657"/>
      <c r="N110" s="667" t="s">
        <v>886</v>
      </c>
      <c r="O110" s="670">
        <v>14850000</v>
      </c>
      <c r="P110" s="667"/>
      <c r="R110" t="str">
        <f t="shared" si="1"/>
        <v>0</v>
      </c>
    </row>
    <row r="111" spans="1:18">
      <c r="A111" s="663"/>
      <c r="B111" s="665"/>
      <c r="C111" s="665" t="s">
        <v>2421</v>
      </c>
      <c r="D111" s="667" t="s">
        <v>2401</v>
      </c>
      <c r="E111" s="667" t="s">
        <v>2416</v>
      </c>
      <c r="F111" s="667"/>
      <c r="G111" s="667" t="s">
        <v>2420</v>
      </c>
      <c r="H111" s="667">
        <v>2012</v>
      </c>
      <c r="I111" s="665"/>
      <c r="J111" s="657"/>
      <c r="K111" s="657"/>
      <c r="L111" s="657"/>
      <c r="M111" s="657"/>
      <c r="N111" s="667" t="s">
        <v>886</v>
      </c>
      <c r="O111" s="670">
        <v>14900000</v>
      </c>
      <c r="P111" s="667"/>
      <c r="R111" t="str">
        <f t="shared" si="1"/>
        <v>0</v>
      </c>
    </row>
    <row r="112" spans="1:18">
      <c r="A112" s="663"/>
      <c r="B112" s="665"/>
      <c r="C112" s="665" t="s">
        <v>2422</v>
      </c>
      <c r="D112" s="667"/>
      <c r="E112" s="667" t="s">
        <v>2423</v>
      </c>
      <c r="F112" s="667"/>
      <c r="G112" s="667" t="s">
        <v>2424</v>
      </c>
      <c r="H112" s="667">
        <v>2012</v>
      </c>
      <c r="I112" s="665"/>
      <c r="J112" s="657"/>
      <c r="K112" s="657"/>
      <c r="L112" s="657"/>
      <c r="M112" s="657"/>
      <c r="N112" s="667" t="s">
        <v>886</v>
      </c>
      <c r="O112" s="670">
        <v>10000000</v>
      </c>
      <c r="P112" s="667"/>
      <c r="R112" t="str">
        <f t="shared" si="1"/>
        <v>0</v>
      </c>
    </row>
    <row r="113" spans="1:18">
      <c r="A113" s="663"/>
      <c r="B113" s="665"/>
      <c r="C113" s="665" t="s">
        <v>2425</v>
      </c>
      <c r="D113" s="667" t="s">
        <v>2401</v>
      </c>
      <c r="E113" s="667" t="s">
        <v>2426</v>
      </c>
      <c r="F113" s="667" t="s">
        <v>1883</v>
      </c>
      <c r="G113" s="667" t="s">
        <v>2427</v>
      </c>
      <c r="H113" s="667">
        <v>2012</v>
      </c>
      <c r="I113" s="665" t="s">
        <v>2428</v>
      </c>
      <c r="J113" s="657"/>
      <c r="K113" s="657"/>
      <c r="L113" s="657"/>
      <c r="M113" s="657"/>
      <c r="N113" s="667" t="s">
        <v>886</v>
      </c>
      <c r="O113" s="670">
        <v>74444730.609616488</v>
      </c>
      <c r="P113" s="667"/>
      <c r="R113" t="str">
        <f t="shared" si="1"/>
        <v>0</v>
      </c>
    </row>
    <row r="114" spans="1:18">
      <c r="A114" s="663"/>
      <c r="B114" s="665"/>
      <c r="C114" s="665" t="s">
        <v>2429</v>
      </c>
      <c r="D114" s="667"/>
      <c r="E114" s="667" t="s">
        <v>2426</v>
      </c>
      <c r="F114" s="667" t="s">
        <v>1883</v>
      </c>
      <c r="G114" s="667" t="s">
        <v>2427</v>
      </c>
      <c r="H114" s="667">
        <v>2012</v>
      </c>
      <c r="I114" s="665" t="s">
        <v>2427</v>
      </c>
      <c r="J114" s="657"/>
      <c r="K114" s="657"/>
      <c r="L114" s="657"/>
      <c r="M114" s="657"/>
      <c r="N114" s="667" t="s">
        <v>886</v>
      </c>
      <c r="O114" s="670">
        <v>19289766.385231826</v>
      </c>
      <c r="P114" s="667"/>
      <c r="R114" t="str">
        <f t="shared" si="1"/>
        <v>0</v>
      </c>
    </row>
    <row r="115" spans="1:18">
      <c r="A115" s="663"/>
      <c r="B115" s="665"/>
      <c r="C115" s="665" t="s">
        <v>2387</v>
      </c>
      <c r="D115" s="667" t="s">
        <v>2401</v>
      </c>
      <c r="E115" s="667" t="s">
        <v>1813</v>
      </c>
      <c r="F115" s="667" t="s">
        <v>1883</v>
      </c>
      <c r="G115" s="667" t="s">
        <v>2427</v>
      </c>
      <c r="H115" s="667">
        <v>2012</v>
      </c>
      <c r="I115" s="665" t="s">
        <v>2430</v>
      </c>
      <c r="J115" s="657"/>
      <c r="K115" s="657"/>
      <c r="L115" s="657"/>
      <c r="M115" s="657"/>
      <c r="N115" s="667" t="s">
        <v>886</v>
      </c>
      <c r="O115" s="670">
        <v>12247670.113050945</v>
      </c>
      <c r="P115" s="667"/>
      <c r="R115" t="str">
        <f t="shared" si="1"/>
        <v>0</v>
      </c>
    </row>
    <row r="116" spans="1:18">
      <c r="A116" s="663"/>
      <c r="B116" s="665"/>
      <c r="C116" s="665" t="s">
        <v>2387</v>
      </c>
      <c r="D116" s="667" t="s">
        <v>2405</v>
      </c>
      <c r="E116" s="667" t="s">
        <v>1813</v>
      </c>
      <c r="F116" s="667" t="s">
        <v>1883</v>
      </c>
      <c r="G116" s="667" t="s">
        <v>2427</v>
      </c>
      <c r="H116" s="667">
        <v>2012</v>
      </c>
      <c r="I116" s="665" t="s">
        <v>2431</v>
      </c>
      <c r="J116" s="657"/>
      <c r="K116" s="657"/>
      <c r="L116" s="657"/>
      <c r="M116" s="657"/>
      <c r="N116" s="667" t="s">
        <v>886</v>
      </c>
      <c r="O116" s="670">
        <v>12247670.113050945</v>
      </c>
      <c r="P116" s="667"/>
      <c r="R116" t="str">
        <f t="shared" si="1"/>
        <v>0</v>
      </c>
    </row>
    <row r="117" spans="1:18">
      <c r="A117" s="663"/>
      <c r="B117" s="665"/>
      <c r="C117" s="665" t="s">
        <v>2387</v>
      </c>
      <c r="D117" s="667" t="s">
        <v>2412</v>
      </c>
      <c r="E117" s="667" t="s">
        <v>1813</v>
      </c>
      <c r="F117" s="667" t="s">
        <v>1883</v>
      </c>
      <c r="G117" s="667" t="s">
        <v>2427</v>
      </c>
      <c r="H117" s="667">
        <v>2012</v>
      </c>
      <c r="I117" s="665"/>
      <c r="J117" s="657"/>
      <c r="K117" s="657"/>
      <c r="L117" s="657"/>
      <c r="M117" s="657"/>
      <c r="N117" s="667" t="s">
        <v>886</v>
      </c>
      <c r="O117" s="670">
        <v>24495340.22610189</v>
      </c>
      <c r="P117" s="667"/>
      <c r="R117" t="str">
        <f t="shared" si="1"/>
        <v>0</v>
      </c>
    </row>
    <row r="118" spans="1:18">
      <c r="A118" s="663"/>
      <c r="B118" s="665"/>
      <c r="C118" s="665" t="s">
        <v>2432</v>
      </c>
      <c r="D118" s="667" t="s">
        <v>2401</v>
      </c>
      <c r="E118" s="667" t="s">
        <v>2433</v>
      </c>
      <c r="F118" s="667"/>
      <c r="G118" s="667" t="s">
        <v>2427</v>
      </c>
      <c r="H118" s="667">
        <v>2012</v>
      </c>
      <c r="I118" s="665" t="s">
        <v>2434</v>
      </c>
      <c r="J118" s="657"/>
      <c r="K118" s="657"/>
      <c r="L118" s="657"/>
      <c r="M118" s="657"/>
      <c r="N118" s="667" t="s">
        <v>886</v>
      </c>
      <c r="O118" s="670">
        <v>18912914.997137953</v>
      </c>
      <c r="P118" s="667"/>
      <c r="R118" t="str">
        <f t="shared" si="1"/>
        <v>0</v>
      </c>
    </row>
    <row r="119" spans="1:18">
      <c r="A119" s="663"/>
      <c r="B119" s="665"/>
      <c r="C119" s="665" t="s">
        <v>2432</v>
      </c>
      <c r="D119" s="667" t="s">
        <v>2405</v>
      </c>
      <c r="E119" s="667" t="s">
        <v>2433</v>
      </c>
      <c r="F119" s="667"/>
      <c r="G119" s="667" t="s">
        <v>2427</v>
      </c>
      <c r="H119" s="667">
        <v>2012</v>
      </c>
      <c r="I119" s="665" t="s">
        <v>2435</v>
      </c>
      <c r="J119" s="657"/>
      <c r="K119" s="657"/>
      <c r="L119" s="657"/>
      <c r="M119" s="657"/>
      <c r="N119" s="667" t="s">
        <v>886</v>
      </c>
      <c r="O119" s="670">
        <v>18912914.997137953</v>
      </c>
      <c r="P119" s="667"/>
      <c r="R119" t="str">
        <f t="shared" si="1"/>
        <v>0</v>
      </c>
    </row>
    <row r="120" spans="1:18">
      <c r="A120" s="663"/>
      <c r="B120" s="665"/>
      <c r="C120" s="665" t="s">
        <v>2436</v>
      </c>
      <c r="D120" s="667"/>
      <c r="E120" s="667" t="s">
        <v>2402</v>
      </c>
      <c r="F120" s="667"/>
      <c r="G120" s="667" t="s">
        <v>2427</v>
      </c>
      <c r="H120" s="667">
        <v>2012</v>
      </c>
      <c r="I120" s="665"/>
      <c r="J120" s="657"/>
      <c r="K120" s="657"/>
      <c r="L120" s="657"/>
      <c r="M120" s="657"/>
      <c r="N120" s="667" t="s">
        <v>886</v>
      </c>
      <c r="O120" s="670">
        <v>2009874.0698340011</v>
      </c>
      <c r="P120" s="667"/>
      <c r="R120" t="str">
        <f t="shared" si="1"/>
        <v>0</v>
      </c>
    </row>
    <row r="121" spans="1:18">
      <c r="A121" s="663"/>
      <c r="B121" s="665"/>
      <c r="C121" s="665" t="s">
        <v>2436</v>
      </c>
      <c r="D121" s="667"/>
      <c r="E121" s="667" t="s">
        <v>2402</v>
      </c>
      <c r="F121" s="667"/>
      <c r="G121" s="667" t="s">
        <v>2427</v>
      </c>
      <c r="H121" s="667">
        <v>2012</v>
      </c>
      <c r="I121" s="665"/>
      <c r="J121" s="657"/>
      <c r="K121" s="657"/>
      <c r="L121" s="657"/>
      <c r="M121" s="657"/>
      <c r="N121" s="667" t="s">
        <v>886</v>
      </c>
      <c r="O121" s="670">
        <v>4019748.1396680023</v>
      </c>
      <c r="P121" s="667"/>
      <c r="R121" t="str">
        <f t="shared" si="1"/>
        <v>0</v>
      </c>
    </row>
    <row r="122" spans="1:18" ht="16" thickBot="1">
      <c r="A122" s="663"/>
      <c r="B122" s="665"/>
      <c r="C122" s="665" t="s">
        <v>2436</v>
      </c>
      <c r="D122" s="667" t="s">
        <v>2401</v>
      </c>
      <c r="E122" s="667" t="s">
        <v>2402</v>
      </c>
      <c r="F122" s="667"/>
      <c r="G122" s="667" t="s">
        <v>2427</v>
      </c>
      <c r="H122" s="667">
        <v>2012</v>
      </c>
      <c r="I122" s="665" t="s">
        <v>2437</v>
      </c>
      <c r="J122" s="657"/>
      <c r="K122" s="657"/>
      <c r="L122" s="657"/>
      <c r="M122" s="657"/>
      <c r="N122" s="667" t="s">
        <v>886</v>
      </c>
      <c r="O122" s="670">
        <v>2512342.5872925012</v>
      </c>
      <c r="P122" s="667"/>
      <c r="R122" t="str">
        <f t="shared" si="1"/>
        <v>0</v>
      </c>
    </row>
    <row r="123" spans="1:18">
      <c r="A123" s="676"/>
      <c r="B123" s="677"/>
      <c r="C123" s="677" t="s">
        <v>2436</v>
      </c>
      <c r="D123" s="678" t="s">
        <v>2405</v>
      </c>
      <c r="E123" s="678" t="s">
        <v>2402</v>
      </c>
      <c r="F123" s="678"/>
      <c r="G123" s="678" t="s">
        <v>2427</v>
      </c>
      <c r="H123" s="678">
        <v>2012</v>
      </c>
      <c r="I123" s="677"/>
      <c r="J123" s="655"/>
      <c r="K123" s="655"/>
      <c r="L123" s="655"/>
      <c r="M123" s="655"/>
      <c r="N123" s="678" t="s">
        <v>886</v>
      </c>
      <c r="O123" s="679">
        <v>2512342.5872925012</v>
      </c>
      <c r="P123" s="678"/>
      <c r="R123" t="str">
        <f t="shared" si="1"/>
        <v>0</v>
      </c>
    </row>
    <row r="124" spans="1:18">
      <c r="A124" s="663"/>
      <c r="B124" s="665"/>
      <c r="C124" s="665" t="s">
        <v>2436</v>
      </c>
      <c r="D124" s="667" t="s">
        <v>2412</v>
      </c>
      <c r="E124" s="667" t="s">
        <v>2402</v>
      </c>
      <c r="F124" s="667"/>
      <c r="G124" s="667" t="s">
        <v>2427</v>
      </c>
      <c r="H124" s="667">
        <v>2012</v>
      </c>
      <c r="I124" s="665"/>
      <c r="J124" s="657"/>
      <c r="K124" s="657"/>
      <c r="L124" s="657"/>
      <c r="M124" s="657"/>
      <c r="N124" s="667" t="s">
        <v>886</v>
      </c>
      <c r="O124" s="670">
        <v>5024685.1745850025</v>
      </c>
      <c r="P124" s="667"/>
      <c r="R124" t="str">
        <f t="shared" si="1"/>
        <v>0</v>
      </c>
    </row>
    <row r="125" spans="1:18">
      <c r="A125" s="663"/>
      <c r="B125" s="665"/>
      <c r="C125" s="665" t="s">
        <v>2387</v>
      </c>
      <c r="D125" s="667"/>
      <c r="E125" s="667" t="s">
        <v>2438</v>
      </c>
      <c r="F125" s="667" t="s">
        <v>1883</v>
      </c>
      <c r="G125" s="667" t="s">
        <v>2427</v>
      </c>
      <c r="H125" s="667">
        <v>2012</v>
      </c>
      <c r="I125" s="665"/>
      <c r="J125" s="657"/>
      <c r="K125" s="657"/>
      <c r="L125" s="657"/>
      <c r="M125" s="657"/>
      <c r="N125" s="667" t="s">
        <v>886</v>
      </c>
      <c r="O125" s="670">
        <v>9562385.2081388067</v>
      </c>
      <c r="P125" s="667"/>
      <c r="R125" t="str">
        <f t="shared" si="1"/>
        <v>0</v>
      </c>
    </row>
    <row r="126" spans="1:18">
      <c r="A126" s="663"/>
      <c r="B126" s="665"/>
      <c r="C126" s="665" t="s">
        <v>2439</v>
      </c>
      <c r="D126" s="667"/>
      <c r="E126" s="667" t="s">
        <v>2402</v>
      </c>
      <c r="F126" s="667"/>
      <c r="G126" s="667" t="s">
        <v>2427</v>
      </c>
      <c r="H126" s="667">
        <v>2012</v>
      </c>
      <c r="I126" s="665"/>
      <c r="J126" s="657"/>
      <c r="K126" s="657"/>
      <c r="L126" s="657"/>
      <c r="M126" s="657"/>
      <c r="N126" s="667" t="s">
        <v>886</v>
      </c>
      <c r="O126" s="670">
        <v>4529550.8880657507</v>
      </c>
      <c r="P126" s="667"/>
      <c r="R126" t="str">
        <f t="shared" si="1"/>
        <v>0</v>
      </c>
    </row>
    <row r="127" spans="1:18">
      <c r="A127" s="663"/>
      <c r="B127" s="665"/>
      <c r="C127" s="665" t="s">
        <v>2387</v>
      </c>
      <c r="D127" s="667"/>
      <c r="E127" s="667" t="s">
        <v>2438</v>
      </c>
      <c r="F127" s="667" t="s">
        <v>1883</v>
      </c>
      <c r="G127" s="667" t="s">
        <v>2427</v>
      </c>
      <c r="H127" s="667">
        <v>2012</v>
      </c>
      <c r="I127" s="665"/>
      <c r="J127" s="657"/>
      <c r="K127" s="657"/>
      <c r="L127" s="657"/>
      <c r="M127" s="657"/>
      <c r="N127" s="667" t="s">
        <v>886</v>
      </c>
      <c r="O127" s="670">
        <v>10058454.425363276</v>
      </c>
      <c r="P127" s="667"/>
      <c r="R127" t="str">
        <f t="shared" si="1"/>
        <v>0</v>
      </c>
    </row>
    <row r="128" spans="1:18">
      <c r="A128" s="663"/>
      <c r="B128" s="665"/>
      <c r="C128" s="665" t="s">
        <v>2439</v>
      </c>
      <c r="D128" s="667"/>
      <c r="E128" s="667" t="s">
        <v>2440</v>
      </c>
      <c r="F128" s="667"/>
      <c r="G128" s="667"/>
      <c r="H128" s="667">
        <v>2012</v>
      </c>
      <c r="I128" s="665"/>
      <c r="J128" s="657"/>
      <c r="K128" s="657"/>
      <c r="L128" s="657"/>
      <c r="M128" s="657"/>
      <c r="N128" s="667" t="s">
        <v>886</v>
      </c>
      <c r="O128" s="670">
        <v>2646961.6908850726</v>
      </c>
      <c r="P128" s="667"/>
      <c r="R128" t="str">
        <f t="shared" si="1"/>
        <v>0</v>
      </c>
    </row>
    <row r="129" spans="1:18">
      <c r="A129" s="663"/>
      <c r="B129" s="665"/>
      <c r="C129" s="666" t="s">
        <v>2441</v>
      </c>
      <c r="D129" s="667"/>
      <c r="E129" s="667"/>
      <c r="F129" s="667"/>
      <c r="G129" s="667" t="s">
        <v>2442</v>
      </c>
      <c r="H129" s="667">
        <v>2012</v>
      </c>
      <c r="I129" s="665"/>
      <c r="J129" s="657"/>
      <c r="K129" s="657"/>
      <c r="L129" s="657"/>
      <c r="M129" s="657"/>
      <c r="N129" s="667" t="s">
        <v>886</v>
      </c>
      <c r="O129" s="670">
        <v>100125000</v>
      </c>
      <c r="P129" s="667"/>
      <c r="R129" t="str">
        <f t="shared" si="1"/>
        <v>0</v>
      </c>
    </row>
    <row r="130" spans="1:18" ht="45">
      <c r="A130" s="663"/>
      <c r="B130" s="665"/>
      <c r="C130" s="666" t="s">
        <v>2520</v>
      </c>
      <c r="D130" s="667"/>
      <c r="E130" s="667"/>
      <c r="F130" s="667"/>
      <c r="G130" s="667"/>
      <c r="H130" s="667">
        <v>2012</v>
      </c>
      <c r="I130" s="665"/>
      <c r="J130" s="657"/>
      <c r="K130" s="657"/>
      <c r="L130" s="657"/>
      <c r="M130" s="657"/>
      <c r="N130" s="667" t="s">
        <v>886</v>
      </c>
      <c r="O130" s="670">
        <v>56153425.178767391</v>
      </c>
      <c r="P130" s="667"/>
      <c r="R130" t="str">
        <f t="shared" si="1"/>
        <v>0</v>
      </c>
    </row>
    <row r="131" spans="1:18">
      <c r="A131" s="663"/>
      <c r="B131" s="665"/>
      <c r="C131" s="665" t="s">
        <v>2387</v>
      </c>
      <c r="D131" s="667"/>
      <c r="E131" s="667" t="s">
        <v>2443</v>
      </c>
      <c r="F131" s="667" t="s">
        <v>2444</v>
      </c>
      <c r="G131" s="667" t="s">
        <v>2427</v>
      </c>
      <c r="H131" s="667">
        <v>2012</v>
      </c>
      <c r="I131" s="665"/>
      <c r="J131" s="657"/>
      <c r="K131" s="657"/>
      <c r="L131" s="657"/>
      <c r="M131" s="657"/>
      <c r="N131" s="667" t="s">
        <v>886</v>
      </c>
      <c r="O131" s="670">
        <v>22086567.710361429</v>
      </c>
      <c r="P131" s="667"/>
      <c r="R131" t="str">
        <f t="shared" si="1"/>
        <v>0</v>
      </c>
    </row>
    <row r="132" spans="1:18">
      <c r="A132" s="663"/>
      <c r="B132" s="665"/>
      <c r="C132" s="665" t="s">
        <v>2429</v>
      </c>
      <c r="D132" s="667"/>
      <c r="E132" s="667" t="s">
        <v>2426</v>
      </c>
      <c r="F132" s="667" t="s">
        <v>1883</v>
      </c>
      <c r="G132" s="667" t="s">
        <v>2427</v>
      </c>
      <c r="H132" s="667">
        <v>2012</v>
      </c>
      <c r="I132" s="665"/>
      <c r="J132" s="657"/>
      <c r="K132" s="657"/>
      <c r="L132" s="657"/>
      <c r="M132" s="657"/>
      <c r="N132" s="667" t="s">
        <v>886</v>
      </c>
      <c r="O132" s="670">
        <v>8700000</v>
      </c>
      <c r="P132" s="667"/>
      <c r="R132" t="str">
        <f t="shared" si="1"/>
        <v>0</v>
      </c>
    </row>
    <row r="133" spans="1:18">
      <c r="A133" s="663"/>
      <c r="B133" s="665"/>
      <c r="C133" s="665" t="s">
        <v>2387</v>
      </c>
      <c r="D133" s="667" t="s">
        <v>2401</v>
      </c>
      <c r="E133" s="667" t="s">
        <v>2445</v>
      </c>
      <c r="F133" s="667" t="s">
        <v>1883</v>
      </c>
      <c r="G133" s="667" t="s">
        <v>2427</v>
      </c>
      <c r="H133" s="667">
        <v>2012</v>
      </c>
      <c r="I133" s="665" t="s">
        <v>1910</v>
      </c>
      <c r="J133" s="657"/>
      <c r="K133" s="657"/>
      <c r="L133" s="657"/>
      <c r="M133" s="657"/>
      <c r="N133" s="667" t="s">
        <v>886</v>
      </c>
      <c r="O133" s="670">
        <v>8800000</v>
      </c>
      <c r="P133" s="667"/>
      <c r="R133" t="str">
        <f t="shared" si="1"/>
        <v>0</v>
      </c>
    </row>
    <row r="134" spans="1:18">
      <c r="A134" s="663"/>
      <c r="B134" s="665"/>
      <c r="C134" s="665" t="s">
        <v>2436</v>
      </c>
      <c r="D134" s="667"/>
      <c r="E134" s="667" t="s">
        <v>2446</v>
      </c>
      <c r="F134" s="667"/>
      <c r="G134" s="667" t="s">
        <v>2427</v>
      </c>
      <c r="H134" s="667">
        <v>2012</v>
      </c>
      <c r="I134" s="665" t="s">
        <v>1887</v>
      </c>
      <c r="J134" s="657"/>
      <c r="K134" s="657"/>
      <c r="L134" s="657"/>
      <c r="M134" s="657"/>
      <c r="N134" s="667" t="s">
        <v>886</v>
      </c>
      <c r="O134" s="670">
        <v>3568000</v>
      </c>
      <c r="P134" s="667"/>
      <c r="R134" t="str">
        <f t="shared" si="1"/>
        <v>0</v>
      </c>
    </row>
    <row r="135" spans="1:18">
      <c r="A135" s="663"/>
      <c r="B135" s="665"/>
      <c r="C135" s="665" t="s">
        <v>2447</v>
      </c>
      <c r="D135" s="667"/>
      <c r="E135" s="667" t="s">
        <v>2448</v>
      </c>
      <c r="F135" s="667"/>
      <c r="G135" s="667" t="s">
        <v>2442</v>
      </c>
      <c r="H135" s="667">
        <v>2012</v>
      </c>
      <c r="I135" s="665" t="s">
        <v>2449</v>
      </c>
      <c r="J135" s="657"/>
      <c r="K135" s="657"/>
      <c r="L135" s="657"/>
      <c r="M135" s="657"/>
      <c r="N135" s="667" t="s">
        <v>886</v>
      </c>
      <c r="O135" s="670">
        <v>7916000</v>
      </c>
      <c r="P135" s="667"/>
      <c r="R135" t="str">
        <f t="shared" si="1"/>
        <v>0</v>
      </c>
    </row>
    <row r="136" spans="1:18">
      <c r="A136" s="663"/>
      <c r="B136" s="665"/>
      <c r="C136" s="665" t="s">
        <v>2450</v>
      </c>
      <c r="D136" s="680" t="s">
        <v>2338</v>
      </c>
      <c r="E136" s="667"/>
      <c r="F136" s="667"/>
      <c r="G136" s="667" t="s">
        <v>1924</v>
      </c>
      <c r="H136" s="667">
        <v>2013</v>
      </c>
      <c r="I136" s="665"/>
      <c r="J136" s="657"/>
      <c r="K136" s="657"/>
      <c r="L136" s="657"/>
      <c r="M136" s="657"/>
      <c r="N136" s="667" t="s">
        <v>886</v>
      </c>
      <c r="O136" s="670">
        <v>9000000</v>
      </c>
      <c r="P136" s="667"/>
      <c r="R136" t="str">
        <f t="shared" si="1"/>
        <v>0</v>
      </c>
    </row>
    <row r="137" spans="1:18">
      <c r="A137" s="663"/>
      <c r="B137" s="665"/>
      <c r="C137" s="665" t="s">
        <v>1809</v>
      </c>
      <c r="D137" s="680" t="s">
        <v>2451</v>
      </c>
      <c r="E137" s="667"/>
      <c r="F137" s="667"/>
      <c r="G137" s="667" t="s">
        <v>1741</v>
      </c>
      <c r="H137" s="667">
        <v>2013</v>
      </c>
      <c r="I137" s="665"/>
      <c r="J137" s="657"/>
      <c r="K137" s="657"/>
      <c r="L137" s="657"/>
      <c r="M137" s="657"/>
      <c r="N137" s="667" t="s">
        <v>886</v>
      </c>
      <c r="O137" s="670">
        <v>25000000</v>
      </c>
      <c r="P137" s="667"/>
      <c r="R137" t="str">
        <f t="shared" si="1"/>
        <v>0</v>
      </c>
    </row>
    <row r="138" spans="1:18">
      <c r="A138" s="663"/>
      <c r="B138" s="665"/>
      <c r="C138" s="665" t="s">
        <v>2452</v>
      </c>
      <c r="D138" s="680" t="s">
        <v>926</v>
      </c>
      <c r="E138" s="667"/>
      <c r="F138" s="667"/>
      <c r="G138" s="667" t="s">
        <v>1741</v>
      </c>
      <c r="H138" s="667">
        <v>2013</v>
      </c>
      <c r="I138" s="665"/>
      <c r="J138" s="657"/>
      <c r="K138" s="657"/>
      <c r="L138" s="657"/>
      <c r="M138" s="657"/>
      <c r="N138" s="667" t="s">
        <v>886</v>
      </c>
      <c r="O138" s="670">
        <v>20000000</v>
      </c>
      <c r="P138" s="667"/>
      <c r="R138" t="str">
        <f t="shared" si="1"/>
        <v>0</v>
      </c>
    </row>
    <row r="139" spans="1:18">
      <c r="A139" s="663"/>
      <c r="B139" s="665"/>
      <c r="C139" s="665" t="s">
        <v>2453</v>
      </c>
      <c r="D139" s="680" t="s">
        <v>926</v>
      </c>
      <c r="E139" s="667"/>
      <c r="F139" s="667"/>
      <c r="G139" s="667" t="s">
        <v>1924</v>
      </c>
      <c r="H139" s="667">
        <v>2013</v>
      </c>
      <c r="I139" s="665"/>
      <c r="J139" s="657"/>
      <c r="K139" s="657"/>
      <c r="L139" s="657"/>
      <c r="M139" s="657"/>
      <c r="N139" s="667" t="s">
        <v>886</v>
      </c>
      <c r="O139" s="670">
        <v>10000000</v>
      </c>
      <c r="P139" s="667"/>
      <c r="R139" t="str">
        <f t="shared" si="1"/>
        <v>0</v>
      </c>
    </row>
    <row r="140" spans="1:18">
      <c r="A140" s="663"/>
      <c r="B140" s="665"/>
      <c r="C140" s="665" t="s">
        <v>1835</v>
      </c>
      <c r="D140" s="680" t="s">
        <v>926</v>
      </c>
      <c r="E140" s="667"/>
      <c r="F140" s="667"/>
      <c r="G140" s="667" t="s">
        <v>1756</v>
      </c>
      <c r="H140" s="667">
        <v>2013</v>
      </c>
      <c r="I140" s="665"/>
      <c r="J140" s="657"/>
      <c r="K140" s="657"/>
      <c r="L140" s="657"/>
      <c r="M140" s="657"/>
      <c r="N140" s="667" t="s">
        <v>886</v>
      </c>
      <c r="O140" s="670">
        <v>3600000</v>
      </c>
      <c r="P140" s="667"/>
      <c r="R140" t="str">
        <f t="shared" si="1"/>
        <v>0</v>
      </c>
    </row>
    <row r="141" spans="1:18">
      <c r="A141" s="663"/>
      <c r="B141" s="665"/>
      <c r="C141" s="665" t="s">
        <v>2454</v>
      </c>
      <c r="D141" s="680" t="s">
        <v>926</v>
      </c>
      <c r="E141" s="667"/>
      <c r="F141" s="667"/>
      <c r="G141" s="667" t="s">
        <v>1924</v>
      </c>
      <c r="H141" s="667">
        <v>2013</v>
      </c>
      <c r="I141" s="665"/>
      <c r="J141" s="657"/>
      <c r="K141" s="657"/>
      <c r="L141" s="657"/>
      <c r="M141" s="657"/>
      <c r="N141" s="667" t="s">
        <v>886</v>
      </c>
      <c r="O141" s="670">
        <v>1500000</v>
      </c>
      <c r="P141" s="667"/>
      <c r="R141" t="str">
        <f t="shared" ref="R141:R181" si="2">IF(O141&lt;300000,O141,"0")</f>
        <v>0</v>
      </c>
    </row>
    <row r="142" spans="1:18">
      <c r="A142" s="663"/>
      <c r="B142" s="665"/>
      <c r="C142" s="665" t="s">
        <v>2455</v>
      </c>
      <c r="D142" s="680" t="s">
        <v>2521</v>
      </c>
      <c r="E142" s="667"/>
      <c r="F142" s="667"/>
      <c r="G142" s="667"/>
      <c r="H142" s="667">
        <v>2013</v>
      </c>
      <c r="I142" s="665"/>
      <c r="J142" s="657"/>
      <c r="K142" s="657"/>
      <c r="L142" s="657"/>
      <c r="M142" s="657"/>
      <c r="N142" s="667" t="s">
        <v>886</v>
      </c>
      <c r="O142" s="670">
        <v>15000000</v>
      </c>
      <c r="P142" s="667"/>
      <c r="R142" t="str">
        <f t="shared" si="2"/>
        <v>0</v>
      </c>
    </row>
    <row r="143" spans="1:18">
      <c r="A143" s="663"/>
      <c r="B143" s="665"/>
      <c r="C143" s="665" t="s">
        <v>2456</v>
      </c>
      <c r="D143" s="680" t="s">
        <v>2521</v>
      </c>
      <c r="E143" s="667"/>
      <c r="F143" s="667"/>
      <c r="G143" s="667"/>
      <c r="H143" s="667">
        <v>2013</v>
      </c>
      <c r="I143" s="665"/>
      <c r="J143" s="657"/>
      <c r="K143" s="657"/>
      <c r="L143" s="657"/>
      <c r="M143" s="657"/>
      <c r="N143" s="667" t="s">
        <v>886</v>
      </c>
      <c r="O143" s="670">
        <v>5000000</v>
      </c>
      <c r="P143" s="667"/>
      <c r="R143" t="str">
        <f t="shared" si="2"/>
        <v>0</v>
      </c>
    </row>
    <row r="144" spans="1:18">
      <c r="A144" s="663"/>
      <c r="B144" s="665"/>
      <c r="C144" s="665" t="s">
        <v>2457</v>
      </c>
      <c r="D144" s="680" t="s">
        <v>2338</v>
      </c>
      <c r="E144" s="667"/>
      <c r="F144" s="667"/>
      <c r="G144" s="667" t="s">
        <v>1924</v>
      </c>
      <c r="H144" s="667">
        <v>2013</v>
      </c>
      <c r="I144" s="665"/>
      <c r="J144" s="657"/>
      <c r="K144" s="657"/>
      <c r="L144" s="657"/>
      <c r="M144" s="657"/>
      <c r="N144" s="667" t="s">
        <v>886</v>
      </c>
      <c r="O144" s="670">
        <v>20000000</v>
      </c>
      <c r="P144" s="667"/>
      <c r="R144" t="str">
        <f t="shared" si="2"/>
        <v>0</v>
      </c>
    </row>
    <row r="145" spans="1:18">
      <c r="A145" s="663"/>
      <c r="B145" s="665"/>
      <c r="C145" s="665" t="s">
        <v>2458</v>
      </c>
      <c r="D145" s="680" t="s">
        <v>2459</v>
      </c>
      <c r="E145" s="667"/>
      <c r="F145" s="667"/>
      <c r="G145" s="667" t="s">
        <v>1924</v>
      </c>
      <c r="H145" s="667">
        <v>2013</v>
      </c>
      <c r="I145" s="665"/>
      <c r="J145" s="657"/>
      <c r="K145" s="657"/>
      <c r="L145" s="657"/>
      <c r="M145" s="657"/>
      <c r="N145" s="667" t="s">
        <v>886</v>
      </c>
      <c r="O145" s="670">
        <v>30000000</v>
      </c>
      <c r="P145" s="667"/>
      <c r="R145" t="str">
        <f t="shared" si="2"/>
        <v>0</v>
      </c>
    </row>
    <row r="146" spans="1:18">
      <c r="A146" s="663"/>
      <c r="B146" s="665"/>
      <c r="C146" s="665" t="s">
        <v>2460</v>
      </c>
      <c r="D146" s="680" t="s">
        <v>2522</v>
      </c>
      <c r="E146" s="667"/>
      <c r="F146" s="667"/>
      <c r="G146" s="667" t="s">
        <v>1924</v>
      </c>
      <c r="H146" s="667">
        <v>2013</v>
      </c>
      <c r="I146" s="665"/>
      <c r="J146" s="657"/>
      <c r="K146" s="657"/>
      <c r="L146" s="657"/>
      <c r="M146" s="657"/>
      <c r="N146" s="667" t="s">
        <v>886</v>
      </c>
      <c r="O146" s="670">
        <v>10000000</v>
      </c>
      <c r="P146" s="667"/>
      <c r="R146" t="str">
        <f t="shared" si="2"/>
        <v>0</v>
      </c>
    </row>
    <row r="147" spans="1:18">
      <c r="A147" s="663"/>
      <c r="B147" s="665"/>
      <c r="C147" s="665"/>
      <c r="D147" s="667"/>
      <c r="E147" s="667"/>
      <c r="F147" s="667"/>
      <c r="G147" s="667"/>
      <c r="H147" s="667"/>
      <c r="I147" s="665"/>
      <c r="J147" s="657"/>
      <c r="K147" s="657"/>
      <c r="L147" s="657"/>
      <c r="M147" s="657"/>
      <c r="N147" s="667"/>
      <c r="O147" s="670"/>
      <c r="P147" s="667"/>
      <c r="R147">
        <f t="shared" si="2"/>
        <v>0</v>
      </c>
    </row>
    <row r="148" spans="1:18">
      <c r="A148" s="663"/>
      <c r="B148" s="665"/>
      <c r="C148" s="665"/>
      <c r="D148" s="667"/>
      <c r="E148" s="667"/>
      <c r="F148" s="667"/>
      <c r="G148" s="667"/>
      <c r="H148" s="667"/>
      <c r="I148" s="665"/>
      <c r="J148" s="657"/>
      <c r="K148" s="657"/>
      <c r="L148" s="657"/>
      <c r="M148" s="657"/>
      <c r="N148" s="667"/>
      <c r="O148" s="670"/>
      <c r="P148" s="667"/>
      <c r="R148">
        <f t="shared" si="2"/>
        <v>0</v>
      </c>
    </row>
    <row r="149" spans="1:18">
      <c r="A149" s="663"/>
      <c r="B149" s="665"/>
      <c r="C149" s="665"/>
      <c r="D149" s="657"/>
      <c r="E149" s="657"/>
      <c r="F149" s="657"/>
      <c r="G149" s="657"/>
      <c r="H149" s="657"/>
      <c r="I149" s="657"/>
      <c r="J149" s="657"/>
      <c r="K149" s="657"/>
      <c r="L149" s="657"/>
      <c r="M149" s="657"/>
      <c r="N149" s="657"/>
      <c r="O149" s="670"/>
      <c r="P149" s="657"/>
      <c r="R149">
        <f t="shared" si="2"/>
        <v>0</v>
      </c>
    </row>
    <row r="150" spans="1:18">
      <c r="A150" s="663" t="s">
        <v>2462</v>
      </c>
      <c r="B150" s="665" t="s">
        <v>2463</v>
      </c>
      <c r="C150" s="657"/>
      <c r="D150" s="667"/>
      <c r="E150" s="657"/>
      <c r="F150" s="657"/>
      <c r="G150" s="657"/>
      <c r="H150" s="657"/>
      <c r="I150" s="657"/>
      <c r="J150" s="657"/>
      <c r="K150" s="657"/>
      <c r="L150" s="657"/>
      <c r="M150" s="657"/>
      <c r="N150" s="657"/>
      <c r="O150" s="664">
        <f>SUM(O151:O161)</f>
        <v>124815080.60368338</v>
      </c>
      <c r="P150" s="657"/>
      <c r="R150" t="str">
        <f t="shared" si="2"/>
        <v>0</v>
      </c>
    </row>
    <row r="151" spans="1:18">
      <c r="A151" s="663"/>
      <c r="B151" s="665"/>
      <c r="C151" s="665" t="s">
        <v>2464</v>
      </c>
      <c r="D151" s="667"/>
      <c r="E151" s="665"/>
      <c r="F151" s="665"/>
      <c r="G151" s="665"/>
      <c r="H151" s="667">
        <v>2011</v>
      </c>
      <c r="I151" s="657"/>
      <c r="J151" s="657"/>
      <c r="K151" s="657"/>
      <c r="L151" s="657"/>
      <c r="M151" s="657"/>
      <c r="N151" s="657"/>
      <c r="O151" s="681">
        <v>9471862.9849702902</v>
      </c>
      <c r="P151" s="667"/>
      <c r="R151" t="str">
        <f t="shared" si="2"/>
        <v>0</v>
      </c>
    </row>
    <row r="152" spans="1:18">
      <c r="A152" s="663"/>
      <c r="B152" s="665"/>
      <c r="C152" s="665" t="s">
        <v>2465</v>
      </c>
      <c r="D152" s="667"/>
      <c r="E152" s="665" t="s">
        <v>2440</v>
      </c>
      <c r="F152" s="665"/>
      <c r="G152" s="665" t="s">
        <v>2466</v>
      </c>
      <c r="H152" s="667">
        <v>2012</v>
      </c>
      <c r="I152" s="657"/>
      <c r="J152" s="657"/>
      <c r="K152" s="657"/>
      <c r="L152" s="657"/>
      <c r="M152" s="657"/>
      <c r="N152" s="657"/>
      <c r="O152" s="681">
        <v>7300000</v>
      </c>
      <c r="P152" s="667"/>
      <c r="R152" t="str">
        <f t="shared" si="2"/>
        <v>0</v>
      </c>
    </row>
    <row r="153" spans="1:18">
      <c r="A153" s="663"/>
      <c r="B153" s="665"/>
      <c r="C153" s="665" t="s">
        <v>2465</v>
      </c>
      <c r="D153" s="667"/>
      <c r="E153" s="665" t="s">
        <v>2440</v>
      </c>
      <c r="F153" s="665"/>
      <c r="G153" s="665" t="s">
        <v>2466</v>
      </c>
      <c r="H153" s="667">
        <v>2012</v>
      </c>
      <c r="I153" s="657"/>
      <c r="J153" s="657"/>
      <c r="K153" s="657"/>
      <c r="L153" s="657"/>
      <c r="M153" s="657"/>
      <c r="N153" s="657"/>
      <c r="O153" s="681">
        <v>9000000</v>
      </c>
      <c r="P153" s="667"/>
      <c r="R153" t="str">
        <f t="shared" si="2"/>
        <v>0</v>
      </c>
    </row>
    <row r="154" spans="1:18">
      <c r="A154" s="663"/>
      <c r="B154" s="665"/>
      <c r="C154" s="665" t="s">
        <v>2467</v>
      </c>
      <c r="D154" s="667"/>
      <c r="E154" s="665"/>
      <c r="F154" s="665"/>
      <c r="G154" s="665" t="s">
        <v>2468</v>
      </c>
      <c r="H154" s="667">
        <v>2012</v>
      </c>
      <c r="I154" s="657"/>
      <c r="J154" s="657"/>
      <c r="K154" s="657"/>
      <c r="L154" s="657"/>
      <c r="M154" s="657"/>
      <c r="N154" s="657"/>
      <c r="O154" s="681">
        <v>2000000</v>
      </c>
      <c r="P154" s="667"/>
      <c r="R154" t="str">
        <f t="shared" si="2"/>
        <v>0</v>
      </c>
    </row>
    <row r="155" spans="1:18">
      <c r="A155" s="663"/>
      <c r="B155" s="665"/>
      <c r="C155" s="665" t="s">
        <v>2465</v>
      </c>
      <c r="D155" s="667"/>
      <c r="E155" s="665" t="s">
        <v>2440</v>
      </c>
      <c r="F155" s="665"/>
      <c r="G155" s="665" t="s">
        <v>2466</v>
      </c>
      <c r="H155" s="667">
        <v>2012</v>
      </c>
      <c r="I155" s="657"/>
      <c r="J155" s="657"/>
      <c r="K155" s="657"/>
      <c r="L155" s="657"/>
      <c r="M155" s="657"/>
      <c r="N155" s="657"/>
      <c r="O155" s="681">
        <v>9059101.7761315014</v>
      </c>
      <c r="P155" s="667"/>
      <c r="R155" t="str">
        <f t="shared" si="2"/>
        <v>0</v>
      </c>
    </row>
    <row r="156" spans="1:18">
      <c r="A156" s="663"/>
      <c r="B156" s="665"/>
      <c r="C156" s="665" t="s">
        <v>2465</v>
      </c>
      <c r="D156" s="667"/>
      <c r="E156" s="665" t="s">
        <v>2440</v>
      </c>
      <c r="F156" s="665"/>
      <c r="G156" s="665" t="s">
        <v>2466</v>
      </c>
      <c r="H156" s="667">
        <v>2012</v>
      </c>
      <c r="I156" s="657"/>
      <c r="J156" s="657"/>
      <c r="K156" s="657"/>
      <c r="L156" s="657"/>
      <c r="M156" s="657"/>
      <c r="N156" s="657"/>
      <c r="O156" s="681">
        <v>10058454.425363276</v>
      </c>
      <c r="P156" s="667"/>
      <c r="R156" t="str">
        <f t="shared" si="2"/>
        <v>0</v>
      </c>
    </row>
    <row r="157" spans="1:18">
      <c r="A157" s="663"/>
      <c r="B157" s="665"/>
      <c r="C157" s="665" t="s">
        <v>2465</v>
      </c>
      <c r="D157" s="667"/>
      <c r="E157" s="665" t="s">
        <v>2440</v>
      </c>
      <c r="F157" s="665"/>
      <c r="G157" s="665" t="s">
        <v>2466</v>
      </c>
      <c r="H157" s="667">
        <v>2012</v>
      </c>
      <c r="I157" s="657"/>
      <c r="J157" s="657"/>
      <c r="K157" s="657"/>
      <c r="L157" s="657"/>
      <c r="M157" s="657"/>
      <c r="N157" s="657"/>
      <c r="O157" s="681">
        <v>10776702.272646818</v>
      </c>
      <c r="P157" s="667"/>
      <c r="R157" t="str">
        <f t="shared" si="2"/>
        <v>0</v>
      </c>
    </row>
    <row r="158" spans="1:18">
      <c r="A158" s="663"/>
      <c r="B158" s="665"/>
      <c r="C158" s="665" t="s">
        <v>2469</v>
      </c>
      <c r="D158" s="667"/>
      <c r="E158" s="665" t="s">
        <v>1866</v>
      </c>
      <c r="F158" s="665"/>
      <c r="G158" s="665"/>
      <c r="H158" s="667">
        <v>2012</v>
      </c>
      <c r="I158" s="657"/>
      <c r="J158" s="657"/>
      <c r="K158" s="657"/>
      <c r="L158" s="657"/>
      <c r="M158" s="657"/>
      <c r="N158" s="657"/>
      <c r="O158" s="681">
        <v>22148959.144571491</v>
      </c>
      <c r="P158" s="667"/>
      <c r="R158" t="str">
        <f t="shared" si="2"/>
        <v>0</v>
      </c>
    </row>
    <row r="159" spans="1:18">
      <c r="A159" s="663"/>
      <c r="B159" s="665"/>
      <c r="C159" s="665" t="s">
        <v>2465</v>
      </c>
      <c r="D159" s="667"/>
      <c r="E159" s="665" t="s">
        <v>2440</v>
      </c>
      <c r="F159" s="665"/>
      <c r="G159" s="665" t="s">
        <v>2466</v>
      </c>
      <c r="H159" s="667">
        <v>2012</v>
      </c>
      <c r="I159" s="657"/>
      <c r="J159" s="657"/>
      <c r="K159" s="657"/>
      <c r="L159" s="657"/>
      <c r="M159" s="657"/>
      <c r="N159" s="657"/>
      <c r="O159" s="681">
        <v>10000000</v>
      </c>
      <c r="P159" s="667"/>
      <c r="R159" t="str">
        <f t="shared" si="2"/>
        <v>0</v>
      </c>
    </row>
    <row r="160" spans="1:18">
      <c r="A160" s="663"/>
      <c r="B160" s="665"/>
      <c r="C160" s="665" t="s">
        <v>2470</v>
      </c>
      <c r="D160" s="680" t="s">
        <v>926</v>
      </c>
      <c r="E160" s="665"/>
      <c r="F160" s="665"/>
      <c r="G160" s="665" t="s">
        <v>1924</v>
      </c>
      <c r="H160" s="667">
        <v>2012</v>
      </c>
      <c r="I160" s="657"/>
      <c r="J160" s="657"/>
      <c r="K160" s="657"/>
      <c r="L160" s="657"/>
      <c r="M160" s="657"/>
      <c r="N160" s="657"/>
      <c r="O160" s="681">
        <v>25000000</v>
      </c>
      <c r="P160" s="667"/>
      <c r="R160" t="str">
        <f t="shared" si="2"/>
        <v>0</v>
      </c>
    </row>
    <row r="161" spans="1:18">
      <c r="A161" s="663"/>
      <c r="B161" s="665"/>
      <c r="C161" s="665" t="s">
        <v>2471</v>
      </c>
      <c r="D161" s="680" t="s">
        <v>926</v>
      </c>
      <c r="E161" s="665"/>
      <c r="F161" s="665"/>
      <c r="G161" s="665" t="s">
        <v>1924</v>
      </c>
      <c r="H161" s="667">
        <v>2012</v>
      </c>
      <c r="I161" s="657"/>
      <c r="J161" s="657"/>
      <c r="K161" s="657"/>
      <c r="L161" s="657"/>
      <c r="M161" s="657"/>
      <c r="N161" s="657"/>
      <c r="O161" s="681">
        <v>10000000</v>
      </c>
      <c r="P161" s="667"/>
      <c r="R161" t="str">
        <f t="shared" si="2"/>
        <v>0</v>
      </c>
    </row>
    <row r="162" spans="1:18">
      <c r="A162" s="663"/>
      <c r="B162" s="665"/>
      <c r="C162" s="665"/>
      <c r="D162" s="667"/>
      <c r="E162" s="665"/>
      <c r="F162" s="665"/>
      <c r="G162" s="665"/>
      <c r="H162" s="667"/>
      <c r="I162" s="657"/>
      <c r="J162" s="657"/>
      <c r="K162" s="657"/>
      <c r="L162" s="657"/>
      <c r="M162" s="657"/>
      <c r="N162" s="657"/>
      <c r="O162" s="681"/>
      <c r="P162" s="667"/>
      <c r="R162">
        <f t="shared" si="2"/>
        <v>0</v>
      </c>
    </row>
    <row r="163" spans="1:18">
      <c r="A163" s="663"/>
      <c r="B163" s="665"/>
      <c r="C163" s="665"/>
      <c r="D163" s="667"/>
      <c r="E163" s="665"/>
      <c r="F163" s="665"/>
      <c r="G163" s="665"/>
      <c r="H163" s="667"/>
      <c r="I163" s="657"/>
      <c r="J163" s="657"/>
      <c r="K163" s="657"/>
      <c r="L163" s="657"/>
      <c r="M163" s="657"/>
      <c r="N163" s="657"/>
      <c r="O163" s="681"/>
      <c r="P163" s="667"/>
      <c r="R163">
        <f t="shared" si="2"/>
        <v>0</v>
      </c>
    </row>
    <row r="164" spans="1:18">
      <c r="A164" s="663"/>
      <c r="B164" s="665"/>
      <c r="C164" s="665"/>
      <c r="D164" s="667"/>
      <c r="E164" s="665"/>
      <c r="F164" s="665"/>
      <c r="G164" s="665"/>
      <c r="H164" s="667"/>
      <c r="I164" s="657"/>
      <c r="J164" s="657"/>
      <c r="K164" s="657"/>
      <c r="L164" s="657"/>
      <c r="M164" s="657"/>
      <c r="N164" s="657"/>
      <c r="O164" s="681"/>
      <c r="P164" s="667"/>
      <c r="R164">
        <f t="shared" si="2"/>
        <v>0</v>
      </c>
    </row>
    <row r="165" spans="1:18" ht="16" thickBot="1">
      <c r="A165" s="659"/>
      <c r="B165" s="659"/>
      <c r="C165" s="659"/>
      <c r="D165" s="659"/>
      <c r="E165" s="659"/>
      <c r="F165" s="659"/>
      <c r="G165" s="659"/>
      <c r="H165" s="659"/>
      <c r="I165" s="659"/>
      <c r="J165" s="659"/>
      <c r="K165" s="659"/>
      <c r="L165" s="659"/>
      <c r="M165" s="659"/>
      <c r="N165" s="659"/>
      <c r="O165" s="682"/>
      <c r="P165" s="659"/>
      <c r="R165">
        <f t="shared" si="2"/>
        <v>0</v>
      </c>
    </row>
    <row r="166" spans="1:18">
      <c r="A166" s="663" t="s">
        <v>2472</v>
      </c>
      <c r="B166" s="665" t="s">
        <v>2473</v>
      </c>
      <c r="C166" s="657"/>
      <c r="D166" s="657"/>
      <c r="E166" s="657"/>
      <c r="F166" s="657"/>
      <c r="G166" s="657"/>
      <c r="H166" s="657"/>
      <c r="I166" s="657"/>
      <c r="J166" s="657"/>
      <c r="K166" s="657"/>
      <c r="L166" s="657"/>
      <c r="M166" s="657"/>
      <c r="N166" s="657"/>
      <c r="O166" s="664">
        <f>SUM(O167:O172)</f>
        <v>53756730.766308084</v>
      </c>
      <c r="P166" s="667"/>
      <c r="R166" t="str">
        <f t="shared" si="2"/>
        <v>0</v>
      </c>
    </row>
    <row r="167" spans="1:18">
      <c r="A167" s="663"/>
      <c r="B167" s="665"/>
      <c r="C167" s="665" t="s">
        <v>2474</v>
      </c>
      <c r="D167" s="657"/>
      <c r="E167" s="667" t="s">
        <v>2475</v>
      </c>
      <c r="F167" s="667"/>
      <c r="G167" s="667" t="s">
        <v>2466</v>
      </c>
      <c r="H167" s="667">
        <v>2012</v>
      </c>
      <c r="I167" s="657"/>
      <c r="J167" s="657"/>
      <c r="K167" s="657"/>
      <c r="L167" s="657"/>
      <c r="M167" s="657"/>
      <c r="N167" s="657"/>
      <c r="O167" s="670">
        <v>4800000</v>
      </c>
      <c r="P167" s="667"/>
      <c r="R167" t="str">
        <f t="shared" si="2"/>
        <v>0</v>
      </c>
    </row>
    <row r="168" spans="1:18">
      <c r="A168" s="663"/>
      <c r="B168" s="665"/>
      <c r="C168" s="665" t="s">
        <v>2474</v>
      </c>
      <c r="D168" s="657"/>
      <c r="E168" s="667" t="s">
        <v>2475</v>
      </c>
      <c r="F168" s="667"/>
      <c r="G168" s="667" t="s">
        <v>2466</v>
      </c>
      <c r="H168" s="667">
        <v>2012</v>
      </c>
      <c r="I168" s="657"/>
      <c r="J168" s="657"/>
      <c r="K168" s="657"/>
      <c r="L168" s="657"/>
      <c r="M168" s="657"/>
      <c r="N168" s="657"/>
      <c r="O168" s="670">
        <v>7500000</v>
      </c>
      <c r="P168" s="667"/>
      <c r="R168" t="str">
        <f t="shared" si="2"/>
        <v>0</v>
      </c>
    </row>
    <row r="169" spans="1:18">
      <c r="A169" s="663"/>
      <c r="B169" s="665"/>
      <c r="C169" s="665" t="s">
        <v>2474</v>
      </c>
      <c r="D169" s="657"/>
      <c r="E169" s="667" t="s">
        <v>2475</v>
      </c>
      <c r="F169" s="667"/>
      <c r="G169" s="667" t="s">
        <v>2466</v>
      </c>
      <c r="H169" s="667">
        <v>2012</v>
      </c>
      <c r="I169" s="657"/>
      <c r="J169" s="657"/>
      <c r="K169" s="657"/>
      <c r="L169" s="657"/>
      <c r="M169" s="657"/>
      <c r="N169" s="657"/>
      <c r="O169" s="670">
        <v>7940885.0726552177</v>
      </c>
      <c r="P169" s="667"/>
      <c r="R169" t="str">
        <f t="shared" si="2"/>
        <v>0</v>
      </c>
    </row>
    <row r="170" spans="1:18">
      <c r="A170" s="663"/>
      <c r="B170" s="665"/>
      <c r="C170" s="665" t="s">
        <v>2474</v>
      </c>
      <c r="D170" s="657"/>
      <c r="E170" s="667" t="s">
        <v>2475</v>
      </c>
      <c r="F170" s="667"/>
      <c r="G170" s="667" t="s">
        <v>2466</v>
      </c>
      <c r="H170" s="667">
        <v>2012</v>
      </c>
      <c r="I170" s="657"/>
      <c r="J170" s="657"/>
      <c r="K170" s="657"/>
      <c r="L170" s="657"/>
      <c r="M170" s="657"/>
      <c r="N170" s="657"/>
      <c r="O170" s="670">
        <v>17015845.693652872</v>
      </c>
      <c r="P170" s="667"/>
      <c r="R170" t="str">
        <f t="shared" si="2"/>
        <v>0</v>
      </c>
    </row>
    <row r="171" spans="1:18">
      <c r="A171" s="663"/>
      <c r="B171" s="665"/>
      <c r="C171" s="665" t="s">
        <v>2474</v>
      </c>
      <c r="D171" s="657"/>
      <c r="E171" s="667" t="s">
        <v>2475</v>
      </c>
      <c r="F171" s="667"/>
      <c r="G171" s="667" t="s">
        <v>2466</v>
      </c>
      <c r="H171" s="667">
        <v>2012</v>
      </c>
      <c r="I171" s="657"/>
      <c r="J171" s="657"/>
      <c r="K171" s="657"/>
      <c r="L171" s="657"/>
      <c r="M171" s="657"/>
      <c r="N171" s="657"/>
      <c r="O171" s="670">
        <v>7500000</v>
      </c>
      <c r="P171" s="657"/>
      <c r="R171" t="str">
        <f t="shared" si="2"/>
        <v>0</v>
      </c>
    </row>
    <row r="172" spans="1:18">
      <c r="A172" s="663"/>
      <c r="B172" s="665"/>
      <c r="C172" s="665" t="s">
        <v>2474</v>
      </c>
      <c r="D172" s="671" t="s">
        <v>926</v>
      </c>
      <c r="E172" s="667"/>
      <c r="F172" s="667"/>
      <c r="G172" s="667"/>
      <c r="H172" s="667">
        <v>2013</v>
      </c>
      <c r="I172" s="657"/>
      <c r="J172" s="657"/>
      <c r="K172" s="657"/>
      <c r="L172" s="657"/>
      <c r="M172" s="657"/>
      <c r="N172" s="657"/>
      <c r="O172" s="670">
        <v>9000000</v>
      </c>
      <c r="P172" s="657"/>
      <c r="R172" t="str">
        <f t="shared" si="2"/>
        <v>0</v>
      </c>
    </row>
    <row r="173" spans="1:18">
      <c r="A173" s="663"/>
      <c r="B173" s="665"/>
      <c r="C173" s="665"/>
      <c r="D173" s="657"/>
      <c r="E173" s="667"/>
      <c r="F173" s="667"/>
      <c r="G173" s="667"/>
      <c r="H173" s="667"/>
      <c r="I173" s="657"/>
      <c r="J173" s="657"/>
      <c r="K173" s="657"/>
      <c r="L173" s="657"/>
      <c r="M173" s="657"/>
      <c r="N173" s="657"/>
      <c r="O173" s="670"/>
      <c r="P173" s="657"/>
      <c r="R173">
        <f t="shared" si="2"/>
        <v>0</v>
      </c>
    </row>
    <row r="174" spans="1:18">
      <c r="A174" s="663"/>
      <c r="B174" s="665"/>
      <c r="C174" s="665"/>
      <c r="D174" s="657"/>
      <c r="E174" s="667"/>
      <c r="F174" s="667"/>
      <c r="G174" s="667"/>
      <c r="H174" s="667"/>
      <c r="I174" s="657"/>
      <c r="J174" s="657"/>
      <c r="K174" s="657"/>
      <c r="L174" s="657"/>
      <c r="M174" s="657"/>
      <c r="N174" s="657"/>
      <c r="O174" s="670"/>
      <c r="P174" s="657"/>
      <c r="R174">
        <f t="shared" si="2"/>
        <v>0</v>
      </c>
    </row>
    <row r="175" spans="1:18">
      <c r="A175" s="657"/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64"/>
      <c r="P175" s="657"/>
      <c r="R175">
        <f t="shared" si="2"/>
        <v>0</v>
      </c>
    </row>
    <row r="176" spans="1:18">
      <c r="A176" s="663" t="s">
        <v>2476</v>
      </c>
      <c r="B176" s="665" t="s">
        <v>2477</v>
      </c>
      <c r="C176" s="657" t="s">
        <v>1507</v>
      </c>
      <c r="D176" s="657"/>
      <c r="E176" s="657"/>
      <c r="F176" s="657"/>
      <c r="G176" s="657"/>
      <c r="H176" s="657"/>
      <c r="I176" s="657"/>
      <c r="J176" s="657"/>
      <c r="K176" s="657"/>
      <c r="L176" s="657"/>
      <c r="M176" s="657"/>
      <c r="N176" s="657"/>
      <c r="O176" s="664">
        <v>0</v>
      </c>
      <c r="P176" s="657"/>
      <c r="R176">
        <f t="shared" si="2"/>
        <v>0</v>
      </c>
    </row>
    <row r="177" spans="1:18">
      <c r="A177" s="663"/>
      <c r="B177" s="665"/>
      <c r="C177" s="657"/>
      <c r="D177" s="657"/>
      <c r="E177" s="657"/>
      <c r="F177" s="657"/>
      <c r="G177" s="657"/>
      <c r="H177" s="657"/>
      <c r="I177" s="657"/>
      <c r="J177" s="657"/>
      <c r="K177" s="657"/>
      <c r="L177" s="657"/>
      <c r="M177" s="657"/>
      <c r="N177" s="657"/>
      <c r="O177" s="664"/>
      <c r="P177" s="657"/>
      <c r="R177">
        <f t="shared" si="2"/>
        <v>0</v>
      </c>
    </row>
    <row r="178" spans="1:18">
      <c r="A178" s="663" t="s">
        <v>2478</v>
      </c>
      <c r="B178" s="665" t="s">
        <v>2479</v>
      </c>
      <c r="C178" s="657" t="s">
        <v>1507</v>
      </c>
      <c r="D178" s="657"/>
      <c r="E178" s="657"/>
      <c r="F178" s="657"/>
      <c r="G178" s="657"/>
      <c r="H178" s="657"/>
      <c r="I178" s="657"/>
      <c r="J178" s="657"/>
      <c r="K178" s="657"/>
      <c r="L178" s="657"/>
      <c r="M178" s="657"/>
      <c r="N178" s="657"/>
      <c r="O178" s="664">
        <v>0</v>
      </c>
      <c r="P178" s="657"/>
      <c r="R178">
        <f t="shared" si="2"/>
        <v>0</v>
      </c>
    </row>
    <row r="179" spans="1:18">
      <c r="A179" s="663"/>
      <c r="B179" s="665"/>
      <c r="C179" s="657"/>
      <c r="D179" s="657"/>
      <c r="E179" s="657"/>
      <c r="F179" s="657"/>
      <c r="G179" s="657"/>
      <c r="H179" s="657"/>
      <c r="I179" s="657"/>
      <c r="J179" s="657"/>
      <c r="K179" s="657"/>
      <c r="L179" s="657"/>
      <c r="M179" s="657"/>
      <c r="N179" s="657"/>
      <c r="O179" s="664"/>
      <c r="P179" s="657"/>
      <c r="R179">
        <f t="shared" si="2"/>
        <v>0</v>
      </c>
    </row>
    <row r="180" spans="1:18">
      <c r="A180" s="663" t="s">
        <v>2480</v>
      </c>
      <c r="B180" s="665" t="s">
        <v>2481</v>
      </c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64">
        <v>0</v>
      </c>
      <c r="P180" s="657"/>
      <c r="R180">
        <f t="shared" si="2"/>
        <v>0</v>
      </c>
    </row>
    <row r="181" spans="1:18" ht="16" thickBot="1">
      <c r="A181" s="659"/>
      <c r="B181" s="659"/>
      <c r="C181" s="659"/>
      <c r="D181" s="659"/>
      <c r="E181" s="659"/>
      <c r="F181" s="659"/>
      <c r="G181" s="659"/>
      <c r="H181" s="659"/>
      <c r="I181" s="659"/>
      <c r="J181" s="659"/>
      <c r="K181" s="659"/>
      <c r="L181" s="659"/>
      <c r="M181" s="659"/>
      <c r="N181" s="659"/>
      <c r="O181" s="682"/>
      <c r="P181" s="659"/>
      <c r="R181">
        <f t="shared" si="2"/>
        <v>0</v>
      </c>
    </row>
    <row r="182" spans="1:18">
      <c r="A182" s="650"/>
      <c r="B182" s="650"/>
      <c r="C182" s="650"/>
      <c r="D182" s="650"/>
      <c r="E182" s="650"/>
      <c r="F182" s="650"/>
      <c r="G182" s="650"/>
      <c r="H182" s="650"/>
      <c r="I182" s="650"/>
      <c r="J182" s="650"/>
      <c r="K182" s="650"/>
      <c r="L182" s="650"/>
      <c r="M182" s="650"/>
      <c r="N182" s="650"/>
      <c r="O182" s="683"/>
      <c r="P182" s="650"/>
    </row>
    <row r="183" spans="1:18">
      <c r="A183" s="648"/>
      <c r="B183" s="127"/>
      <c r="C183" s="127"/>
      <c r="D183" s="684"/>
      <c r="E183" s="127"/>
      <c r="F183" s="127"/>
      <c r="G183" s="127"/>
      <c r="H183" s="649"/>
      <c r="I183" s="685"/>
      <c r="J183" s="127"/>
      <c r="K183" s="684"/>
      <c r="L183" s="684"/>
      <c r="M183" s="686"/>
      <c r="N183" s="648"/>
      <c r="O183" s="1860"/>
      <c r="P183" s="1860"/>
    </row>
    <row r="184" spans="1:18">
      <c r="A184" s="648"/>
      <c r="B184" s="126"/>
      <c r="C184" s="126"/>
      <c r="D184" s="126"/>
      <c r="E184" s="126"/>
      <c r="F184" s="126"/>
      <c r="G184" s="126"/>
      <c r="H184" s="126"/>
      <c r="I184" s="126"/>
      <c r="J184" s="126"/>
      <c r="K184" s="126"/>
      <c r="L184" s="126"/>
      <c r="M184" s="126"/>
      <c r="N184" s="127"/>
      <c r="O184" s="1860"/>
      <c r="P184" s="1860"/>
    </row>
    <row r="185" spans="1:18">
      <c r="A185" s="648"/>
      <c r="B185" s="1862" t="s">
        <v>887</v>
      </c>
      <c r="C185" s="1862"/>
      <c r="D185" s="1862"/>
      <c r="E185" s="1862"/>
      <c r="F185" s="1862"/>
      <c r="G185" s="126"/>
      <c r="H185" s="126"/>
      <c r="I185" s="1862" t="s">
        <v>2523</v>
      </c>
      <c r="J185" s="1862"/>
      <c r="K185" s="1862"/>
      <c r="L185" s="1862"/>
      <c r="M185" s="1862"/>
      <c r="N185" s="1862"/>
      <c r="O185" s="648"/>
      <c r="P185" s="648"/>
    </row>
    <row r="186" spans="1:18">
      <c r="A186" s="648"/>
      <c r="B186" s="1862" t="s">
        <v>2518</v>
      </c>
      <c r="C186" s="1862"/>
      <c r="D186" s="1862"/>
      <c r="E186" s="1862"/>
      <c r="F186" s="1862"/>
      <c r="G186" s="126"/>
      <c r="H186" s="126"/>
      <c r="I186" s="1862" t="s">
        <v>888</v>
      </c>
      <c r="J186" s="1862"/>
      <c r="K186" s="1862"/>
      <c r="L186" s="1862"/>
      <c r="M186" s="1862"/>
      <c r="N186" s="1862"/>
      <c r="O186" s="648"/>
      <c r="P186" s="648"/>
    </row>
    <row r="187" spans="1:18">
      <c r="A187" s="648"/>
      <c r="B187" s="1862" t="s">
        <v>889</v>
      </c>
      <c r="C187" s="1862"/>
      <c r="D187" s="1862"/>
      <c r="E187" s="1862"/>
      <c r="F187" s="1862"/>
      <c r="G187" s="130"/>
      <c r="H187" s="130"/>
      <c r="I187" s="129"/>
      <c r="J187" s="129"/>
      <c r="K187" s="129"/>
      <c r="L187" s="129"/>
      <c r="M187" s="130"/>
      <c r="N187" s="127"/>
      <c r="O187" s="1860"/>
      <c r="P187" s="1860"/>
    </row>
    <row r="188" spans="1:18">
      <c r="A188" s="648"/>
      <c r="B188" s="649"/>
      <c r="C188" s="129"/>
      <c r="D188" s="129"/>
      <c r="E188" s="129"/>
      <c r="F188" s="129"/>
      <c r="G188" s="130"/>
      <c r="H188" s="130"/>
      <c r="I188" s="129"/>
      <c r="J188" s="129"/>
      <c r="K188" s="129"/>
      <c r="L188" s="129"/>
      <c r="M188" s="130"/>
      <c r="N188" s="127"/>
      <c r="O188" s="1860"/>
      <c r="P188" s="1860"/>
    </row>
    <row r="189" spans="1:18">
      <c r="A189" s="648"/>
      <c r="B189" s="687"/>
      <c r="C189" s="129"/>
      <c r="D189" s="129"/>
      <c r="E189" s="129"/>
      <c r="F189" s="129"/>
      <c r="G189" s="130"/>
      <c r="H189" s="130"/>
      <c r="I189" s="129"/>
      <c r="J189" s="129"/>
      <c r="K189" s="129"/>
      <c r="L189" s="129"/>
      <c r="M189" s="130"/>
      <c r="N189" s="131"/>
      <c r="O189" s="648"/>
      <c r="P189" s="648"/>
    </row>
    <row r="190" spans="1:18">
      <c r="B190" s="687"/>
      <c r="C190" s="129"/>
      <c r="D190" s="129"/>
      <c r="E190" s="129"/>
      <c r="F190" s="129"/>
      <c r="G190" s="130"/>
      <c r="H190" s="130"/>
      <c r="I190" s="129"/>
      <c r="J190" s="129"/>
      <c r="K190" s="129"/>
      <c r="L190" s="129"/>
      <c r="M190" s="130"/>
      <c r="N190" s="131"/>
    </row>
    <row r="191" spans="1:18">
      <c r="B191" s="685"/>
      <c r="C191" s="129"/>
      <c r="D191" s="129"/>
      <c r="E191" s="129"/>
      <c r="F191" s="129"/>
      <c r="G191" s="132"/>
      <c r="H191" s="132"/>
      <c r="I191" s="129"/>
      <c r="J191" s="129"/>
      <c r="K191" s="129"/>
      <c r="L191" s="129"/>
      <c r="M191" s="132"/>
      <c r="N191" s="127"/>
    </row>
    <row r="192" spans="1:18">
      <c r="B192" s="1861" t="s">
        <v>2290</v>
      </c>
      <c r="C192" s="1861"/>
      <c r="D192" s="1861"/>
      <c r="E192" s="1861"/>
      <c r="F192" s="1861"/>
      <c r="G192" s="126"/>
      <c r="H192" s="126"/>
      <c r="I192" s="1861" t="s">
        <v>890</v>
      </c>
      <c r="J192" s="1861"/>
      <c r="K192" s="1861"/>
      <c r="L192" s="1861"/>
      <c r="M192" s="1861"/>
      <c r="N192" s="1861"/>
    </row>
    <row r="193" spans="2:14">
      <c r="B193" s="1862" t="s">
        <v>2524</v>
      </c>
      <c r="C193" s="1862"/>
      <c r="D193" s="1862"/>
      <c r="E193" s="1862"/>
      <c r="F193" s="1862"/>
      <c r="I193" s="1862" t="s">
        <v>891</v>
      </c>
      <c r="J193" s="1862"/>
      <c r="K193" s="1862"/>
      <c r="L193" s="1862"/>
      <c r="M193" s="1862"/>
      <c r="N193" s="1862"/>
    </row>
  </sheetData>
  <autoFilter ref="A9:R181" xr:uid="{00000000-0009-0000-0000-000010000000}"/>
  <mergeCells count="18">
    <mergeCell ref="B187:F187"/>
    <mergeCell ref="O187:P187"/>
    <mergeCell ref="A1:P1"/>
    <mergeCell ref="A2:P2"/>
    <mergeCell ref="O4:P4"/>
    <mergeCell ref="A6:A8"/>
    <mergeCell ref="I6:M6"/>
    <mergeCell ref="O183:P183"/>
    <mergeCell ref="O184:P184"/>
    <mergeCell ref="B185:F185"/>
    <mergeCell ref="I185:N185"/>
    <mergeCell ref="B186:F186"/>
    <mergeCell ref="I186:N186"/>
    <mergeCell ref="O188:P188"/>
    <mergeCell ref="B192:F192"/>
    <mergeCell ref="I192:N192"/>
    <mergeCell ref="B193:F193"/>
    <mergeCell ref="I193:N193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U406"/>
  <sheetViews>
    <sheetView view="pageBreakPreview" topLeftCell="B1" zoomScale="80" zoomScaleNormal="60" zoomScaleSheetLayoutView="80" workbookViewId="0">
      <selection activeCell="J15" sqref="J15"/>
    </sheetView>
  </sheetViews>
  <sheetFormatPr baseColWidth="10" defaultColWidth="11.5" defaultRowHeight="16"/>
  <cols>
    <col min="1" max="1" width="0" style="1150" hidden="1" customWidth="1"/>
    <col min="2" max="2" width="8.6640625" style="1179" customWidth="1"/>
    <col min="3" max="3" width="47.83203125" style="822" customWidth="1"/>
    <col min="4" max="4" width="14.1640625" style="822" customWidth="1"/>
    <col min="5" max="5" width="11" style="822" bestFit="1" customWidth="1"/>
    <col min="6" max="6" width="13.83203125" style="822" customWidth="1"/>
    <col min="7" max="7" width="11" style="822" bestFit="1" customWidth="1"/>
    <col min="8" max="8" width="8.83203125" style="822" customWidth="1"/>
    <col min="9" max="9" width="8.6640625" style="822" customWidth="1"/>
    <col min="10" max="10" width="30.83203125" style="822" customWidth="1"/>
    <col min="11" max="11" width="11" style="822" bestFit="1" customWidth="1"/>
    <col min="12" max="12" width="20.33203125" style="822" customWidth="1"/>
    <col min="13" max="13" width="11" style="822" bestFit="1" customWidth="1"/>
    <col min="14" max="14" width="11.6640625" style="822" customWidth="1"/>
    <col min="15" max="15" width="9.1640625" style="822" customWidth="1"/>
    <col min="16" max="16" width="20.5" style="822" customWidth="1"/>
    <col min="17" max="17" width="8.83203125" style="822" customWidth="1"/>
    <col min="18" max="18" width="11.83203125" style="822" customWidth="1"/>
    <col min="19" max="19" width="23.1640625" style="917" customWidth="1"/>
    <col min="20" max="20" width="24.5" style="917" customWidth="1"/>
    <col min="21" max="16384" width="11.5" style="917"/>
  </cols>
  <sheetData>
    <row r="1" spans="1:20" s="822" customFormat="1" ht="25">
      <c r="B1" s="1871" t="s">
        <v>4563</v>
      </c>
      <c r="C1" s="1871"/>
      <c r="D1" s="1871"/>
      <c r="E1" s="1871"/>
      <c r="F1" s="1871"/>
      <c r="G1" s="1871"/>
      <c r="H1" s="1871"/>
      <c r="I1" s="1871"/>
      <c r="J1" s="1871"/>
      <c r="K1" s="1871"/>
      <c r="L1" s="1871"/>
      <c r="M1" s="1871"/>
      <c r="N1" s="1871"/>
      <c r="O1" s="1871"/>
      <c r="P1" s="1871"/>
      <c r="Q1" s="1871"/>
      <c r="R1" s="1871"/>
    </row>
    <row r="2" spans="1:20" s="822" customFormat="1" ht="25">
      <c r="B2" s="1872" t="s">
        <v>4564</v>
      </c>
      <c r="C2" s="1872"/>
      <c r="D2" s="1872"/>
      <c r="E2" s="1872"/>
      <c r="F2" s="1872"/>
      <c r="G2" s="1872"/>
      <c r="H2" s="1872"/>
      <c r="I2" s="1872"/>
      <c r="J2" s="1872"/>
      <c r="K2" s="1872"/>
      <c r="L2" s="1872"/>
      <c r="M2" s="1872"/>
      <c r="N2" s="1872"/>
      <c r="O2" s="1872"/>
      <c r="P2" s="1872"/>
      <c r="Q2" s="1872"/>
      <c r="R2" s="1872"/>
    </row>
    <row r="3" spans="1:20" s="822" customFormat="1" ht="14">
      <c r="B3" s="1182"/>
      <c r="C3" s="1183"/>
      <c r="D3" s="1183"/>
      <c r="E3" s="1183"/>
      <c r="F3" s="1183"/>
      <c r="G3" s="1184"/>
      <c r="H3" s="1183"/>
      <c r="I3" s="1182"/>
      <c r="J3" s="1183"/>
      <c r="K3" s="1182"/>
      <c r="L3" s="1182"/>
      <c r="M3" s="1182"/>
      <c r="N3" s="1182"/>
      <c r="O3" s="1182"/>
      <c r="P3" s="1158"/>
    </row>
    <row r="4" spans="1:20" s="822" customFormat="1" ht="15" thickBot="1">
      <c r="B4" s="1182"/>
      <c r="C4" s="1163" t="s">
        <v>895</v>
      </c>
      <c r="D4" s="1183"/>
      <c r="E4" s="1183"/>
      <c r="F4" s="1183"/>
      <c r="G4" s="1183"/>
      <c r="H4" s="1183"/>
      <c r="I4" s="1664"/>
      <c r="J4" s="1177"/>
      <c r="K4" s="1177"/>
      <c r="L4" s="1177"/>
      <c r="M4" s="1177"/>
      <c r="N4" s="1870" t="s">
        <v>841</v>
      </c>
      <c r="O4" s="1870"/>
      <c r="P4" s="1870"/>
    </row>
    <row r="5" spans="1:20" s="1190" customFormat="1" ht="26" customHeight="1" thickTop="1">
      <c r="A5" s="2065" t="s">
        <v>3983</v>
      </c>
      <c r="B5" s="2078" t="s">
        <v>4090</v>
      </c>
      <c r="C5" s="2079" t="s">
        <v>2898</v>
      </c>
      <c r="D5" s="2079" t="s">
        <v>2834</v>
      </c>
      <c r="E5" s="2079"/>
      <c r="F5" s="2079" t="s">
        <v>2917</v>
      </c>
      <c r="G5" s="2079" t="s">
        <v>2918</v>
      </c>
      <c r="H5" s="2079" t="s">
        <v>2919</v>
      </c>
      <c r="I5" s="2079" t="s">
        <v>2910</v>
      </c>
      <c r="J5" s="2079" t="s">
        <v>2920</v>
      </c>
      <c r="K5" s="2079" t="s">
        <v>2921</v>
      </c>
      <c r="L5" s="2079"/>
      <c r="M5" s="2079" t="s">
        <v>2837</v>
      </c>
      <c r="N5" s="2079" t="s">
        <v>2911</v>
      </c>
      <c r="O5" s="2079" t="s">
        <v>2839</v>
      </c>
      <c r="P5" s="2079" t="s">
        <v>2502</v>
      </c>
      <c r="Q5" s="2080" t="s">
        <v>2922</v>
      </c>
      <c r="R5" s="2081" t="s">
        <v>2840</v>
      </c>
    </row>
    <row r="6" spans="1:20" s="1190" customFormat="1" ht="16" customHeight="1">
      <c r="A6" s="2066"/>
      <c r="B6" s="2082"/>
      <c r="C6" s="1689"/>
      <c r="D6" s="1689" t="s">
        <v>2494</v>
      </c>
      <c r="E6" s="1689" t="s">
        <v>2843</v>
      </c>
      <c r="F6" s="1689"/>
      <c r="G6" s="1689"/>
      <c r="H6" s="1689"/>
      <c r="I6" s="1689"/>
      <c r="J6" s="1689"/>
      <c r="K6" s="1689" t="s">
        <v>2844</v>
      </c>
      <c r="L6" s="1689" t="s">
        <v>2834</v>
      </c>
      <c r="M6" s="1689"/>
      <c r="N6" s="1689"/>
      <c r="O6" s="1689"/>
      <c r="P6" s="1689"/>
      <c r="Q6" s="1873"/>
      <c r="R6" s="2083"/>
    </row>
    <row r="7" spans="1:20" s="1190" customFormat="1" ht="17" customHeight="1" thickBot="1">
      <c r="A7" s="2066"/>
      <c r="B7" s="2090"/>
      <c r="C7" s="1690"/>
      <c r="D7" s="1690"/>
      <c r="E7" s="1690"/>
      <c r="F7" s="1690"/>
      <c r="G7" s="1690"/>
      <c r="H7" s="1690"/>
      <c r="I7" s="1690"/>
      <c r="J7" s="1690"/>
      <c r="K7" s="1690"/>
      <c r="L7" s="1690"/>
      <c r="M7" s="1690"/>
      <c r="N7" s="1690"/>
      <c r="O7" s="1690"/>
      <c r="P7" s="1690"/>
      <c r="Q7" s="1874"/>
      <c r="R7" s="2091"/>
    </row>
    <row r="8" spans="1:20" s="1190" customFormat="1" ht="20" customHeight="1" thickBot="1">
      <c r="A8" s="2067"/>
      <c r="B8" s="2094">
        <v>1</v>
      </c>
      <c r="C8" s="1274">
        <v>2</v>
      </c>
      <c r="D8" s="1274">
        <v>3</v>
      </c>
      <c r="E8" s="1274">
        <v>4</v>
      </c>
      <c r="F8" s="1274">
        <v>5</v>
      </c>
      <c r="G8" s="1275">
        <v>6</v>
      </c>
      <c r="H8" s="1274">
        <v>7</v>
      </c>
      <c r="I8" s="1274">
        <v>8</v>
      </c>
      <c r="J8" s="1274">
        <v>9</v>
      </c>
      <c r="K8" s="1274">
        <v>10</v>
      </c>
      <c r="L8" s="1274">
        <v>11</v>
      </c>
      <c r="M8" s="1274">
        <v>12</v>
      </c>
      <c r="N8" s="1274">
        <v>13</v>
      </c>
      <c r="O8" s="1274">
        <v>14</v>
      </c>
      <c r="P8" s="1274">
        <v>15</v>
      </c>
      <c r="Q8" s="1276">
        <v>16</v>
      </c>
      <c r="R8" s="2095" t="s">
        <v>4091</v>
      </c>
    </row>
    <row r="9" spans="1:20" s="822" customFormat="1" ht="21" customHeight="1" thickTop="1">
      <c r="A9" s="2068"/>
      <c r="B9" s="2092"/>
      <c r="C9" s="1270"/>
      <c r="D9" s="1270"/>
      <c r="E9" s="1270"/>
      <c r="F9" s="1270"/>
      <c r="G9" s="1271"/>
      <c r="H9" s="1270"/>
      <c r="I9" s="1185"/>
      <c r="J9" s="1270"/>
      <c r="K9" s="1185"/>
      <c r="L9" s="1185"/>
      <c r="M9" s="1185"/>
      <c r="N9" s="1185"/>
      <c r="O9" s="1185"/>
      <c r="P9" s="1272"/>
      <c r="Q9" s="1273"/>
      <c r="R9" s="2093"/>
    </row>
    <row r="10" spans="1:20" s="955" customFormat="1" ht="34" customHeight="1">
      <c r="A10" s="2069"/>
      <c r="B10" s="2084">
        <v>1</v>
      </c>
      <c r="C10" s="1166" t="s">
        <v>885</v>
      </c>
      <c r="D10" s="1162"/>
      <c r="E10" s="1162"/>
      <c r="F10" s="1162"/>
      <c r="G10" s="1162"/>
      <c r="H10" s="1162"/>
      <c r="I10" s="1170"/>
      <c r="J10" s="1162"/>
      <c r="K10" s="1170"/>
      <c r="L10" s="1170"/>
      <c r="M10" s="1170"/>
      <c r="N10" s="1170"/>
      <c r="O10" s="1170"/>
      <c r="P10" s="1170"/>
      <c r="Q10" s="1160"/>
      <c r="R10" s="2085"/>
    </row>
    <row r="11" spans="1:20" s="955" customFormat="1" ht="34" customHeight="1">
      <c r="A11" s="2069"/>
      <c r="B11" s="2084" t="s">
        <v>1961</v>
      </c>
      <c r="C11" s="1166" t="s">
        <v>1948</v>
      </c>
      <c r="D11" s="1162"/>
      <c r="E11" s="1162"/>
      <c r="F11" s="1162"/>
      <c r="G11" s="1162"/>
      <c r="H11" s="1162"/>
      <c r="I11" s="1170"/>
      <c r="J11" s="1162"/>
      <c r="K11" s="1170"/>
      <c r="L11" s="1170"/>
      <c r="M11" s="1170"/>
      <c r="N11" s="1186"/>
      <c r="O11" s="1170"/>
      <c r="P11" s="1167">
        <f>P12+P269+P312+P314</f>
        <v>170273123831.62415</v>
      </c>
      <c r="Q11" s="1160"/>
      <c r="R11" s="2085"/>
      <c r="S11" s="955" t="s">
        <v>4554</v>
      </c>
    </row>
    <row r="12" spans="1:20" s="955" customFormat="1" ht="34" customHeight="1">
      <c r="A12" s="2069"/>
      <c r="B12" s="2084" t="s">
        <v>1963</v>
      </c>
      <c r="C12" s="1166" t="s">
        <v>2754</v>
      </c>
      <c r="D12" s="1162"/>
      <c r="E12" s="1170"/>
      <c r="F12" s="1162"/>
      <c r="G12" s="1162"/>
      <c r="H12" s="1162"/>
      <c r="I12" s="1170"/>
      <c r="J12" s="1162"/>
      <c r="K12" s="1170"/>
      <c r="L12" s="1170"/>
      <c r="M12" s="1170"/>
      <c r="N12" s="1186"/>
      <c r="O12" s="1187"/>
      <c r="P12" s="1167">
        <f>SUM(P13:P267)-0</f>
        <v>140781891315.26343</v>
      </c>
      <c r="Q12" s="1160"/>
      <c r="R12" s="2086"/>
      <c r="S12" s="2073">
        <f>140782241315.263-350000</f>
        <v>140781891315.263</v>
      </c>
      <c r="T12" s="2076" t="s">
        <v>4553</v>
      </c>
    </row>
    <row r="13" spans="1:20" s="955" customFormat="1" ht="49" customHeight="1">
      <c r="A13" s="2069" t="s">
        <v>3648</v>
      </c>
      <c r="B13" s="2087">
        <v>1</v>
      </c>
      <c r="C13" s="1168" t="s">
        <v>4253</v>
      </c>
      <c r="D13" s="1162" t="s">
        <v>3372</v>
      </c>
      <c r="E13" s="1169" t="s">
        <v>926</v>
      </c>
      <c r="F13" s="1162"/>
      <c r="G13" s="1162"/>
      <c r="H13" s="1162"/>
      <c r="I13" s="1170"/>
      <c r="J13" s="1168" t="s">
        <v>961</v>
      </c>
      <c r="K13" s="1170">
        <v>2009</v>
      </c>
      <c r="L13" s="1170" t="s">
        <v>1965</v>
      </c>
      <c r="M13" s="1170"/>
      <c r="N13" s="1187"/>
      <c r="O13" s="1170" t="s">
        <v>886</v>
      </c>
      <c r="P13" s="1159">
        <v>48895647.773824677</v>
      </c>
      <c r="Q13" s="1160"/>
      <c r="R13" s="2085"/>
    </row>
    <row r="14" spans="1:20" s="955" customFormat="1" ht="49" customHeight="1">
      <c r="A14" s="2069" t="s">
        <v>3648</v>
      </c>
      <c r="B14" s="2087">
        <v>2</v>
      </c>
      <c r="C14" s="1168" t="s">
        <v>4254</v>
      </c>
      <c r="D14" s="1162" t="s">
        <v>3372</v>
      </c>
      <c r="E14" s="1169" t="s">
        <v>941</v>
      </c>
      <c r="F14" s="1162"/>
      <c r="G14" s="1162"/>
      <c r="H14" s="1162"/>
      <c r="I14" s="1170"/>
      <c r="J14" s="1168" t="s">
        <v>3980</v>
      </c>
      <c r="K14" s="1170">
        <v>2009</v>
      </c>
      <c r="L14" s="1170" t="s">
        <v>1966</v>
      </c>
      <c r="M14" s="1170"/>
      <c r="N14" s="1170"/>
      <c r="O14" s="1170" t="s">
        <v>886</v>
      </c>
      <c r="P14" s="1159">
        <v>448739306.05332202</v>
      </c>
      <c r="Q14" s="1160"/>
      <c r="R14" s="2085"/>
    </row>
    <row r="15" spans="1:20" s="955" customFormat="1" ht="49" customHeight="1">
      <c r="A15" s="2069" t="s">
        <v>3648</v>
      </c>
      <c r="B15" s="2087">
        <v>3</v>
      </c>
      <c r="C15" s="1168" t="s">
        <v>4255</v>
      </c>
      <c r="D15" s="1162" t="s">
        <v>3372</v>
      </c>
      <c r="E15" s="1169" t="s">
        <v>946</v>
      </c>
      <c r="F15" s="1162"/>
      <c r="G15" s="1162"/>
      <c r="H15" s="1162"/>
      <c r="I15" s="1170"/>
      <c r="J15" s="1168" t="s">
        <v>3978</v>
      </c>
      <c r="K15" s="1170">
        <v>2009</v>
      </c>
      <c r="L15" s="1170" t="s">
        <v>1967</v>
      </c>
      <c r="M15" s="1170"/>
      <c r="N15" s="1170"/>
      <c r="O15" s="1170" t="s">
        <v>886</v>
      </c>
      <c r="P15" s="1159">
        <v>1786984310.1670959</v>
      </c>
      <c r="Q15" s="1160"/>
      <c r="R15" s="2085"/>
    </row>
    <row r="16" spans="1:20" s="955" customFormat="1" ht="49" customHeight="1">
      <c r="A16" s="2069" t="s">
        <v>3648</v>
      </c>
      <c r="B16" s="2087">
        <v>4</v>
      </c>
      <c r="C16" s="1168" t="s">
        <v>4256</v>
      </c>
      <c r="D16" s="1162" t="s">
        <v>3372</v>
      </c>
      <c r="E16" s="1169" t="s">
        <v>949</v>
      </c>
      <c r="F16" s="1162"/>
      <c r="G16" s="1171">
        <v>2</v>
      </c>
      <c r="H16" s="1162"/>
      <c r="I16" s="1170"/>
      <c r="J16" s="1168" t="s">
        <v>3976</v>
      </c>
      <c r="K16" s="1170">
        <v>2009</v>
      </c>
      <c r="L16" s="1170" t="s">
        <v>1968</v>
      </c>
      <c r="M16" s="1170"/>
      <c r="N16" s="1170"/>
      <c r="O16" s="1170" t="s">
        <v>886</v>
      </c>
      <c r="P16" s="1159">
        <v>311083380.33626205</v>
      </c>
      <c r="Q16" s="1160"/>
      <c r="R16" s="2085"/>
    </row>
    <row r="17" spans="1:18" s="955" customFormat="1" ht="49" customHeight="1">
      <c r="A17" s="2069" t="s">
        <v>3648</v>
      </c>
      <c r="B17" s="2087">
        <v>5</v>
      </c>
      <c r="C17" s="1168" t="s">
        <v>4257</v>
      </c>
      <c r="D17" s="1162" t="s">
        <v>3372</v>
      </c>
      <c r="E17" s="1169" t="s">
        <v>1053</v>
      </c>
      <c r="F17" s="1162"/>
      <c r="G17" s="1162"/>
      <c r="H17" s="1162"/>
      <c r="I17" s="1170"/>
      <c r="J17" s="1168" t="s">
        <v>3974</v>
      </c>
      <c r="K17" s="1170">
        <v>2009</v>
      </c>
      <c r="L17" s="1170" t="s">
        <v>1969</v>
      </c>
      <c r="M17" s="1170"/>
      <c r="N17" s="1170"/>
      <c r="O17" s="1170" t="s">
        <v>886</v>
      </c>
      <c r="P17" s="1159">
        <v>532618604.7925806</v>
      </c>
      <c r="Q17" s="1160"/>
      <c r="R17" s="2085"/>
    </row>
    <row r="18" spans="1:18" s="955" customFormat="1" ht="49" customHeight="1">
      <c r="A18" s="2069" t="s">
        <v>3648</v>
      </c>
      <c r="B18" s="2087">
        <v>6</v>
      </c>
      <c r="C18" s="1168" t="s">
        <v>4258</v>
      </c>
      <c r="D18" s="1162" t="s">
        <v>3372</v>
      </c>
      <c r="E18" s="1169" t="s">
        <v>1055</v>
      </c>
      <c r="F18" s="1162"/>
      <c r="G18" s="1162"/>
      <c r="H18" s="1162"/>
      <c r="I18" s="1170"/>
      <c r="J18" s="1168" t="s">
        <v>3972</v>
      </c>
      <c r="K18" s="1170">
        <v>2009</v>
      </c>
      <c r="L18" s="1170" t="s">
        <v>1970</v>
      </c>
      <c r="M18" s="1170"/>
      <c r="N18" s="1170"/>
      <c r="O18" s="1170" t="s">
        <v>886</v>
      </c>
      <c r="P18" s="1159">
        <v>1636426073.757401</v>
      </c>
      <c r="Q18" s="1160"/>
      <c r="R18" s="2085"/>
    </row>
    <row r="19" spans="1:18" s="955" customFormat="1" ht="49" customHeight="1">
      <c r="A19" s="2069" t="s">
        <v>3648</v>
      </c>
      <c r="B19" s="2087">
        <v>7</v>
      </c>
      <c r="C19" s="1168" t="s">
        <v>4259</v>
      </c>
      <c r="D19" s="1162" t="s">
        <v>3372</v>
      </c>
      <c r="E19" s="1169" t="s">
        <v>1060</v>
      </c>
      <c r="F19" s="1162"/>
      <c r="G19" s="1162"/>
      <c r="H19" s="1162"/>
      <c r="I19" s="1170"/>
      <c r="J19" s="1168" t="s">
        <v>3970</v>
      </c>
      <c r="K19" s="1170">
        <v>2009</v>
      </c>
      <c r="L19" s="1170" t="s">
        <v>1971</v>
      </c>
      <c r="M19" s="1170"/>
      <c r="N19" s="1170"/>
      <c r="O19" s="1170" t="s">
        <v>886</v>
      </c>
      <c r="P19" s="1159">
        <v>1710369063.3450665</v>
      </c>
      <c r="Q19" s="1160"/>
      <c r="R19" s="2085"/>
    </row>
    <row r="20" spans="1:18" s="955" customFormat="1" ht="49" customHeight="1">
      <c r="A20" s="2069" t="s">
        <v>3648</v>
      </c>
      <c r="B20" s="2087">
        <v>8</v>
      </c>
      <c r="C20" s="1168" t="s">
        <v>4260</v>
      </c>
      <c r="D20" s="1162" t="s">
        <v>3372</v>
      </c>
      <c r="E20" s="1169" t="s">
        <v>1065</v>
      </c>
      <c r="F20" s="1162"/>
      <c r="G20" s="1162"/>
      <c r="H20" s="1162"/>
      <c r="I20" s="1170"/>
      <c r="J20" s="1168" t="s">
        <v>3968</v>
      </c>
      <c r="K20" s="1170">
        <v>2009</v>
      </c>
      <c r="L20" s="1170" t="s">
        <v>1972</v>
      </c>
      <c r="M20" s="1170"/>
      <c r="N20" s="1170"/>
      <c r="O20" s="1170" t="s">
        <v>886</v>
      </c>
      <c r="P20" s="1159">
        <v>99794528.466363579</v>
      </c>
      <c r="Q20" s="1160"/>
      <c r="R20" s="2085"/>
    </row>
    <row r="21" spans="1:18" s="955" customFormat="1" ht="49" customHeight="1">
      <c r="A21" s="2069" t="s">
        <v>3648</v>
      </c>
      <c r="B21" s="2087">
        <v>9</v>
      </c>
      <c r="C21" s="1168" t="s">
        <v>4261</v>
      </c>
      <c r="D21" s="1162" t="s">
        <v>3372</v>
      </c>
      <c r="E21" s="1169" t="s">
        <v>1072</v>
      </c>
      <c r="F21" s="1162"/>
      <c r="G21" s="1162"/>
      <c r="H21" s="1162"/>
      <c r="I21" s="1170"/>
      <c r="J21" s="1168" t="s">
        <v>3966</v>
      </c>
      <c r="K21" s="1170">
        <v>2009</v>
      </c>
      <c r="L21" s="1170" t="s">
        <v>1973</v>
      </c>
      <c r="M21" s="1170"/>
      <c r="N21" s="1170"/>
      <c r="O21" s="1170" t="s">
        <v>886</v>
      </c>
      <c r="P21" s="1159">
        <v>165231172.50647363</v>
      </c>
      <c r="Q21" s="1160"/>
      <c r="R21" s="2085"/>
    </row>
    <row r="22" spans="1:18" s="955" customFormat="1" ht="49" customHeight="1">
      <c r="A22" s="2069" t="s">
        <v>3648</v>
      </c>
      <c r="B22" s="2087">
        <v>10</v>
      </c>
      <c r="C22" s="1168" t="s">
        <v>4262</v>
      </c>
      <c r="D22" s="1162" t="s">
        <v>3372</v>
      </c>
      <c r="E22" s="1169" t="s">
        <v>1094</v>
      </c>
      <c r="F22" s="1162"/>
      <c r="G22" s="1171">
        <v>1</v>
      </c>
      <c r="H22" s="1162"/>
      <c r="I22" s="1170"/>
      <c r="J22" s="1168" t="s">
        <v>3964</v>
      </c>
      <c r="K22" s="1170">
        <v>2009</v>
      </c>
      <c r="L22" s="1170" t="s">
        <v>1974</v>
      </c>
      <c r="M22" s="1170"/>
      <c r="N22" s="1170"/>
      <c r="O22" s="1170" t="s">
        <v>886</v>
      </c>
      <c r="P22" s="1159">
        <v>94824333.99954848</v>
      </c>
      <c r="Q22" s="1160"/>
      <c r="R22" s="2085"/>
    </row>
    <row r="23" spans="1:18" s="955" customFormat="1" ht="49" customHeight="1">
      <c r="A23" s="2069" t="s">
        <v>3648</v>
      </c>
      <c r="B23" s="2087">
        <v>11</v>
      </c>
      <c r="C23" s="1168" t="s">
        <v>4263</v>
      </c>
      <c r="D23" s="1162" t="s">
        <v>3372</v>
      </c>
      <c r="E23" s="1169" t="s">
        <v>1103</v>
      </c>
      <c r="F23" s="1162"/>
      <c r="G23" s="1162"/>
      <c r="H23" s="1162">
        <v>360</v>
      </c>
      <c r="I23" s="1170"/>
      <c r="J23" s="1168" t="s">
        <v>3962</v>
      </c>
      <c r="K23" s="1170">
        <v>2009</v>
      </c>
      <c r="L23" s="1170" t="s">
        <v>1975</v>
      </c>
      <c r="M23" s="1170"/>
      <c r="N23" s="1170"/>
      <c r="O23" s="1170" t="s">
        <v>886</v>
      </c>
      <c r="P23" s="1159">
        <v>350167070.35103333</v>
      </c>
      <c r="Q23" s="1160"/>
      <c r="R23" s="2085"/>
    </row>
    <row r="24" spans="1:18" s="955" customFormat="1" ht="34" customHeight="1">
      <c r="A24" s="2069" t="s">
        <v>3648</v>
      </c>
      <c r="B24" s="2087">
        <v>12</v>
      </c>
      <c r="C24" s="1168" t="s">
        <v>4264</v>
      </c>
      <c r="D24" s="1162" t="s">
        <v>3372</v>
      </c>
      <c r="E24" s="1169" t="s">
        <v>1108</v>
      </c>
      <c r="F24" s="1162"/>
      <c r="G24" s="1162"/>
      <c r="H24" s="1162"/>
      <c r="I24" s="1170"/>
      <c r="J24" s="1168" t="s">
        <v>3960</v>
      </c>
      <c r="K24" s="1172">
        <v>2009</v>
      </c>
      <c r="L24" s="1170"/>
      <c r="M24" s="1170"/>
      <c r="N24" s="1170"/>
      <c r="O24" s="1170" t="s">
        <v>886</v>
      </c>
      <c r="P24" s="1159">
        <v>443222547.83793521</v>
      </c>
      <c r="Q24" s="1160"/>
      <c r="R24" s="2085"/>
    </row>
    <row r="25" spans="1:18" s="955" customFormat="1" ht="34" customHeight="1">
      <c r="A25" s="2069" t="s">
        <v>3648</v>
      </c>
      <c r="B25" s="2087">
        <v>13</v>
      </c>
      <c r="C25" s="1168" t="s">
        <v>4265</v>
      </c>
      <c r="D25" s="1162" t="s">
        <v>3372</v>
      </c>
      <c r="E25" s="1169" t="s">
        <v>1112</v>
      </c>
      <c r="F25" s="1162"/>
      <c r="G25" s="1162"/>
      <c r="H25" s="1162"/>
      <c r="I25" s="1170"/>
      <c r="J25" s="1168" t="s">
        <v>3958</v>
      </c>
      <c r="K25" s="1172">
        <v>2009</v>
      </c>
      <c r="L25" s="1170"/>
      <c r="M25" s="1170"/>
      <c r="N25" s="1170"/>
      <c r="O25" s="1170" t="s">
        <v>886</v>
      </c>
      <c r="P25" s="1159">
        <v>586552303.37881398</v>
      </c>
      <c r="Q25" s="1160"/>
      <c r="R25" s="2085"/>
    </row>
    <row r="26" spans="1:18" s="955" customFormat="1" ht="34" customHeight="1">
      <c r="A26" s="2069" t="s">
        <v>3648</v>
      </c>
      <c r="B26" s="2087">
        <v>14</v>
      </c>
      <c r="C26" s="1168" t="s">
        <v>4266</v>
      </c>
      <c r="D26" s="1162" t="s">
        <v>3373</v>
      </c>
      <c r="E26" s="1169" t="s">
        <v>926</v>
      </c>
      <c r="F26" s="1162"/>
      <c r="G26" s="1162"/>
      <c r="H26" s="1162"/>
      <c r="I26" s="1170"/>
      <c r="J26" s="1168" t="s">
        <v>3956</v>
      </c>
      <c r="K26" s="1172">
        <v>2009</v>
      </c>
      <c r="L26" s="1170"/>
      <c r="M26" s="1170"/>
      <c r="N26" s="1170"/>
      <c r="O26" s="1170" t="s">
        <v>886</v>
      </c>
      <c r="P26" s="1159">
        <v>302948294.95409155</v>
      </c>
      <c r="Q26" s="1160"/>
      <c r="R26" s="2085"/>
    </row>
    <row r="27" spans="1:18" s="955" customFormat="1" ht="34" customHeight="1">
      <c r="A27" s="2069" t="s">
        <v>3648</v>
      </c>
      <c r="B27" s="2087">
        <v>15</v>
      </c>
      <c r="C27" s="1168" t="s">
        <v>4267</v>
      </c>
      <c r="D27" s="1162" t="s">
        <v>3373</v>
      </c>
      <c r="E27" s="1169" t="s">
        <v>941</v>
      </c>
      <c r="F27" s="1162"/>
      <c r="G27" s="1162"/>
      <c r="H27" s="1162"/>
      <c r="I27" s="1170"/>
      <c r="J27" s="1168" t="s">
        <v>3954</v>
      </c>
      <c r="K27" s="1172">
        <v>2009</v>
      </c>
      <c r="L27" s="1170"/>
      <c r="M27" s="1170"/>
      <c r="N27" s="1170"/>
      <c r="O27" s="1170" t="s">
        <v>886</v>
      </c>
      <c r="P27" s="1159">
        <v>116608330.18716122</v>
      </c>
      <c r="Q27" s="1160"/>
      <c r="R27" s="2085"/>
    </row>
    <row r="28" spans="1:18" s="955" customFormat="1" ht="34" customHeight="1">
      <c r="A28" s="2069" t="s">
        <v>3648</v>
      </c>
      <c r="B28" s="2087">
        <v>16</v>
      </c>
      <c r="C28" s="1168" t="s">
        <v>4268</v>
      </c>
      <c r="D28" s="1162" t="s">
        <v>3373</v>
      </c>
      <c r="E28" s="1169" t="s">
        <v>946</v>
      </c>
      <c r="F28" s="1162"/>
      <c r="G28" s="1162"/>
      <c r="H28" s="1162"/>
      <c r="I28" s="1170"/>
      <c r="J28" s="1168" t="s">
        <v>3952</v>
      </c>
      <c r="K28" s="1172">
        <v>2009</v>
      </c>
      <c r="L28" s="1170"/>
      <c r="M28" s="1170"/>
      <c r="N28" s="1170"/>
      <c r="O28" s="1170" t="s">
        <v>886</v>
      </c>
      <c r="P28" s="1159">
        <v>103492850.88308255</v>
      </c>
      <c r="Q28" s="1160"/>
      <c r="R28" s="2085"/>
    </row>
    <row r="29" spans="1:18" s="955" customFormat="1" ht="34" customHeight="1">
      <c r="A29" s="2069" t="s">
        <v>3648</v>
      </c>
      <c r="B29" s="2087">
        <v>17</v>
      </c>
      <c r="C29" s="1168" t="s">
        <v>4269</v>
      </c>
      <c r="D29" s="1162" t="s">
        <v>3373</v>
      </c>
      <c r="E29" s="1169" t="s">
        <v>949</v>
      </c>
      <c r="F29" s="1162"/>
      <c r="G29" s="1162"/>
      <c r="H29" s="1162"/>
      <c r="I29" s="1170"/>
      <c r="J29" s="1168" t="s">
        <v>1976</v>
      </c>
      <c r="K29" s="1172">
        <v>2009</v>
      </c>
      <c r="L29" s="1170"/>
      <c r="M29" s="1170"/>
      <c r="N29" s="1170"/>
      <c r="O29" s="1170" t="s">
        <v>886</v>
      </c>
      <c r="P29" s="1159">
        <v>610932770.76966774</v>
      </c>
      <c r="Q29" s="1160"/>
      <c r="R29" s="2085"/>
    </row>
    <row r="30" spans="1:18" s="955" customFormat="1" ht="34" customHeight="1">
      <c r="A30" s="2069" t="s">
        <v>3648</v>
      </c>
      <c r="B30" s="2087">
        <v>18</v>
      </c>
      <c r="C30" s="1168" t="s">
        <v>4270</v>
      </c>
      <c r="D30" s="1162" t="s">
        <v>3373</v>
      </c>
      <c r="E30" s="1169" t="s">
        <v>1053</v>
      </c>
      <c r="F30" s="1162"/>
      <c r="G30" s="1162"/>
      <c r="H30" s="1162"/>
      <c r="I30" s="1170"/>
      <c r="J30" s="1168" t="s">
        <v>3949</v>
      </c>
      <c r="K30" s="1172">
        <v>2009</v>
      </c>
      <c r="L30" s="1170"/>
      <c r="M30" s="1170"/>
      <c r="N30" s="1170"/>
      <c r="O30" s="1170" t="s">
        <v>886</v>
      </c>
      <c r="P30" s="1159">
        <v>223878039.29117879</v>
      </c>
      <c r="Q30" s="1160"/>
      <c r="R30" s="2085"/>
    </row>
    <row r="31" spans="1:18" s="955" customFormat="1" ht="34" customHeight="1">
      <c r="A31" s="2069" t="s">
        <v>3648</v>
      </c>
      <c r="B31" s="2087">
        <v>19</v>
      </c>
      <c r="C31" s="1168" t="s">
        <v>4271</v>
      </c>
      <c r="D31" s="1162" t="s">
        <v>3373</v>
      </c>
      <c r="E31" s="1169" t="s">
        <v>926</v>
      </c>
      <c r="F31" s="1162"/>
      <c r="G31" s="1162"/>
      <c r="H31" s="1162"/>
      <c r="I31" s="1170"/>
      <c r="J31" s="1168" t="s">
        <v>3947</v>
      </c>
      <c r="K31" s="1172">
        <v>2009</v>
      </c>
      <c r="L31" s="1170"/>
      <c r="M31" s="1170"/>
      <c r="N31" s="1170"/>
      <c r="O31" s="1170" t="s">
        <v>886</v>
      </c>
      <c r="P31" s="1159">
        <v>2037217500</v>
      </c>
      <c r="Q31" s="1160"/>
      <c r="R31" s="2085"/>
    </row>
    <row r="32" spans="1:18" s="955" customFormat="1" ht="34" customHeight="1">
      <c r="A32" s="2069" t="s">
        <v>3648</v>
      </c>
      <c r="B32" s="2087">
        <v>20</v>
      </c>
      <c r="C32" s="1168" t="s">
        <v>4272</v>
      </c>
      <c r="D32" s="1162" t="s">
        <v>3373</v>
      </c>
      <c r="E32" s="1169" t="s">
        <v>941</v>
      </c>
      <c r="F32" s="1162"/>
      <c r="G32" s="1162"/>
      <c r="H32" s="1162"/>
      <c r="I32" s="1170"/>
      <c r="J32" s="1168" t="s">
        <v>3945</v>
      </c>
      <c r="K32" s="1172">
        <v>2009</v>
      </c>
      <c r="L32" s="1170"/>
      <c r="M32" s="1170"/>
      <c r="N32" s="1170"/>
      <c r="O32" s="1170" t="s">
        <v>886</v>
      </c>
      <c r="P32" s="1159">
        <v>866220000</v>
      </c>
      <c r="Q32" s="1160"/>
      <c r="R32" s="2085"/>
    </row>
    <row r="33" spans="1:18" s="955" customFormat="1" ht="34" customHeight="1">
      <c r="A33" s="2069" t="s">
        <v>3648</v>
      </c>
      <c r="B33" s="2087">
        <v>21</v>
      </c>
      <c r="C33" s="1168" t="s">
        <v>4273</v>
      </c>
      <c r="D33" s="1162" t="s">
        <v>3373</v>
      </c>
      <c r="E33" s="1169" t="s">
        <v>946</v>
      </c>
      <c r="F33" s="1162"/>
      <c r="G33" s="1162"/>
      <c r="H33" s="1162"/>
      <c r="I33" s="1170"/>
      <c r="J33" s="1168" t="s">
        <v>3943</v>
      </c>
      <c r="K33" s="1172">
        <v>2009</v>
      </c>
      <c r="L33" s="1170"/>
      <c r="M33" s="1170"/>
      <c r="N33" s="1170"/>
      <c r="O33" s="1170" t="s">
        <v>886</v>
      </c>
      <c r="P33" s="1159">
        <v>25908000</v>
      </c>
      <c r="Q33" s="1160"/>
      <c r="R33" s="2085"/>
    </row>
    <row r="34" spans="1:18" s="955" customFormat="1" ht="34" customHeight="1">
      <c r="A34" s="2069" t="s">
        <v>3648</v>
      </c>
      <c r="B34" s="2087">
        <v>22</v>
      </c>
      <c r="C34" s="1168" t="s">
        <v>4274</v>
      </c>
      <c r="D34" s="1162" t="s">
        <v>3372</v>
      </c>
      <c r="E34" s="1169" t="s">
        <v>926</v>
      </c>
      <c r="F34" s="1162"/>
      <c r="G34" s="1162"/>
      <c r="H34" s="1162"/>
      <c r="I34" s="1170"/>
      <c r="J34" s="1168" t="s">
        <v>3941</v>
      </c>
      <c r="K34" s="1170">
        <v>2008</v>
      </c>
      <c r="L34" s="1170"/>
      <c r="M34" s="1170"/>
      <c r="N34" s="1170"/>
      <c r="O34" s="1170" t="s">
        <v>886</v>
      </c>
      <c r="P34" s="1159">
        <v>89475733</v>
      </c>
      <c r="Q34" s="1160"/>
      <c r="R34" s="2085"/>
    </row>
    <row r="35" spans="1:18" s="955" customFormat="1" ht="34" customHeight="1">
      <c r="A35" s="2069" t="s">
        <v>3648</v>
      </c>
      <c r="B35" s="2087">
        <v>23</v>
      </c>
      <c r="C35" s="1168" t="s">
        <v>4275</v>
      </c>
      <c r="D35" s="1162" t="s">
        <v>3372</v>
      </c>
      <c r="E35" s="1169" t="s">
        <v>941</v>
      </c>
      <c r="F35" s="1162"/>
      <c r="G35" s="1162"/>
      <c r="H35" s="1162"/>
      <c r="I35" s="1170"/>
      <c r="J35" s="1168" t="s">
        <v>3939</v>
      </c>
      <c r="K35" s="1170">
        <v>2008</v>
      </c>
      <c r="L35" s="1170"/>
      <c r="M35" s="1170"/>
      <c r="N35" s="1170"/>
      <c r="O35" s="1170" t="s">
        <v>886</v>
      </c>
      <c r="P35" s="1159">
        <v>332340000</v>
      </c>
      <c r="Q35" s="1160"/>
      <c r="R35" s="2085"/>
    </row>
    <row r="36" spans="1:18" s="955" customFormat="1" ht="34" customHeight="1">
      <c r="A36" s="2069" t="s">
        <v>3648</v>
      </c>
      <c r="B36" s="2087">
        <v>24</v>
      </c>
      <c r="C36" s="1168" t="s">
        <v>4276</v>
      </c>
      <c r="D36" s="1162" t="s">
        <v>3373</v>
      </c>
      <c r="E36" s="1169" t="s">
        <v>1055</v>
      </c>
      <c r="F36" s="1162"/>
      <c r="G36" s="1162"/>
      <c r="H36" s="1162"/>
      <c r="I36" s="1170"/>
      <c r="J36" s="1168" t="s">
        <v>3937</v>
      </c>
      <c r="K36" s="1170">
        <v>2006</v>
      </c>
      <c r="L36" s="1170"/>
      <c r="M36" s="1170"/>
      <c r="N36" s="1170"/>
      <c r="O36" s="1170" t="s">
        <v>886</v>
      </c>
      <c r="P36" s="1159">
        <v>39427554.600000001</v>
      </c>
      <c r="Q36" s="1160"/>
      <c r="R36" s="2085"/>
    </row>
    <row r="37" spans="1:18" s="955" customFormat="1" ht="34" customHeight="1">
      <c r="A37" s="2069" t="s">
        <v>3648</v>
      </c>
      <c r="B37" s="2087">
        <v>25</v>
      </c>
      <c r="C37" s="1168" t="s">
        <v>4277</v>
      </c>
      <c r="D37" s="1162" t="s">
        <v>3373</v>
      </c>
      <c r="E37" s="1170" t="s">
        <v>926</v>
      </c>
      <c r="F37" s="1162"/>
      <c r="G37" s="1162"/>
      <c r="H37" s="1162"/>
      <c r="I37" s="1170"/>
      <c r="J37" s="1168" t="s">
        <v>3935</v>
      </c>
      <c r="K37" s="1170">
        <v>2008</v>
      </c>
      <c r="L37" s="1170"/>
      <c r="M37" s="1170"/>
      <c r="N37" s="1170"/>
      <c r="O37" s="1170" t="s">
        <v>886</v>
      </c>
      <c r="P37" s="1159">
        <v>17763988</v>
      </c>
      <c r="Q37" s="1160"/>
      <c r="R37" s="2085"/>
    </row>
    <row r="38" spans="1:18" s="955" customFormat="1" ht="34" customHeight="1">
      <c r="A38" s="2069" t="s">
        <v>3648</v>
      </c>
      <c r="B38" s="2087">
        <v>26</v>
      </c>
      <c r="C38" s="1168" t="s">
        <v>1977</v>
      </c>
      <c r="D38" s="1162" t="s">
        <v>3372</v>
      </c>
      <c r="E38" s="1170" t="s">
        <v>926</v>
      </c>
      <c r="F38" s="1162"/>
      <c r="G38" s="1162"/>
      <c r="H38" s="1162"/>
      <c r="I38" s="1170"/>
      <c r="J38" s="1168" t="s">
        <v>3934</v>
      </c>
      <c r="K38" s="1170">
        <v>2010</v>
      </c>
      <c r="L38" s="1170"/>
      <c r="M38" s="1170"/>
      <c r="N38" s="1170"/>
      <c r="O38" s="1170" t="s">
        <v>886</v>
      </c>
      <c r="P38" s="1159">
        <v>217691831.77841699</v>
      </c>
      <c r="Q38" s="1160"/>
      <c r="R38" s="2085"/>
    </row>
    <row r="39" spans="1:18" s="955" customFormat="1" ht="34" customHeight="1">
      <c r="A39" s="2069" t="s">
        <v>3648</v>
      </c>
      <c r="B39" s="2087">
        <v>27</v>
      </c>
      <c r="C39" s="1168" t="s">
        <v>3933</v>
      </c>
      <c r="D39" s="1162" t="s">
        <v>3373</v>
      </c>
      <c r="E39" s="1170" t="s">
        <v>926</v>
      </c>
      <c r="F39" s="1162"/>
      <c r="G39" s="1162"/>
      <c r="H39" s="1162"/>
      <c r="I39" s="1170"/>
      <c r="J39" s="1168" t="s">
        <v>3932</v>
      </c>
      <c r="K39" s="1170">
        <v>2010</v>
      </c>
      <c r="L39" s="1170"/>
      <c r="M39" s="1170"/>
      <c r="N39" s="1170"/>
      <c r="O39" s="1170" t="s">
        <v>886</v>
      </c>
      <c r="P39" s="1159">
        <v>189362877.39940456</v>
      </c>
      <c r="Q39" s="1160"/>
      <c r="R39" s="2085"/>
    </row>
    <row r="40" spans="1:18" s="955" customFormat="1" ht="34" customHeight="1">
      <c r="A40" s="2069" t="s">
        <v>3648</v>
      </c>
      <c r="B40" s="2087">
        <v>28</v>
      </c>
      <c r="C40" s="1168" t="s">
        <v>3931</v>
      </c>
      <c r="D40" s="1162" t="s">
        <v>3373</v>
      </c>
      <c r="E40" s="1170" t="s">
        <v>926</v>
      </c>
      <c r="F40" s="1162"/>
      <c r="G40" s="1162"/>
      <c r="H40" s="1162"/>
      <c r="I40" s="1170"/>
      <c r="J40" s="1168" t="s">
        <v>3930</v>
      </c>
      <c r="K40" s="1170">
        <v>2010</v>
      </c>
      <c r="L40" s="1170"/>
      <c r="M40" s="1170"/>
      <c r="N40" s="1170"/>
      <c r="O40" s="1170" t="s">
        <v>886</v>
      </c>
      <c r="P40" s="1159">
        <v>49916773.430697732</v>
      </c>
      <c r="Q40" s="1160"/>
      <c r="R40" s="2085"/>
    </row>
    <row r="41" spans="1:18" s="955" customFormat="1" ht="34" customHeight="1">
      <c r="A41" s="2069" t="s">
        <v>3648</v>
      </c>
      <c r="B41" s="2087">
        <v>29</v>
      </c>
      <c r="C41" s="1168" t="s">
        <v>1977</v>
      </c>
      <c r="D41" s="1162" t="s">
        <v>3372</v>
      </c>
      <c r="E41" s="1170" t="s">
        <v>941</v>
      </c>
      <c r="F41" s="1162"/>
      <c r="G41" s="1162"/>
      <c r="H41" s="1162"/>
      <c r="I41" s="1170"/>
      <c r="J41" s="1168" t="s">
        <v>1007</v>
      </c>
      <c r="K41" s="1170">
        <v>2010</v>
      </c>
      <c r="L41" s="1170"/>
      <c r="M41" s="1170"/>
      <c r="N41" s="1170"/>
      <c r="O41" s="1170" t="s">
        <v>886</v>
      </c>
      <c r="P41" s="1159">
        <v>252396911</v>
      </c>
      <c r="Q41" s="1160"/>
      <c r="R41" s="2085"/>
    </row>
    <row r="42" spans="1:18" s="955" customFormat="1" ht="34" customHeight="1">
      <c r="A42" s="2069" t="s">
        <v>3648</v>
      </c>
      <c r="B42" s="2087">
        <v>30</v>
      </c>
      <c r="C42" s="1168" t="s">
        <v>1977</v>
      </c>
      <c r="D42" s="1162" t="s">
        <v>3372</v>
      </c>
      <c r="E42" s="1170" t="s">
        <v>946</v>
      </c>
      <c r="F42" s="1162"/>
      <c r="G42" s="1162"/>
      <c r="H42" s="1162"/>
      <c r="I42" s="1170"/>
      <c r="J42" s="1168" t="s">
        <v>3929</v>
      </c>
      <c r="K42" s="1170">
        <v>2010</v>
      </c>
      <c r="L42" s="1170"/>
      <c r="M42" s="1170"/>
      <c r="N42" s="1170"/>
      <c r="O42" s="1170" t="s">
        <v>886</v>
      </c>
      <c r="P42" s="1159">
        <v>196398300</v>
      </c>
      <c r="Q42" s="1160"/>
      <c r="R42" s="2085"/>
    </row>
    <row r="43" spans="1:18" s="955" customFormat="1" ht="34" customHeight="1">
      <c r="A43" s="2069" t="s">
        <v>3648</v>
      </c>
      <c r="B43" s="2087">
        <v>31</v>
      </c>
      <c r="C43" s="1168" t="s">
        <v>1977</v>
      </c>
      <c r="D43" s="1162" t="s">
        <v>3372</v>
      </c>
      <c r="E43" s="1170" t="s">
        <v>949</v>
      </c>
      <c r="F43" s="1162"/>
      <c r="G43" s="1162"/>
      <c r="H43" s="1162"/>
      <c r="I43" s="1170"/>
      <c r="J43" s="1168" t="s">
        <v>3928</v>
      </c>
      <c r="K43" s="1170">
        <v>2010</v>
      </c>
      <c r="L43" s="1170"/>
      <c r="M43" s="1170"/>
      <c r="N43" s="1170"/>
      <c r="O43" s="1170" t="s">
        <v>886</v>
      </c>
      <c r="P43" s="1159">
        <v>644001609</v>
      </c>
      <c r="Q43" s="1160"/>
      <c r="R43" s="2085"/>
    </row>
    <row r="44" spans="1:18" s="955" customFormat="1" ht="34" customHeight="1">
      <c r="A44" s="2069" t="s">
        <v>3648</v>
      </c>
      <c r="B44" s="2087">
        <v>32</v>
      </c>
      <c r="C44" s="1168" t="s">
        <v>1977</v>
      </c>
      <c r="D44" s="1162" t="s">
        <v>3372</v>
      </c>
      <c r="E44" s="1170"/>
      <c r="F44" s="1162"/>
      <c r="G44" s="1162"/>
      <c r="H44" s="1162"/>
      <c r="I44" s="1170"/>
      <c r="J44" s="1168" t="s">
        <v>3927</v>
      </c>
      <c r="K44" s="1170">
        <v>2010</v>
      </c>
      <c r="L44" s="1170"/>
      <c r="M44" s="1170"/>
      <c r="N44" s="1170"/>
      <c r="O44" s="1170" t="s">
        <v>886</v>
      </c>
      <c r="P44" s="1159">
        <v>462415316</v>
      </c>
      <c r="Q44" s="1160"/>
      <c r="R44" s="2085"/>
    </row>
    <row r="45" spans="1:18" s="955" customFormat="1" ht="34" customHeight="1">
      <c r="A45" s="2069" t="s">
        <v>3648</v>
      </c>
      <c r="B45" s="2087">
        <v>33</v>
      </c>
      <c r="C45" s="1168" t="s">
        <v>1977</v>
      </c>
      <c r="D45" s="1162" t="s">
        <v>3372</v>
      </c>
      <c r="E45" s="1170"/>
      <c r="F45" s="1162"/>
      <c r="G45" s="1162"/>
      <c r="H45" s="1162"/>
      <c r="I45" s="1170"/>
      <c r="J45" s="1168" t="s">
        <v>3926</v>
      </c>
      <c r="K45" s="1170">
        <v>2010</v>
      </c>
      <c r="L45" s="1170"/>
      <c r="M45" s="1170"/>
      <c r="N45" s="1170"/>
      <c r="O45" s="1170" t="s">
        <v>886</v>
      </c>
      <c r="P45" s="1159">
        <v>250000000</v>
      </c>
      <c r="Q45" s="1160"/>
      <c r="R45" s="2085"/>
    </row>
    <row r="46" spans="1:18" s="955" customFormat="1" ht="34" customHeight="1">
      <c r="A46" s="2069" t="s">
        <v>3648</v>
      </c>
      <c r="B46" s="2087">
        <v>34</v>
      </c>
      <c r="C46" s="1168" t="s">
        <v>1977</v>
      </c>
      <c r="D46" s="1162" t="s">
        <v>3372</v>
      </c>
      <c r="E46" s="1170"/>
      <c r="F46" s="1162"/>
      <c r="G46" s="1162"/>
      <c r="H46" s="1162"/>
      <c r="I46" s="1170"/>
      <c r="J46" s="1168" t="s">
        <v>3925</v>
      </c>
      <c r="K46" s="1170">
        <v>2010</v>
      </c>
      <c r="L46" s="1170"/>
      <c r="M46" s="1170"/>
      <c r="N46" s="1170"/>
      <c r="O46" s="1170" t="s">
        <v>886</v>
      </c>
      <c r="P46" s="1159">
        <v>250000000</v>
      </c>
      <c r="Q46" s="1160"/>
      <c r="R46" s="2085"/>
    </row>
    <row r="47" spans="1:18" s="955" customFormat="1" ht="34" customHeight="1">
      <c r="A47" s="2069" t="s">
        <v>3648</v>
      </c>
      <c r="B47" s="2087">
        <v>35</v>
      </c>
      <c r="C47" s="1168" t="s">
        <v>1964</v>
      </c>
      <c r="D47" s="1162" t="s">
        <v>3372</v>
      </c>
      <c r="E47" s="1170"/>
      <c r="F47" s="1162"/>
      <c r="G47" s="1162"/>
      <c r="H47" s="1162"/>
      <c r="I47" s="1170"/>
      <c r="J47" s="1168" t="s">
        <v>1978</v>
      </c>
      <c r="K47" s="1170">
        <v>2010</v>
      </c>
      <c r="L47" s="1170"/>
      <c r="M47" s="1170"/>
      <c r="N47" s="1170"/>
      <c r="O47" s="1170" t="s">
        <v>886</v>
      </c>
      <c r="P47" s="1159">
        <v>46500000</v>
      </c>
      <c r="Q47" s="1160"/>
      <c r="R47" s="2085"/>
    </row>
    <row r="48" spans="1:18" s="955" customFormat="1" ht="34" customHeight="1">
      <c r="A48" s="2069" t="s">
        <v>3648</v>
      </c>
      <c r="B48" s="2087">
        <v>36</v>
      </c>
      <c r="C48" s="1168" t="s">
        <v>1964</v>
      </c>
      <c r="D48" s="1162" t="s">
        <v>3372</v>
      </c>
      <c r="E48" s="1170"/>
      <c r="F48" s="1162"/>
      <c r="G48" s="1162"/>
      <c r="H48" s="1162"/>
      <c r="I48" s="1170"/>
      <c r="J48" s="1168" t="s">
        <v>1978</v>
      </c>
      <c r="K48" s="1170">
        <v>2010</v>
      </c>
      <c r="L48" s="1170"/>
      <c r="M48" s="1170"/>
      <c r="N48" s="1170"/>
      <c r="O48" s="1170" t="s">
        <v>886</v>
      </c>
      <c r="P48" s="1159">
        <v>57500000</v>
      </c>
      <c r="Q48" s="1160"/>
      <c r="R48" s="2085"/>
    </row>
    <row r="49" spans="1:18" s="955" customFormat="1" ht="34" customHeight="1">
      <c r="A49" s="2069" t="s">
        <v>3648</v>
      </c>
      <c r="B49" s="2087">
        <v>37</v>
      </c>
      <c r="C49" s="1168" t="s">
        <v>1964</v>
      </c>
      <c r="D49" s="1162" t="s">
        <v>3372</v>
      </c>
      <c r="E49" s="1170"/>
      <c r="F49" s="1162"/>
      <c r="G49" s="1162"/>
      <c r="H49" s="1162"/>
      <c r="I49" s="1170"/>
      <c r="J49" s="1168" t="s">
        <v>1978</v>
      </c>
      <c r="K49" s="1170">
        <v>2010</v>
      </c>
      <c r="L49" s="1170"/>
      <c r="M49" s="1170"/>
      <c r="N49" s="1170"/>
      <c r="O49" s="1170" t="s">
        <v>886</v>
      </c>
      <c r="P49" s="1159">
        <v>57500000</v>
      </c>
      <c r="Q49" s="1160"/>
      <c r="R49" s="2085"/>
    </row>
    <row r="50" spans="1:18" s="955" customFormat="1" ht="34" customHeight="1">
      <c r="A50" s="2069" t="s">
        <v>3648</v>
      </c>
      <c r="B50" s="2087">
        <v>38</v>
      </c>
      <c r="C50" s="1168" t="s">
        <v>1964</v>
      </c>
      <c r="D50" s="1162" t="s">
        <v>3372</v>
      </c>
      <c r="E50" s="1170"/>
      <c r="F50" s="1162"/>
      <c r="G50" s="1162"/>
      <c r="H50" s="1162"/>
      <c r="I50" s="1170"/>
      <c r="J50" s="1168" t="s">
        <v>1978</v>
      </c>
      <c r="K50" s="1170">
        <v>2010</v>
      </c>
      <c r="L50" s="1170"/>
      <c r="M50" s="1170"/>
      <c r="N50" s="1170"/>
      <c r="O50" s="1170" t="s">
        <v>886</v>
      </c>
      <c r="P50" s="1159">
        <v>17500000</v>
      </c>
      <c r="Q50" s="1160"/>
      <c r="R50" s="2085"/>
    </row>
    <row r="51" spans="1:18" s="955" customFormat="1" ht="34" customHeight="1">
      <c r="A51" s="2069" t="s">
        <v>3648</v>
      </c>
      <c r="B51" s="2087">
        <v>39</v>
      </c>
      <c r="C51" s="1168" t="s">
        <v>1964</v>
      </c>
      <c r="D51" s="1162" t="s">
        <v>3372</v>
      </c>
      <c r="E51" s="1170"/>
      <c r="F51" s="1162"/>
      <c r="G51" s="1162"/>
      <c r="H51" s="1162"/>
      <c r="I51" s="1170"/>
      <c r="J51" s="1168" t="s">
        <v>1978</v>
      </c>
      <c r="K51" s="1170">
        <v>2010</v>
      </c>
      <c r="L51" s="1170"/>
      <c r="M51" s="1170"/>
      <c r="N51" s="1170"/>
      <c r="O51" s="1170" t="s">
        <v>886</v>
      </c>
      <c r="P51" s="1159">
        <v>57500000</v>
      </c>
      <c r="Q51" s="1160"/>
      <c r="R51" s="2085"/>
    </row>
    <row r="52" spans="1:18" s="955" customFormat="1" ht="34" customHeight="1">
      <c r="A52" s="2069" t="s">
        <v>3648</v>
      </c>
      <c r="B52" s="2087">
        <v>40</v>
      </c>
      <c r="C52" s="1168" t="s">
        <v>1964</v>
      </c>
      <c r="D52" s="1162" t="s">
        <v>3372</v>
      </c>
      <c r="E52" s="1170"/>
      <c r="F52" s="1162"/>
      <c r="G52" s="1162"/>
      <c r="H52" s="1162"/>
      <c r="I52" s="1170"/>
      <c r="J52" s="1168" t="s">
        <v>1978</v>
      </c>
      <c r="K52" s="1170">
        <v>2010</v>
      </c>
      <c r="L52" s="1170"/>
      <c r="M52" s="1170"/>
      <c r="N52" s="1170"/>
      <c r="O52" s="1170" t="s">
        <v>886</v>
      </c>
      <c r="P52" s="1159">
        <v>57500000</v>
      </c>
      <c r="Q52" s="1160"/>
      <c r="R52" s="2085"/>
    </row>
    <row r="53" spans="1:18" s="955" customFormat="1" ht="34" customHeight="1">
      <c r="A53" s="2069" t="s">
        <v>3648</v>
      </c>
      <c r="B53" s="2087">
        <v>41</v>
      </c>
      <c r="C53" s="1168" t="s">
        <v>1964</v>
      </c>
      <c r="D53" s="1162" t="s">
        <v>3372</v>
      </c>
      <c r="E53" s="1170"/>
      <c r="F53" s="1162"/>
      <c r="G53" s="1162"/>
      <c r="H53" s="1162"/>
      <c r="I53" s="1170"/>
      <c r="J53" s="1168" t="s">
        <v>1978</v>
      </c>
      <c r="K53" s="1170">
        <v>2010</v>
      </c>
      <c r="L53" s="1170"/>
      <c r="M53" s="1170"/>
      <c r="N53" s="1170"/>
      <c r="O53" s="1170" t="s">
        <v>886</v>
      </c>
      <c r="P53" s="1159">
        <v>76500000</v>
      </c>
      <c r="Q53" s="1160"/>
      <c r="R53" s="2085"/>
    </row>
    <row r="54" spans="1:18" s="955" customFormat="1" ht="34" customHeight="1">
      <c r="A54" s="2069" t="s">
        <v>3648</v>
      </c>
      <c r="B54" s="2087">
        <v>42</v>
      </c>
      <c r="C54" s="1168" t="s">
        <v>1964</v>
      </c>
      <c r="D54" s="1162" t="s">
        <v>3372</v>
      </c>
      <c r="E54" s="1170"/>
      <c r="F54" s="1162"/>
      <c r="G54" s="1162"/>
      <c r="H54" s="1162"/>
      <c r="I54" s="1170"/>
      <c r="J54" s="1168" t="s">
        <v>1978</v>
      </c>
      <c r="K54" s="1170">
        <v>2010</v>
      </c>
      <c r="L54" s="1170"/>
      <c r="M54" s="1170"/>
      <c r="N54" s="1170"/>
      <c r="O54" s="1170" t="s">
        <v>886</v>
      </c>
      <c r="P54" s="1159">
        <v>57500000</v>
      </c>
      <c r="Q54" s="1160"/>
      <c r="R54" s="2085"/>
    </row>
    <row r="55" spans="1:18" s="955" customFormat="1" ht="34" customHeight="1">
      <c r="A55" s="2069" t="s">
        <v>3648</v>
      </c>
      <c r="B55" s="2087">
        <v>43</v>
      </c>
      <c r="C55" s="1168" t="s">
        <v>1964</v>
      </c>
      <c r="D55" s="1162" t="s">
        <v>3372</v>
      </c>
      <c r="E55" s="1170"/>
      <c r="F55" s="1162"/>
      <c r="G55" s="1162"/>
      <c r="H55" s="1162"/>
      <c r="I55" s="1170"/>
      <c r="J55" s="1168" t="s">
        <v>1978</v>
      </c>
      <c r="K55" s="1170">
        <v>2010</v>
      </c>
      <c r="L55" s="1170"/>
      <c r="M55" s="1170"/>
      <c r="N55" s="1170"/>
      <c r="O55" s="1170" t="s">
        <v>886</v>
      </c>
      <c r="P55" s="1159">
        <v>57500000</v>
      </c>
      <c r="Q55" s="1160"/>
      <c r="R55" s="2085"/>
    </row>
    <row r="56" spans="1:18" s="955" customFormat="1" ht="34" customHeight="1">
      <c r="A56" s="2069" t="s">
        <v>3648</v>
      </c>
      <c r="B56" s="2087">
        <v>44</v>
      </c>
      <c r="C56" s="1168" t="s">
        <v>1964</v>
      </c>
      <c r="D56" s="1162" t="s">
        <v>3372</v>
      </c>
      <c r="E56" s="1170"/>
      <c r="F56" s="1162"/>
      <c r="G56" s="1162"/>
      <c r="H56" s="1162"/>
      <c r="I56" s="1170"/>
      <c r="J56" s="1168" t="s">
        <v>1978</v>
      </c>
      <c r="K56" s="1170">
        <v>2010</v>
      </c>
      <c r="L56" s="1170"/>
      <c r="M56" s="1170"/>
      <c r="N56" s="1170"/>
      <c r="O56" s="1170" t="s">
        <v>886</v>
      </c>
      <c r="P56" s="1159">
        <v>40000000</v>
      </c>
      <c r="Q56" s="1160"/>
      <c r="R56" s="2085"/>
    </row>
    <row r="57" spans="1:18" s="955" customFormat="1" ht="34" customHeight="1">
      <c r="A57" s="2069" t="s">
        <v>3648</v>
      </c>
      <c r="B57" s="2087">
        <v>45</v>
      </c>
      <c r="C57" s="1168" t="s">
        <v>1964</v>
      </c>
      <c r="D57" s="1162" t="s">
        <v>3372</v>
      </c>
      <c r="E57" s="1170"/>
      <c r="F57" s="1162"/>
      <c r="G57" s="1162"/>
      <c r="H57" s="1162"/>
      <c r="I57" s="1170"/>
      <c r="J57" s="1168" t="s">
        <v>1978</v>
      </c>
      <c r="K57" s="1170">
        <v>2010</v>
      </c>
      <c r="L57" s="1170"/>
      <c r="M57" s="1170"/>
      <c r="N57" s="1170"/>
      <c r="O57" s="1170" t="s">
        <v>886</v>
      </c>
      <c r="P57" s="1159">
        <v>57500000</v>
      </c>
      <c r="Q57" s="1160"/>
      <c r="R57" s="2085"/>
    </row>
    <row r="58" spans="1:18" s="955" customFormat="1" ht="34" customHeight="1">
      <c r="A58" s="2069" t="s">
        <v>3648</v>
      </c>
      <c r="B58" s="2087">
        <v>46</v>
      </c>
      <c r="C58" s="1168" t="s">
        <v>1964</v>
      </c>
      <c r="D58" s="1162" t="s">
        <v>3372</v>
      </c>
      <c r="E58" s="1170"/>
      <c r="F58" s="1162"/>
      <c r="G58" s="1162"/>
      <c r="H58" s="1162"/>
      <c r="I58" s="1170"/>
      <c r="J58" s="1168" t="s">
        <v>1978</v>
      </c>
      <c r="K58" s="1170">
        <v>2010</v>
      </c>
      <c r="L58" s="1170"/>
      <c r="M58" s="1170"/>
      <c r="N58" s="1170"/>
      <c r="O58" s="1170" t="s">
        <v>886</v>
      </c>
      <c r="P58" s="1159">
        <v>12500000</v>
      </c>
      <c r="Q58" s="1160"/>
      <c r="R58" s="2085"/>
    </row>
    <row r="59" spans="1:18" s="955" customFormat="1" ht="34" customHeight="1">
      <c r="A59" s="2069" t="s">
        <v>3648</v>
      </c>
      <c r="B59" s="2087">
        <v>47</v>
      </c>
      <c r="C59" s="1168" t="s">
        <v>3924</v>
      </c>
      <c r="D59" s="1162" t="s">
        <v>3372</v>
      </c>
      <c r="E59" s="1170"/>
      <c r="F59" s="1162"/>
      <c r="G59" s="1162"/>
      <c r="H59" s="1162"/>
      <c r="I59" s="1170"/>
      <c r="J59" s="1168"/>
      <c r="K59" s="1170">
        <v>2010</v>
      </c>
      <c r="L59" s="1170"/>
      <c r="M59" s="1170"/>
      <c r="N59" s="1170"/>
      <c r="O59" s="1170" t="s">
        <v>886</v>
      </c>
      <c r="P59" s="1159">
        <v>21266920.634920634</v>
      </c>
      <c r="Q59" s="1160"/>
      <c r="R59" s="2085"/>
    </row>
    <row r="60" spans="1:18" s="955" customFormat="1" ht="34" customHeight="1">
      <c r="A60" s="2069" t="s">
        <v>3648</v>
      </c>
      <c r="B60" s="2087">
        <v>48</v>
      </c>
      <c r="C60" s="1168" t="s">
        <v>3924</v>
      </c>
      <c r="D60" s="1162" t="s">
        <v>3372</v>
      </c>
      <c r="E60" s="1170"/>
      <c r="F60" s="1162"/>
      <c r="G60" s="1162"/>
      <c r="H60" s="1162"/>
      <c r="I60" s="1170"/>
      <c r="J60" s="1168"/>
      <c r="K60" s="1170">
        <v>2010</v>
      </c>
      <c r="L60" s="1170"/>
      <c r="M60" s="1170"/>
      <c r="N60" s="1170"/>
      <c r="O60" s="1170" t="s">
        <v>886</v>
      </c>
      <c r="P60" s="1159">
        <v>26583650.793650795</v>
      </c>
      <c r="Q60" s="1160"/>
      <c r="R60" s="2085"/>
    </row>
    <row r="61" spans="1:18" s="955" customFormat="1" ht="34" customHeight="1">
      <c r="A61" s="2069" t="s">
        <v>3648</v>
      </c>
      <c r="B61" s="2087">
        <v>49</v>
      </c>
      <c r="C61" s="1168" t="s">
        <v>3924</v>
      </c>
      <c r="D61" s="1162" t="s">
        <v>3372</v>
      </c>
      <c r="E61" s="1170"/>
      <c r="F61" s="1162"/>
      <c r="G61" s="1162"/>
      <c r="H61" s="1162"/>
      <c r="I61" s="1170"/>
      <c r="J61" s="1168"/>
      <c r="K61" s="1170">
        <v>2010</v>
      </c>
      <c r="L61" s="1170"/>
      <c r="M61" s="1170"/>
      <c r="N61" s="1170"/>
      <c r="O61" s="1170" t="s">
        <v>886</v>
      </c>
      <c r="P61" s="1159">
        <v>22330266.666666668</v>
      </c>
      <c r="Q61" s="1160"/>
      <c r="R61" s="2085"/>
    </row>
    <row r="62" spans="1:18" s="955" customFormat="1" ht="34" customHeight="1">
      <c r="A62" s="2069" t="s">
        <v>3648</v>
      </c>
      <c r="B62" s="2087">
        <v>50</v>
      </c>
      <c r="C62" s="1168" t="s">
        <v>3924</v>
      </c>
      <c r="D62" s="1162" t="s">
        <v>3372</v>
      </c>
      <c r="E62" s="1170"/>
      <c r="F62" s="1162"/>
      <c r="G62" s="1162"/>
      <c r="H62" s="1162"/>
      <c r="I62" s="1170"/>
      <c r="J62" s="1168"/>
      <c r="K62" s="1170">
        <v>2010</v>
      </c>
      <c r="L62" s="1170"/>
      <c r="M62" s="1170"/>
      <c r="N62" s="1170"/>
      <c r="O62" s="1170" t="s">
        <v>886</v>
      </c>
      <c r="P62" s="1159">
        <v>15950190.476190478</v>
      </c>
      <c r="Q62" s="1160"/>
      <c r="R62" s="2085"/>
    </row>
    <row r="63" spans="1:18" s="955" customFormat="1" ht="34" customHeight="1">
      <c r="A63" s="2069" t="s">
        <v>3648</v>
      </c>
      <c r="B63" s="2087">
        <v>51</v>
      </c>
      <c r="C63" s="1168" t="s">
        <v>3924</v>
      </c>
      <c r="D63" s="1162" t="s">
        <v>3372</v>
      </c>
      <c r="E63" s="1170"/>
      <c r="F63" s="1162"/>
      <c r="G63" s="1162"/>
      <c r="H63" s="1162"/>
      <c r="I63" s="1170"/>
      <c r="J63" s="1168"/>
      <c r="K63" s="1170">
        <v>2010</v>
      </c>
      <c r="L63" s="1170"/>
      <c r="M63" s="1170"/>
      <c r="N63" s="1170"/>
      <c r="O63" s="1170" t="s">
        <v>886</v>
      </c>
      <c r="P63" s="1159">
        <v>13823498.412698412</v>
      </c>
      <c r="Q63" s="1160"/>
      <c r="R63" s="2085"/>
    </row>
    <row r="64" spans="1:18" s="955" customFormat="1" ht="34" customHeight="1">
      <c r="A64" s="2069" t="s">
        <v>3648</v>
      </c>
      <c r="B64" s="2087">
        <v>52</v>
      </c>
      <c r="C64" s="1168" t="s">
        <v>3924</v>
      </c>
      <c r="D64" s="1162" t="s">
        <v>3372</v>
      </c>
      <c r="E64" s="1170"/>
      <c r="F64" s="1162"/>
      <c r="G64" s="1162"/>
      <c r="H64" s="1162"/>
      <c r="I64" s="1170"/>
      <c r="J64" s="1168"/>
      <c r="K64" s="1170">
        <v>2010</v>
      </c>
      <c r="L64" s="1170"/>
      <c r="M64" s="1170"/>
      <c r="N64" s="1170"/>
      <c r="O64" s="1170" t="s">
        <v>886</v>
      </c>
      <c r="P64" s="1159">
        <v>32432053.968253966</v>
      </c>
      <c r="Q64" s="1160"/>
      <c r="R64" s="2085"/>
    </row>
    <row r="65" spans="1:18" s="955" customFormat="1" ht="34" customHeight="1">
      <c r="A65" s="2069" t="s">
        <v>3648</v>
      </c>
      <c r="B65" s="2087">
        <v>53</v>
      </c>
      <c r="C65" s="1168" t="s">
        <v>3924</v>
      </c>
      <c r="D65" s="1162" t="s">
        <v>3372</v>
      </c>
      <c r="E65" s="1170"/>
      <c r="F65" s="1162"/>
      <c r="G65" s="1162"/>
      <c r="H65" s="1162"/>
      <c r="I65" s="1170"/>
      <c r="J65" s="1168"/>
      <c r="K65" s="1170">
        <v>2010</v>
      </c>
      <c r="L65" s="1170"/>
      <c r="M65" s="1170"/>
      <c r="N65" s="1170"/>
      <c r="O65" s="1170" t="s">
        <v>886</v>
      </c>
      <c r="P65" s="1159">
        <v>26583650.793650795</v>
      </c>
      <c r="Q65" s="1160"/>
      <c r="R65" s="2085"/>
    </row>
    <row r="66" spans="1:18" s="955" customFormat="1" ht="34" customHeight="1">
      <c r="A66" s="2069" t="s">
        <v>3648</v>
      </c>
      <c r="B66" s="2087">
        <v>54</v>
      </c>
      <c r="C66" s="1168" t="s">
        <v>4278</v>
      </c>
      <c r="D66" s="1162" t="s">
        <v>3372</v>
      </c>
      <c r="E66" s="1169" t="s">
        <v>926</v>
      </c>
      <c r="F66" s="1162" t="s">
        <v>1145</v>
      </c>
      <c r="G66" s="1162"/>
      <c r="H66" s="1162">
        <v>500</v>
      </c>
      <c r="I66" s="1170"/>
      <c r="J66" s="1168" t="s">
        <v>3922</v>
      </c>
      <c r="K66" s="1170">
        <v>2011</v>
      </c>
      <c r="L66" s="1170" t="s">
        <v>1979</v>
      </c>
      <c r="M66" s="1170"/>
      <c r="N66" s="1170"/>
      <c r="O66" s="1170" t="s">
        <v>886</v>
      </c>
      <c r="P66" s="1159">
        <v>503205907.9667514</v>
      </c>
      <c r="Q66" s="1160"/>
      <c r="R66" s="2085"/>
    </row>
    <row r="67" spans="1:18" s="955" customFormat="1" ht="34" customHeight="1">
      <c r="A67" s="2069" t="s">
        <v>3648</v>
      </c>
      <c r="B67" s="2087">
        <v>55</v>
      </c>
      <c r="C67" s="1168" t="s">
        <v>4279</v>
      </c>
      <c r="D67" s="1162" t="s">
        <v>3372</v>
      </c>
      <c r="E67" s="1169" t="s">
        <v>941</v>
      </c>
      <c r="F67" s="1162" t="s">
        <v>1145</v>
      </c>
      <c r="G67" s="1162"/>
      <c r="H67" s="1162">
        <v>450</v>
      </c>
      <c r="I67" s="1170"/>
      <c r="J67" s="1168" t="s">
        <v>3594</v>
      </c>
      <c r="K67" s="1170">
        <v>2011</v>
      </c>
      <c r="L67" s="1170" t="s">
        <v>1980</v>
      </c>
      <c r="M67" s="1170"/>
      <c r="N67" s="1170"/>
      <c r="O67" s="1170" t="s">
        <v>886</v>
      </c>
      <c r="P67" s="1159">
        <v>301923544.78005081</v>
      </c>
      <c r="Q67" s="1160"/>
      <c r="R67" s="2085"/>
    </row>
    <row r="68" spans="1:18" s="955" customFormat="1" ht="34" customHeight="1">
      <c r="A68" s="2069" t="s">
        <v>3648</v>
      </c>
      <c r="B68" s="2087">
        <v>56</v>
      </c>
      <c r="C68" s="1168" t="s">
        <v>4280</v>
      </c>
      <c r="D68" s="1162" t="s">
        <v>3372</v>
      </c>
      <c r="E68" s="1169" t="s">
        <v>946</v>
      </c>
      <c r="F68" s="1162" t="s">
        <v>1145</v>
      </c>
      <c r="G68" s="1162"/>
      <c r="H68" s="1162">
        <v>450</v>
      </c>
      <c r="I68" s="1170"/>
      <c r="J68" s="1168" t="s">
        <v>3919</v>
      </c>
      <c r="K68" s="1170">
        <v>2011</v>
      </c>
      <c r="L68" s="1170" t="s">
        <v>1981</v>
      </c>
      <c r="M68" s="1170"/>
      <c r="N68" s="1170"/>
      <c r="O68" s="1170" t="s">
        <v>886</v>
      </c>
      <c r="P68" s="1159">
        <v>357276194.65639347</v>
      </c>
      <c r="Q68" s="1160"/>
      <c r="R68" s="2085"/>
    </row>
    <row r="69" spans="1:18" s="955" customFormat="1" ht="34" customHeight="1">
      <c r="A69" s="2069" t="s">
        <v>3648</v>
      </c>
      <c r="B69" s="2087">
        <v>57</v>
      </c>
      <c r="C69" s="1168" t="s">
        <v>4281</v>
      </c>
      <c r="D69" s="1162" t="s">
        <v>3372</v>
      </c>
      <c r="E69" s="1169" t="s">
        <v>946</v>
      </c>
      <c r="F69" s="1162" t="s">
        <v>1145</v>
      </c>
      <c r="G69" s="1162">
        <v>1</v>
      </c>
      <c r="H69" s="1162">
        <v>450</v>
      </c>
      <c r="I69" s="1170"/>
      <c r="J69" s="1168" t="s">
        <v>3917</v>
      </c>
      <c r="K69" s="1170">
        <v>2011</v>
      </c>
      <c r="L69" s="1170" t="s">
        <v>1982</v>
      </c>
      <c r="M69" s="1170"/>
      <c r="N69" s="1170"/>
      <c r="O69" s="1170" t="s">
        <v>886</v>
      </c>
      <c r="P69" s="1159">
        <v>244681832.75208196</v>
      </c>
      <c r="Q69" s="1160"/>
      <c r="R69" s="2085"/>
    </row>
    <row r="70" spans="1:18" s="955" customFormat="1" ht="34" customHeight="1">
      <c r="A70" s="2069" t="s">
        <v>3648</v>
      </c>
      <c r="B70" s="2087">
        <v>58</v>
      </c>
      <c r="C70" s="1168" t="s">
        <v>4282</v>
      </c>
      <c r="D70" s="1162" t="s">
        <v>3372</v>
      </c>
      <c r="E70" s="1169" t="s">
        <v>949</v>
      </c>
      <c r="F70" s="1162"/>
      <c r="G70" s="1162">
        <v>1</v>
      </c>
      <c r="H70" s="1162"/>
      <c r="I70" s="1170"/>
      <c r="J70" s="1168" t="s">
        <v>3915</v>
      </c>
      <c r="K70" s="1170">
        <v>2011</v>
      </c>
      <c r="L70" s="1170" t="s">
        <v>1983</v>
      </c>
      <c r="M70" s="1170"/>
      <c r="N70" s="1170"/>
      <c r="O70" s="1170" t="s">
        <v>886</v>
      </c>
      <c r="P70" s="1159">
        <v>241538835.82404065</v>
      </c>
      <c r="Q70" s="1160"/>
      <c r="R70" s="2085"/>
    </row>
    <row r="71" spans="1:18" s="955" customFormat="1" ht="34" customHeight="1">
      <c r="A71" s="2069" t="s">
        <v>3648</v>
      </c>
      <c r="B71" s="2087">
        <v>59</v>
      </c>
      <c r="C71" s="1168" t="s">
        <v>4283</v>
      </c>
      <c r="D71" s="1162" t="s">
        <v>3372</v>
      </c>
      <c r="E71" s="1169" t="s">
        <v>1053</v>
      </c>
      <c r="F71" s="1162"/>
      <c r="G71" s="1162">
        <v>1</v>
      </c>
      <c r="H71" s="1162"/>
      <c r="I71" s="1170"/>
      <c r="J71" s="1168" t="s">
        <v>3758</v>
      </c>
      <c r="K71" s="1170">
        <v>2011</v>
      </c>
      <c r="L71" s="1170" t="s">
        <v>1984</v>
      </c>
      <c r="M71" s="1170"/>
      <c r="N71" s="1170"/>
      <c r="O71" s="1170" t="s">
        <v>886</v>
      </c>
      <c r="P71" s="1159">
        <v>239870205.03322291</v>
      </c>
      <c r="Q71" s="1160"/>
      <c r="R71" s="2085"/>
    </row>
    <row r="72" spans="1:18" s="955" customFormat="1" ht="34" customHeight="1">
      <c r="A72" s="2069" t="s">
        <v>3648</v>
      </c>
      <c r="B72" s="2087">
        <v>60</v>
      </c>
      <c r="C72" s="1168" t="s">
        <v>4284</v>
      </c>
      <c r="D72" s="1162" t="s">
        <v>3372</v>
      </c>
      <c r="E72" s="1169" t="s">
        <v>1055</v>
      </c>
      <c r="F72" s="1162"/>
      <c r="G72" s="1162">
        <v>1</v>
      </c>
      <c r="H72" s="1162"/>
      <c r="I72" s="1170"/>
      <c r="J72" s="1168" t="s">
        <v>3912</v>
      </c>
      <c r="K72" s="1170">
        <v>2011</v>
      </c>
      <c r="L72" s="1170" t="s">
        <v>1985</v>
      </c>
      <c r="M72" s="1170"/>
      <c r="N72" s="1170"/>
      <c r="O72" s="1170" t="s">
        <v>886</v>
      </c>
      <c r="P72" s="1159">
        <v>229487054.32823694</v>
      </c>
      <c r="Q72" s="1160"/>
      <c r="R72" s="2085"/>
    </row>
    <row r="73" spans="1:18" s="955" customFormat="1" ht="34" customHeight="1">
      <c r="A73" s="2069" t="s">
        <v>3648</v>
      </c>
      <c r="B73" s="2087">
        <v>61</v>
      </c>
      <c r="C73" s="1168" t="s">
        <v>4285</v>
      </c>
      <c r="D73" s="1162" t="s">
        <v>3372</v>
      </c>
      <c r="E73" s="1169" t="s">
        <v>1055</v>
      </c>
      <c r="F73" s="1162"/>
      <c r="G73" s="1162">
        <v>1</v>
      </c>
      <c r="H73" s="1162"/>
      <c r="I73" s="1170"/>
      <c r="J73" s="1168" t="s">
        <v>3595</v>
      </c>
      <c r="K73" s="1170">
        <v>2011</v>
      </c>
      <c r="L73" s="1170" t="s">
        <v>1986</v>
      </c>
      <c r="M73" s="1170"/>
      <c r="N73" s="1170"/>
      <c r="O73" s="1170" t="s">
        <v>886</v>
      </c>
      <c r="P73" s="1192">
        <v>1956748690.9033599</v>
      </c>
      <c r="Q73" s="1160"/>
      <c r="R73" s="2085"/>
    </row>
    <row r="74" spans="1:18" s="955" customFormat="1" ht="34" customHeight="1">
      <c r="A74" s="2069" t="s">
        <v>3648</v>
      </c>
      <c r="B74" s="2087">
        <v>63</v>
      </c>
      <c r="C74" s="1168" t="s">
        <v>4286</v>
      </c>
      <c r="D74" s="1162" t="s">
        <v>3372</v>
      </c>
      <c r="E74" s="1169" t="s">
        <v>1055</v>
      </c>
      <c r="F74" s="1162"/>
      <c r="G74" s="1162"/>
      <c r="H74" s="1162">
        <v>250</v>
      </c>
      <c r="I74" s="1170"/>
      <c r="J74" s="1168" t="s">
        <v>3909</v>
      </c>
      <c r="K74" s="1170">
        <v>2011</v>
      </c>
      <c r="L74" s="1170" t="s">
        <v>1987</v>
      </c>
      <c r="M74" s="1170"/>
      <c r="N74" s="1170"/>
      <c r="O74" s="1170" t="s">
        <v>886</v>
      </c>
      <c r="P74" s="1159">
        <v>175746565.47572005</v>
      </c>
      <c r="Q74" s="1160"/>
      <c r="R74" s="2085"/>
    </row>
    <row r="75" spans="1:18" s="955" customFormat="1" ht="34" customHeight="1">
      <c r="A75" s="2069" t="s">
        <v>3648</v>
      </c>
      <c r="B75" s="2087">
        <v>64</v>
      </c>
      <c r="C75" s="1168" t="s">
        <v>4287</v>
      </c>
      <c r="D75" s="1162" t="s">
        <v>3373</v>
      </c>
      <c r="E75" s="1169" t="s">
        <v>926</v>
      </c>
      <c r="F75" s="1162"/>
      <c r="G75" s="1162"/>
      <c r="H75" s="1162">
        <v>700</v>
      </c>
      <c r="I75" s="1170"/>
      <c r="J75" s="1168" t="s">
        <v>3907</v>
      </c>
      <c r="K75" s="1170">
        <v>2011</v>
      </c>
      <c r="L75" s="1170" t="s">
        <v>1988</v>
      </c>
      <c r="M75" s="1170"/>
      <c r="N75" s="1170"/>
      <c r="O75" s="1170" t="s">
        <v>886</v>
      </c>
      <c r="P75" s="1159">
        <v>339630071.79936022</v>
      </c>
      <c r="Q75" s="1160"/>
      <c r="R75" s="2085"/>
    </row>
    <row r="76" spans="1:18" s="955" customFormat="1" ht="34" customHeight="1">
      <c r="A76" s="2069" t="s">
        <v>3648</v>
      </c>
      <c r="B76" s="2087">
        <v>65</v>
      </c>
      <c r="C76" s="1168" t="s">
        <v>4288</v>
      </c>
      <c r="D76" s="1162" t="s">
        <v>3373</v>
      </c>
      <c r="E76" s="1169" t="s">
        <v>941</v>
      </c>
      <c r="F76" s="1162"/>
      <c r="G76" s="1162"/>
      <c r="H76" s="1162"/>
      <c r="I76" s="1170"/>
      <c r="J76" s="1168" t="s">
        <v>3905</v>
      </c>
      <c r="K76" s="1170">
        <v>2011</v>
      </c>
      <c r="L76" s="1170" t="s">
        <v>1989</v>
      </c>
      <c r="M76" s="1170"/>
      <c r="N76" s="1170"/>
      <c r="O76" s="1170" t="s">
        <v>886</v>
      </c>
      <c r="P76" s="1159">
        <v>276734433.63638413</v>
      </c>
      <c r="Q76" s="1160"/>
      <c r="R76" s="2085"/>
    </row>
    <row r="77" spans="1:18" s="955" customFormat="1" ht="34" customHeight="1">
      <c r="A77" s="2069" t="s">
        <v>3648</v>
      </c>
      <c r="B77" s="2087">
        <v>66</v>
      </c>
      <c r="C77" s="1168" t="s">
        <v>4289</v>
      </c>
      <c r="D77" s="1162" t="s">
        <v>3373</v>
      </c>
      <c r="E77" s="1169" t="s">
        <v>946</v>
      </c>
      <c r="F77" s="1162"/>
      <c r="G77" s="1162"/>
      <c r="H77" s="1162"/>
      <c r="I77" s="1170"/>
      <c r="J77" s="1168" t="s">
        <v>1655</v>
      </c>
      <c r="K77" s="1170">
        <v>2011</v>
      </c>
      <c r="L77" s="1170" t="s">
        <v>1990</v>
      </c>
      <c r="M77" s="1170"/>
      <c r="N77" s="1170"/>
      <c r="O77" s="1170" t="s">
        <v>886</v>
      </c>
      <c r="P77" s="1159">
        <v>149945101.19214919</v>
      </c>
      <c r="Q77" s="1160"/>
      <c r="R77" s="2085"/>
    </row>
    <row r="78" spans="1:18" s="955" customFormat="1" ht="34" customHeight="1">
      <c r="A78" s="2069" t="s">
        <v>3648</v>
      </c>
      <c r="B78" s="2087">
        <v>67</v>
      </c>
      <c r="C78" s="1168" t="s">
        <v>4290</v>
      </c>
      <c r="D78" s="1162" t="s">
        <v>3373</v>
      </c>
      <c r="E78" s="1169" t="s">
        <v>949</v>
      </c>
      <c r="F78" s="1162"/>
      <c r="G78" s="1162"/>
      <c r="H78" s="1162"/>
      <c r="I78" s="1170"/>
      <c r="J78" s="1168" t="s">
        <v>1655</v>
      </c>
      <c r="K78" s="1170">
        <v>2011</v>
      </c>
      <c r="L78" s="1170" t="s">
        <v>1991</v>
      </c>
      <c r="M78" s="1170"/>
      <c r="N78" s="1170"/>
      <c r="O78" s="1170" t="s">
        <v>886</v>
      </c>
      <c r="P78" s="1159">
        <v>310405600.70849866</v>
      </c>
      <c r="Q78" s="1160"/>
      <c r="R78" s="2085"/>
    </row>
    <row r="79" spans="1:18" s="955" customFormat="1" ht="34" customHeight="1">
      <c r="A79" s="2069" t="s">
        <v>3648</v>
      </c>
      <c r="B79" s="2087">
        <v>68</v>
      </c>
      <c r="C79" s="1168" t="s">
        <v>4291</v>
      </c>
      <c r="D79" s="1162" t="s">
        <v>3373</v>
      </c>
      <c r="E79" s="1169" t="s">
        <v>1053</v>
      </c>
      <c r="F79" s="1162"/>
      <c r="G79" s="1162"/>
      <c r="H79" s="1162"/>
      <c r="I79" s="1170"/>
      <c r="J79" s="1168" t="s">
        <v>3901</v>
      </c>
      <c r="K79" s="1170">
        <v>2011</v>
      </c>
      <c r="L79" s="1170" t="s">
        <v>1992</v>
      </c>
      <c r="M79" s="1170"/>
      <c r="N79" s="1170"/>
      <c r="O79" s="1170" t="s">
        <v>886</v>
      </c>
      <c r="P79" s="1159">
        <v>210087033.65702429</v>
      </c>
      <c r="Q79" s="1160"/>
      <c r="R79" s="2085"/>
    </row>
    <row r="80" spans="1:18" s="955" customFormat="1" ht="34" customHeight="1">
      <c r="A80" s="2069" t="s">
        <v>3648</v>
      </c>
      <c r="B80" s="2087">
        <v>69</v>
      </c>
      <c r="C80" s="1168" t="s">
        <v>4292</v>
      </c>
      <c r="D80" s="1162" t="s">
        <v>3373</v>
      </c>
      <c r="E80" s="1169" t="s">
        <v>1055</v>
      </c>
      <c r="F80" s="1162"/>
      <c r="G80" s="1162"/>
      <c r="H80" s="1162"/>
      <c r="I80" s="1170"/>
      <c r="J80" s="1168" t="s">
        <v>1458</v>
      </c>
      <c r="K80" s="1170">
        <v>2011</v>
      </c>
      <c r="L80" s="1170" t="s">
        <v>1993</v>
      </c>
      <c r="M80" s="1170"/>
      <c r="N80" s="1170"/>
      <c r="O80" s="1170" t="s">
        <v>886</v>
      </c>
      <c r="P80" s="1159">
        <v>428205979.67225975</v>
      </c>
      <c r="Q80" s="1160"/>
      <c r="R80" s="2085"/>
    </row>
    <row r="81" spans="1:18" s="955" customFormat="1" ht="34" customHeight="1">
      <c r="A81" s="2069" t="s">
        <v>3648</v>
      </c>
      <c r="B81" s="2087">
        <v>70</v>
      </c>
      <c r="C81" s="1168" t="s">
        <v>4293</v>
      </c>
      <c r="D81" s="1162" t="s">
        <v>3373</v>
      </c>
      <c r="E81" s="1169" t="s">
        <v>1060</v>
      </c>
      <c r="F81" s="1162"/>
      <c r="G81" s="1162"/>
      <c r="H81" s="1162"/>
      <c r="I81" s="1170"/>
      <c r="J81" s="1168" t="s">
        <v>3856</v>
      </c>
      <c r="K81" s="1170">
        <v>2011</v>
      </c>
      <c r="L81" s="1170" t="s">
        <v>1994</v>
      </c>
      <c r="M81" s="1170"/>
      <c r="N81" s="1170"/>
      <c r="O81" s="1170" t="s">
        <v>886</v>
      </c>
      <c r="P81" s="1159">
        <v>229582347.15790293</v>
      </c>
      <c r="Q81" s="1160"/>
      <c r="R81" s="2085"/>
    </row>
    <row r="82" spans="1:18" s="955" customFormat="1" ht="34" customHeight="1">
      <c r="A82" s="2069" t="s">
        <v>3648</v>
      </c>
      <c r="B82" s="2087">
        <v>71</v>
      </c>
      <c r="C82" s="1168" t="s">
        <v>4294</v>
      </c>
      <c r="D82" s="1162" t="s">
        <v>3373</v>
      </c>
      <c r="E82" s="1169" t="s">
        <v>1065</v>
      </c>
      <c r="F82" s="1162"/>
      <c r="G82" s="1162"/>
      <c r="H82" s="1162"/>
      <c r="I82" s="1170"/>
      <c r="J82" s="1168" t="s">
        <v>1104</v>
      </c>
      <c r="K82" s="1170">
        <v>2011</v>
      </c>
      <c r="L82" s="1170" t="s">
        <v>1995</v>
      </c>
      <c r="M82" s="1170"/>
      <c r="N82" s="1170"/>
      <c r="O82" s="1170" t="s">
        <v>886</v>
      </c>
      <c r="P82" s="1159">
        <v>145473922.89410347</v>
      </c>
      <c r="Q82" s="1160"/>
      <c r="R82" s="2085"/>
    </row>
    <row r="83" spans="1:18" s="955" customFormat="1" ht="34" customHeight="1">
      <c r="A83" s="2069" t="s">
        <v>3648</v>
      </c>
      <c r="B83" s="2087">
        <v>72</v>
      </c>
      <c r="C83" s="1168" t="s">
        <v>4295</v>
      </c>
      <c r="D83" s="1162" t="s">
        <v>3373</v>
      </c>
      <c r="E83" s="1169" t="s">
        <v>1072</v>
      </c>
      <c r="F83" s="1162"/>
      <c r="G83" s="1162"/>
      <c r="H83" s="1162"/>
      <c r="I83" s="1170"/>
      <c r="J83" s="1168" t="s">
        <v>1348</v>
      </c>
      <c r="K83" s="1170">
        <v>2011</v>
      </c>
      <c r="L83" s="1170" t="s">
        <v>1996</v>
      </c>
      <c r="M83" s="1170"/>
      <c r="N83" s="1170"/>
      <c r="O83" s="1170" t="s">
        <v>886</v>
      </c>
      <c r="P83" s="1159">
        <v>79866212.713716477</v>
      </c>
      <c r="Q83" s="1160"/>
      <c r="R83" s="2085"/>
    </row>
    <row r="84" spans="1:18" s="955" customFormat="1" ht="34" customHeight="1">
      <c r="A84" s="2069" t="s">
        <v>3648</v>
      </c>
      <c r="B84" s="2087">
        <v>73</v>
      </c>
      <c r="C84" s="1168" t="s">
        <v>1964</v>
      </c>
      <c r="D84" s="1162" t="s">
        <v>3372</v>
      </c>
      <c r="E84" s="1170"/>
      <c r="F84" s="1162"/>
      <c r="G84" s="1162"/>
      <c r="H84" s="1162"/>
      <c r="I84" s="1170"/>
      <c r="J84" s="1168" t="s">
        <v>3896</v>
      </c>
      <c r="K84" s="1170">
        <v>2011</v>
      </c>
      <c r="L84" s="1170"/>
      <c r="M84" s="1170"/>
      <c r="N84" s="1170"/>
      <c r="O84" s="1170" t="s">
        <v>886</v>
      </c>
      <c r="P84" s="1159">
        <v>38958538</v>
      </c>
      <c r="Q84" s="1160"/>
      <c r="R84" s="2085"/>
    </row>
    <row r="85" spans="1:18" s="955" customFormat="1" ht="34" customHeight="1">
      <c r="A85" s="2069" t="s">
        <v>3648</v>
      </c>
      <c r="B85" s="2087">
        <v>74</v>
      </c>
      <c r="C85" s="1168" t="s">
        <v>1964</v>
      </c>
      <c r="D85" s="1162" t="s">
        <v>3372</v>
      </c>
      <c r="E85" s="1170"/>
      <c r="F85" s="1162"/>
      <c r="G85" s="1162"/>
      <c r="H85" s="1162"/>
      <c r="I85" s="1170"/>
      <c r="J85" s="1168" t="s">
        <v>961</v>
      </c>
      <c r="K85" s="1170">
        <v>2011</v>
      </c>
      <c r="L85" s="1170"/>
      <c r="M85" s="1170"/>
      <c r="N85" s="1170"/>
      <c r="O85" s="1170" t="s">
        <v>886</v>
      </c>
      <c r="P85" s="1159">
        <v>48145784</v>
      </c>
      <c r="Q85" s="1160"/>
      <c r="R85" s="2085"/>
    </row>
    <row r="86" spans="1:18" s="955" customFormat="1" ht="34" customHeight="1">
      <c r="A86" s="2069" t="s">
        <v>3648</v>
      </c>
      <c r="B86" s="2087">
        <v>75</v>
      </c>
      <c r="C86" s="1168" t="s">
        <v>1964</v>
      </c>
      <c r="D86" s="1162" t="s">
        <v>3372</v>
      </c>
      <c r="E86" s="1170"/>
      <c r="F86" s="1162"/>
      <c r="G86" s="1162"/>
      <c r="H86" s="1162"/>
      <c r="I86" s="1170"/>
      <c r="J86" s="1168"/>
      <c r="K86" s="1170">
        <v>2011</v>
      </c>
      <c r="L86" s="1170"/>
      <c r="M86" s="1170"/>
      <c r="N86" s="1170"/>
      <c r="O86" s="1170" t="s">
        <v>886</v>
      </c>
      <c r="P86" s="1159">
        <v>33259062</v>
      </c>
      <c r="Q86" s="1160"/>
      <c r="R86" s="2085"/>
    </row>
    <row r="87" spans="1:18" s="955" customFormat="1" ht="34" customHeight="1">
      <c r="A87" s="2069" t="s">
        <v>3648</v>
      </c>
      <c r="B87" s="2087">
        <v>76</v>
      </c>
      <c r="C87" s="1168" t="s">
        <v>1964</v>
      </c>
      <c r="D87" s="1162" t="s">
        <v>3372</v>
      </c>
      <c r="E87" s="1170"/>
      <c r="F87" s="1162"/>
      <c r="G87" s="1162"/>
      <c r="H87" s="1162"/>
      <c r="I87" s="1170"/>
      <c r="J87" s="1168" t="s">
        <v>3895</v>
      </c>
      <c r="K87" s="1170">
        <v>2011</v>
      </c>
      <c r="L87" s="1170"/>
      <c r="M87" s="1170"/>
      <c r="N87" s="1170"/>
      <c r="O87" s="1170" t="s">
        <v>886</v>
      </c>
      <c r="P87" s="1159">
        <v>37643820</v>
      </c>
      <c r="Q87" s="1160"/>
      <c r="R87" s="2085"/>
    </row>
    <row r="88" spans="1:18" s="955" customFormat="1" ht="34" customHeight="1">
      <c r="A88" s="2069" t="s">
        <v>3648</v>
      </c>
      <c r="B88" s="2087">
        <v>77</v>
      </c>
      <c r="C88" s="1168" t="s">
        <v>1964</v>
      </c>
      <c r="D88" s="1162" t="s">
        <v>3372</v>
      </c>
      <c r="E88" s="1170"/>
      <c r="F88" s="1162"/>
      <c r="G88" s="1162"/>
      <c r="H88" s="1162"/>
      <c r="I88" s="1170"/>
      <c r="J88" s="1168" t="s">
        <v>961</v>
      </c>
      <c r="K88" s="1170">
        <v>2011</v>
      </c>
      <c r="L88" s="1170"/>
      <c r="M88" s="1170"/>
      <c r="N88" s="1170"/>
      <c r="O88" s="1170" t="s">
        <v>886</v>
      </c>
      <c r="P88" s="1159">
        <v>26071889</v>
      </c>
      <c r="Q88" s="1160"/>
      <c r="R88" s="2085"/>
    </row>
    <row r="89" spans="1:18" s="955" customFormat="1" ht="34" customHeight="1">
      <c r="A89" s="2069" t="s">
        <v>3648</v>
      </c>
      <c r="B89" s="2087">
        <v>78</v>
      </c>
      <c r="C89" s="1168" t="s">
        <v>4313</v>
      </c>
      <c r="D89" s="1162" t="s">
        <v>3372</v>
      </c>
      <c r="E89" s="1170"/>
      <c r="F89" s="1162"/>
      <c r="G89" s="1162"/>
      <c r="H89" s="1162"/>
      <c r="I89" s="1170"/>
      <c r="J89" s="1168" t="s">
        <v>1142</v>
      </c>
      <c r="K89" s="1170">
        <v>2012</v>
      </c>
      <c r="L89" s="1170"/>
      <c r="M89" s="1170"/>
      <c r="N89" s="1170"/>
      <c r="O89" s="1170" t="s">
        <v>886</v>
      </c>
      <c r="P89" s="1159">
        <v>1963281008.5936604</v>
      </c>
      <c r="Q89" s="1160"/>
      <c r="R89" s="2085"/>
    </row>
    <row r="90" spans="1:18" s="955" customFormat="1" ht="34" customHeight="1">
      <c r="A90" s="2069" t="s">
        <v>3648</v>
      </c>
      <c r="B90" s="2087">
        <v>79</v>
      </c>
      <c r="C90" s="1168" t="s">
        <v>4314</v>
      </c>
      <c r="D90" s="1162" t="s">
        <v>3372</v>
      </c>
      <c r="E90" s="1170"/>
      <c r="F90" s="1162"/>
      <c r="G90" s="1162"/>
      <c r="H90" s="1162"/>
      <c r="I90" s="1170"/>
      <c r="J90" s="1168" t="s">
        <v>1142</v>
      </c>
      <c r="K90" s="1170">
        <v>2012</v>
      </c>
      <c r="L90" s="1170"/>
      <c r="M90" s="1170"/>
      <c r="N90" s="1170"/>
      <c r="O90" s="1170" t="s">
        <v>886</v>
      </c>
      <c r="P90" s="1159">
        <v>1259366020.1133325</v>
      </c>
      <c r="Q90" s="1160"/>
      <c r="R90" s="2085"/>
    </row>
    <row r="91" spans="1:18" s="955" customFormat="1" ht="34" customHeight="1">
      <c r="A91" s="2069" t="s">
        <v>3648</v>
      </c>
      <c r="B91" s="2087">
        <v>80</v>
      </c>
      <c r="C91" s="1168" t="s">
        <v>4315</v>
      </c>
      <c r="D91" s="1162" t="s">
        <v>3372</v>
      </c>
      <c r="E91" s="1170"/>
      <c r="F91" s="1162"/>
      <c r="G91" s="1162"/>
      <c r="H91" s="1162"/>
      <c r="I91" s="1170"/>
      <c r="J91" s="1168" t="s">
        <v>961</v>
      </c>
      <c r="K91" s="1170">
        <v>2012</v>
      </c>
      <c r="L91" s="1170" t="s">
        <v>1997</v>
      </c>
      <c r="M91" s="1170"/>
      <c r="N91" s="1170"/>
      <c r="O91" s="1170" t="s">
        <v>886</v>
      </c>
      <c r="P91" s="1159">
        <v>99982683.668142885</v>
      </c>
      <c r="Q91" s="1160"/>
      <c r="R91" s="2085"/>
    </row>
    <row r="92" spans="1:18" s="955" customFormat="1" ht="34" customHeight="1">
      <c r="A92" s="2069" t="s">
        <v>3648</v>
      </c>
      <c r="B92" s="2087">
        <v>81</v>
      </c>
      <c r="C92" s="1168" t="s">
        <v>4316</v>
      </c>
      <c r="D92" s="1162" t="s">
        <v>3372</v>
      </c>
      <c r="E92" s="1170"/>
      <c r="F92" s="1162"/>
      <c r="G92" s="1162"/>
      <c r="H92" s="1162"/>
      <c r="I92" s="1170"/>
      <c r="J92" s="1168" t="s">
        <v>3890</v>
      </c>
      <c r="K92" s="1170">
        <v>2012</v>
      </c>
      <c r="L92" s="1170" t="s">
        <v>1998</v>
      </c>
      <c r="M92" s="1170"/>
      <c r="N92" s="1170"/>
      <c r="O92" s="1170" t="s">
        <v>886</v>
      </c>
      <c r="P92" s="1159">
        <v>129443659.10468116</v>
      </c>
      <c r="Q92" s="1160"/>
      <c r="R92" s="2085"/>
    </row>
    <row r="93" spans="1:18" s="955" customFormat="1" ht="34" customHeight="1">
      <c r="A93" s="2069" t="s">
        <v>3648</v>
      </c>
      <c r="B93" s="2087">
        <v>82</v>
      </c>
      <c r="C93" s="1168" t="s">
        <v>4317</v>
      </c>
      <c r="D93" s="1162" t="s">
        <v>3372</v>
      </c>
      <c r="E93" s="1170"/>
      <c r="F93" s="1162"/>
      <c r="G93" s="1162"/>
      <c r="H93" s="1162"/>
      <c r="I93" s="1170"/>
      <c r="J93" s="1168" t="s">
        <v>3888</v>
      </c>
      <c r="K93" s="1170">
        <v>2012</v>
      </c>
      <c r="L93" s="1170" t="s">
        <v>1999</v>
      </c>
      <c r="M93" s="1170"/>
      <c r="N93" s="1170"/>
      <c r="O93" s="1170" t="s">
        <v>886</v>
      </c>
      <c r="P93" s="1159">
        <v>743104971.41083658</v>
      </c>
      <c r="Q93" s="1160"/>
      <c r="R93" s="2085"/>
    </row>
    <row r="94" spans="1:18" s="955" customFormat="1" ht="34" customHeight="1">
      <c r="A94" s="2069" t="s">
        <v>3648</v>
      </c>
      <c r="B94" s="2087">
        <v>83</v>
      </c>
      <c r="C94" s="1168" t="s">
        <v>4318</v>
      </c>
      <c r="D94" s="1162" t="s">
        <v>3372</v>
      </c>
      <c r="E94" s="1170"/>
      <c r="F94" s="1162"/>
      <c r="G94" s="1162"/>
      <c r="H94" s="1162"/>
      <c r="I94" s="1170"/>
      <c r="J94" s="1168" t="s">
        <v>3886</v>
      </c>
      <c r="K94" s="1170">
        <v>2012</v>
      </c>
      <c r="L94" s="1170" t="s">
        <v>2000</v>
      </c>
      <c r="M94" s="1170"/>
      <c r="N94" s="1170"/>
      <c r="O94" s="1170" t="s">
        <v>886</v>
      </c>
      <c r="P94" s="1159">
        <v>487775917.90533215</v>
      </c>
      <c r="Q94" s="1160"/>
      <c r="R94" s="2085"/>
    </row>
    <row r="95" spans="1:18" s="955" customFormat="1" ht="34" customHeight="1">
      <c r="A95" s="2069" t="s">
        <v>3648</v>
      </c>
      <c r="B95" s="2087">
        <v>84</v>
      </c>
      <c r="C95" s="1168" t="s">
        <v>4319</v>
      </c>
      <c r="D95" s="1162" t="s">
        <v>3372</v>
      </c>
      <c r="E95" s="1170"/>
      <c r="F95" s="1162"/>
      <c r="G95" s="1162"/>
      <c r="H95" s="1162"/>
      <c r="I95" s="1170"/>
      <c r="J95" s="1168" t="s">
        <v>3731</v>
      </c>
      <c r="K95" s="1170">
        <v>2012</v>
      </c>
      <c r="L95" s="1170" t="s">
        <v>2001</v>
      </c>
      <c r="M95" s="1170"/>
      <c r="N95" s="1170"/>
      <c r="O95" s="1170" t="s">
        <v>886</v>
      </c>
      <c r="P95" s="1159">
        <v>1233644929.8722076</v>
      </c>
      <c r="Q95" s="1160"/>
      <c r="R95" s="2085"/>
    </row>
    <row r="96" spans="1:18" s="955" customFormat="1" ht="34" customHeight="1">
      <c r="A96" s="2069" t="s">
        <v>3648</v>
      </c>
      <c r="B96" s="2087">
        <v>85</v>
      </c>
      <c r="C96" s="1168" t="s">
        <v>4320</v>
      </c>
      <c r="D96" s="1162" t="s">
        <v>3372</v>
      </c>
      <c r="E96" s="1170"/>
      <c r="F96" s="1162"/>
      <c r="G96" s="1162"/>
      <c r="H96" s="1162"/>
      <c r="I96" s="1170"/>
      <c r="J96" s="1168" t="s">
        <v>1304</v>
      </c>
      <c r="K96" s="1170">
        <v>2012</v>
      </c>
      <c r="L96" s="1170" t="s">
        <v>2002</v>
      </c>
      <c r="M96" s="1170"/>
      <c r="N96" s="1170"/>
      <c r="O96" s="1170" t="s">
        <v>886</v>
      </c>
      <c r="P96" s="1159">
        <v>267557835.80309668</v>
      </c>
      <c r="Q96" s="1160"/>
      <c r="R96" s="2085"/>
    </row>
    <row r="97" spans="1:18" s="955" customFormat="1" ht="34" customHeight="1">
      <c r="A97" s="2069" t="s">
        <v>3648</v>
      </c>
      <c r="B97" s="2087">
        <v>86</v>
      </c>
      <c r="C97" s="1168" t="s">
        <v>4321</v>
      </c>
      <c r="D97" s="1162" t="s">
        <v>3372</v>
      </c>
      <c r="E97" s="1170"/>
      <c r="F97" s="1162"/>
      <c r="G97" s="1162"/>
      <c r="H97" s="1162"/>
      <c r="I97" s="1170"/>
      <c r="J97" s="1168" t="s">
        <v>1536</v>
      </c>
      <c r="K97" s="1170">
        <v>2012</v>
      </c>
      <c r="L97" s="1170" t="s">
        <v>2003</v>
      </c>
      <c r="M97" s="1170"/>
      <c r="N97" s="1170"/>
      <c r="O97" s="1170" t="s">
        <v>886</v>
      </c>
      <c r="P97" s="1159">
        <v>1085876609.2695487</v>
      </c>
      <c r="Q97" s="1160"/>
      <c r="R97" s="2085"/>
    </row>
    <row r="98" spans="1:18" s="955" customFormat="1" ht="34" customHeight="1">
      <c r="A98" s="2069" t="s">
        <v>3648</v>
      </c>
      <c r="B98" s="2087">
        <v>87</v>
      </c>
      <c r="C98" s="1168" t="s">
        <v>4322</v>
      </c>
      <c r="D98" s="1162" t="s">
        <v>3372</v>
      </c>
      <c r="E98" s="1170"/>
      <c r="F98" s="1162"/>
      <c r="G98" s="1162"/>
      <c r="H98" s="1162"/>
      <c r="I98" s="1170"/>
      <c r="J98" s="1168" t="s">
        <v>3881</v>
      </c>
      <c r="K98" s="1170">
        <v>2012</v>
      </c>
      <c r="L98" s="1170" t="s">
        <v>2004</v>
      </c>
      <c r="M98" s="1170"/>
      <c r="N98" s="1170"/>
      <c r="O98" s="1170" t="s">
        <v>886</v>
      </c>
      <c r="P98" s="1159">
        <v>100342918.34735668</v>
      </c>
      <c r="Q98" s="1160"/>
      <c r="R98" s="2085"/>
    </row>
    <row r="99" spans="1:18" s="955" customFormat="1" ht="34" customHeight="1">
      <c r="A99" s="2069" t="s">
        <v>3648</v>
      </c>
      <c r="B99" s="2087">
        <v>88</v>
      </c>
      <c r="C99" s="1168" t="s">
        <v>4333</v>
      </c>
      <c r="D99" s="1162" t="s">
        <v>3372</v>
      </c>
      <c r="E99" s="1170"/>
      <c r="F99" s="1162"/>
      <c r="G99" s="1162"/>
      <c r="H99" s="1162"/>
      <c r="I99" s="1170"/>
      <c r="J99" s="1168" t="s">
        <v>1142</v>
      </c>
      <c r="K99" s="1170">
        <v>2012</v>
      </c>
      <c r="L99" s="1170"/>
      <c r="M99" s="1170"/>
      <c r="N99" s="1170"/>
      <c r="O99" s="1170" t="s">
        <v>886</v>
      </c>
      <c r="P99" s="1159">
        <v>1523586988.0347226</v>
      </c>
      <c r="Q99" s="1160"/>
      <c r="R99" s="2085"/>
    </row>
    <row r="100" spans="1:18" s="955" customFormat="1" ht="34" customHeight="1">
      <c r="A100" s="2069" t="s">
        <v>3648</v>
      </c>
      <c r="B100" s="2087">
        <v>89</v>
      </c>
      <c r="C100" s="1168" t="s">
        <v>4323</v>
      </c>
      <c r="D100" s="1162" t="s">
        <v>3372</v>
      </c>
      <c r="E100" s="1170"/>
      <c r="F100" s="1162"/>
      <c r="G100" s="1162"/>
      <c r="H100" s="1162"/>
      <c r="I100" s="1170"/>
      <c r="J100" s="1168" t="s">
        <v>3878</v>
      </c>
      <c r="K100" s="1170">
        <v>2012</v>
      </c>
      <c r="L100" s="1170" t="s">
        <v>2005</v>
      </c>
      <c r="M100" s="1170"/>
      <c r="N100" s="1170"/>
      <c r="O100" s="1170" t="s">
        <v>886</v>
      </c>
      <c r="P100" s="1159">
        <v>1211311357.1107497</v>
      </c>
      <c r="Q100" s="1160"/>
      <c r="R100" s="2085"/>
    </row>
    <row r="101" spans="1:18" s="955" customFormat="1" ht="34" customHeight="1">
      <c r="A101" s="2069" t="s">
        <v>3648</v>
      </c>
      <c r="B101" s="2087">
        <v>90</v>
      </c>
      <c r="C101" s="1168" t="s">
        <v>4324</v>
      </c>
      <c r="D101" s="1162" t="s">
        <v>3372</v>
      </c>
      <c r="E101" s="1170"/>
      <c r="F101" s="1162"/>
      <c r="G101" s="1162"/>
      <c r="H101" s="1162"/>
      <c r="I101" s="1170"/>
      <c r="J101" s="1168" t="s">
        <v>3714</v>
      </c>
      <c r="K101" s="1170">
        <v>2012</v>
      </c>
      <c r="L101" s="1170" t="s">
        <v>2006</v>
      </c>
      <c r="M101" s="1170"/>
      <c r="N101" s="1170"/>
      <c r="O101" s="1170" t="s">
        <v>886</v>
      </c>
      <c r="P101" s="1159">
        <v>1097447489.6542649</v>
      </c>
      <c r="Q101" s="1160"/>
      <c r="R101" s="2085"/>
    </row>
    <row r="102" spans="1:18" s="955" customFormat="1" ht="34" customHeight="1">
      <c r="A102" s="2069" t="s">
        <v>3648</v>
      </c>
      <c r="B102" s="2087">
        <v>91</v>
      </c>
      <c r="C102" s="1168" t="s">
        <v>4325</v>
      </c>
      <c r="D102" s="1162" t="s">
        <v>3372</v>
      </c>
      <c r="E102" s="1170"/>
      <c r="F102" s="1162"/>
      <c r="G102" s="1162"/>
      <c r="H102" s="1162"/>
      <c r="I102" s="1170"/>
      <c r="J102" s="1168" t="s">
        <v>3776</v>
      </c>
      <c r="K102" s="1170">
        <v>2012</v>
      </c>
      <c r="L102" s="1170" t="s">
        <v>2007</v>
      </c>
      <c r="M102" s="1170"/>
      <c r="N102" s="1170"/>
      <c r="O102" s="1170" t="s">
        <v>886</v>
      </c>
      <c r="P102" s="1159">
        <v>1198941961.8721189</v>
      </c>
      <c r="Q102" s="1160"/>
      <c r="R102" s="2085"/>
    </row>
    <row r="103" spans="1:18" s="955" customFormat="1" ht="34" customHeight="1">
      <c r="A103" s="2069" t="s">
        <v>3648</v>
      </c>
      <c r="B103" s="2087">
        <v>92</v>
      </c>
      <c r="C103" s="1168" t="s">
        <v>4327</v>
      </c>
      <c r="D103" s="1162" t="s">
        <v>3372</v>
      </c>
      <c r="E103" s="1170"/>
      <c r="F103" s="1162"/>
      <c r="G103" s="1162"/>
      <c r="H103" s="1162"/>
      <c r="I103" s="1170"/>
      <c r="J103" s="1168" t="s">
        <v>1651</v>
      </c>
      <c r="K103" s="1170">
        <v>2012</v>
      </c>
      <c r="L103" s="1170" t="s">
        <v>2008</v>
      </c>
      <c r="M103" s="1170"/>
      <c r="N103" s="1170"/>
      <c r="O103" s="1170" t="s">
        <v>886</v>
      </c>
      <c r="P103" s="1159">
        <v>932745671.67152059</v>
      </c>
      <c r="Q103" s="1160"/>
      <c r="R103" s="2085"/>
    </row>
    <row r="104" spans="1:18" s="955" customFormat="1" ht="34" customHeight="1">
      <c r="A104" s="2069" t="s">
        <v>3648</v>
      </c>
      <c r="B104" s="2087">
        <v>93</v>
      </c>
      <c r="C104" s="1168" t="s">
        <v>4326</v>
      </c>
      <c r="D104" s="1162" t="s">
        <v>3372</v>
      </c>
      <c r="E104" s="1170"/>
      <c r="F104" s="1162"/>
      <c r="G104" s="1162"/>
      <c r="H104" s="1162"/>
      <c r="I104" s="1170"/>
      <c r="J104" s="1168" t="s">
        <v>3727</v>
      </c>
      <c r="K104" s="1170">
        <v>2012</v>
      </c>
      <c r="L104" s="1170" t="s">
        <v>2009</v>
      </c>
      <c r="M104" s="1170"/>
      <c r="N104" s="1170"/>
      <c r="O104" s="1170" t="s">
        <v>886</v>
      </c>
      <c r="P104" s="1159">
        <v>1160089124.4844205</v>
      </c>
      <c r="Q104" s="1160"/>
      <c r="R104" s="2085"/>
    </row>
    <row r="105" spans="1:18" s="955" customFormat="1" ht="34" customHeight="1">
      <c r="A105" s="2069" t="s">
        <v>3648</v>
      </c>
      <c r="B105" s="2087">
        <v>94</v>
      </c>
      <c r="C105" s="1168" t="s">
        <v>4334</v>
      </c>
      <c r="D105" s="1162" t="s">
        <v>3372</v>
      </c>
      <c r="E105" s="1170"/>
      <c r="F105" s="1162"/>
      <c r="G105" s="1162"/>
      <c r="H105" s="1162"/>
      <c r="I105" s="1170"/>
      <c r="J105" s="1168" t="s">
        <v>1298</v>
      </c>
      <c r="K105" s="1170">
        <v>2012</v>
      </c>
      <c r="L105" s="1170" t="s">
        <v>2010</v>
      </c>
      <c r="M105" s="1170"/>
      <c r="N105" s="1187"/>
      <c r="O105" s="1170" t="s">
        <v>886</v>
      </c>
      <c r="P105" s="1192">
        <v>495880795.76800251</v>
      </c>
      <c r="Q105" s="1160"/>
      <c r="R105" s="2085"/>
    </row>
    <row r="106" spans="1:18" s="955" customFormat="1" ht="34" customHeight="1">
      <c r="A106" s="2069" t="s">
        <v>3648</v>
      </c>
      <c r="B106" s="2087">
        <v>96</v>
      </c>
      <c r="C106" s="1168" t="s">
        <v>4296</v>
      </c>
      <c r="D106" s="1162" t="s">
        <v>3372</v>
      </c>
      <c r="E106" s="1170"/>
      <c r="F106" s="1162"/>
      <c r="G106" s="1162"/>
      <c r="H106" s="1162"/>
      <c r="I106" s="1170"/>
      <c r="J106" s="1168" t="s">
        <v>3871</v>
      </c>
      <c r="K106" s="1170">
        <v>2012</v>
      </c>
      <c r="L106" s="1170" t="s">
        <v>2011</v>
      </c>
      <c r="M106" s="1170"/>
      <c r="N106" s="1170"/>
      <c r="O106" s="1170" t="s">
        <v>886</v>
      </c>
      <c r="P106" s="1159">
        <v>646213852.86632228</v>
      </c>
      <c r="Q106" s="1160"/>
      <c r="R106" s="2085"/>
    </row>
    <row r="107" spans="1:18" s="955" customFormat="1" ht="34" customHeight="1">
      <c r="A107" s="2069" t="s">
        <v>3648</v>
      </c>
      <c r="B107" s="2087">
        <v>97</v>
      </c>
      <c r="C107" s="1168" t="s">
        <v>4297</v>
      </c>
      <c r="D107" s="1162" t="s">
        <v>3372</v>
      </c>
      <c r="E107" s="1170"/>
      <c r="F107" s="1162"/>
      <c r="G107" s="1162"/>
      <c r="H107" s="1162"/>
      <c r="I107" s="1170"/>
      <c r="J107" s="1168" t="s">
        <v>3869</v>
      </c>
      <c r="K107" s="1170">
        <v>2012</v>
      </c>
      <c r="L107" s="1170" t="s">
        <v>2012</v>
      </c>
      <c r="M107" s="1170"/>
      <c r="N107" s="1159"/>
      <c r="O107" s="1170" t="s">
        <v>886</v>
      </c>
      <c r="P107" s="1192">
        <v>1155349286.9513988</v>
      </c>
      <c r="Q107" s="1160"/>
      <c r="R107" s="2085"/>
    </row>
    <row r="108" spans="1:18" s="955" customFormat="1" ht="34" customHeight="1">
      <c r="A108" s="2069" t="s">
        <v>3648</v>
      </c>
      <c r="B108" s="2087">
        <v>99</v>
      </c>
      <c r="C108" s="1168" t="s">
        <v>4328</v>
      </c>
      <c r="D108" s="1162" t="s">
        <v>3372</v>
      </c>
      <c r="E108" s="1170"/>
      <c r="F108" s="1162"/>
      <c r="G108" s="1162"/>
      <c r="H108" s="1162"/>
      <c r="I108" s="1170"/>
      <c r="J108" s="1168" t="s">
        <v>3866</v>
      </c>
      <c r="K108" s="1170">
        <v>2012</v>
      </c>
      <c r="L108" s="1170" t="s">
        <v>2013</v>
      </c>
      <c r="M108" s="1170"/>
      <c r="N108" s="1170"/>
      <c r="O108" s="1170" t="s">
        <v>886</v>
      </c>
      <c r="P108" s="1159">
        <v>842251052.68267214</v>
      </c>
      <c r="Q108" s="1160"/>
      <c r="R108" s="2085"/>
    </row>
    <row r="109" spans="1:18" s="955" customFormat="1" ht="34" customHeight="1">
      <c r="A109" s="2069" t="s">
        <v>3648</v>
      </c>
      <c r="B109" s="2087">
        <v>100</v>
      </c>
      <c r="C109" s="1168" t="s">
        <v>4329</v>
      </c>
      <c r="D109" s="1162" t="s">
        <v>3372</v>
      </c>
      <c r="E109" s="1170"/>
      <c r="F109" s="1162"/>
      <c r="G109" s="1162"/>
      <c r="H109" s="1162"/>
      <c r="I109" s="1170"/>
      <c r="J109" s="1168" t="s">
        <v>1655</v>
      </c>
      <c r="K109" s="1170">
        <v>2012</v>
      </c>
      <c r="L109" s="1170" t="s">
        <v>2014</v>
      </c>
      <c r="M109" s="1170"/>
      <c r="N109" s="1170"/>
      <c r="O109" s="1170" t="s">
        <v>886</v>
      </c>
      <c r="P109" s="1159">
        <v>244337449.55030903</v>
      </c>
      <c r="Q109" s="1160"/>
      <c r="R109" s="2085"/>
    </row>
    <row r="110" spans="1:18" s="955" customFormat="1" ht="34" customHeight="1">
      <c r="A110" s="2069" t="s">
        <v>3648</v>
      </c>
      <c r="B110" s="2087">
        <v>101</v>
      </c>
      <c r="C110" s="1168" t="s">
        <v>4330</v>
      </c>
      <c r="D110" s="1162" t="s">
        <v>3372</v>
      </c>
      <c r="E110" s="1170"/>
      <c r="F110" s="1162"/>
      <c r="G110" s="1162"/>
      <c r="H110" s="1162"/>
      <c r="I110" s="1170"/>
      <c r="J110" s="1168" t="s">
        <v>3863</v>
      </c>
      <c r="K110" s="1170">
        <v>2012</v>
      </c>
      <c r="L110" s="1170" t="s">
        <v>2015</v>
      </c>
      <c r="M110" s="1170"/>
      <c r="N110" s="1170"/>
      <c r="O110" s="1170" t="s">
        <v>886</v>
      </c>
      <c r="P110" s="1159">
        <v>250699254.19157785</v>
      </c>
      <c r="Q110" s="1160"/>
      <c r="R110" s="2085"/>
    </row>
    <row r="111" spans="1:18" s="955" customFormat="1" ht="34" customHeight="1">
      <c r="A111" s="2069" t="s">
        <v>3648</v>
      </c>
      <c r="B111" s="2087">
        <v>102</v>
      </c>
      <c r="C111" s="1168" t="s">
        <v>4331</v>
      </c>
      <c r="D111" s="1162" t="s">
        <v>3372</v>
      </c>
      <c r="E111" s="1170"/>
      <c r="F111" s="1162"/>
      <c r="G111" s="1162"/>
      <c r="H111" s="1162"/>
      <c r="I111" s="1170"/>
      <c r="J111" s="1168" t="s">
        <v>1474</v>
      </c>
      <c r="K111" s="1170">
        <v>2012</v>
      </c>
      <c r="L111" s="1170" t="s">
        <v>2016</v>
      </c>
      <c r="M111" s="1170"/>
      <c r="N111" s="1170"/>
      <c r="O111" s="1170" t="s">
        <v>886</v>
      </c>
      <c r="P111" s="1159">
        <f>974112703.284401+0.34</f>
        <v>974112703.62440109</v>
      </c>
      <c r="Q111" s="1160"/>
      <c r="R111" s="2085"/>
    </row>
    <row r="112" spans="1:18" s="955" customFormat="1" ht="34" customHeight="1">
      <c r="A112" s="2069" t="s">
        <v>3648</v>
      </c>
      <c r="B112" s="2087">
        <v>103</v>
      </c>
      <c r="C112" s="1168" t="s">
        <v>4332</v>
      </c>
      <c r="D112" s="1162" t="s">
        <v>3372</v>
      </c>
      <c r="E112" s="1170"/>
      <c r="F112" s="1162"/>
      <c r="G112" s="1162"/>
      <c r="H112" s="1162"/>
      <c r="I112" s="1170"/>
      <c r="J112" s="1168" t="s">
        <v>1655</v>
      </c>
      <c r="K112" s="1170">
        <v>2012</v>
      </c>
      <c r="L112" s="1170" t="s">
        <v>2017</v>
      </c>
      <c r="M112" s="1170"/>
      <c r="N112" s="1170"/>
      <c r="O112" s="1170" t="s">
        <v>886</v>
      </c>
      <c r="P112" s="1159">
        <v>165833382.34058243</v>
      </c>
      <c r="Q112" s="1160"/>
      <c r="R112" s="2085"/>
    </row>
    <row r="113" spans="1:18" s="955" customFormat="1" ht="34" customHeight="1">
      <c r="A113" s="2069" t="s">
        <v>3648</v>
      </c>
      <c r="B113" s="2087">
        <v>104</v>
      </c>
      <c r="C113" s="1168" t="s">
        <v>4335</v>
      </c>
      <c r="D113" s="1162" t="s">
        <v>3372</v>
      </c>
      <c r="E113" s="1170"/>
      <c r="F113" s="1162"/>
      <c r="G113" s="1162"/>
      <c r="H113" s="1162"/>
      <c r="I113" s="1170"/>
      <c r="J113" s="1168" t="s">
        <v>1285</v>
      </c>
      <c r="K113" s="1170">
        <v>2011</v>
      </c>
      <c r="L113" s="1170" t="s">
        <v>2018</v>
      </c>
      <c r="M113" s="1170"/>
      <c r="N113" s="1170"/>
      <c r="O113" s="1170" t="s">
        <v>886</v>
      </c>
      <c r="P113" s="1192">
        <v>1548262079.648917</v>
      </c>
      <c r="Q113" s="1160"/>
      <c r="R113" s="2085"/>
    </row>
    <row r="114" spans="1:18" s="955" customFormat="1" ht="34" customHeight="1">
      <c r="A114" s="2069" t="s">
        <v>3648</v>
      </c>
      <c r="B114" s="2087">
        <v>107</v>
      </c>
      <c r="C114" s="1168" t="s">
        <v>4336</v>
      </c>
      <c r="D114" s="1162" t="s">
        <v>3372</v>
      </c>
      <c r="E114" s="1170"/>
      <c r="F114" s="1162"/>
      <c r="G114" s="1162"/>
      <c r="H114" s="1162"/>
      <c r="I114" s="1170"/>
      <c r="J114" s="1168" t="s">
        <v>3856</v>
      </c>
      <c r="K114" s="1170">
        <v>2011</v>
      </c>
      <c r="L114" s="1170" t="s">
        <v>2019</v>
      </c>
      <c r="M114" s="1170"/>
      <c r="N114" s="1170"/>
      <c r="O114" s="1170" t="s">
        <v>886</v>
      </c>
      <c r="P114" s="1269">
        <v>241279415.66012853</v>
      </c>
      <c r="Q114" s="1160"/>
      <c r="R114" s="2085"/>
    </row>
    <row r="115" spans="1:18" s="955" customFormat="1" ht="34" customHeight="1">
      <c r="A115" s="2069" t="s">
        <v>3648</v>
      </c>
      <c r="B115" s="2087">
        <v>109</v>
      </c>
      <c r="C115" s="1168" t="s">
        <v>4337</v>
      </c>
      <c r="D115" s="1162" t="s">
        <v>3372</v>
      </c>
      <c r="E115" s="1170"/>
      <c r="F115" s="1162"/>
      <c r="G115" s="1162"/>
      <c r="H115" s="1162"/>
      <c r="I115" s="1170"/>
      <c r="J115" s="1168" t="s">
        <v>3853</v>
      </c>
      <c r="K115" s="1170">
        <v>2011</v>
      </c>
      <c r="L115" s="1170" t="s">
        <v>2020</v>
      </c>
      <c r="M115" s="1170"/>
      <c r="N115" s="1170"/>
      <c r="O115" s="1170" t="s">
        <v>886</v>
      </c>
      <c r="P115" s="1193">
        <v>235056784.26323843</v>
      </c>
      <c r="Q115" s="1160"/>
      <c r="R115" s="2085"/>
    </row>
    <row r="116" spans="1:18" s="955" customFormat="1" ht="34" customHeight="1">
      <c r="A116" s="2069" t="s">
        <v>3648</v>
      </c>
      <c r="B116" s="2087">
        <v>111</v>
      </c>
      <c r="C116" s="1168" t="s">
        <v>4338</v>
      </c>
      <c r="D116" s="1162" t="s">
        <v>3372</v>
      </c>
      <c r="E116" s="1170"/>
      <c r="F116" s="1162"/>
      <c r="G116" s="1162"/>
      <c r="H116" s="1162"/>
      <c r="I116" s="1170"/>
      <c r="J116" s="1168" t="s">
        <v>3850</v>
      </c>
      <c r="K116" s="1170">
        <v>2011</v>
      </c>
      <c r="L116" s="1170" t="s">
        <v>2021</v>
      </c>
      <c r="M116" s="1170"/>
      <c r="N116" s="1170"/>
      <c r="O116" s="1170" t="s">
        <v>886</v>
      </c>
      <c r="P116" s="1192">
        <v>397715074.9252848</v>
      </c>
      <c r="Q116" s="1160"/>
      <c r="R116" s="2085"/>
    </row>
    <row r="117" spans="1:18" s="955" customFormat="1" ht="34" customHeight="1">
      <c r="A117" s="2069" t="s">
        <v>3648</v>
      </c>
      <c r="B117" s="2087">
        <v>113</v>
      </c>
      <c r="C117" s="1168" t="s">
        <v>4339</v>
      </c>
      <c r="D117" s="1162" t="s">
        <v>3372</v>
      </c>
      <c r="E117" s="1170"/>
      <c r="F117" s="1162"/>
      <c r="G117" s="1162"/>
      <c r="H117" s="1162"/>
      <c r="I117" s="1170"/>
      <c r="J117" s="1168" t="s">
        <v>3596</v>
      </c>
      <c r="K117" s="1170">
        <v>2011</v>
      </c>
      <c r="L117" s="1170" t="s">
        <v>2022</v>
      </c>
      <c r="M117" s="1170"/>
      <c r="N117" s="1170"/>
      <c r="O117" s="1170" t="s">
        <v>886</v>
      </c>
      <c r="P117" s="1192">
        <v>240196805.64193439</v>
      </c>
      <c r="Q117" s="1160"/>
      <c r="R117" s="2085"/>
    </row>
    <row r="118" spans="1:18" s="955" customFormat="1" ht="34" customHeight="1">
      <c r="A118" s="2069" t="s">
        <v>3648</v>
      </c>
      <c r="B118" s="2087">
        <v>115</v>
      </c>
      <c r="C118" s="1168" t="s">
        <v>4340</v>
      </c>
      <c r="D118" s="1162" t="s">
        <v>3372</v>
      </c>
      <c r="E118" s="1170"/>
      <c r="F118" s="1162"/>
      <c r="G118" s="1162"/>
      <c r="H118" s="1162"/>
      <c r="I118" s="1170"/>
      <c r="J118" s="1168" t="s">
        <v>3845</v>
      </c>
      <c r="K118" s="1170">
        <v>2012</v>
      </c>
      <c r="L118" s="1170" t="s">
        <v>2023</v>
      </c>
      <c r="M118" s="1170"/>
      <c r="N118" s="1170"/>
      <c r="O118" s="1170" t="s">
        <v>886</v>
      </c>
      <c r="P118" s="1159">
        <v>198794353.76903644</v>
      </c>
      <c r="Q118" s="1160"/>
      <c r="R118" s="2085"/>
    </row>
    <row r="119" spans="1:18" s="955" customFormat="1" ht="34" customHeight="1">
      <c r="A119" s="2069" t="s">
        <v>3648</v>
      </c>
      <c r="B119" s="2087">
        <v>116</v>
      </c>
      <c r="C119" s="1168" t="s">
        <v>4341</v>
      </c>
      <c r="D119" s="1162" t="s">
        <v>3372</v>
      </c>
      <c r="E119" s="1170"/>
      <c r="F119" s="1162"/>
      <c r="G119" s="1162"/>
      <c r="H119" s="1162"/>
      <c r="I119" s="1170"/>
      <c r="J119" s="1168" t="s">
        <v>2024</v>
      </c>
      <c r="K119" s="1170">
        <v>2012</v>
      </c>
      <c r="L119" s="1170" t="s">
        <v>2025</v>
      </c>
      <c r="M119" s="1170"/>
      <c r="N119" s="1170"/>
      <c r="O119" s="1170" t="s">
        <v>886</v>
      </c>
      <c r="P119" s="1159">
        <v>124052180.18708852</v>
      </c>
      <c r="Q119" s="1160"/>
      <c r="R119" s="2085"/>
    </row>
    <row r="120" spans="1:18" s="955" customFormat="1" ht="34" customHeight="1">
      <c r="A120" s="2069" t="s">
        <v>3648</v>
      </c>
      <c r="B120" s="2087">
        <v>117</v>
      </c>
      <c r="C120" s="1168" t="s">
        <v>4342</v>
      </c>
      <c r="D120" s="1162" t="s">
        <v>3372</v>
      </c>
      <c r="E120" s="1170"/>
      <c r="F120" s="1162"/>
      <c r="G120" s="1162"/>
      <c r="H120" s="1162"/>
      <c r="I120" s="1170"/>
      <c r="J120" s="1168" t="s">
        <v>3842</v>
      </c>
      <c r="K120" s="1170">
        <v>2012</v>
      </c>
      <c r="L120" s="1170" t="s">
        <v>2026</v>
      </c>
      <c r="M120" s="1170"/>
      <c r="N120" s="1170"/>
      <c r="O120" s="1170" t="s">
        <v>886</v>
      </c>
      <c r="P120" s="1159">
        <v>199079330.50691032</v>
      </c>
      <c r="Q120" s="1160"/>
      <c r="R120" s="2085"/>
    </row>
    <row r="121" spans="1:18" s="955" customFormat="1" ht="34" customHeight="1">
      <c r="A121" s="2069" t="s">
        <v>3766</v>
      </c>
      <c r="B121" s="2087">
        <v>118</v>
      </c>
      <c r="C121" s="1168" t="s">
        <v>4343</v>
      </c>
      <c r="D121" s="1162" t="s">
        <v>4093</v>
      </c>
      <c r="E121" s="1169" t="s">
        <v>926</v>
      </c>
      <c r="F121" s="1162"/>
      <c r="G121" s="1162"/>
      <c r="H121" s="1162"/>
      <c r="I121" s="1170"/>
      <c r="J121" s="1168" t="s">
        <v>3840</v>
      </c>
      <c r="K121" s="1170">
        <v>2012</v>
      </c>
      <c r="L121" s="1170" t="s">
        <v>2027</v>
      </c>
      <c r="M121" s="1170"/>
      <c r="N121" s="1170"/>
      <c r="O121" s="1170" t="s">
        <v>886</v>
      </c>
      <c r="P121" s="1159">
        <v>199190712.26009342</v>
      </c>
      <c r="Q121" s="1160"/>
      <c r="R121" s="2085"/>
    </row>
    <row r="122" spans="1:18" s="955" customFormat="1" ht="34" customHeight="1">
      <c r="A122" s="2069" t="s">
        <v>3766</v>
      </c>
      <c r="B122" s="2087">
        <v>119</v>
      </c>
      <c r="C122" s="1168" t="s">
        <v>4344</v>
      </c>
      <c r="D122" s="1162" t="s">
        <v>4093</v>
      </c>
      <c r="E122" s="1169" t="s">
        <v>941</v>
      </c>
      <c r="F122" s="1162"/>
      <c r="G122" s="1162"/>
      <c r="H122" s="1162"/>
      <c r="I122" s="1170"/>
      <c r="J122" s="1168" t="s">
        <v>3838</v>
      </c>
      <c r="K122" s="1170">
        <v>2012</v>
      </c>
      <c r="L122" s="1170" t="s">
        <v>2028</v>
      </c>
      <c r="M122" s="1170"/>
      <c r="N122" s="1170"/>
      <c r="O122" s="1170" t="s">
        <v>886</v>
      </c>
      <c r="P122" s="1159">
        <v>190653451.39449167</v>
      </c>
      <c r="Q122" s="1160"/>
      <c r="R122" s="2085"/>
    </row>
    <row r="123" spans="1:18" s="955" customFormat="1" ht="34" customHeight="1">
      <c r="A123" s="2069" t="s">
        <v>3766</v>
      </c>
      <c r="B123" s="2087">
        <v>120</v>
      </c>
      <c r="C123" s="1168" t="s">
        <v>4345</v>
      </c>
      <c r="D123" s="1162" t="s">
        <v>4095</v>
      </c>
      <c r="E123" s="1169" t="s">
        <v>946</v>
      </c>
      <c r="F123" s="1162"/>
      <c r="G123" s="1162"/>
      <c r="H123" s="1162"/>
      <c r="I123" s="1170"/>
      <c r="J123" s="1168" t="s">
        <v>1536</v>
      </c>
      <c r="K123" s="1170">
        <v>2012</v>
      </c>
      <c r="L123" s="1170" t="s">
        <v>2029</v>
      </c>
      <c r="M123" s="1170"/>
      <c r="N123" s="1170"/>
      <c r="O123" s="1170" t="s">
        <v>886</v>
      </c>
      <c r="P123" s="1159">
        <v>199204760.40914354</v>
      </c>
      <c r="Q123" s="1160"/>
      <c r="R123" s="2085"/>
    </row>
    <row r="124" spans="1:18" s="955" customFormat="1" ht="34" customHeight="1">
      <c r="A124" s="2069" t="s">
        <v>3766</v>
      </c>
      <c r="B124" s="2087">
        <v>121</v>
      </c>
      <c r="C124" s="1168" t="s">
        <v>4346</v>
      </c>
      <c r="D124" s="1162" t="s">
        <v>4093</v>
      </c>
      <c r="E124" s="1169" t="s">
        <v>949</v>
      </c>
      <c r="F124" s="1162"/>
      <c r="G124" s="1162"/>
      <c r="H124" s="1162"/>
      <c r="I124" s="1170"/>
      <c r="J124" s="1168" t="s">
        <v>3835</v>
      </c>
      <c r="K124" s="1170">
        <v>2012</v>
      </c>
      <c r="L124" s="1170" t="s">
        <v>2030</v>
      </c>
      <c r="M124" s="1170"/>
      <c r="N124" s="1170"/>
      <c r="O124" s="1170" t="s">
        <v>886</v>
      </c>
      <c r="P124" s="1159">
        <v>199280018.35048345</v>
      </c>
      <c r="Q124" s="1160"/>
      <c r="R124" s="2085"/>
    </row>
    <row r="125" spans="1:18" s="955" customFormat="1" ht="34" customHeight="1">
      <c r="A125" s="2069" t="s">
        <v>3766</v>
      </c>
      <c r="B125" s="2087">
        <v>122</v>
      </c>
      <c r="C125" s="1168" t="s">
        <v>3834</v>
      </c>
      <c r="D125" s="1162" t="s">
        <v>4094</v>
      </c>
      <c r="E125" s="1169" t="s">
        <v>1053</v>
      </c>
      <c r="F125" s="1162"/>
      <c r="G125" s="1162"/>
      <c r="H125" s="1162"/>
      <c r="I125" s="1170"/>
      <c r="J125" s="1168" t="s">
        <v>3833</v>
      </c>
      <c r="K125" s="1170">
        <v>2012</v>
      </c>
      <c r="L125" s="1170" t="s">
        <v>2031</v>
      </c>
      <c r="M125" s="1170"/>
      <c r="N125" s="1170"/>
      <c r="O125" s="1170" t="s">
        <v>886</v>
      </c>
      <c r="P125" s="1159">
        <v>180619059.2158342</v>
      </c>
      <c r="Q125" s="1160"/>
      <c r="R125" s="2085"/>
    </row>
    <row r="126" spans="1:18" s="955" customFormat="1" ht="34" customHeight="1">
      <c r="A126" s="2069" t="s">
        <v>3766</v>
      </c>
      <c r="B126" s="2087">
        <v>123</v>
      </c>
      <c r="C126" s="1168" t="s">
        <v>3832</v>
      </c>
      <c r="D126" s="1162" t="s">
        <v>4093</v>
      </c>
      <c r="E126" s="1169" t="s">
        <v>1055</v>
      </c>
      <c r="F126" s="1162"/>
      <c r="G126" s="1162"/>
      <c r="H126" s="1162"/>
      <c r="I126" s="1170"/>
      <c r="J126" s="1168" t="s">
        <v>1655</v>
      </c>
      <c r="K126" s="1170">
        <v>2012</v>
      </c>
      <c r="L126" s="1170" t="s">
        <v>2032</v>
      </c>
      <c r="M126" s="1170"/>
      <c r="N126" s="1170"/>
      <c r="O126" s="1170" t="s">
        <v>886</v>
      </c>
      <c r="P126" s="1159">
        <v>120412706.14388946</v>
      </c>
      <c r="Q126" s="1160"/>
      <c r="R126" s="2085"/>
    </row>
    <row r="127" spans="1:18" s="955" customFormat="1" ht="34" customHeight="1">
      <c r="A127" s="2069" t="s">
        <v>3648</v>
      </c>
      <c r="B127" s="2087">
        <v>124</v>
      </c>
      <c r="C127" s="1168" t="s">
        <v>3831</v>
      </c>
      <c r="D127" s="1162" t="s">
        <v>3373</v>
      </c>
      <c r="E127" s="1169" t="s">
        <v>926</v>
      </c>
      <c r="F127" s="1162"/>
      <c r="G127" s="1162"/>
      <c r="H127" s="1162"/>
      <c r="I127" s="1170"/>
      <c r="J127" s="1168" t="s">
        <v>1458</v>
      </c>
      <c r="K127" s="1170">
        <v>2012</v>
      </c>
      <c r="L127" s="1170" t="s">
        <v>2033</v>
      </c>
      <c r="M127" s="1170"/>
      <c r="N127" s="1170"/>
      <c r="O127" s="1170" t="s">
        <v>886</v>
      </c>
      <c r="P127" s="1159">
        <v>327384909.48593265</v>
      </c>
      <c r="Q127" s="1160"/>
      <c r="R127" s="2085"/>
    </row>
    <row r="128" spans="1:18" s="955" customFormat="1" ht="34" customHeight="1">
      <c r="A128" s="2069" t="s">
        <v>3648</v>
      </c>
      <c r="B128" s="2087">
        <v>125</v>
      </c>
      <c r="C128" s="1168" t="s">
        <v>4347</v>
      </c>
      <c r="D128" s="1162" t="s">
        <v>3372</v>
      </c>
      <c r="E128" s="1169" t="s">
        <v>926</v>
      </c>
      <c r="F128" s="1162"/>
      <c r="G128" s="1162">
        <v>1</v>
      </c>
      <c r="H128" s="1162"/>
      <c r="I128" s="1170"/>
      <c r="J128" s="1168" t="s">
        <v>3829</v>
      </c>
      <c r="K128" s="1170">
        <v>2013</v>
      </c>
      <c r="L128" s="1170" t="s">
        <v>2034</v>
      </c>
      <c r="M128" s="1170"/>
      <c r="N128" s="1170"/>
      <c r="O128" s="1170" t="s">
        <v>886</v>
      </c>
      <c r="P128" s="1159">
        <v>1513947763</v>
      </c>
      <c r="Q128" s="1160"/>
      <c r="R128" s="2085"/>
    </row>
    <row r="129" spans="1:18" s="955" customFormat="1" ht="34" customHeight="1">
      <c r="A129" s="2069" t="s">
        <v>3648</v>
      </c>
      <c r="B129" s="2087">
        <v>126</v>
      </c>
      <c r="C129" s="1168" t="s">
        <v>4348</v>
      </c>
      <c r="D129" s="1162" t="s">
        <v>3372</v>
      </c>
      <c r="E129" s="1169" t="s">
        <v>941</v>
      </c>
      <c r="F129" s="1162"/>
      <c r="G129" s="1162">
        <v>1</v>
      </c>
      <c r="H129" s="1162"/>
      <c r="I129" s="1170"/>
      <c r="J129" s="1168" t="s">
        <v>3597</v>
      </c>
      <c r="K129" s="1170">
        <v>2013</v>
      </c>
      <c r="L129" s="1170" t="s">
        <v>2035</v>
      </c>
      <c r="M129" s="1170"/>
      <c r="N129" s="1170"/>
      <c r="O129" s="1170" t="s">
        <v>886</v>
      </c>
      <c r="P129" s="1159">
        <v>199460000</v>
      </c>
      <c r="Q129" s="1160"/>
      <c r="R129" s="2085"/>
    </row>
    <row r="130" spans="1:18" s="955" customFormat="1" ht="34" customHeight="1">
      <c r="A130" s="2069" t="s">
        <v>3648</v>
      </c>
      <c r="B130" s="2087">
        <v>127</v>
      </c>
      <c r="C130" s="1168" t="s">
        <v>4349</v>
      </c>
      <c r="D130" s="1162" t="s">
        <v>3372</v>
      </c>
      <c r="E130" s="1169" t="s">
        <v>946</v>
      </c>
      <c r="F130" s="1162"/>
      <c r="G130" s="1162">
        <v>1</v>
      </c>
      <c r="H130" s="1162"/>
      <c r="I130" s="1170"/>
      <c r="J130" s="1168" t="s">
        <v>3826</v>
      </c>
      <c r="K130" s="1170">
        <v>2013</v>
      </c>
      <c r="L130" s="1170" t="s">
        <v>2036</v>
      </c>
      <c r="M130" s="1170"/>
      <c r="N130" s="1170"/>
      <c r="O130" s="1170" t="s">
        <v>886</v>
      </c>
      <c r="P130" s="1159">
        <v>1646800000</v>
      </c>
      <c r="Q130" s="1160"/>
      <c r="R130" s="2085"/>
    </row>
    <row r="131" spans="1:18" s="955" customFormat="1" ht="34" customHeight="1">
      <c r="A131" s="2069" t="s">
        <v>3648</v>
      </c>
      <c r="B131" s="2087">
        <v>128</v>
      </c>
      <c r="C131" s="1168" t="s">
        <v>4350</v>
      </c>
      <c r="D131" s="1162" t="s">
        <v>3372</v>
      </c>
      <c r="E131" s="1169" t="s">
        <v>949</v>
      </c>
      <c r="F131" s="1162"/>
      <c r="G131" s="1162">
        <v>1</v>
      </c>
      <c r="H131" s="1162"/>
      <c r="I131" s="1170"/>
      <c r="J131" s="1168" t="s">
        <v>1311</v>
      </c>
      <c r="K131" s="1170">
        <v>2013</v>
      </c>
      <c r="L131" s="1170" t="s">
        <v>2037</v>
      </c>
      <c r="M131" s="1170"/>
      <c r="N131" s="1170"/>
      <c r="O131" s="1170" t="s">
        <v>886</v>
      </c>
      <c r="P131" s="1159">
        <v>827300000</v>
      </c>
      <c r="Q131" s="1160"/>
      <c r="R131" s="2085"/>
    </row>
    <row r="132" spans="1:18" s="955" customFormat="1" ht="34" customHeight="1">
      <c r="A132" s="2069" t="s">
        <v>3648</v>
      </c>
      <c r="B132" s="2087">
        <v>129</v>
      </c>
      <c r="C132" s="1168" t="s">
        <v>4351</v>
      </c>
      <c r="D132" s="1162" t="s">
        <v>3372</v>
      </c>
      <c r="E132" s="1169" t="s">
        <v>1053</v>
      </c>
      <c r="F132" s="1162"/>
      <c r="G132" s="1162">
        <v>1</v>
      </c>
      <c r="H132" s="1162"/>
      <c r="I132" s="1170"/>
      <c r="J132" s="1168" t="s">
        <v>3823</v>
      </c>
      <c r="K132" s="1170">
        <v>2013</v>
      </c>
      <c r="L132" s="1170" t="s">
        <v>2038</v>
      </c>
      <c r="M132" s="1170"/>
      <c r="N132" s="1170"/>
      <c r="O132" s="1170" t="s">
        <v>886</v>
      </c>
      <c r="P132" s="1159">
        <v>150542000</v>
      </c>
      <c r="Q132" s="1160"/>
      <c r="R132" s="2085"/>
    </row>
    <row r="133" spans="1:18" s="955" customFormat="1" ht="34" customHeight="1">
      <c r="A133" s="2069" t="s">
        <v>3648</v>
      </c>
      <c r="B133" s="2087">
        <v>130</v>
      </c>
      <c r="C133" s="1168" t="s">
        <v>4352</v>
      </c>
      <c r="D133" s="1162" t="s">
        <v>3372</v>
      </c>
      <c r="E133" s="1169" t="s">
        <v>1055</v>
      </c>
      <c r="F133" s="1162"/>
      <c r="G133" s="1162">
        <v>1</v>
      </c>
      <c r="H133" s="1162"/>
      <c r="I133" s="1170"/>
      <c r="J133" s="1168" t="s">
        <v>3776</v>
      </c>
      <c r="K133" s="1170">
        <v>2013</v>
      </c>
      <c r="L133" s="1170" t="s">
        <v>2039</v>
      </c>
      <c r="M133" s="1170"/>
      <c r="N133" s="1170"/>
      <c r="O133" s="1170" t="s">
        <v>886</v>
      </c>
      <c r="P133" s="1159">
        <f>1561536850+1835453500</f>
        <v>3396990350</v>
      </c>
      <c r="Q133" s="1160"/>
      <c r="R133" s="2085"/>
    </row>
    <row r="134" spans="1:18" s="955" customFormat="1" ht="34" customHeight="1">
      <c r="A134" s="2069" t="s">
        <v>3648</v>
      </c>
      <c r="B134" s="2087">
        <v>131</v>
      </c>
      <c r="C134" s="1168" t="s">
        <v>4353</v>
      </c>
      <c r="D134" s="1162" t="s">
        <v>3372</v>
      </c>
      <c r="E134" s="1169" t="s">
        <v>1060</v>
      </c>
      <c r="F134" s="1162"/>
      <c r="G134" s="1162">
        <v>1</v>
      </c>
      <c r="H134" s="1162"/>
      <c r="I134" s="1170"/>
      <c r="J134" s="1168" t="s">
        <v>1294</v>
      </c>
      <c r="K134" s="1170">
        <v>2013</v>
      </c>
      <c r="L134" s="1170" t="s">
        <v>2040</v>
      </c>
      <c r="M134" s="1170"/>
      <c r="N134" s="1170"/>
      <c r="O134" s="1170" t="s">
        <v>886</v>
      </c>
      <c r="P134" s="1159">
        <v>709668000</v>
      </c>
      <c r="Q134" s="1160"/>
      <c r="R134" s="2085"/>
    </row>
    <row r="135" spans="1:18" s="955" customFormat="1" ht="34" customHeight="1">
      <c r="A135" s="2069" t="s">
        <v>3648</v>
      </c>
      <c r="B135" s="2087">
        <v>132</v>
      </c>
      <c r="C135" s="1168" t="s">
        <v>4354</v>
      </c>
      <c r="D135" s="1162" t="s">
        <v>3372</v>
      </c>
      <c r="E135" s="1169" t="s">
        <v>1065</v>
      </c>
      <c r="F135" s="1162"/>
      <c r="G135" s="1162">
        <v>1</v>
      </c>
      <c r="H135" s="1162"/>
      <c r="I135" s="1170"/>
      <c r="J135" s="1168" t="s">
        <v>3819</v>
      </c>
      <c r="K135" s="1170">
        <v>2013</v>
      </c>
      <c r="L135" s="1170" t="s">
        <v>2041</v>
      </c>
      <c r="M135" s="1170"/>
      <c r="N135" s="1170"/>
      <c r="O135" s="1170" t="s">
        <v>886</v>
      </c>
      <c r="P135" s="1159">
        <f>626437000+198271000</f>
        <v>824708000</v>
      </c>
      <c r="Q135" s="1160"/>
      <c r="R135" s="2085"/>
    </row>
    <row r="136" spans="1:18" s="955" customFormat="1" ht="34" customHeight="1">
      <c r="A136" s="2069" t="s">
        <v>3648</v>
      </c>
      <c r="B136" s="2087">
        <v>133</v>
      </c>
      <c r="C136" s="1168" t="s">
        <v>4355</v>
      </c>
      <c r="D136" s="1162" t="s">
        <v>3372</v>
      </c>
      <c r="E136" s="1169" t="s">
        <v>1072</v>
      </c>
      <c r="F136" s="1162"/>
      <c r="G136" s="1162">
        <v>1</v>
      </c>
      <c r="H136" s="1162"/>
      <c r="I136" s="1170"/>
      <c r="J136" s="1168" t="s">
        <v>1294</v>
      </c>
      <c r="K136" s="1170">
        <v>2013</v>
      </c>
      <c r="L136" s="1170" t="s">
        <v>2042</v>
      </c>
      <c r="M136" s="1170"/>
      <c r="N136" s="1170"/>
      <c r="O136" s="1170" t="s">
        <v>886</v>
      </c>
      <c r="P136" s="1159">
        <v>1561592000</v>
      </c>
      <c r="Q136" s="1160"/>
      <c r="R136" s="2085"/>
    </row>
    <row r="137" spans="1:18" s="955" customFormat="1" ht="34" customHeight="1">
      <c r="A137" s="2069" t="s">
        <v>3648</v>
      </c>
      <c r="B137" s="2087">
        <v>134</v>
      </c>
      <c r="C137" s="1168" t="s">
        <v>4356</v>
      </c>
      <c r="D137" s="1162" t="s">
        <v>3372</v>
      </c>
      <c r="E137" s="1169" t="s">
        <v>2043</v>
      </c>
      <c r="F137" s="1162"/>
      <c r="G137" s="1162">
        <v>1</v>
      </c>
      <c r="H137" s="1162"/>
      <c r="I137" s="1170"/>
      <c r="J137" s="1168" t="s">
        <v>3816</v>
      </c>
      <c r="K137" s="1170">
        <v>2013</v>
      </c>
      <c r="L137" s="1170" t="s">
        <v>2044</v>
      </c>
      <c r="M137" s="1170"/>
      <c r="N137" s="1170"/>
      <c r="O137" s="1170" t="s">
        <v>886</v>
      </c>
      <c r="P137" s="1159">
        <v>614339000</v>
      </c>
      <c r="Q137" s="1160"/>
      <c r="R137" s="2085"/>
    </row>
    <row r="138" spans="1:18" s="955" customFormat="1" ht="34" customHeight="1">
      <c r="A138" s="2069" t="s">
        <v>3648</v>
      </c>
      <c r="B138" s="2087">
        <v>135</v>
      </c>
      <c r="C138" s="1168" t="s">
        <v>4357</v>
      </c>
      <c r="D138" s="1162" t="s">
        <v>3372</v>
      </c>
      <c r="E138" s="1169" t="s">
        <v>2045</v>
      </c>
      <c r="F138" s="1162"/>
      <c r="G138" s="1162">
        <v>1</v>
      </c>
      <c r="H138" s="1162"/>
      <c r="I138" s="1170"/>
      <c r="J138" s="1168" t="s">
        <v>2024</v>
      </c>
      <c r="K138" s="1170">
        <v>2013</v>
      </c>
      <c r="L138" s="1170" t="s">
        <v>2046</v>
      </c>
      <c r="M138" s="1170"/>
      <c r="N138" s="1170"/>
      <c r="O138" s="1170" t="s">
        <v>886</v>
      </c>
      <c r="P138" s="1159">
        <v>1620546000</v>
      </c>
      <c r="Q138" s="1160"/>
      <c r="R138" s="2085"/>
    </row>
    <row r="139" spans="1:18" s="955" customFormat="1" ht="34" customHeight="1">
      <c r="A139" s="2069" t="s">
        <v>3648</v>
      </c>
      <c r="B139" s="2087">
        <v>136</v>
      </c>
      <c r="C139" s="1168" t="s">
        <v>4358</v>
      </c>
      <c r="D139" s="1162" t="s">
        <v>3372</v>
      </c>
      <c r="E139" s="1169" t="s">
        <v>2047</v>
      </c>
      <c r="F139" s="1162"/>
      <c r="G139" s="1162">
        <v>1</v>
      </c>
      <c r="H139" s="1162"/>
      <c r="I139" s="1170"/>
      <c r="J139" s="1168" t="s">
        <v>3813</v>
      </c>
      <c r="K139" s="1170">
        <v>2013</v>
      </c>
      <c r="L139" s="1170" t="s">
        <v>2048</v>
      </c>
      <c r="M139" s="1170"/>
      <c r="N139" s="1170"/>
      <c r="O139" s="1170" t="s">
        <v>886</v>
      </c>
      <c r="P139" s="1159">
        <v>199309500</v>
      </c>
      <c r="Q139" s="1160"/>
      <c r="R139" s="2085"/>
    </row>
    <row r="140" spans="1:18" s="955" customFormat="1" ht="34" customHeight="1">
      <c r="A140" s="2069" t="s">
        <v>3648</v>
      </c>
      <c r="B140" s="2087">
        <v>137</v>
      </c>
      <c r="C140" s="1168" t="s">
        <v>4359</v>
      </c>
      <c r="D140" s="1162" t="s">
        <v>3372</v>
      </c>
      <c r="E140" s="1169" t="s">
        <v>2049</v>
      </c>
      <c r="F140" s="1162"/>
      <c r="G140" s="1162">
        <v>1</v>
      </c>
      <c r="H140" s="1162"/>
      <c r="I140" s="1170"/>
      <c r="J140" s="1168" t="s">
        <v>3811</v>
      </c>
      <c r="K140" s="1170">
        <v>2013</v>
      </c>
      <c r="L140" s="1170" t="s">
        <v>2050</v>
      </c>
      <c r="M140" s="1170"/>
      <c r="N140" s="1170"/>
      <c r="O140" s="1170" t="s">
        <v>886</v>
      </c>
      <c r="P140" s="1159">
        <v>469999000</v>
      </c>
      <c r="Q140" s="1160"/>
      <c r="R140" s="2085"/>
    </row>
    <row r="141" spans="1:18" s="955" customFormat="1" ht="34" customHeight="1">
      <c r="A141" s="2069" t="s">
        <v>3648</v>
      </c>
      <c r="B141" s="2087">
        <v>138</v>
      </c>
      <c r="C141" s="1168" t="s">
        <v>4360</v>
      </c>
      <c r="D141" s="1162" t="s">
        <v>3372</v>
      </c>
      <c r="E141" s="1169" t="s">
        <v>2051</v>
      </c>
      <c r="F141" s="1162"/>
      <c r="G141" s="1162">
        <v>1</v>
      </c>
      <c r="H141" s="1162"/>
      <c r="I141" s="1170"/>
      <c r="J141" s="1168" t="s">
        <v>2024</v>
      </c>
      <c r="K141" s="1170">
        <v>2013</v>
      </c>
      <c r="L141" s="1170" t="s">
        <v>2052</v>
      </c>
      <c r="M141" s="1170"/>
      <c r="N141" s="1170"/>
      <c r="O141" s="1170" t="s">
        <v>886</v>
      </c>
      <c r="P141" s="1159">
        <v>1050945300</v>
      </c>
      <c r="Q141" s="1160"/>
      <c r="R141" s="2085"/>
    </row>
    <row r="142" spans="1:18" s="955" customFormat="1" ht="34" customHeight="1">
      <c r="A142" s="2069" t="s">
        <v>3648</v>
      </c>
      <c r="B142" s="2087">
        <v>139</v>
      </c>
      <c r="C142" s="1168" t="s">
        <v>4361</v>
      </c>
      <c r="D142" s="1162" t="s">
        <v>3372</v>
      </c>
      <c r="E142" s="1169" t="s">
        <v>2053</v>
      </c>
      <c r="F142" s="1162"/>
      <c r="G142" s="1162">
        <v>1</v>
      </c>
      <c r="H142" s="1162"/>
      <c r="I142" s="1170"/>
      <c r="J142" s="1168" t="s">
        <v>2024</v>
      </c>
      <c r="K142" s="1170">
        <v>2013</v>
      </c>
      <c r="L142" s="1170" t="s">
        <v>2054</v>
      </c>
      <c r="M142" s="1170"/>
      <c r="N142" s="1170"/>
      <c r="O142" s="1170" t="s">
        <v>886</v>
      </c>
      <c r="P142" s="1159">
        <f>199460050+198824000</f>
        <v>398284050</v>
      </c>
      <c r="Q142" s="1160"/>
      <c r="R142" s="2085"/>
    </row>
    <row r="143" spans="1:18" s="955" customFormat="1" ht="34" customHeight="1">
      <c r="A143" s="2069" t="s">
        <v>3648</v>
      </c>
      <c r="B143" s="2087">
        <v>140</v>
      </c>
      <c r="C143" s="1168" t="s">
        <v>4362</v>
      </c>
      <c r="D143" s="1162" t="s">
        <v>3372</v>
      </c>
      <c r="E143" s="1169" t="s">
        <v>2055</v>
      </c>
      <c r="F143" s="1162"/>
      <c r="G143" s="1162">
        <v>1</v>
      </c>
      <c r="H143" s="1162"/>
      <c r="I143" s="1170"/>
      <c r="J143" s="1168" t="s">
        <v>1325</v>
      </c>
      <c r="K143" s="1170">
        <v>2013</v>
      </c>
      <c r="L143" s="1170" t="s">
        <v>2056</v>
      </c>
      <c r="M143" s="1170"/>
      <c r="N143" s="1170"/>
      <c r="O143" s="1170" t="s">
        <v>886</v>
      </c>
      <c r="P143" s="1159">
        <v>189743200</v>
      </c>
      <c r="Q143" s="1160"/>
      <c r="R143" s="2085"/>
    </row>
    <row r="144" spans="1:18" s="955" customFormat="1" ht="34" customHeight="1">
      <c r="A144" s="2069" t="s">
        <v>3648</v>
      </c>
      <c r="B144" s="2087">
        <v>141</v>
      </c>
      <c r="C144" s="1168" t="s">
        <v>4363</v>
      </c>
      <c r="D144" s="1162" t="s">
        <v>3372</v>
      </c>
      <c r="E144" s="1169" t="s">
        <v>2057</v>
      </c>
      <c r="F144" s="1162"/>
      <c r="G144" s="1162">
        <v>1</v>
      </c>
      <c r="H144" s="1162"/>
      <c r="I144" s="1170"/>
      <c r="J144" s="1168" t="s">
        <v>3806</v>
      </c>
      <c r="K144" s="1170">
        <v>2013</v>
      </c>
      <c r="L144" s="1170" t="s">
        <v>2056</v>
      </c>
      <c r="M144" s="1170"/>
      <c r="N144" s="1170"/>
      <c r="O144" s="1170" t="s">
        <v>886</v>
      </c>
      <c r="P144" s="1159">
        <f>189922150+198845000</f>
        <v>388767150</v>
      </c>
      <c r="Q144" s="1160"/>
      <c r="R144" s="2085"/>
    </row>
    <row r="145" spans="1:18" s="955" customFormat="1" ht="34" customHeight="1">
      <c r="A145" s="2069" t="s">
        <v>3648</v>
      </c>
      <c r="B145" s="2087">
        <v>142</v>
      </c>
      <c r="C145" s="1168" t="s">
        <v>4364</v>
      </c>
      <c r="D145" s="1162" t="s">
        <v>3372</v>
      </c>
      <c r="E145" s="1169" t="s">
        <v>2060</v>
      </c>
      <c r="F145" s="1162"/>
      <c r="G145" s="1162">
        <v>1</v>
      </c>
      <c r="H145" s="1162"/>
      <c r="I145" s="1170"/>
      <c r="J145" s="1168" t="s">
        <v>3804</v>
      </c>
      <c r="K145" s="1170">
        <v>2013</v>
      </c>
      <c r="L145" s="1170" t="s">
        <v>2061</v>
      </c>
      <c r="M145" s="1170"/>
      <c r="N145" s="1170"/>
      <c r="O145" s="1170" t="s">
        <v>886</v>
      </c>
      <c r="P145" s="1159">
        <v>189267450</v>
      </c>
      <c r="Q145" s="1160"/>
      <c r="R145" s="2085"/>
    </row>
    <row r="146" spans="1:18" s="955" customFormat="1" ht="34" customHeight="1">
      <c r="A146" s="2069" t="s">
        <v>3648</v>
      </c>
      <c r="B146" s="2087">
        <v>143</v>
      </c>
      <c r="C146" s="1168" t="s">
        <v>4365</v>
      </c>
      <c r="D146" s="1162" t="s">
        <v>3372</v>
      </c>
      <c r="E146" s="1169" t="s">
        <v>2062</v>
      </c>
      <c r="F146" s="1162"/>
      <c r="G146" s="1162">
        <v>1</v>
      </c>
      <c r="H146" s="1162"/>
      <c r="I146" s="1170"/>
      <c r="J146" s="1168" t="s">
        <v>3802</v>
      </c>
      <c r="K146" s="1170">
        <v>2013</v>
      </c>
      <c r="L146" s="1170" t="s">
        <v>2063</v>
      </c>
      <c r="M146" s="1170"/>
      <c r="N146" s="1170"/>
      <c r="O146" s="1170" t="s">
        <v>886</v>
      </c>
      <c r="P146" s="1159">
        <v>200444250</v>
      </c>
      <c r="Q146" s="1160"/>
      <c r="R146" s="2085"/>
    </row>
    <row r="147" spans="1:18" s="955" customFormat="1" ht="34" customHeight="1">
      <c r="A147" s="2069" t="s">
        <v>3648</v>
      </c>
      <c r="B147" s="2087">
        <v>144</v>
      </c>
      <c r="C147" s="1168" t="s">
        <v>4366</v>
      </c>
      <c r="D147" s="1162" t="s">
        <v>3372</v>
      </c>
      <c r="E147" s="1169" t="s">
        <v>2064</v>
      </c>
      <c r="F147" s="1162"/>
      <c r="G147" s="1162">
        <v>1</v>
      </c>
      <c r="H147" s="1162"/>
      <c r="I147" s="1170"/>
      <c r="J147" s="1168" t="s">
        <v>3735</v>
      </c>
      <c r="K147" s="1170">
        <v>2013</v>
      </c>
      <c r="L147" s="1170" t="s">
        <v>2065</v>
      </c>
      <c r="M147" s="1170"/>
      <c r="N147" s="1170"/>
      <c r="O147" s="1170" t="s">
        <v>886</v>
      </c>
      <c r="P147" s="1159">
        <f>189783201+198700000</f>
        <v>388483201</v>
      </c>
      <c r="Q147" s="1160"/>
      <c r="R147" s="2085"/>
    </row>
    <row r="148" spans="1:18" s="955" customFormat="1" ht="34" customHeight="1">
      <c r="A148" s="2069" t="s">
        <v>3648</v>
      </c>
      <c r="B148" s="2087">
        <v>145</v>
      </c>
      <c r="C148" s="1168" t="s">
        <v>4367</v>
      </c>
      <c r="D148" s="1162" t="s">
        <v>3372</v>
      </c>
      <c r="E148" s="1169" t="s">
        <v>2066</v>
      </c>
      <c r="F148" s="1162"/>
      <c r="G148" s="1162">
        <v>1</v>
      </c>
      <c r="H148" s="1162"/>
      <c r="I148" s="1170"/>
      <c r="J148" s="1168" t="s">
        <v>1535</v>
      </c>
      <c r="K148" s="1170">
        <v>2013</v>
      </c>
      <c r="L148" s="1170" t="s">
        <v>2067</v>
      </c>
      <c r="M148" s="1170"/>
      <c r="N148" s="1170"/>
      <c r="O148" s="1170" t="s">
        <v>886</v>
      </c>
      <c r="P148" s="1159">
        <v>1619415000</v>
      </c>
      <c r="Q148" s="1160"/>
      <c r="R148" s="2085"/>
    </row>
    <row r="149" spans="1:18" s="955" customFormat="1" ht="34" customHeight="1">
      <c r="A149" s="2069" t="s">
        <v>3648</v>
      </c>
      <c r="B149" s="2087">
        <v>146</v>
      </c>
      <c r="C149" s="1168" t="s">
        <v>4368</v>
      </c>
      <c r="D149" s="1162" t="s">
        <v>3372</v>
      </c>
      <c r="E149" s="1169" t="s">
        <v>2068</v>
      </c>
      <c r="F149" s="1162"/>
      <c r="G149" s="1162">
        <v>1</v>
      </c>
      <c r="H149" s="1162"/>
      <c r="I149" s="1170"/>
      <c r="J149" s="1168" t="s">
        <v>3798</v>
      </c>
      <c r="K149" s="1170">
        <v>2013</v>
      </c>
      <c r="L149" s="1170" t="s">
        <v>2069</v>
      </c>
      <c r="M149" s="1170"/>
      <c r="N149" s="1170"/>
      <c r="O149" s="1170" t="s">
        <v>886</v>
      </c>
      <c r="P149" s="1159">
        <v>1638820467</v>
      </c>
      <c r="Q149" s="1160"/>
      <c r="R149" s="2085"/>
    </row>
    <row r="150" spans="1:18" s="955" customFormat="1" ht="34" customHeight="1">
      <c r="A150" s="2069" t="s">
        <v>3648</v>
      </c>
      <c r="B150" s="2087">
        <v>147</v>
      </c>
      <c r="C150" s="1168" t="s">
        <v>4369</v>
      </c>
      <c r="D150" s="1162" t="s">
        <v>3372</v>
      </c>
      <c r="E150" s="1169" t="s">
        <v>2070</v>
      </c>
      <c r="F150" s="1162"/>
      <c r="G150" s="1162">
        <v>1</v>
      </c>
      <c r="H150" s="1162"/>
      <c r="I150" s="1170"/>
      <c r="J150" s="1168" t="s">
        <v>1655</v>
      </c>
      <c r="K150" s="1170">
        <v>2013</v>
      </c>
      <c r="L150" s="1170" t="s">
        <v>2071</v>
      </c>
      <c r="M150" s="1170"/>
      <c r="N150" s="1170"/>
      <c r="O150" s="1170" t="s">
        <v>886</v>
      </c>
      <c r="P150" s="1159">
        <v>439000100</v>
      </c>
      <c r="Q150" s="1160"/>
      <c r="R150" s="2085"/>
    </row>
    <row r="151" spans="1:18" s="955" customFormat="1" ht="34" customHeight="1">
      <c r="A151" s="2069" t="s">
        <v>3648</v>
      </c>
      <c r="B151" s="2087">
        <v>148</v>
      </c>
      <c r="C151" s="1168" t="s">
        <v>4370</v>
      </c>
      <c r="D151" s="1162" t="s">
        <v>3372</v>
      </c>
      <c r="E151" s="1169" t="s">
        <v>2072</v>
      </c>
      <c r="F151" s="1162"/>
      <c r="G151" s="1162">
        <v>782</v>
      </c>
      <c r="H151" s="1162"/>
      <c r="I151" s="1170"/>
      <c r="J151" s="1168" t="s">
        <v>3795</v>
      </c>
      <c r="K151" s="1170">
        <v>2013</v>
      </c>
      <c r="L151" s="1170" t="s">
        <v>2073</v>
      </c>
      <c r="M151" s="1170"/>
      <c r="N151" s="1170"/>
      <c r="O151" s="1170" t="s">
        <v>886</v>
      </c>
      <c r="P151" s="1159">
        <v>1304381000</v>
      </c>
      <c r="Q151" s="1160"/>
      <c r="R151" s="2085"/>
    </row>
    <row r="152" spans="1:18" s="955" customFormat="1" ht="34" customHeight="1">
      <c r="A152" s="2069" t="s">
        <v>3648</v>
      </c>
      <c r="B152" s="2087">
        <v>149</v>
      </c>
      <c r="C152" s="1168" t="s">
        <v>4371</v>
      </c>
      <c r="D152" s="1162" t="s">
        <v>3372</v>
      </c>
      <c r="E152" s="1169" t="s">
        <v>2074</v>
      </c>
      <c r="F152" s="1162"/>
      <c r="G152" s="1162">
        <v>1</v>
      </c>
      <c r="H152" s="1162"/>
      <c r="I152" s="1170"/>
      <c r="J152" s="1168" t="s">
        <v>3776</v>
      </c>
      <c r="K152" s="1170">
        <v>2013</v>
      </c>
      <c r="L152" s="1170" t="s">
        <v>2075</v>
      </c>
      <c r="M152" s="1170"/>
      <c r="N152" s="1170"/>
      <c r="O152" s="1170" t="s">
        <v>886</v>
      </c>
      <c r="P152" s="1159">
        <v>1757999000</v>
      </c>
      <c r="Q152" s="1160"/>
      <c r="R152" s="2085"/>
    </row>
    <row r="153" spans="1:18" s="955" customFormat="1" ht="34" customHeight="1">
      <c r="A153" s="2069" t="s">
        <v>3766</v>
      </c>
      <c r="B153" s="2087">
        <v>150</v>
      </c>
      <c r="C153" s="1168" t="s">
        <v>4372</v>
      </c>
      <c r="D153" s="1162" t="s">
        <v>3372</v>
      </c>
      <c r="E153" s="1169" t="s">
        <v>926</v>
      </c>
      <c r="F153" s="1162"/>
      <c r="G153" s="1162"/>
      <c r="H153" s="1162"/>
      <c r="I153" s="1170"/>
      <c r="J153" s="1168" t="s">
        <v>3792</v>
      </c>
      <c r="K153" s="1170">
        <v>2013</v>
      </c>
      <c r="L153" s="1170" t="s">
        <v>2076</v>
      </c>
      <c r="M153" s="1170"/>
      <c r="N153" s="1170"/>
      <c r="O153" s="1170" t="s">
        <v>886</v>
      </c>
      <c r="P153" s="1159">
        <f>1194518000+49940000</f>
        <v>1244458000</v>
      </c>
      <c r="Q153" s="1160"/>
      <c r="R153" s="2085"/>
    </row>
    <row r="154" spans="1:18" s="955" customFormat="1" ht="34" customHeight="1">
      <c r="A154" s="2069" t="s">
        <v>3766</v>
      </c>
      <c r="B154" s="2087">
        <v>151</v>
      </c>
      <c r="C154" s="1168" t="s">
        <v>4373</v>
      </c>
      <c r="D154" s="1162" t="s">
        <v>3372</v>
      </c>
      <c r="E154" s="1169" t="s">
        <v>941</v>
      </c>
      <c r="F154" s="1162"/>
      <c r="G154" s="1162"/>
      <c r="H154" s="1162"/>
      <c r="I154" s="1170"/>
      <c r="J154" s="1168" t="s">
        <v>1320</v>
      </c>
      <c r="K154" s="1170">
        <v>2013</v>
      </c>
      <c r="L154" s="1170" t="s">
        <v>2077</v>
      </c>
      <c r="M154" s="1170"/>
      <c r="N154" s="1170"/>
      <c r="O154" s="1170" t="s">
        <v>886</v>
      </c>
      <c r="P154" s="1159">
        <v>1098328000</v>
      </c>
      <c r="Q154" s="1160"/>
      <c r="R154" s="2085"/>
    </row>
    <row r="155" spans="1:18" s="955" customFormat="1" ht="34" customHeight="1">
      <c r="A155" s="2069" t="s">
        <v>3766</v>
      </c>
      <c r="B155" s="2087">
        <v>152</v>
      </c>
      <c r="C155" s="1168" t="s">
        <v>4374</v>
      </c>
      <c r="D155" s="1162" t="s">
        <v>3372</v>
      </c>
      <c r="E155" s="1169" t="s">
        <v>946</v>
      </c>
      <c r="F155" s="1162"/>
      <c r="G155" s="1162"/>
      <c r="H155" s="1162"/>
      <c r="I155" s="1170"/>
      <c r="J155" s="1168" t="s">
        <v>3789</v>
      </c>
      <c r="K155" s="1170">
        <v>2013</v>
      </c>
      <c r="L155" s="1170" t="s">
        <v>2078</v>
      </c>
      <c r="M155" s="1170"/>
      <c r="N155" s="1170"/>
      <c r="O155" s="1170" t="s">
        <v>886</v>
      </c>
      <c r="P155" s="1159">
        <f>1153860566+109114949</f>
        <v>1262975515</v>
      </c>
      <c r="Q155" s="1160"/>
      <c r="R155" s="2085"/>
    </row>
    <row r="156" spans="1:18" s="955" customFormat="1" ht="34" customHeight="1">
      <c r="A156" s="2069" t="s">
        <v>3766</v>
      </c>
      <c r="B156" s="2087">
        <v>153</v>
      </c>
      <c r="C156" s="1168" t="s">
        <v>4375</v>
      </c>
      <c r="D156" s="1162" t="s">
        <v>4093</v>
      </c>
      <c r="E156" s="1169" t="s">
        <v>949</v>
      </c>
      <c r="F156" s="1162"/>
      <c r="G156" s="1162"/>
      <c r="H156" s="1162"/>
      <c r="I156" s="1170"/>
      <c r="J156" s="1168" t="s">
        <v>3787</v>
      </c>
      <c r="K156" s="1170">
        <v>2013</v>
      </c>
      <c r="L156" s="1170" t="s">
        <v>2079</v>
      </c>
      <c r="M156" s="1170"/>
      <c r="N156" s="1170"/>
      <c r="O156" s="1170" t="s">
        <v>886</v>
      </c>
      <c r="P156" s="1159">
        <v>1108245866</v>
      </c>
      <c r="Q156" s="1160"/>
      <c r="R156" s="2085"/>
    </row>
    <row r="157" spans="1:18" s="955" customFormat="1" ht="34" customHeight="1">
      <c r="A157" s="2069" t="s">
        <v>3766</v>
      </c>
      <c r="B157" s="2087">
        <v>154</v>
      </c>
      <c r="C157" s="1168" t="s">
        <v>4376</v>
      </c>
      <c r="D157" s="1162" t="s">
        <v>4093</v>
      </c>
      <c r="E157" s="1169" t="s">
        <v>1053</v>
      </c>
      <c r="F157" s="1162"/>
      <c r="G157" s="1162"/>
      <c r="H157" s="1162"/>
      <c r="I157" s="1170"/>
      <c r="J157" s="1168" t="s">
        <v>3782</v>
      </c>
      <c r="K157" s="1170">
        <v>2013</v>
      </c>
      <c r="L157" s="1170" t="s">
        <v>2080</v>
      </c>
      <c r="M157" s="1170"/>
      <c r="N157" s="1170"/>
      <c r="O157" s="1170" t="s">
        <v>886</v>
      </c>
      <c r="P157" s="1159">
        <v>1105871083</v>
      </c>
      <c r="Q157" s="1160"/>
      <c r="R157" s="2085"/>
    </row>
    <row r="158" spans="1:18" s="955" customFormat="1" ht="34" customHeight="1">
      <c r="A158" s="2069" t="s">
        <v>3648</v>
      </c>
      <c r="B158" s="2087">
        <v>155</v>
      </c>
      <c r="C158" s="1168" t="s">
        <v>3786</v>
      </c>
      <c r="D158" s="1162" t="s">
        <v>3372</v>
      </c>
      <c r="E158" s="1169" t="s">
        <v>2081</v>
      </c>
      <c r="F158" s="1162"/>
      <c r="G158" s="1162">
        <v>1</v>
      </c>
      <c r="H158" s="1162"/>
      <c r="I158" s="1170"/>
      <c r="J158" s="1168" t="s">
        <v>3785</v>
      </c>
      <c r="K158" s="1170">
        <v>2013</v>
      </c>
      <c r="L158" s="1170" t="s">
        <v>2082</v>
      </c>
      <c r="M158" s="1170"/>
      <c r="N158" s="1170"/>
      <c r="O158" s="1170" t="s">
        <v>886</v>
      </c>
      <c r="P158" s="1159">
        <f>104680000+61108846.3044932</f>
        <v>165788846.30449319</v>
      </c>
      <c r="Q158" s="1160"/>
      <c r="R158" s="2085"/>
    </row>
    <row r="159" spans="1:18" s="955" customFormat="1" ht="34" customHeight="1">
      <c r="A159" s="2069" t="s">
        <v>3648</v>
      </c>
      <c r="B159" s="2087">
        <v>156</v>
      </c>
      <c r="C159" s="1168" t="s">
        <v>3784</v>
      </c>
      <c r="D159" s="1162" t="s">
        <v>3372</v>
      </c>
      <c r="E159" s="1169" t="s">
        <v>2083</v>
      </c>
      <c r="F159" s="1162"/>
      <c r="G159" s="1162">
        <v>1</v>
      </c>
      <c r="H159" s="1162"/>
      <c r="I159" s="1170"/>
      <c r="J159" s="1168" t="s">
        <v>3782</v>
      </c>
      <c r="K159" s="1170">
        <v>2013</v>
      </c>
      <c r="L159" s="1170" t="s">
        <v>2084</v>
      </c>
      <c r="M159" s="1170"/>
      <c r="N159" s="1170"/>
      <c r="O159" s="1170" t="s">
        <v>886</v>
      </c>
      <c r="P159" s="1159">
        <f>892219000+1077591870.9072</f>
        <v>1969810870.9072001</v>
      </c>
      <c r="Q159" s="1160"/>
      <c r="R159" s="2085"/>
    </row>
    <row r="160" spans="1:18" s="955" customFormat="1" ht="34" customHeight="1">
      <c r="A160" s="2069" t="s">
        <v>3648</v>
      </c>
      <c r="B160" s="2087">
        <v>157</v>
      </c>
      <c r="C160" s="1168" t="s">
        <v>4376</v>
      </c>
      <c r="D160" s="1160" t="s">
        <v>4093</v>
      </c>
      <c r="E160" s="1169" t="s">
        <v>1055</v>
      </c>
      <c r="F160" s="1162"/>
      <c r="G160" s="1162"/>
      <c r="H160" s="1162"/>
      <c r="I160" s="1170"/>
      <c r="J160" s="1168" t="s">
        <v>3782</v>
      </c>
      <c r="K160" s="1170">
        <v>2013</v>
      </c>
      <c r="L160" s="1170" t="s">
        <v>2089</v>
      </c>
      <c r="M160" s="1170"/>
      <c r="N160" s="1170"/>
      <c r="O160" s="1170" t="s">
        <v>886</v>
      </c>
      <c r="P160" s="1159">
        <v>200067000</v>
      </c>
      <c r="Q160" s="1160"/>
      <c r="R160" s="2085"/>
    </row>
    <row r="161" spans="1:18" s="955" customFormat="1" ht="34" customHeight="1">
      <c r="A161" s="2069" t="s">
        <v>3648</v>
      </c>
      <c r="B161" s="2087">
        <v>158</v>
      </c>
      <c r="C161" s="1168" t="s">
        <v>4377</v>
      </c>
      <c r="D161" s="1162" t="s">
        <v>3372</v>
      </c>
      <c r="E161" s="1169" t="s">
        <v>2090</v>
      </c>
      <c r="F161" s="1162"/>
      <c r="G161" s="1162">
        <v>1</v>
      </c>
      <c r="H161" s="1162"/>
      <c r="I161" s="1170"/>
      <c r="J161" s="1168" t="s">
        <v>3742</v>
      </c>
      <c r="K161" s="1170">
        <v>2013</v>
      </c>
      <c r="L161" s="1170" t="s">
        <v>2091</v>
      </c>
      <c r="M161" s="1170"/>
      <c r="N161" s="1170"/>
      <c r="O161" s="1170" t="s">
        <v>886</v>
      </c>
      <c r="P161" s="1159">
        <v>200083000</v>
      </c>
      <c r="Q161" s="1160"/>
      <c r="R161" s="2085"/>
    </row>
    <row r="162" spans="1:18" s="955" customFormat="1" ht="34" customHeight="1">
      <c r="A162" s="2069" t="s">
        <v>3648</v>
      </c>
      <c r="B162" s="2087">
        <v>159</v>
      </c>
      <c r="C162" s="1168" t="s">
        <v>4378</v>
      </c>
      <c r="D162" s="1162" t="s">
        <v>3372</v>
      </c>
      <c r="E162" s="1169" t="s">
        <v>2092</v>
      </c>
      <c r="F162" s="1162"/>
      <c r="G162" s="1162">
        <v>1</v>
      </c>
      <c r="H162" s="1162"/>
      <c r="I162" s="1170"/>
      <c r="J162" s="1168" t="s">
        <v>3779</v>
      </c>
      <c r="K162" s="1170">
        <v>2013</v>
      </c>
      <c r="L162" s="1170" t="s">
        <v>2093</v>
      </c>
      <c r="M162" s="1170"/>
      <c r="N162" s="1170"/>
      <c r="O162" s="1170" t="s">
        <v>886</v>
      </c>
      <c r="P162" s="1159">
        <v>199909000</v>
      </c>
      <c r="Q162" s="1160"/>
      <c r="R162" s="2085"/>
    </row>
    <row r="163" spans="1:18" s="955" customFormat="1" ht="34" customHeight="1">
      <c r="A163" s="2069" t="s">
        <v>3648</v>
      </c>
      <c r="B163" s="2087">
        <v>160</v>
      </c>
      <c r="C163" s="1168" t="s">
        <v>4379</v>
      </c>
      <c r="D163" s="1162" t="s">
        <v>3372</v>
      </c>
      <c r="E163" s="1169" t="s">
        <v>2094</v>
      </c>
      <c r="F163" s="1162"/>
      <c r="G163" s="1162">
        <v>1</v>
      </c>
      <c r="H163" s="1162"/>
      <c r="I163" s="1170"/>
      <c r="J163" s="1168" t="s">
        <v>1304</v>
      </c>
      <c r="K163" s="1170">
        <v>2013</v>
      </c>
      <c r="L163" s="1170" t="s">
        <v>2095</v>
      </c>
      <c r="M163" s="1170"/>
      <c r="N163" s="1170"/>
      <c r="O163" s="1170" t="s">
        <v>886</v>
      </c>
      <c r="P163" s="1159">
        <v>200161000</v>
      </c>
      <c r="Q163" s="1160"/>
      <c r="R163" s="2085"/>
    </row>
    <row r="164" spans="1:18" s="955" customFormat="1" ht="34" customHeight="1">
      <c r="A164" s="2069" t="s">
        <v>3648</v>
      </c>
      <c r="B164" s="2087">
        <v>161</v>
      </c>
      <c r="C164" s="1168" t="s">
        <v>4380</v>
      </c>
      <c r="D164" s="1162" t="s">
        <v>3372</v>
      </c>
      <c r="E164" s="1169" t="s">
        <v>2096</v>
      </c>
      <c r="F164" s="1162"/>
      <c r="G164" s="1162">
        <v>1</v>
      </c>
      <c r="H164" s="1162"/>
      <c r="I164" s="1170"/>
      <c r="J164" s="1168" t="s">
        <v>3776</v>
      </c>
      <c r="K164" s="1170">
        <v>2013</v>
      </c>
      <c r="L164" s="1170" t="s">
        <v>2097</v>
      </c>
      <c r="M164" s="1170"/>
      <c r="N164" s="1170"/>
      <c r="O164" s="1170" t="s">
        <v>886</v>
      </c>
      <c r="P164" s="1159">
        <v>200187000</v>
      </c>
      <c r="Q164" s="1160"/>
      <c r="R164" s="2085"/>
    </row>
    <row r="165" spans="1:18" s="955" customFormat="1" ht="34" customHeight="1">
      <c r="A165" s="2069" t="s">
        <v>3648</v>
      </c>
      <c r="B165" s="2087">
        <v>162</v>
      </c>
      <c r="C165" s="1168" t="s">
        <v>4381</v>
      </c>
      <c r="D165" s="1162" t="s">
        <v>3372</v>
      </c>
      <c r="E165" s="1169" t="s">
        <v>2098</v>
      </c>
      <c r="F165" s="1162"/>
      <c r="G165" s="1162">
        <v>1</v>
      </c>
      <c r="H165" s="1162"/>
      <c r="I165" s="1170"/>
      <c r="J165" s="1168" t="s">
        <v>3773</v>
      </c>
      <c r="K165" s="1170">
        <v>2013</v>
      </c>
      <c r="L165" s="1170" t="s">
        <v>2099</v>
      </c>
      <c r="M165" s="1170"/>
      <c r="N165" s="1170"/>
      <c r="O165" s="1170" t="s">
        <v>886</v>
      </c>
      <c r="P165" s="1159">
        <f>119129000+198911000</f>
        <v>318040000</v>
      </c>
      <c r="Q165" s="1160"/>
      <c r="R165" s="2085"/>
    </row>
    <row r="166" spans="1:18" s="955" customFormat="1" ht="34" customHeight="1">
      <c r="A166" s="2069" t="s">
        <v>3648</v>
      </c>
      <c r="B166" s="2087">
        <v>163</v>
      </c>
      <c r="C166" s="1168" t="s">
        <v>4382</v>
      </c>
      <c r="D166" s="1162" t="s">
        <v>3372</v>
      </c>
      <c r="E166" s="1169" t="s">
        <v>2100</v>
      </c>
      <c r="F166" s="1162"/>
      <c r="G166" s="1162">
        <v>1</v>
      </c>
      <c r="H166" s="1162"/>
      <c r="I166" s="1170"/>
      <c r="J166" s="1168" t="s">
        <v>3773</v>
      </c>
      <c r="K166" s="1170">
        <v>2013</v>
      </c>
      <c r="L166" s="1170" t="s">
        <v>2101</v>
      </c>
      <c r="M166" s="1170"/>
      <c r="N166" s="1170"/>
      <c r="O166" s="1170" t="s">
        <v>886</v>
      </c>
      <c r="P166" s="1159">
        <f>151686680+47506320</f>
        <v>199193000</v>
      </c>
      <c r="Q166" s="1160"/>
      <c r="R166" s="2085"/>
    </row>
    <row r="167" spans="1:18" s="955" customFormat="1" ht="34" customHeight="1">
      <c r="A167" s="2069" t="s">
        <v>3648</v>
      </c>
      <c r="B167" s="2087">
        <v>164</v>
      </c>
      <c r="C167" s="1168" t="s">
        <v>4383</v>
      </c>
      <c r="D167" s="1162" t="s">
        <v>3372</v>
      </c>
      <c r="E167" s="1169" t="s">
        <v>2102</v>
      </c>
      <c r="F167" s="1162"/>
      <c r="G167" s="1162">
        <v>1</v>
      </c>
      <c r="H167" s="1162"/>
      <c r="I167" s="1170"/>
      <c r="J167" s="1168" t="s">
        <v>3771</v>
      </c>
      <c r="K167" s="1170">
        <v>2013</v>
      </c>
      <c r="L167" s="1170" t="s">
        <v>2103</v>
      </c>
      <c r="M167" s="1170"/>
      <c r="N167" s="1170"/>
      <c r="O167" s="1170" t="s">
        <v>886</v>
      </c>
      <c r="P167" s="1159">
        <v>200181000</v>
      </c>
      <c r="Q167" s="1160"/>
      <c r="R167" s="2085"/>
    </row>
    <row r="168" spans="1:18" s="955" customFormat="1" ht="34" customHeight="1">
      <c r="A168" s="2069" t="s">
        <v>3648</v>
      </c>
      <c r="B168" s="2087">
        <v>165</v>
      </c>
      <c r="C168" s="1168" t="s">
        <v>4384</v>
      </c>
      <c r="D168" s="1162" t="s">
        <v>3372</v>
      </c>
      <c r="E168" s="1169" t="s">
        <v>2104</v>
      </c>
      <c r="F168" s="1162"/>
      <c r="G168" s="1162">
        <v>1</v>
      </c>
      <c r="H168" s="1162"/>
      <c r="I168" s="1170"/>
      <c r="J168" s="1168" t="s">
        <v>3769</v>
      </c>
      <c r="K168" s="1170">
        <v>2013</v>
      </c>
      <c r="L168" s="1170" t="s">
        <v>2105</v>
      </c>
      <c r="M168" s="1170"/>
      <c r="N168" s="1170"/>
      <c r="O168" s="1170" t="s">
        <v>886</v>
      </c>
      <c r="P168" s="1159">
        <v>199864000</v>
      </c>
      <c r="Q168" s="1160"/>
      <c r="R168" s="2085"/>
    </row>
    <row r="169" spans="1:18" s="955" customFormat="1" ht="34" customHeight="1">
      <c r="A169" s="2069" t="s">
        <v>3648</v>
      </c>
      <c r="B169" s="2087">
        <v>166</v>
      </c>
      <c r="C169" s="1168" t="s">
        <v>4385</v>
      </c>
      <c r="D169" s="1162" t="s">
        <v>3372</v>
      </c>
      <c r="E169" s="1169" t="s">
        <v>2106</v>
      </c>
      <c r="F169" s="1162"/>
      <c r="G169" s="1162">
        <v>1</v>
      </c>
      <c r="H169" s="1162"/>
      <c r="I169" s="1170"/>
      <c r="J169" s="1168" t="s">
        <v>3690</v>
      </c>
      <c r="K169" s="1170">
        <v>2013</v>
      </c>
      <c r="L169" s="1170" t="s">
        <v>2107</v>
      </c>
      <c r="M169" s="1170"/>
      <c r="N169" s="1170"/>
      <c r="O169" s="1170" t="s">
        <v>886</v>
      </c>
      <c r="P169" s="1159">
        <v>200112000</v>
      </c>
      <c r="Q169" s="1160"/>
      <c r="R169" s="2085"/>
    </row>
    <row r="170" spans="1:18" s="955" customFormat="1" ht="34" customHeight="1">
      <c r="A170" s="2069" t="s">
        <v>3648</v>
      </c>
      <c r="B170" s="2087">
        <v>167</v>
      </c>
      <c r="C170" s="1168" t="s">
        <v>4386</v>
      </c>
      <c r="D170" s="1162" t="s">
        <v>3372</v>
      </c>
      <c r="E170" s="1169" t="s">
        <v>926</v>
      </c>
      <c r="F170" s="1162"/>
      <c r="G170" s="1162"/>
      <c r="H170" s="1162"/>
      <c r="I170" s="1170"/>
      <c r="J170" s="1168" t="s">
        <v>961</v>
      </c>
      <c r="K170" s="1170">
        <v>2013</v>
      </c>
      <c r="L170" s="1170" t="s">
        <v>2108</v>
      </c>
      <c r="M170" s="1170"/>
      <c r="N170" s="1170"/>
      <c r="O170" s="1170" t="s">
        <v>886</v>
      </c>
      <c r="P170" s="1159">
        <v>118030000</v>
      </c>
      <c r="Q170" s="1160"/>
      <c r="R170" s="2085"/>
    </row>
    <row r="171" spans="1:18" s="955" customFormat="1" ht="34" customHeight="1">
      <c r="A171" s="2069" t="s">
        <v>3766</v>
      </c>
      <c r="B171" s="2087">
        <v>168</v>
      </c>
      <c r="C171" s="1168" t="s">
        <v>4387</v>
      </c>
      <c r="D171" s="1160" t="s">
        <v>4093</v>
      </c>
      <c r="E171" s="1169" t="s">
        <v>1060</v>
      </c>
      <c r="F171" s="1162"/>
      <c r="G171" s="1162"/>
      <c r="H171" s="1162"/>
      <c r="I171" s="1170"/>
      <c r="J171" s="1168" t="s">
        <v>3764</v>
      </c>
      <c r="K171" s="1170">
        <v>2013</v>
      </c>
      <c r="L171" s="1170" t="s">
        <v>2109</v>
      </c>
      <c r="M171" s="1170"/>
      <c r="N171" s="1170"/>
      <c r="O171" s="1170" t="s">
        <v>886</v>
      </c>
      <c r="P171" s="1159">
        <v>124147000</v>
      </c>
      <c r="Q171" s="1160"/>
      <c r="R171" s="2085"/>
    </row>
    <row r="172" spans="1:18" s="955" customFormat="1" ht="34" customHeight="1">
      <c r="A172" s="2069" t="s">
        <v>3648</v>
      </c>
      <c r="B172" s="2087">
        <v>169</v>
      </c>
      <c r="C172" s="1168" t="s">
        <v>4388</v>
      </c>
      <c r="D172" s="1162" t="s">
        <v>3372</v>
      </c>
      <c r="E172" s="1169" t="s">
        <v>2110</v>
      </c>
      <c r="F172" s="1162"/>
      <c r="G172" s="1162">
        <v>1</v>
      </c>
      <c r="H172" s="1162"/>
      <c r="I172" s="1170"/>
      <c r="J172" s="1168" t="s">
        <v>3762</v>
      </c>
      <c r="K172" s="1170">
        <v>2013</v>
      </c>
      <c r="L172" s="1170" t="s">
        <v>2111</v>
      </c>
      <c r="M172" s="1170"/>
      <c r="N172" s="1170"/>
      <c r="O172" s="1170" t="s">
        <v>886</v>
      </c>
      <c r="P172" s="1159">
        <v>199103000</v>
      </c>
      <c r="Q172" s="1160"/>
      <c r="R172" s="2085"/>
    </row>
    <row r="173" spans="1:18" s="955" customFormat="1" ht="34" customHeight="1">
      <c r="A173" s="2069" t="s">
        <v>3648</v>
      </c>
      <c r="B173" s="2087">
        <v>170</v>
      </c>
      <c r="C173" s="1168" t="s">
        <v>4389</v>
      </c>
      <c r="D173" s="1162" t="s">
        <v>3372</v>
      </c>
      <c r="E173" s="1169" t="s">
        <v>2112</v>
      </c>
      <c r="F173" s="1162"/>
      <c r="G173" s="1162">
        <v>1</v>
      </c>
      <c r="H173" s="1162"/>
      <c r="I173" s="1170"/>
      <c r="J173" s="1168" t="s">
        <v>1281</v>
      </c>
      <c r="K173" s="1170">
        <v>2013</v>
      </c>
      <c r="L173" s="1170" t="s">
        <v>2113</v>
      </c>
      <c r="M173" s="1170"/>
      <c r="N173" s="1170"/>
      <c r="O173" s="1170" t="s">
        <v>886</v>
      </c>
      <c r="P173" s="1159">
        <v>198639000</v>
      </c>
      <c r="Q173" s="1160"/>
      <c r="R173" s="2085"/>
    </row>
    <row r="174" spans="1:18" s="955" customFormat="1" ht="34" customHeight="1">
      <c r="A174" s="2069" t="s">
        <v>3648</v>
      </c>
      <c r="B174" s="2087">
        <v>171</v>
      </c>
      <c r="C174" s="1168" t="s">
        <v>4390</v>
      </c>
      <c r="D174" s="1162" t="s">
        <v>3372</v>
      </c>
      <c r="E174" s="1169" t="s">
        <v>2114</v>
      </c>
      <c r="F174" s="1162"/>
      <c r="G174" s="1162">
        <v>1</v>
      </c>
      <c r="H174" s="1162"/>
      <c r="I174" s="1170"/>
      <c r="J174" s="1168" t="s">
        <v>3690</v>
      </c>
      <c r="K174" s="1170">
        <v>2013</v>
      </c>
      <c r="L174" s="1170" t="s">
        <v>2115</v>
      </c>
      <c r="M174" s="1170"/>
      <c r="N174" s="1170"/>
      <c r="O174" s="1170" t="s">
        <v>886</v>
      </c>
      <c r="P174" s="1159">
        <v>75206000</v>
      </c>
      <c r="Q174" s="1160"/>
      <c r="R174" s="2085"/>
    </row>
    <row r="175" spans="1:18" s="955" customFormat="1" ht="34" customHeight="1">
      <c r="A175" s="2069" t="s">
        <v>3648</v>
      </c>
      <c r="B175" s="2087">
        <v>172</v>
      </c>
      <c r="C175" s="1168" t="s">
        <v>4391</v>
      </c>
      <c r="D175" s="1162" t="s">
        <v>3372</v>
      </c>
      <c r="E175" s="1169" t="s">
        <v>2116</v>
      </c>
      <c r="F175" s="1162"/>
      <c r="G175" s="1162">
        <v>1</v>
      </c>
      <c r="H175" s="1162"/>
      <c r="I175" s="1170"/>
      <c r="J175" s="1168" t="s">
        <v>3758</v>
      </c>
      <c r="K175" s="1170">
        <v>2013</v>
      </c>
      <c r="L175" s="1170" t="s">
        <v>2117</v>
      </c>
      <c r="M175" s="1170"/>
      <c r="N175" s="1170"/>
      <c r="O175" s="1170" t="s">
        <v>886</v>
      </c>
      <c r="P175" s="1159">
        <v>200209000</v>
      </c>
      <c r="Q175" s="1160"/>
      <c r="R175" s="2085"/>
    </row>
    <row r="176" spans="1:18" s="955" customFormat="1" ht="34" customHeight="1">
      <c r="A176" s="2069" t="s">
        <v>3648</v>
      </c>
      <c r="B176" s="2087">
        <v>173</v>
      </c>
      <c r="C176" s="1168" t="s">
        <v>4392</v>
      </c>
      <c r="D176" s="1162" t="s">
        <v>3372</v>
      </c>
      <c r="E176" s="1170"/>
      <c r="F176" s="1162"/>
      <c r="G176" s="1162"/>
      <c r="H176" s="1162"/>
      <c r="I176" s="1170"/>
      <c r="J176" s="1168"/>
      <c r="K176" s="1172">
        <v>2013</v>
      </c>
      <c r="L176" s="1170"/>
      <c r="M176" s="1170"/>
      <c r="N176" s="1170"/>
      <c r="O176" s="1170" t="s">
        <v>886</v>
      </c>
      <c r="P176" s="1159">
        <v>729509342.34135783</v>
      </c>
      <c r="Q176" s="1160"/>
      <c r="R176" s="2085"/>
    </row>
    <row r="177" spans="1:18" s="955" customFormat="1" ht="34" customHeight="1">
      <c r="A177" s="2069" t="s">
        <v>3648</v>
      </c>
      <c r="B177" s="2087">
        <v>174</v>
      </c>
      <c r="C177" s="1160" t="s">
        <v>4393</v>
      </c>
      <c r="D177" s="1162" t="s">
        <v>3372</v>
      </c>
      <c r="E177" s="1169" t="s">
        <v>2118</v>
      </c>
      <c r="F177" s="1162"/>
      <c r="G177" s="1162"/>
      <c r="H177" s="1162"/>
      <c r="I177" s="1170"/>
      <c r="J177" s="1168" t="s">
        <v>3755</v>
      </c>
      <c r="K177" s="1170">
        <v>2014</v>
      </c>
      <c r="L177" s="1170" t="s">
        <v>2119</v>
      </c>
      <c r="M177" s="1170"/>
      <c r="N177" s="1170"/>
      <c r="O177" s="1170" t="s">
        <v>886</v>
      </c>
      <c r="P177" s="1159">
        <v>3657911000</v>
      </c>
      <c r="Q177" s="1160"/>
      <c r="R177" s="2085"/>
    </row>
    <row r="178" spans="1:18" s="955" customFormat="1" ht="34" customHeight="1">
      <c r="A178" s="2069" t="s">
        <v>3648</v>
      </c>
      <c r="B178" s="2087">
        <v>175</v>
      </c>
      <c r="C178" s="1168" t="s">
        <v>4394</v>
      </c>
      <c r="D178" s="1162" t="s">
        <v>3372</v>
      </c>
      <c r="E178" s="1169" t="s">
        <v>2120</v>
      </c>
      <c r="F178" s="1162"/>
      <c r="G178" s="1162"/>
      <c r="H178" s="1162"/>
      <c r="I178" s="1170"/>
      <c r="J178" s="1168" t="s">
        <v>3753</v>
      </c>
      <c r="K178" s="1170">
        <v>2014</v>
      </c>
      <c r="L178" s="1170" t="s">
        <v>2121</v>
      </c>
      <c r="M178" s="1170"/>
      <c r="N178" s="1170"/>
      <c r="O178" s="1170" t="s">
        <v>886</v>
      </c>
      <c r="P178" s="1159">
        <v>1753534000</v>
      </c>
      <c r="Q178" s="1160"/>
      <c r="R178" s="2085"/>
    </row>
    <row r="179" spans="1:18" s="955" customFormat="1" ht="34" customHeight="1">
      <c r="A179" s="2069" t="s">
        <v>3648</v>
      </c>
      <c r="B179" s="2087">
        <v>176</v>
      </c>
      <c r="C179" s="1168" t="s">
        <v>4395</v>
      </c>
      <c r="D179" s="1162" t="s">
        <v>3372</v>
      </c>
      <c r="E179" s="1169" t="s">
        <v>2122</v>
      </c>
      <c r="F179" s="1162"/>
      <c r="G179" s="1162"/>
      <c r="H179" s="1162"/>
      <c r="I179" s="1170"/>
      <c r="J179" s="1168" t="s">
        <v>3750</v>
      </c>
      <c r="K179" s="1170">
        <v>2014</v>
      </c>
      <c r="L179" s="1170" t="s">
        <v>2123</v>
      </c>
      <c r="M179" s="1170"/>
      <c r="N179" s="1170"/>
      <c r="O179" s="1170" t="s">
        <v>886</v>
      </c>
      <c r="P179" s="1192">
        <v>3621094500</v>
      </c>
      <c r="Q179" s="1160"/>
      <c r="R179" s="2085"/>
    </row>
    <row r="180" spans="1:18" s="955" customFormat="1" ht="34" customHeight="1">
      <c r="A180" s="2069" t="s">
        <v>3648</v>
      </c>
      <c r="B180" s="2087">
        <v>178</v>
      </c>
      <c r="C180" s="1168" t="s">
        <v>4396</v>
      </c>
      <c r="D180" s="1162" t="s">
        <v>3372</v>
      </c>
      <c r="E180" s="1169" t="s">
        <v>2124</v>
      </c>
      <c r="F180" s="1162"/>
      <c r="G180" s="1162"/>
      <c r="H180" s="1162"/>
      <c r="I180" s="1170"/>
      <c r="J180" s="1168" t="s">
        <v>3748</v>
      </c>
      <c r="K180" s="1170">
        <v>2014</v>
      </c>
      <c r="L180" s="1170" t="s">
        <v>2125</v>
      </c>
      <c r="M180" s="1170"/>
      <c r="N180" s="1170"/>
      <c r="O180" s="1170" t="s">
        <v>886</v>
      </c>
      <c r="P180" s="1159">
        <v>1557411000</v>
      </c>
      <c r="Q180" s="1160"/>
      <c r="R180" s="2085"/>
    </row>
    <row r="181" spans="1:18" s="955" customFormat="1" ht="34" customHeight="1">
      <c r="A181" s="2069" t="s">
        <v>3648</v>
      </c>
      <c r="B181" s="2087">
        <v>179</v>
      </c>
      <c r="C181" s="1168" t="s">
        <v>4397</v>
      </c>
      <c r="D181" s="1162" t="s">
        <v>3372</v>
      </c>
      <c r="E181" s="1169" t="s">
        <v>2126</v>
      </c>
      <c r="F181" s="1162"/>
      <c r="G181" s="1162"/>
      <c r="H181" s="1162"/>
      <c r="I181" s="1170"/>
      <c r="J181" s="1168" t="s">
        <v>3659</v>
      </c>
      <c r="K181" s="1170">
        <v>2014</v>
      </c>
      <c r="L181" s="1170" t="s">
        <v>2127</v>
      </c>
      <c r="M181" s="1170"/>
      <c r="N181" s="1170"/>
      <c r="O181" s="1170" t="s">
        <v>886</v>
      </c>
      <c r="P181" s="1159">
        <v>197632000</v>
      </c>
      <c r="Q181" s="1160"/>
      <c r="R181" s="2085"/>
    </row>
    <row r="182" spans="1:18" s="955" customFormat="1" ht="34" customHeight="1">
      <c r="A182" s="2069" t="s">
        <v>3648</v>
      </c>
      <c r="B182" s="2087">
        <v>180</v>
      </c>
      <c r="C182" s="1168" t="s">
        <v>4398</v>
      </c>
      <c r="D182" s="1162" t="s">
        <v>3372</v>
      </c>
      <c r="E182" s="1169" t="s">
        <v>2128</v>
      </c>
      <c r="F182" s="1162"/>
      <c r="G182" s="1162"/>
      <c r="H182" s="1162"/>
      <c r="I182" s="1170"/>
      <c r="J182" s="1168" t="s">
        <v>3745</v>
      </c>
      <c r="K182" s="1170">
        <v>2014</v>
      </c>
      <c r="L182" s="1170" t="s">
        <v>2129</v>
      </c>
      <c r="M182" s="1170"/>
      <c r="N182" s="1170"/>
      <c r="O182" s="1170" t="s">
        <v>886</v>
      </c>
      <c r="P182" s="1159">
        <v>379482000</v>
      </c>
      <c r="Q182" s="1160"/>
      <c r="R182" s="2085"/>
    </row>
    <row r="183" spans="1:18" s="955" customFormat="1" ht="34" customHeight="1">
      <c r="A183" s="2069" t="s">
        <v>3648</v>
      </c>
      <c r="B183" s="2087">
        <v>181</v>
      </c>
      <c r="C183" s="1161" t="s">
        <v>4399</v>
      </c>
      <c r="D183" s="1162" t="s">
        <v>3372</v>
      </c>
      <c r="E183" s="1169" t="s">
        <v>2130</v>
      </c>
      <c r="F183" s="1162"/>
      <c r="G183" s="1162"/>
      <c r="H183" s="1162"/>
      <c r="I183" s="1170"/>
      <c r="J183" s="1168" t="s">
        <v>3744</v>
      </c>
      <c r="K183" s="1170">
        <v>2014</v>
      </c>
      <c r="L183" s="1170" t="s">
        <v>2129</v>
      </c>
      <c r="M183" s="1170"/>
      <c r="N183" s="1170"/>
      <c r="O183" s="1170" t="s">
        <v>886</v>
      </c>
      <c r="P183" s="1159">
        <v>198885000</v>
      </c>
      <c r="Q183" s="1160"/>
      <c r="R183" s="2085"/>
    </row>
    <row r="184" spans="1:18" s="955" customFormat="1" ht="34" customHeight="1">
      <c r="A184" s="2069" t="s">
        <v>3648</v>
      </c>
      <c r="B184" s="2087">
        <v>182</v>
      </c>
      <c r="C184" s="1160" t="s">
        <v>4400</v>
      </c>
      <c r="D184" s="1162" t="s">
        <v>3372</v>
      </c>
      <c r="E184" s="1169" t="s">
        <v>2131</v>
      </c>
      <c r="F184" s="1162"/>
      <c r="G184" s="1162"/>
      <c r="H184" s="1162"/>
      <c r="I184" s="1170"/>
      <c r="J184" s="1168" t="s">
        <v>3742</v>
      </c>
      <c r="K184" s="1170">
        <v>2014</v>
      </c>
      <c r="L184" s="1170" t="s">
        <v>2132</v>
      </c>
      <c r="M184" s="1170"/>
      <c r="N184" s="1170"/>
      <c r="O184" s="1170" t="s">
        <v>886</v>
      </c>
      <c r="P184" s="1159">
        <v>198655000</v>
      </c>
      <c r="Q184" s="1160"/>
      <c r="R184" s="2085"/>
    </row>
    <row r="185" spans="1:18" s="955" customFormat="1" ht="34" customHeight="1">
      <c r="A185" s="2069" t="s">
        <v>3648</v>
      </c>
      <c r="B185" s="2087">
        <v>183</v>
      </c>
      <c r="C185" s="1168" t="s">
        <v>4401</v>
      </c>
      <c r="D185" s="1162" t="s">
        <v>3372</v>
      </c>
      <c r="E185" s="1169" t="s">
        <v>2133</v>
      </c>
      <c r="F185" s="1162"/>
      <c r="G185" s="1162"/>
      <c r="H185" s="1162"/>
      <c r="I185" s="1170"/>
      <c r="J185" s="1168" t="s">
        <v>1266</v>
      </c>
      <c r="K185" s="1170">
        <v>2014</v>
      </c>
      <c r="L185" s="1170" t="s">
        <v>2134</v>
      </c>
      <c r="M185" s="1170"/>
      <c r="N185" s="1170"/>
      <c r="O185" s="1170" t="s">
        <v>886</v>
      </c>
      <c r="P185" s="1159">
        <v>199084000</v>
      </c>
      <c r="Q185" s="1160"/>
      <c r="R185" s="2085"/>
    </row>
    <row r="186" spans="1:18" s="955" customFormat="1" ht="34" customHeight="1">
      <c r="A186" s="2069" t="s">
        <v>3648</v>
      </c>
      <c r="B186" s="2087">
        <v>184</v>
      </c>
      <c r="C186" s="1168" t="s">
        <v>4402</v>
      </c>
      <c r="D186" s="1162" t="s">
        <v>3372</v>
      </c>
      <c r="E186" s="1169" t="s">
        <v>2043</v>
      </c>
      <c r="F186" s="1162"/>
      <c r="G186" s="1162"/>
      <c r="H186" s="1162"/>
      <c r="I186" s="1170"/>
      <c r="J186" s="1168" t="s">
        <v>3739</v>
      </c>
      <c r="K186" s="1170">
        <v>2014</v>
      </c>
      <c r="L186" s="1170" t="s">
        <v>2135</v>
      </c>
      <c r="M186" s="1170"/>
      <c r="N186" s="1170"/>
      <c r="O186" s="1170" t="s">
        <v>886</v>
      </c>
      <c r="P186" s="1159">
        <v>198917000</v>
      </c>
      <c r="Q186" s="1160"/>
      <c r="R186" s="2085"/>
    </row>
    <row r="187" spans="1:18" s="955" customFormat="1" ht="34" customHeight="1">
      <c r="A187" s="2069" t="s">
        <v>3648</v>
      </c>
      <c r="B187" s="2087">
        <v>185</v>
      </c>
      <c r="C187" s="1168" t="s">
        <v>4403</v>
      </c>
      <c r="D187" s="1162" t="s">
        <v>3372</v>
      </c>
      <c r="E187" s="1169" t="s">
        <v>1103</v>
      </c>
      <c r="F187" s="1162"/>
      <c r="G187" s="1162"/>
      <c r="H187" s="1162"/>
      <c r="I187" s="1170"/>
      <c r="J187" s="1168" t="s">
        <v>3737</v>
      </c>
      <c r="K187" s="1170">
        <v>2014</v>
      </c>
      <c r="L187" s="1170" t="s">
        <v>2136</v>
      </c>
      <c r="M187" s="1170"/>
      <c r="N187" s="1170"/>
      <c r="O187" s="1170" t="s">
        <v>886</v>
      </c>
      <c r="P187" s="1159">
        <v>198920000</v>
      </c>
      <c r="Q187" s="1160"/>
      <c r="R187" s="2085"/>
    </row>
    <row r="188" spans="1:18" s="955" customFormat="1" ht="34" customHeight="1">
      <c r="A188" s="2069" t="s">
        <v>3648</v>
      </c>
      <c r="B188" s="2087">
        <v>186</v>
      </c>
      <c r="C188" s="1168" t="s">
        <v>4404</v>
      </c>
      <c r="D188" s="1162" t="s">
        <v>3372</v>
      </c>
      <c r="E188" s="1169" t="s">
        <v>1108</v>
      </c>
      <c r="F188" s="1162"/>
      <c r="G188" s="1162"/>
      <c r="H188" s="1162"/>
      <c r="I188" s="1170"/>
      <c r="J188" s="1168" t="s">
        <v>3735</v>
      </c>
      <c r="K188" s="1170">
        <v>2014</v>
      </c>
      <c r="L188" s="1170" t="s">
        <v>2137</v>
      </c>
      <c r="M188" s="1170"/>
      <c r="N188" s="1170"/>
      <c r="O188" s="1170" t="s">
        <v>886</v>
      </c>
      <c r="P188" s="1159">
        <v>1735844000</v>
      </c>
      <c r="Q188" s="1160"/>
      <c r="R188" s="2085"/>
    </row>
    <row r="189" spans="1:18" s="955" customFormat="1" ht="34" customHeight="1">
      <c r="A189" s="2069" t="s">
        <v>3648</v>
      </c>
      <c r="B189" s="2087">
        <v>187</v>
      </c>
      <c r="C189" s="1168" t="s">
        <v>4405</v>
      </c>
      <c r="D189" s="1162" t="s">
        <v>3372</v>
      </c>
      <c r="E189" s="1169" t="s">
        <v>1112</v>
      </c>
      <c r="F189" s="1162"/>
      <c r="G189" s="1162"/>
      <c r="H189" s="1162"/>
      <c r="I189" s="1170"/>
      <c r="J189" s="1168" t="s">
        <v>3731</v>
      </c>
      <c r="K189" s="1170">
        <v>2014</v>
      </c>
      <c r="L189" s="1170" t="s">
        <v>2138</v>
      </c>
      <c r="M189" s="1170"/>
      <c r="N189" s="1170"/>
      <c r="O189" s="1170" t="s">
        <v>886</v>
      </c>
      <c r="P189" s="1159">
        <v>1756527800</v>
      </c>
      <c r="Q189" s="1160"/>
      <c r="R189" s="2085"/>
    </row>
    <row r="190" spans="1:18" s="955" customFormat="1" ht="34" customHeight="1">
      <c r="A190" s="2069" t="s">
        <v>3648</v>
      </c>
      <c r="B190" s="2087">
        <v>188</v>
      </c>
      <c r="C190" s="1168" t="s">
        <v>4406</v>
      </c>
      <c r="D190" s="1162" t="s">
        <v>3372</v>
      </c>
      <c r="E190" s="1169" t="s">
        <v>1116</v>
      </c>
      <c r="F190" s="1162"/>
      <c r="G190" s="1162"/>
      <c r="H190" s="1162"/>
      <c r="I190" s="1170"/>
      <c r="J190" s="1168" t="s">
        <v>2024</v>
      </c>
      <c r="K190" s="1170">
        <v>2014</v>
      </c>
      <c r="L190" s="1170" t="s">
        <v>2139</v>
      </c>
      <c r="M190" s="1170"/>
      <c r="N190" s="1170"/>
      <c r="O190" s="1170" t="s">
        <v>886</v>
      </c>
      <c r="P190" s="1159">
        <v>1040523000</v>
      </c>
      <c r="Q190" s="1160"/>
      <c r="R190" s="2085"/>
    </row>
    <row r="191" spans="1:18" s="955" customFormat="1" ht="34" customHeight="1">
      <c r="A191" s="2069" t="s">
        <v>3648</v>
      </c>
      <c r="B191" s="2087">
        <v>189</v>
      </c>
      <c r="C191" s="1168" t="s">
        <v>4407</v>
      </c>
      <c r="D191" s="1162" t="s">
        <v>3372</v>
      </c>
      <c r="E191" s="1169" t="s">
        <v>1120</v>
      </c>
      <c r="F191" s="1162"/>
      <c r="G191" s="1162"/>
      <c r="H191" s="1162"/>
      <c r="I191" s="1170"/>
      <c r="J191" s="1168" t="s">
        <v>3731</v>
      </c>
      <c r="K191" s="1170">
        <v>2014</v>
      </c>
      <c r="L191" s="1170" t="s">
        <v>2140</v>
      </c>
      <c r="M191" s="1170"/>
      <c r="N191" s="1170"/>
      <c r="O191" s="1170" t="s">
        <v>886</v>
      </c>
      <c r="P191" s="1159">
        <v>199488000</v>
      </c>
      <c r="Q191" s="1160"/>
      <c r="R191" s="2085"/>
    </row>
    <row r="192" spans="1:18" s="955" customFormat="1" ht="34" customHeight="1">
      <c r="A192" s="2069" t="s">
        <v>3648</v>
      </c>
      <c r="B192" s="2087">
        <v>190</v>
      </c>
      <c r="C192" s="1168" t="s">
        <v>4408</v>
      </c>
      <c r="D192" s="1162" t="s">
        <v>3372</v>
      </c>
      <c r="E192" s="1169" t="s">
        <v>1123</v>
      </c>
      <c r="F192" s="1162"/>
      <c r="G192" s="1162"/>
      <c r="H192" s="1162"/>
      <c r="I192" s="1170"/>
      <c r="J192" s="1168" t="s">
        <v>3729</v>
      </c>
      <c r="K192" s="1170">
        <v>2014</v>
      </c>
      <c r="L192" s="1170" t="s">
        <v>2141</v>
      </c>
      <c r="M192" s="1170"/>
      <c r="N192" s="1170"/>
      <c r="O192" s="1170" t="s">
        <v>886</v>
      </c>
      <c r="P192" s="1159">
        <v>198936000</v>
      </c>
      <c r="Q192" s="1160"/>
      <c r="R192" s="2085"/>
    </row>
    <row r="193" spans="1:18" s="955" customFormat="1" ht="34" customHeight="1">
      <c r="A193" s="2069" t="s">
        <v>3648</v>
      </c>
      <c r="B193" s="2087">
        <v>191</v>
      </c>
      <c r="C193" s="1168" t="s">
        <v>4409</v>
      </c>
      <c r="D193" s="1162" t="s">
        <v>3372</v>
      </c>
      <c r="E193" s="1169" t="s">
        <v>1127</v>
      </c>
      <c r="F193" s="1162"/>
      <c r="G193" s="1162"/>
      <c r="H193" s="1162"/>
      <c r="I193" s="1170"/>
      <c r="J193" s="1168" t="s">
        <v>3727</v>
      </c>
      <c r="K193" s="1170">
        <v>2014</v>
      </c>
      <c r="L193" s="1170" t="s">
        <v>2142</v>
      </c>
      <c r="M193" s="1170"/>
      <c r="N193" s="1170"/>
      <c r="O193" s="1170" t="s">
        <v>886</v>
      </c>
      <c r="P193" s="1159">
        <v>149261000</v>
      </c>
      <c r="Q193" s="1160"/>
      <c r="R193" s="2085"/>
    </row>
    <row r="194" spans="1:18" s="955" customFormat="1" ht="34" customHeight="1">
      <c r="A194" s="2069" t="s">
        <v>3648</v>
      </c>
      <c r="B194" s="2087">
        <v>192</v>
      </c>
      <c r="C194" s="1168" t="s">
        <v>4410</v>
      </c>
      <c r="D194" s="1162" t="s">
        <v>3372</v>
      </c>
      <c r="E194" s="1169" t="s">
        <v>1131</v>
      </c>
      <c r="F194" s="1162"/>
      <c r="G194" s="1162"/>
      <c r="H194" s="1162"/>
      <c r="I194" s="1170"/>
      <c r="J194" s="1168" t="s">
        <v>3725</v>
      </c>
      <c r="K194" s="1170">
        <v>2014</v>
      </c>
      <c r="L194" s="1170" t="s">
        <v>2143</v>
      </c>
      <c r="M194" s="1170"/>
      <c r="N194" s="1170"/>
      <c r="O194" s="1170" t="s">
        <v>886</v>
      </c>
      <c r="P194" s="1159">
        <v>198738000</v>
      </c>
      <c r="Q194" s="1160"/>
      <c r="R194" s="2085"/>
    </row>
    <row r="195" spans="1:18" s="955" customFormat="1" ht="34" customHeight="1">
      <c r="A195" s="2069" t="s">
        <v>3648</v>
      </c>
      <c r="B195" s="2087">
        <v>193</v>
      </c>
      <c r="C195" s="1168" t="s">
        <v>4411</v>
      </c>
      <c r="D195" s="1162" t="s">
        <v>3372</v>
      </c>
      <c r="E195" s="1169" t="s">
        <v>1135</v>
      </c>
      <c r="F195" s="1162"/>
      <c r="G195" s="1162"/>
      <c r="H195" s="1162"/>
      <c r="I195" s="1170"/>
      <c r="J195" s="1168" t="s">
        <v>3714</v>
      </c>
      <c r="K195" s="1170">
        <v>2014</v>
      </c>
      <c r="L195" s="1170" t="s">
        <v>2144</v>
      </c>
      <c r="M195" s="1170"/>
      <c r="N195" s="1170"/>
      <c r="O195" s="1170" t="s">
        <v>886</v>
      </c>
      <c r="P195" s="1159">
        <v>198930000</v>
      </c>
      <c r="Q195" s="1160"/>
      <c r="R195" s="2085"/>
    </row>
    <row r="196" spans="1:18" s="955" customFormat="1" ht="34" customHeight="1">
      <c r="A196" s="2069" t="s">
        <v>3648</v>
      </c>
      <c r="B196" s="2087">
        <v>194</v>
      </c>
      <c r="C196" s="1168" t="s">
        <v>4412</v>
      </c>
      <c r="D196" s="1162" t="s">
        <v>3372</v>
      </c>
      <c r="E196" s="1169" t="s">
        <v>1138</v>
      </c>
      <c r="F196" s="1162"/>
      <c r="G196" s="1162"/>
      <c r="H196" s="1162"/>
      <c r="I196" s="1170"/>
      <c r="J196" s="1168" t="s">
        <v>1355</v>
      </c>
      <c r="K196" s="1170">
        <v>2014</v>
      </c>
      <c r="L196" s="1170" t="s">
        <v>2145</v>
      </c>
      <c r="M196" s="1170"/>
      <c r="N196" s="1170"/>
      <c r="O196" s="1170" t="s">
        <v>886</v>
      </c>
      <c r="P196" s="1159">
        <v>198429000</v>
      </c>
      <c r="Q196" s="1160"/>
      <c r="R196" s="2085"/>
    </row>
    <row r="197" spans="1:18" s="955" customFormat="1" ht="34" customHeight="1">
      <c r="A197" s="2069" t="s">
        <v>3648</v>
      </c>
      <c r="B197" s="2087">
        <v>195</v>
      </c>
      <c r="C197" s="1168" t="s">
        <v>4413</v>
      </c>
      <c r="D197" s="1162" t="s">
        <v>3372</v>
      </c>
      <c r="E197" s="1169" t="s">
        <v>1293</v>
      </c>
      <c r="F197" s="1162"/>
      <c r="G197" s="1162"/>
      <c r="H197" s="1162"/>
      <c r="I197" s="1170"/>
      <c r="J197" s="1168" t="s">
        <v>3721</v>
      </c>
      <c r="K197" s="1170">
        <v>2014</v>
      </c>
      <c r="L197" s="1170" t="s">
        <v>2146</v>
      </c>
      <c r="M197" s="1170"/>
      <c r="N197" s="1170"/>
      <c r="O197" s="1170" t="s">
        <v>886</v>
      </c>
      <c r="P197" s="1159">
        <v>198922000</v>
      </c>
      <c r="Q197" s="1160"/>
      <c r="R197" s="2085"/>
    </row>
    <row r="198" spans="1:18" s="955" customFormat="1" ht="34" customHeight="1">
      <c r="A198" s="2069" t="s">
        <v>3648</v>
      </c>
      <c r="B198" s="2087">
        <v>196</v>
      </c>
      <c r="C198" s="1168" t="s">
        <v>4414</v>
      </c>
      <c r="D198" s="1162" t="s">
        <v>3372</v>
      </c>
      <c r="E198" s="1169" t="s">
        <v>1314</v>
      </c>
      <c r="F198" s="1162"/>
      <c r="G198" s="1162"/>
      <c r="H198" s="1162"/>
      <c r="I198" s="1170"/>
      <c r="J198" s="1168" t="s">
        <v>1542</v>
      </c>
      <c r="K198" s="1170">
        <v>2014</v>
      </c>
      <c r="L198" s="1170" t="s">
        <v>2147</v>
      </c>
      <c r="M198" s="1170"/>
      <c r="N198" s="1170"/>
      <c r="O198" s="1170" t="s">
        <v>886</v>
      </c>
      <c r="P198" s="1159">
        <v>187097000</v>
      </c>
      <c r="Q198" s="1160"/>
      <c r="R198" s="2085"/>
    </row>
    <row r="199" spans="1:18" s="955" customFormat="1" ht="34" customHeight="1">
      <c r="A199" s="2069" t="s">
        <v>3648</v>
      </c>
      <c r="B199" s="2087">
        <v>197</v>
      </c>
      <c r="C199" s="1168" t="s">
        <v>4415</v>
      </c>
      <c r="D199" s="1162" t="s">
        <v>3372</v>
      </c>
      <c r="E199" s="1169" t="s">
        <v>1319</v>
      </c>
      <c r="F199" s="1162"/>
      <c r="G199" s="1162"/>
      <c r="H199" s="1162"/>
      <c r="I199" s="1170"/>
      <c r="J199" s="1168" t="s">
        <v>1447</v>
      </c>
      <c r="K199" s="1170">
        <v>2014</v>
      </c>
      <c r="L199" s="1170" t="s">
        <v>2148</v>
      </c>
      <c r="M199" s="1170"/>
      <c r="N199" s="1170"/>
      <c r="O199" s="1170" t="s">
        <v>886</v>
      </c>
      <c r="P199" s="1159">
        <v>176199000</v>
      </c>
      <c r="Q199" s="1160"/>
      <c r="R199" s="2085"/>
    </row>
    <row r="200" spans="1:18" s="955" customFormat="1" ht="34" customHeight="1">
      <c r="A200" s="2069" t="s">
        <v>3648</v>
      </c>
      <c r="B200" s="2087">
        <v>198</v>
      </c>
      <c r="C200" s="1168" t="s">
        <v>4416</v>
      </c>
      <c r="D200" s="1162" t="s">
        <v>3372</v>
      </c>
      <c r="E200" s="1169" t="s">
        <v>1324</v>
      </c>
      <c r="F200" s="1162"/>
      <c r="G200" s="1162"/>
      <c r="H200" s="1162"/>
      <c r="I200" s="1170"/>
      <c r="J200" s="1168" t="s">
        <v>3717</v>
      </c>
      <c r="K200" s="1170">
        <v>2014</v>
      </c>
      <c r="L200" s="1170" t="s">
        <v>2148</v>
      </c>
      <c r="M200" s="1170"/>
      <c r="N200" s="1170"/>
      <c r="O200" s="1170" t="s">
        <v>886</v>
      </c>
      <c r="P200" s="1159">
        <v>198937000</v>
      </c>
      <c r="Q200" s="1160"/>
      <c r="R200" s="2085"/>
    </row>
    <row r="201" spans="1:18" s="955" customFormat="1" ht="34" customHeight="1">
      <c r="A201" s="2069" t="s">
        <v>3648</v>
      </c>
      <c r="B201" s="2087">
        <v>199</v>
      </c>
      <c r="C201" s="1168" t="s">
        <v>4417</v>
      </c>
      <c r="D201" s="1162" t="s">
        <v>3372</v>
      </c>
      <c r="E201" s="1169" t="s">
        <v>1329</v>
      </c>
      <c r="F201" s="1162"/>
      <c r="G201" s="1162"/>
      <c r="H201" s="1162"/>
      <c r="I201" s="1170"/>
      <c r="J201" s="1168" t="s">
        <v>1458</v>
      </c>
      <c r="K201" s="1170">
        <v>2014</v>
      </c>
      <c r="L201" s="1170" t="s">
        <v>2149</v>
      </c>
      <c r="M201" s="1170"/>
      <c r="N201" s="1170"/>
      <c r="O201" s="1170" t="s">
        <v>886</v>
      </c>
      <c r="P201" s="1159">
        <v>198796000</v>
      </c>
      <c r="Q201" s="1160"/>
      <c r="R201" s="2085"/>
    </row>
    <row r="202" spans="1:18" s="955" customFormat="1" ht="34" customHeight="1">
      <c r="A202" s="2069" t="s">
        <v>3648</v>
      </c>
      <c r="B202" s="2087">
        <v>200</v>
      </c>
      <c r="C202" s="1168" t="s">
        <v>4418</v>
      </c>
      <c r="D202" s="1162" t="s">
        <v>3373</v>
      </c>
      <c r="E202" s="1169" t="s">
        <v>926</v>
      </c>
      <c r="F202" s="1162"/>
      <c r="G202" s="1162"/>
      <c r="H202" s="1162"/>
      <c r="I202" s="1170"/>
      <c r="J202" s="1168" t="s">
        <v>3714</v>
      </c>
      <c r="K202" s="1170">
        <v>2014</v>
      </c>
      <c r="L202" s="1170" t="s">
        <v>2150</v>
      </c>
      <c r="M202" s="1170"/>
      <c r="N202" s="1170"/>
      <c r="O202" s="1170" t="s">
        <v>886</v>
      </c>
      <c r="P202" s="1159">
        <v>198676000</v>
      </c>
      <c r="Q202" s="1160"/>
      <c r="R202" s="2085"/>
    </row>
    <row r="203" spans="1:18" s="955" customFormat="1" ht="34" customHeight="1">
      <c r="A203" s="2069" t="s">
        <v>3648</v>
      </c>
      <c r="B203" s="2087">
        <v>201</v>
      </c>
      <c r="C203" s="1168" t="s">
        <v>4419</v>
      </c>
      <c r="D203" s="1162" t="s">
        <v>3372</v>
      </c>
      <c r="E203" s="1169" t="s">
        <v>1333</v>
      </c>
      <c r="F203" s="1162"/>
      <c r="G203" s="1162"/>
      <c r="H203" s="1162"/>
      <c r="I203" s="1170"/>
      <c r="J203" s="1168" t="s">
        <v>1344</v>
      </c>
      <c r="K203" s="1170">
        <v>2014</v>
      </c>
      <c r="L203" s="1170" t="s">
        <v>2151</v>
      </c>
      <c r="M203" s="1170"/>
      <c r="N203" s="1170"/>
      <c r="O203" s="1170" t="s">
        <v>886</v>
      </c>
      <c r="P203" s="1159">
        <v>1757375000</v>
      </c>
      <c r="Q203" s="1160"/>
      <c r="R203" s="2085"/>
    </row>
    <row r="204" spans="1:18" s="955" customFormat="1" ht="34" customHeight="1">
      <c r="A204" s="2069" t="s">
        <v>3648</v>
      </c>
      <c r="B204" s="2087">
        <v>202</v>
      </c>
      <c r="C204" s="1168" t="s">
        <v>4420</v>
      </c>
      <c r="D204" s="1162" t="s">
        <v>3372</v>
      </c>
      <c r="E204" s="1169" t="s">
        <v>1370</v>
      </c>
      <c r="F204" s="1162"/>
      <c r="G204" s="1162"/>
      <c r="H204" s="1162"/>
      <c r="I204" s="1170"/>
      <c r="J204" s="1168" t="s">
        <v>1304</v>
      </c>
      <c r="K204" s="1170">
        <v>2014</v>
      </c>
      <c r="L204" s="1170" t="s">
        <v>2153</v>
      </c>
      <c r="M204" s="1170"/>
      <c r="N204" s="1170"/>
      <c r="O204" s="1170" t="s">
        <v>886</v>
      </c>
      <c r="P204" s="1159">
        <v>1497239000</v>
      </c>
      <c r="Q204" s="1160"/>
      <c r="R204" s="2085"/>
    </row>
    <row r="205" spans="1:18" s="955" customFormat="1" ht="34" customHeight="1">
      <c r="A205" s="2069" t="s">
        <v>3648</v>
      </c>
      <c r="B205" s="2087">
        <v>203</v>
      </c>
      <c r="C205" s="1168" t="s">
        <v>4421</v>
      </c>
      <c r="D205" s="1162" t="s">
        <v>3372</v>
      </c>
      <c r="E205" s="1169" t="s">
        <v>1373</v>
      </c>
      <c r="F205" s="1162"/>
      <c r="G205" s="1162"/>
      <c r="H205" s="1162"/>
      <c r="I205" s="1170"/>
      <c r="J205" s="1168" t="s">
        <v>1672</v>
      </c>
      <c r="K205" s="1170">
        <v>2014</v>
      </c>
      <c r="L205" s="1170" t="s">
        <v>2154</v>
      </c>
      <c r="M205" s="1170"/>
      <c r="N205" s="1170"/>
      <c r="O205" s="1170" t="s">
        <v>886</v>
      </c>
      <c r="P205" s="1159">
        <v>198830000</v>
      </c>
      <c r="Q205" s="1160"/>
      <c r="R205" s="2085"/>
    </row>
    <row r="206" spans="1:18" s="955" customFormat="1" ht="34" customHeight="1">
      <c r="A206" s="2069" t="s">
        <v>3648</v>
      </c>
      <c r="B206" s="2087">
        <v>204</v>
      </c>
      <c r="C206" s="1168" t="s">
        <v>4422</v>
      </c>
      <c r="D206" s="1162" t="s">
        <v>3372</v>
      </c>
      <c r="E206" s="1169" t="s">
        <v>1379</v>
      </c>
      <c r="F206" s="1162"/>
      <c r="G206" s="1162"/>
      <c r="H206" s="1162"/>
      <c r="I206" s="1170"/>
      <c r="J206" s="1168" t="s">
        <v>1348</v>
      </c>
      <c r="K206" s="1170">
        <v>2014</v>
      </c>
      <c r="L206" s="1170" t="s">
        <v>2155</v>
      </c>
      <c r="M206" s="1170"/>
      <c r="N206" s="1170"/>
      <c r="O206" s="1170" t="s">
        <v>886</v>
      </c>
      <c r="P206" s="1159">
        <v>198741000</v>
      </c>
      <c r="Q206" s="1160"/>
      <c r="R206" s="2085"/>
    </row>
    <row r="207" spans="1:18" s="955" customFormat="1" ht="34" customHeight="1">
      <c r="A207" s="2069" t="s">
        <v>3648</v>
      </c>
      <c r="B207" s="2087">
        <v>205</v>
      </c>
      <c r="C207" s="1168" t="s">
        <v>4423</v>
      </c>
      <c r="D207" s="1162" t="s">
        <v>3372</v>
      </c>
      <c r="E207" s="1169" t="s">
        <v>1383</v>
      </c>
      <c r="F207" s="1162"/>
      <c r="G207" s="1162"/>
      <c r="H207" s="1162"/>
      <c r="I207" s="1170"/>
      <c r="J207" s="1168" t="s">
        <v>1348</v>
      </c>
      <c r="K207" s="1170">
        <v>2014</v>
      </c>
      <c r="L207" s="1170" t="s">
        <v>2156</v>
      </c>
      <c r="M207" s="1170"/>
      <c r="N207" s="1170"/>
      <c r="O207" s="1170" t="s">
        <v>886</v>
      </c>
      <c r="P207" s="1159">
        <v>198729000</v>
      </c>
      <c r="Q207" s="1160"/>
      <c r="R207" s="2085"/>
    </row>
    <row r="208" spans="1:18" s="955" customFormat="1" ht="34" customHeight="1">
      <c r="A208" s="2069" t="s">
        <v>3648</v>
      </c>
      <c r="B208" s="2087">
        <v>206</v>
      </c>
      <c r="C208" s="1168" t="s">
        <v>4424</v>
      </c>
      <c r="D208" s="1162" t="s">
        <v>3372</v>
      </c>
      <c r="E208" s="1169" t="s">
        <v>1387</v>
      </c>
      <c r="F208" s="1162"/>
      <c r="G208" s="1162"/>
      <c r="H208" s="1162"/>
      <c r="I208" s="1170"/>
      <c r="J208" s="1168" t="s">
        <v>3599</v>
      </c>
      <c r="K208" s="1170">
        <v>2014</v>
      </c>
      <c r="L208" s="1170" t="s">
        <v>2157</v>
      </c>
      <c r="M208" s="1170"/>
      <c r="N208" s="1170"/>
      <c r="O208" s="1170" t="s">
        <v>886</v>
      </c>
      <c r="P208" s="1159">
        <v>198583000</v>
      </c>
      <c r="Q208" s="1160"/>
      <c r="R208" s="2085"/>
    </row>
    <row r="209" spans="1:18" s="955" customFormat="1" ht="34" customHeight="1">
      <c r="A209" s="2069" t="s">
        <v>3648</v>
      </c>
      <c r="B209" s="2087">
        <v>207</v>
      </c>
      <c r="C209" s="1168" t="s">
        <v>4425</v>
      </c>
      <c r="D209" s="1162" t="s">
        <v>3372</v>
      </c>
      <c r="E209" s="1169" t="s">
        <v>1390</v>
      </c>
      <c r="F209" s="1162"/>
      <c r="G209" s="1162"/>
      <c r="H209" s="1162"/>
      <c r="I209" s="1170"/>
      <c r="J209" s="1168" t="s">
        <v>1536</v>
      </c>
      <c r="K209" s="1170">
        <v>2014</v>
      </c>
      <c r="L209" s="1170" t="s">
        <v>2158</v>
      </c>
      <c r="M209" s="1170"/>
      <c r="N209" s="1170"/>
      <c r="O209" s="1170" t="s">
        <v>886</v>
      </c>
      <c r="P209" s="1159">
        <v>198937000</v>
      </c>
      <c r="Q209" s="1160"/>
      <c r="R209" s="2085"/>
    </row>
    <row r="210" spans="1:18" s="955" customFormat="1" ht="34" customHeight="1">
      <c r="A210" s="2069" t="s">
        <v>3648</v>
      </c>
      <c r="B210" s="2087">
        <v>208</v>
      </c>
      <c r="C210" s="1168" t="s">
        <v>4426</v>
      </c>
      <c r="D210" s="1162" t="s">
        <v>3372</v>
      </c>
      <c r="E210" s="1169" t="s">
        <v>1394</v>
      </c>
      <c r="F210" s="1162"/>
      <c r="G210" s="1162"/>
      <c r="H210" s="1162"/>
      <c r="I210" s="1170"/>
      <c r="J210" s="1168" t="s">
        <v>3705</v>
      </c>
      <c r="K210" s="1170">
        <v>2014</v>
      </c>
      <c r="L210" s="1170" t="s">
        <v>2159</v>
      </c>
      <c r="M210" s="1170"/>
      <c r="N210" s="1170"/>
      <c r="O210" s="1170" t="s">
        <v>886</v>
      </c>
      <c r="P210" s="1159">
        <v>199118000</v>
      </c>
      <c r="Q210" s="1160"/>
      <c r="R210" s="2085"/>
    </row>
    <row r="211" spans="1:18" s="955" customFormat="1" ht="34" customHeight="1">
      <c r="A211" s="2069" t="s">
        <v>3648</v>
      </c>
      <c r="B211" s="2087">
        <v>209</v>
      </c>
      <c r="C211" s="1168" t="s">
        <v>4427</v>
      </c>
      <c r="D211" s="1162" t="s">
        <v>3372</v>
      </c>
      <c r="E211" s="1169" t="s">
        <v>1397</v>
      </c>
      <c r="F211" s="1162"/>
      <c r="G211" s="1162"/>
      <c r="H211" s="1162"/>
      <c r="I211" s="1170"/>
      <c r="J211" s="1168" t="s">
        <v>1655</v>
      </c>
      <c r="K211" s="1170">
        <v>2014</v>
      </c>
      <c r="L211" s="1170" t="s">
        <v>2160</v>
      </c>
      <c r="M211" s="1170"/>
      <c r="N211" s="1170"/>
      <c r="O211" s="1170" t="s">
        <v>886</v>
      </c>
      <c r="P211" s="1159">
        <v>198578000</v>
      </c>
      <c r="Q211" s="1160"/>
      <c r="R211" s="2085"/>
    </row>
    <row r="212" spans="1:18" s="955" customFormat="1" ht="34" customHeight="1">
      <c r="A212" s="2069" t="s">
        <v>3648</v>
      </c>
      <c r="B212" s="2087">
        <v>210</v>
      </c>
      <c r="C212" s="1168" t="s">
        <v>4428</v>
      </c>
      <c r="D212" s="1162" t="s">
        <v>3372</v>
      </c>
      <c r="E212" s="1169" t="s">
        <v>1400</v>
      </c>
      <c r="F212" s="1162"/>
      <c r="G212" s="1162"/>
      <c r="H212" s="1162"/>
      <c r="I212" s="1170"/>
      <c r="J212" s="1168" t="s">
        <v>1348</v>
      </c>
      <c r="K212" s="1170">
        <v>2014</v>
      </c>
      <c r="L212" s="1170" t="s">
        <v>2160</v>
      </c>
      <c r="M212" s="1170"/>
      <c r="N212" s="1170"/>
      <c r="O212" s="1170" t="s">
        <v>886</v>
      </c>
      <c r="P212" s="1159">
        <v>198930000</v>
      </c>
      <c r="Q212" s="1160"/>
      <c r="R212" s="2085"/>
    </row>
    <row r="213" spans="1:18" s="955" customFormat="1" ht="34" customHeight="1">
      <c r="A213" s="2069" t="s">
        <v>3648</v>
      </c>
      <c r="B213" s="2087">
        <v>211</v>
      </c>
      <c r="C213" s="1168" t="s">
        <v>4429</v>
      </c>
      <c r="D213" s="1162" t="s">
        <v>3372</v>
      </c>
      <c r="E213" s="1169" t="s">
        <v>2161</v>
      </c>
      <c r="F213" s="1162"/>
      <c r="G213" s="1162"/>
      <c r="H213" s="1162"/>
      <c r="I213" s="1170"/>
      <c r="J213" s="1168" t="s">
        <v>1348</v>
      </c>
      <c r="K213" s="1170">
        <v>2014</v>
      </c>
      <c r="L213" s="1170" t="s">
        <v>2162</v>
      </c>
      <c r="M213" s="1170"/>
      <c r="N213" s="1170"/>
      <c r="O213" s="1170" t="s">
        <v>886</v>
      </c>
      <c r="P213" s="1159">
        <v>198737000</v>
      </c>
      <c r="Q213" s="1160"/>
      <c r="R213" s="2085"/>
    </row>
    <row r="214" spans="1:18" s="955" customFormat="1" ht="34" customHeight="1">
      <c r="A214" s="2069" t="s">
        <v>3648</v>
      </c>
      <c r="B214" s="2087">
        <v>212</v>
      </c>
      <c r="C214" s="1168" t="s">
        <v>4430</v>
      </c>
      <c r="D214" s="1162" t="s">
        <v>3372</v>
      </c>
      <c r="E214" s="1169" t="s">
        <v>2163</v>
      </c>
      <c r="F214" s="1162"/>
      <c r="G214" s="1162"/>
      <c r="H214" s="1162"/>
      <c r="I214" s="1170"/>
      <c r="J214" s="1168" t="s">
        <v>1355</v>
      </c>
      <c r="K214" s="1170">
        <v>2014</v>
      </c>
      <c r="L214" s="1170" t="s">
        <v>2164</v>
      </c>
      <c r="M214" s="1170"/>
      <c r="N214" s="1170"/>
      <c r="O214" s="1170" t="s">
        <v>886</v>
      </c>
      <c r="P214" s="1159">
        <v>198337000</v>
      </c>
      <c r="Q214" s="1160"/>
      <c r="R214" s="2085"/>
    </row>
    <row r="215" spans="1:18" s="955" customFormat="1" ht="34" customHeight="1">
      <c r="A215" s="2069" t="s">
        <v>3648</v>
      </c>
      <c r="B215" s="2087">
        <v>213</v>
      </c>
      <c r="C215" s="1168" t="s">
        <v>4431</v>
      </c>
      <c r="D215" s="1162" t="s">
        <v>3372</v>
      </c>
      <c r="E215" s="1169" t="s">
        <v>2165</v>
      </c>
      <c r="F215" s="1162"/>
      <c r="G215" s="1162"/>
      <c r="H215" s="1162"/>
      <c r="I215" s="1170"/>
      <c r="J215" s="1168" t="s">
        <v>1227</v>
      </c>
      <c r="K215" s="1170">
        <v>2014</v>
      </c>
      <c r="L215" s="1170" t="s">
        <v>2166</v>
      </c>
      <c r="M215" s="1170"/>
      <c r="N215" s="1170"/>
      <c r="O215" s="1170" t="s">
        <v>886</v>
      </c>
      <c r="P215" s="1159">
        <v>198647000</v>
      </c>
      <c r="Q215" s="1160"/>
      <c r="R215" s="2085"/>
    </row>
    <row r="216" spans="1:18" s="955" customFormat="1" ht="34" customHeight="1">
      <c r="A216" s="2069" t="s">
        <v>3648</v>
      </c>
      <c r="B216" s="2087">
        <v>214</v>
      </c>
      <c r="C216" s="1168" t="s">
        <v>4432</v>
      </c>
      <c r="D216" s="1162" t="s">
        <v>3372</v>
      </c>
      <c r="E216" s="1169" t="s">
        <v>2167</v>
      </c>
      <c r="F216" s="1162"/>
      <c r="G216" s="1162"/>
      <c r="H216" s="1162"/>
      <c r="I216" s="1170"/>
      <c r="J216" s="1168" t="s">
        <v>3672</v>
      </c>
      <c r="K216" s="1170">
        <v>2014</v>
      </c>
      <c r="L216" s="1170" t="s">
        <v>2166</v>
      </c>
      <c r="M216" s="1170"/>
      <c r="N216" s="1170"/>
      <c r="O216" s="1170" t="s">
        <v>886</v>
      </c>
      <c r="P216" s="1159">
        <v>198753000</v>
      </c>
      <c r="Q216" s="1160"/>
      <c r="R216" s="2085"/>
    </row>
    <row r="217" spans="1:18" s="955" customFormat="1" ht="34" customHeight="1">
      <c r="A217" s="2069" t="s">
        <v>3648</v>
      </c>
      <c r="B217" s="2087">
        <v>215</v>
      </c>
      <c r="C217" s="1168" t="s">
        <v>4433</v>
      </c>
      <c r="D217" s="1162" t="s">
        <v>3372</v>
      </c>
      <c r="E217" s="1169" t="s">
        <v>2168</v>
      </c>
      <c r="F217" s="1162"/>
      <c r="G217" s="1162"/>
      <c r="H217" s="1162"/>
      <c r="I217" s="1170"/>
      <c r="J217" s="1168" t="s">
        <v>3697</v>
      </c>
      <c r="K217" s="1170">
        <v>2014</v>
      </c>
      <c r="L217" s="1170" t="s">
        <v>2169</v>
      </c>
      <c r="M217" s="1170"/>
      <c r="N217" s="1170"/>
      <c r="O217" s="1170" t="s">
        <v>886</v>
      </c>
      <c r="P217" s="1159">
        <v>198904000</v>
      </c>
      <c r="Q217" s="1160"/>
      <c r="R217" s="2085"/>
    </row>
    <row r="218" spans="1:18" s="955" customFormat="1" ht="34" customHeight="1">
      <c r="A218" s="2069" t="s">
        <v>3648</v>
      </c>
      <c r="B218" s="2087">
        <v>216</v>
      </c>
      <c r="C218" s="1168" t="s">
        <v>4434</v>
      </c>
      <c r="D218" s="1162" t="s">
        <v>3372</v>
      </c>
      <c r="E218" s="1169" t="s">
        <v>2170</v>
      </c>
      <c r="F218" s="1162"/>
      <c r="G218" s="1162"/>
      <c r="H218" s="1162"/>
      <c r="I218" s="1170"/>
      <c r="J218" s="1168" t="s">
        <v>1344</v>
      </c>
      <c r="K218" s="1170">
        <v>2014</v>
      </c>
      <c r="L218" s="1170" t="s">
        <v>2171</v>
      </c>
      <c r="M218" s="1170"/>
      <c r="N218" s="1170"/>
      <c r="O218" s="1170" t="s">
        <v>886</v>
      </c>
      <c r="P218" s="1159">
        <v>198886000</v>
      </c>
      <c r="Q218" s="1160"/>
      <c r="R218" s="2085"/>
    </row>
    <row r="219" spans="1:18" s="955" customFormat="1" ht="34" customHeight="1">
      <c r="A219" s="2069" t="s">
        <v>3648</v>
      </c>
      <c r="B219" s="2087">
        <v>217</v>
      </c>
      <c r="C219" s="1168" t="s">
        <v>4435</v>
      </c>
      <c r="D219" s="1162" t="s">
        <v>3372</v>
      </c>
      <c r="E219" s="1169" t="s">
        <v>2172</v>
      </c>
      <c r="F219" s="1162"/>
      <c r="G219" s="1162"/>
      <c r="H219" s="1162"/>
      <c r="I219" s="1170"/>
      <c r="J219" s="1168" t="s">
        <v>1458</v>
      </c>
      <c r="K219" s="1170">
        <v>2014</v>
      </c>
      <c r="L219" s="1170" t="s">
        <v>2173</v>
      </c>
      <c r="M219" s="1170"/>
      <c r="N219" s="1170"/>
      <c r="O219" s="1170" t="s">
        <v>886</v>
      </c>
      <c r="P219" s="1159">
        <v>182880000</v>
      </c>
      <c r="Q219" s="1160"/>
      <c r="R219" s="2085"/>
    </row>
    <row r="220" spans="1:18" s="955" customFormat="1" ht="34" customHeight="1">
      <c r="A220" s="2069" t="s">
        <v>3648</v>
      </c>
      <c r="B220" s="2087">
        <v>218</v>
      </c>
      <c r="C220" s="1168" t="s">
        <v>4436</v>
      </c>
      <c r="D220" s="1162" t="s">
        <v>3372</v>
      </c>
      <c r="E220" s="1169" t="s">
        <v>2174</v>
      </c>
      <c r="F220" s="1162"/>
      <c r="G220" s="1162"/>
      <c r="H220" s="1162"/>
      <c r="I220" s="1170"/>
      <c r="J220" s="1168" t="s">
        <v>933</v>
      </c>
      <c r="K220" s="1170">
        <v>2014</v>
      </c>
      <c r="L220" s="1170" t="s">
        <v>2175</v>
      </c>
      <c r="M220" s="1170"/>
      <c r="N220" s="1170"/>
      <c r="O220" s="1170" t="s">
        <v>886</v>
      </c>
      <c r="P220" s="1159">
        <v>198730000</v>
      </c>
      <c r="Q220" s="1160"/>
      <c r="R220" s="2085"/>
    </row>
    <row r="221" spans="1:18" s="955" customFormat="1" ht="34" customHeight="1">
      <c r="A221" s="2069" t="s">
        <v>3648</v>
      </c>
      <c r="B221" s="2087">
        <v>219</v>
      </c>
      <c r="C221" s="1168" t="s">
        <v>4437</v>
      </c>
      <c r="D221" s="1162" t="s">
        <v>3372</v>
      </c>
      <c r="E221" s="1169" t="s">
        <v>2176</v>
      </c>
      <c r="F221" s="1162"/>
      <c r="G221" s="1162"/>
      <c r="H221" s="1162"/>
      <c r="I221" s="1170"/>
      <c r="J221" s="1168" t="s">
        <v>1241</v>
      </c>
      <c r="K221" s="1170">
        <v>2014</v>
      </c>
      <c r="L221" s="1170" t="s">
        <v>2177</v>
      </c>
      <c r="M221" s="1170"/>
      <c r="N221" s="1170"/>
      <c r="O221" s="1170" t="s">
        <v>886</v>
      </c>
      <c r="P221" s="1159">
        <v>199341000</v>
      </c>
      <c r="Q221" s="1160"/>
      <c r="R221" s="2085"/>
    </row>
    <row r="222" spans="1:18" s="955" customFormat="1" ht="34" customHeight="1">
      <c r="A222" s="2069" t="s">
        <v>3648</v>
      </c>
      <c r="B222" s="2087">
        <v>220</v>
      </c>
      <c r="C222" s="1168" t="s">
        <v>3692</v>
      </c>
      <c r="D222" s="1162" t="s">
        <v>3372</v>
      </c>
      <c r="E222" s="1169" t="s">
        <v>2178</v>
      </c>
      <c r="F222" s="1162"/>
      <c r="G222" s="1162"/>
      <c r="H222" s="1162"/>
      <c r="I222" s="1170"/>
      <c r="J222" s="1168" t="s">
        <v>1542</v>
      </c>
      <c r="K222" s="1170">
        <v>2014</v>
      </c>
      <c r="L222" s="1170" t="s">
        <v>2179</v>
      </c>
      <c r="M222" s="1170"/>
      <c r="N222" s="1170"/>
      <c r="O222" s="1170" t="s">
        <v>886</v>
      </c>
      <c r="P222" s="1159">
        <v>198892000</v>
      </c>
      <c r="Q222" s="1160"/>
      <c r="R222" s="2085"/>
    </row>
    <row r="223" spans="1:18" s="955" customFormat="1" ht="34" customHeight="1">
      <c r="A223" s="2069" t="s">
        <v>3648</v>
      </c>
      <c r="B223" s="2087">
        <v>221</v>
      </c>
      <c r="C223" s="1168" t="s">
        <v>4438</v>
      </c>
      <c r="D223" s="1162" t="s">
        <v>3372</v>
      </c>
      <c r="E223" s="1169" t="s">
        <v>2180</v>
      </c>
      <c r="F223" s="1162"/>
      <c r="G223" s="1162"/>
      <c r="H223" s="1162"/>
      <c r="I223" s="1170"/>
      <c r="J223" s="1168" t="s">
        <v>3690</v>
      </c>
      <c r="K223" s="1170">
        <v>2014</v>
      </c>
      <c r="L223" s="1170" t="s">
        <v>2181</v>
      </c>
      <c r="M223" s="1170"/>
      <c r="N223" s="1170"/>
      <c r="O223" s="1170" t="s">
        <v>886</v>
      </c>
      <c r="P223" s="1159">
        <v>198945000</v>
      </c>
      <c r="Q223" s="1160"/>
      <c r="R223" s="2085"/>
    </row>
    <row r="224" spans="1:18" s="955" customFormat="1" ht="34" customHeight="1">
      <c r="A224" s="2069" t="s">
        <v>3648</v>
      </c>
      <c r="B224" s="2087">
        <v>222</v>
      </c>
      <c r="C224" s="1168" t="s">
        <v>4439</v>
      </c>
      <c r="D224" s="1162" t="s">
        <v>3372</v>
      </c>
      <c r="E224" s="1169" t="s">
        <v>926</v>
      </c>
      <c r="F224" s="1162"/>
      <c r="G224" s="1162"/>
      <c r="H224" s="1162"/>
      <c r="I224" s="1170"/>
      <c r="J224" s="1168" t="s">
        <v>1223</v>
      </c>
      <c r="K224" s="1170">
        <v>2014</v>
      </c>
      <c r="L224" s="1170" t="s">
        <v>2182</v>
      </c>
      <c r="M224" s="1170"/>
      <c r="N224" s="1170"/>
      <c r="O224" s="1170" t="s">
        <v>886</v>
      </c>
      <c r="P224" s="1159">
        <v>197849000</v>
      </c>
      <c r="Q224" s="1160"/>
      <c r="R224" s="2085"/>
    </row>
    <row r="225" spans="1:18" s="955" customFormat="1" ht="34" customHeight="1">
      <c r="A225" s="2069" t="s">
        <v>3648</v>
      </c>
      <c r="B225" s="2087">
        <v>223</v>
      </c>
      <c r="C225" s="1168" t="s">
        <v>4440</v>
      </c>
      <c r="D225" s="1162" t="s">
        <v>3372</v>
      </c>
      <c r="E225" s="1169" t="s">
        <v>2183</v>
      </c>
      <c r="F225" s="1162"/>
      <c r="G225" s="1162"/>
      <c r="H225" s="1162"/>
      <c r="I225" s="1170"/>
      <c r="J225" s="1168" t="s">
        <v>1536</v>
      </c>
      <c r="K225" s="1170">
        <v>2014</v>
      </c>
      <c r="L225" s="1170" t="s">
        <v>2184</v>
      </c>
      <c r="M225" s="1170"/>
      <c r="N225" s="1170"/>
      <c r="O225" s="1170" t="s">
        <v>886</v>
      </c>
      <c r="P225" s="1159">
        <v>198950000</v>
      </c>
      <c r="Q225" s="1160"/>
      <c r="R225" s="2085"/>
    </row>
    <row r="226" spans="1:18" s="955" customFormat="1" ht="34" customHeight="1">
      <c r="A226" s="2069" t="s">
        <v>3648</v>
      </c>
      <c r="B226" s="2087">
        <v>224</v>
      </c>
      <c r="C226" s="1168" t="s">
        <v>4441</v>
      </c>
      <c r="D226" s="1162" t="s">
        <v>3372</v>
      </c>
      <c r="E226" s="1169" t="s">
        <v>2185</v>
      </c>
      <c r="F226" s="1162"/>
      <c r="G226" s="1162"/>
      <c r="H226" s="1162"/>
      <c r="I226" s="1170"/>
      <c r="J226" s="1168" t="s">
        <v>3686</v>
      </c>
      <c r="K226" s="1170">
        <v>2014</v>
      </c>
      <c r="L226" s="1170" t="s">
        <v>2186</v>
      </c>
      <c r="M226" s="1170"/>
      <c r="N226" s="1170"/>
      <c r="O226" s="1170" t="s">
        <v>886</v>
      </c>
      <c r="P226" s="1159">
        <v>198928000</v>
      </c>
      <c r="Q226" s="1160"/>
      <c r="R226" s="2085"/>
    </row>
    <row r="227" spans="1:18" s="955" customFormat="1" ht="34" customHeight="1">
      <c r="A227" s="2069" t="s">
        <v>3648</v>
      </c>
      <c r="B227" s="2087">
        <v>225</v>
      </c>
      <c r="C227" s="1168" t="s">
        <v>4442</v>
      </c>
      <c r="D227" s="1162" t="s">
        <v>3372</v>
      </c>
      <c r="E227" s="1169"/>
      <c r="F227" s="1162"/>
      <c r="G227" s="1162"/>
      <c r="H227" s="1162"/>
      <c r="I227" s="1170"/>
      <c r="J227" s="1168" t="s">
        <v>3684</v>
      </c>
      <c r="K227" s="1172">
        <v>2015</v>
      </c>
      <c r="L227" s="1170"/>
      <c r="M227" s="1170"/>
      <c r="N227" s="1170"/>
      <c r="O227" s="1170" t="s">
        <v>886</v>
      </c>
      <c r="P227" s="1159">
        <v>1909350000</v>
      </c>
      <c r="Q227" s="1160"/>
      <c r="R227" s="2085"/>
    </row>
    <row r="228" spans="1:18" s="955" customFormat="1" ht="34" customHeight="1">
      <c r="A228" s="2069" t="s">
        <v>3648</v>
      </c>
      <c r="B228" s="2087">
        <v>226</v>
      </c>
      <c r="C228" s="1168" t="s">
        <v>4443</v>
      </c>
      <c r="D228" s="1162" t="s">
        <v>3372</v>
      </c>
      <c r="E228" s="1170"/>
      <c r="F228" s="1162"/>
      <c r="G228" s="1162"/>
      <c r="H228" s="1162"/>
      <c r="I228" s="1170"/>
      <c r="J228" s="1168" t="s">
        <v>3682</v>
      </c>
      <c r="K228" s="1172">
        <v>2015</v>
      </c>
      <c r="L228" s="1170"/>
      <c r="M228" s="1170"/>
      <c r="N228" s="1170"/>
      <c r="O228" s="1170" t="s">
        <v>886</v>
      </c>
      <c r="P228" s="1159">
        <v>1805245000</v>
      </c>
      <c r="Q228" s="1160"/>
      <c r="R228" s="2085"/>
    </row>
    <row r="229" spans="1:18" s="955" customFormat="1" ht="34" customHeight="1">
      <c r="A229" s="2069" t="s">
        <v>3648</v>
      </c>
      <c r="B229" s="2087">
        <v>227</v>
      </c>
      <c r="C229" s="1168" t="s">
        <v>4444</v>
      </c>
      <c r="D229" s="1162" t="s">
        <v>3372</v>
      </c>
      <c r="E229" s="1170"/>
      <c r="F229" s="1162"/>
      <c r="G229" s="1162"/>
      <c r="H229" s="1162"/>
      <c r="I229" s="1170"/>
      <c r="J229" s="1168" t="s">
        <v>3680</v>
      </c>
      <c r="K229" s="1172">
        <v>2015</v>
      </c>
      <c r="L229" s="1170"/>
      <c r="M229" s="1170"/>
      <c r="N229" s="1170"/>
      <c r="O229" s="1170" t="s">
        <v>886</v>
      </c>
      <c r="P229" s="1159">
        <v>1913500000</v>
      </c>
      <c r="Q229" s="1160"/>
      <c r="R229" s="2085"/>
    </row>
    <row r="230" spans="1:18" s="955" customFormat="1" ht="34" customHeight="1">
      <c r="A230" s="2069" t="s">
        <v>3648</v>
      </c>
      <c r="B230" s="2087">
        <v>228</v>
      </c>
      <c r="C230" s="1168" t="s">
        <v>4445</v>
      </c>
      <c r="D230" s="1162" t="s">
        <v>3372</v>
      </c>
      <c r="E230" s="1170"/>
      <c r="F230" s="1162"/>
      <c r="G230" s="1162"/>
      <c r="H230" s="1162"/>
      <c r="I230" s="1170"/>
      <c r="J230" s="1168" t="s">
        <v>3678</v>
      </c>
      <c r="K230" s="1172">
        <v>2015</v>
      </c>
      <c r="L230" s="1170"/>
      <c r="M230" s="1170"/>
      <c r="N230" s="1170"/>
      <c r="O230" s="1170" t="s">
        <v>886</v>
      </c>
      <c r="P230" s="1159">
        <v>2583271560</v>
      </c>
      <c r="Q230" s="1160"/>
      <c r="R230" s="2085"/>
    </row>
    <row r="231" spans="1:18" s="955" customFormat="1" ht="34" customHeight="1">
      <c r="A231" s="2069" t="s">
        <v>3648</v>
      </c>
      <c r="B231" s="2087">
        <v>229</v>
      </c>
      <c r="C231" s="1168" t="s">
        <v>4446</v>
      </c>
      <c r="D231" s="1162" t="s">
        <v>4095</v>
      </c>
      <c r="E231" s="1170"/>
      <c r="F231" s="1162"/>
      <c r="G231" s="1162"/>
      <c r="H231" s="1162"/>
      <c r="I231" s="1170"/>
      <c r="J231" s="1168"/>
      <c r="K231" s="1172">
        <v>2015</v>
      </c>
      <c r="L231" s="1170"/>
      <c r="M231" s="1170"/>
      <c r="N231" s="1170"/>
      <c r="O231" s="1170" t="s">
        <v>886</v>
      </c>
      <c r="P231" s="1159">
        <v>1329751000</v>
      </c>
      <c r="Q231" s="1160"/>
      <c r="R231" s="2085"/>
    </row>
    <row r="232" spans="1:18" s="955" customFormat="1" ht="34" customHeight="1">
      <c r="A232" s="2069" t="s">
        <v>3648</v>
      </c>
      <c r="B232" s="2087">
        <v>230</v>
      </c>
      <c r="C232" s="1168" t="s">
        <v>4447</v>
      </c>
      <c r="D232" s="1162" t="s">
        <v>3372</v>
      </c>
      <c r="E232" s="1170"/>
      <c r="F232" s="1162"/>
      <c r="G232" s="1162"/>
      <c r="H232" s="1162"/>
      <c r="I232" s="1170"/>
      <c r="J232" s="1168" t="s">
        <v>3675</v>
      </c>
      <c r="K232" s="1172">
        <v>2015</v>
      </c>
      <c r="L232" s="1170"/>
      <c r="M232" s="1170"/>
      <c r="N232" s="1170"/>
      <c r="O232" s="1170" t="s">
        <v>886</v>
      </c>
      <c r="P232" s="1159">
        <v>1967490000</v>
      </c>
      <c r="Q232" s="1160"/>
      <c r="R232" s="2085"/>
    </row>
    <row r="233" spans="1:18" s="955" customFormat="1" ht="34" customHeight="1">
      <c r="A233" s="2069" t="s">
        <v>3648</v>
      </c>
      <c r="B233" s="2087">
        <v>231</v>
      </c>
      <c r="C233" s="1168" t="s">
        <v>4448</v>
      </c>
      <c r="D233" s="1162" t="s">
        <v>3372</v>
      </c>
      <c r="E233" s="1170"/>
      <c r="F233" s="1162"/>
      <c r="G233" s="1162"/>
      <c r="H233" s="1162"/>
      <c r="I233" s="1170"/>
      <c r="J233" s="1168" t="s">
        <v>1294</v>
      </c>
      <c r="K233" s="1172">
        <v>2015</v>
      </c>
      <c r="L233" s="1170"/>
      <c r="M233" s="1170"/>
      <c r="N233" s="1170"/>
      <c r="O233" s="1170" t="s">
        <v>886</v>
      </c>
      <c r="P233" s="1159">
        <v>1980868000</v>
      </c>
      <c r="Q233" s="1160"/>
      <c r="R233" s="2085"/>
    </row>
    <row r="234" spans="1:18" s="955" customFormat="1" ht="34" customHeight="1">
      <c r="A234" s="2069" t="s">
        <v>3648</v>
      </c>
      <c r="B234" s="2087">
        <v>232</v>
      </c>
      <c r="C234" s="1168" t="s">
        <v>4449</v>
      </c>
      <c r="D234" s="1162" t="s">
        <v>3372</v>
      </c>
      <c r="E234" s="1170"/>
      <c r="F234" s="1162"/>
      <c r="G234" s="1162"/>
      <c r="H234" s="1162"/>
      <c r="I234" s="1170"/>
      <c r="J234" s="1168" t="s">
        <v>3672</v>
      </c>
      <c r="K234" s="1172">
        <v>2015</v>
      </c>
      <c r="L234" s="1170"/>
      <c r="M234" s="1170"/>
      <c r="N234" s="1170"/>
      <c r="O234" s="1170" t="s">
        <v>886</v>
      </c>
      <c r="P234" s="1159">
        <v>1908325000</v>
      </c>
      <c r="Q234" s="1160"/>
      <c r="R234" s="2085"/>
    </row>
    <row r="235" spans="1:18" s="955" customFormat="1" ht="34" customHeight="1">
      <c r="A235" s="2069" t="s">
        <v>3648</v>
      </c>
      <c r="B235" s="2087">
        <v>233</v>
      </c>
      <c r="C235" s="1168" t="s">
        <v>4450</v>
      </c>
      <c r="D235" s="1162" t="s">
        <v>3372</v>
      </c>
      <c r="E235" s="1170"/>
      <c r="F235" s="1162"/>
      <c r="G235" s="1162"/>
      <c r="H235" s="1162"/>
      <c r="I235" s="1170"/>
      <c r="J235" s="1168"/>
      <c r="K235" s="1172">
        <v>2015</v>
      </c>
      <c r="L235" s="1170"/>
      <c r="M235" s="1170"/>
      <c r="N235" s="1170"/>
      <c r="O235" s="1170" t="s">
        <v>886</v>
      </c>
      <c r="P235" s="1159">
        <v>1861239000</v>
      </c>
      <c r="Q235" s="1160"/>
      <c r="R235" s="2085"/>
    </row>
    <row r="236" spans="1:18" s="955" customFormat="1" ht="34" customHeight="1">
      <c r="A236" s="2069" t="s">
        <v>3648</v>
      </c>
      <c r="B236" s="2087">
        <v>234</v>
      </c>
      <c r="C236" s="1168" t="s">
        <v>4451</v>
      </c>
      <c r="D236" s="1162" t="s">
        <v>3372</v>
      </c>
      <c r="E236" s="1170"/>
      <c r="F236" s="1162"/>
      <c r="G236" s="1162"/>
      <c r="H236" s="1162"/>
      <c r="I236" s="1170"/>
      <c r="J236" s="1168" t="s">
        <v>1355</v>
      </c>
      <c r="K236" s="1172">
        <v>2015</v>
      </c>
      <c r="L236" s="1170"/>
      <c r="M236" s="1170"/>
      <c r="N236" s="1170"/>
      <c r="O236" s="1170" t="s">
        <v>886</v>
      </c>
      <c r="P236" s="1159">
        <v>193360000</v>
      </c>
      <c r="Q236" s="1160"/>
      <c r="R236" s="2085"/>
    </row>
    <row r="237" spans="1:18" s="955" customFormat="1" ht="34" customHeight="1">
      <c r="A237" s="2069" t="s">
        <v>3648</v>
      </c>
      <c r="B237" s="2087">
        <v>235</v>
      </c>
      <c r="C237" s="1168" t="s">
        <v>4452</v>
      </c>
      <c r="D237" s="1162" t="s">
        <v>3372</v>
      </c>
      <c r="E237" s="1170"/>
      <c r="F237" s="1162"/>
      <c r="G237" s="1162"/>
      <c r="H237" s="1162"/>
      <c r="I237" s="1170"/>
      <c r="J237" s="1168" t="s">
        <v>3668</v>
      </c>
      <c r="K237" s="1172">
        <v>2015</v>
      </c>
      <c r="L237" s="1170"/>
      <c r="M237" s="1170"/>
      <c r="N237" s="1170"/>
      <c r="O237" s="1170" t="s">
        <v>886</v>
      </c>
      <c r="P237" s="1159">
        <v>192938000</v>
      </c>
      <c r="Q237" s="1160"/>
      <c r="R237" s="2085"/>
    </row>
    <row r="238" spans="1:18" s="955" customFormat="1" ht="34" customHeight="1">
      <c r="A238" s="2069" t="s">
        <v>3648</v>
      </c>
      <c r="B238" s="2087">
        <v>236</v>
      </c>
      <c r="C238" s="1168" t="s">
        <v>4453</v>
      </c>
      <c r="D238" s="1162" t="s">
        <v>3372</v>
      </c>
      <c r="E238" s="1170"/>
      <c r="F238" s="1162"/>
      <c r="G238" s="1162"/>
      <c r="H238" s="1162"/>
      <c r="I238" s="1170"/>
      <c r="J238" s="1168" t="s">
        <v>3649</v>
      </c>
      <c r="K238" s="1172">
        <v>2015</v>
      </c>
      <c r="L238" s="1170"/>
      <c r="M238" s="1170"/>
      <c r="N238" s="1170"/>
      <c r="O238" s="1170" t="s">
        <v>886</v>
      </c>
      <c r="P238" s="1159">
        <v>183837400</v>
      </c>
      <c r="Q238" s="1160"/>
      <c r="R238" s="2085"/>
    </row>
    <row r="239" spans="1:18" s="955" customFormat="1" ht="34" customHeight="1">
      <c r="A239" s="2069" t="s">
        <v>3648</v>
      </c>
      <c r="B239" s="2087">
        <v>237</v>
      </c>
      <c r="C239" s="1168" t="s">
        <v>4454</v>
      </c>
      <c r="D239" s="1162" t="s">
        <v>3372</v>
      </c>
      <c r="E239" s="1170"/>
      <c r="F239" s="1162"/>
      <c r="G239" s="1162"/>
      <c r="H239" s="1162"/>
      <c r="I239" s="1170"/>
      <c r="J239" s="1168" t="s">
        <v>3665</v>
      </c>
      <c r="K239" s="1172">
        <v>2015</v>
      </c>
      <c r="L239" s="1170"/>
      <c r="M239" s="1170"/>
      <c r="N239" s="1170"/>
      <c r="O239" s="1170" t="s">
        <v>886</v>
      </c>
      <c r="P239" s="1159">
        <v>193645000</v>
      </c>
      <c r="Q239" s="1160"/>
      <c r="R239" s="2085"/>
    </row>
    <row r="240" spans="1:18" s="955" customFormat="1" ht="34" customHeight="1">
      <c r="A240" s="2069" t="s">
        <v>3648</v>
      </c>
      <c r="B240" s="2087">
        <v>238</v>
      </c>
      <c r="C240" s="1168" t="s">
        <v>4455</v>
      </c>
      <c r="D240" s="1162" t="s">
        <v>3372</v>
      </c>
      <c r="E240" s="1170"/>
      <c r="F240" s="1162"/>
      <c r="G240" s="1162"/>
      <c r="H240" s="1162"/>
      <c r="I240" s="1170"/>
      <c r="J240" s="1168" t="s">
        <v>3646</v>
      </c>
      <c r="K240" s="1172">
        <v>2015</v>
      </c>
      <c r="L240" s="1170"/>
      <c r="M240" s="1170"/>
      <c r="N240" s="1170"/>
      <c r="O240" s="1170" t="s">
        <v>886</v>
      </c>
      <c r="P240" s="1159">
        <v>184411200</v>
      </c>
      <c r="Q240" s="1160"/>
      <c r="R240" s="2085"/>
    </row>
    <row r="241" spans="1:18" s="955" customFormat="1" ht="34" customHeight="1">
      <c r="A241" s="2069" t="s">
        <v>3648</v>
      </c>
      <c r="B241" s="2087">
        <v>240</v>
      </c>
      <c r="C241" s="1168" t="s">
        <v>4456</v>
      </c>
      <c r="D241" s="1160" t="s">
        <v>3372</v>
      </c>
      <c r="E241" s="1170"/>
      <c r="F241" s="1162"/>
      <c r="G241" s="1162"/>
      <c r="H241" s="1162"/>
      <c r="I241" s="1170"/>
      <c r="J241" s="1168" t="s">
        <v>2024</v>
      </c>
      <c r="K241" s="1172">
        <v>2015</v>
      </c>
      <c r="L241" s="1170"/>
      <c r="M241" s="1170"/>
      <c r="N241" s="1170"/>
      <c r="O241" s="1170" t="s">
        <v>886</v>
      </c>
      <c r="P241" s="1159">
        <v>193597000</v>
      </c>
      <c r="Q241" s="1160"/>
      <c r="R241" s="2085"/>
    </row>
    <row r="242" spans="1:18" s="955" customFormat="1" ht="34" customHeight="1">
      <c r="A242" s="2069" t="s">
        <v>3648</v>
      </c>
      <c r="B242" s="2087">
        <v>241</v>
      </c>
      <c r="C242" s="1168" t="s">
        <v>4457</v>
      </c>
      <c r="D242" s="1160" t="s">
        <v>3372</v>
      </c>
      <c r="E242" s="1170"/>
      <c r="F242" s="1162"/>
      <c r="G242" s="1162"/>
      <c r="H242" s="1162"/>
      <c r="I242" s="1170"/>
      <c r="J242" s="1168" t="s">
        <v>1606</v>
      </c>
      <c r="K242" s="1172">
        <v>2015</v>
      </c>
      <c r="L242" s="1170"/>
      <c r="M242" s="1170"/>
      <c r="N242" s="1170"/>
      <c r="O242" s="1170" t="s">
        <v>886</v>
      </c>
      <c r="P242" s="1159">
        <v>193476000</v>
      </c>
      <c r="Q242" s="1160"/>
      <c r="R242" s="2085"/>
    </row>
    <row r="243" spans="1:18" s="955" customFormat="1" ht="34" customHeight="1">
      <c r="A243" s="2069" t="s">
        <v>3648</v>
      </c>
      <c r="B243" s="2087">
        <v>242</v>
      </c>
      <c r="C243" s="1168" t="s">
        <v>4458</v>
      </c>
      <c r="D243" s="1160" t="s">
        <v>3372</v>
      </c>
      <c r="E243" s="1170"/>
      <c r="F243" s="1162"/>
      <c r="G243" s="1162"/>
      <c r="H243" s="1162"/>
      <c r="I243" s="1170"/>
      <c r="J243" s="1168"/>
      <c r="K243" s="1172">
        <v>2015</v>
      </c>
      <c r="L243" s="1170"/>
      <c r="M243" s="1170"/>
      <c r="N243" s="1170"/>
      <c r="O243" s="1170" t="s">
        <v>886</v>
      </c>
      <c r="P243" s="1159">
        <v>193207000</v>
      </c>
      <c r="Q243" s="1160"/>
      <c r="R243" s="2085"/>
    </row>
    <row r="244" spans="1:18" s="955" customFormat="1" ht="34" customHeight="1">
      <c r="A244" s="2069" t="s">
        <v>3648</v>
      </c>
      <c r="B244" s="2087">
        <v>243</v>
      </c>
      <c r="C244" s="1168" t="s">
        <v>4459</v>
      </c>
      <c r="D244" s="1160" t="s">
        <v>3372</v>
      </c>
      <c r="E244" s="1170"/>
      <c r="F244" s="1162"/>
      <c r="G244" s="1162"/>
      <c r="H244" s="1162"/>
      <c r="I244" s="1170"/>
      <c r="J244" s="1168" t="s">
        <v>3659</v>
      </c>
      <c r="K244" s="1172">
        <v>2015</v>
      </c>
      <c r="L244" s="1170"/>
      <c r="M244" s="1170"/>
      <c r="N244" s="1170"/>
      <c r="O244" s="1170" t="s">
        <v>886</v>
      </c>
      <c r="P244" s="1159">
        <v>193476000</v>
      </c>
      <c r="Q244" s="1160"/>
      <c r="R244" s="2085"/>
    </row>
    <row r="245" spans="1:18" s="955" customFormat="1" ht="34" customHeight="1">
      <c r="A245" s="2069" t="s">
        <v>3648</v>
      </c>
      <c r="B245" s="2087">
        <v>244</v>
      </c>
      <c r="C245" s="1168" t="s">
        <v>4460</v>
      </c>
      <c r="D245" s="1160" t="s">
        <v>3372</v>
      </c>
      <c r="E245" s="1170"/>
      <c r="F245" s="1162"/>
      <c r="G245" s="1162"/>
      <c r="H245" s="1162"/>
      <c r="I245" s="1170"/>
      <c r="J245" s="1168" t="s">
        <v>1536</v>
      </c>
      <c r="K245" s="1172">
        <v>2015</v>
      </c>
      <c r="L245" s="1170"/>
      <c r="M245" s="1170"/>
      <c r="N245" s="1170"/>
      <c r="O245" s="1170" t="s">
        <v>886</v>
      </c>
      <c r="P245" s="1159">
        <v>193597000</v>
      </c>
      <c r="Q245" s="1160"/>
      <c r="R245" s="2085"/>
    </row>
    <row r="246" spans="1:18" s="955" customFormat="1" ht="34" customHeight="1">
      <c r="A246" s="2069" t="s">
        <v>3648</v>
      </c>
      <c r="B246" s="2087">
        <v>245</v>
      </c>
      <c r="C246" s="1168" t="s">
        <v>4461</v>
      </c>
      <c r="D246" s="1160" t="s">
        <v>3372</v>
      </c>
      <c r="E246" s="1162"/>
      <c r="F246" s="1162"/>
      <c r="G246" s="1162"/>
      <c r="H246" s="1162"/>
      <c r="I246" s="1170"/>
      <c r="J246" s="1162" t="s">
        <v>3656</v>
      </c>
      <c r="K246" s="1172">
        <v>2015</v>
      </c>
      <c r="L246" s="1170"/>
      <c r="M246" s="1170"/>
      <c r="N246" s="1170"/>
      <c r="O246" s="1170" t="s">
        <v>886</v>
      </c>
      <c r="P246" s="1159">
        <v>99227000</v>
      </c>
      <c r="Q246" s="1160"/>
      <c r="R246" s="2085"/>
    </row>
    <row r="247" spans="1:18" s="955" customFormat="1" ht="34" customHeight="1">
      <c r="A247" s="2069" t="s">
        <v>3648</v>
      </c>
      <c r="B247" s="2087">
        <v>246</v>
      </c>
      <c r="C247" s="1188" t="s">
        <v>4462</v>
      </c>
      <c r="D247" s="1160" t="s">
        <v>3372</v>
      </c>
      <c r="E247" s="1162"/>
      <c r="F247" s="1162"/>
      <c r="G247" s="1162"/>
      <c r="H247" s="1162"/>
      <c r="I247" s="1170"/>
      <c r="J247" s="1162" t="s">
        <v>3654</v>
      </c>
      <c r="K247" s="1172">
        <v>2015</v>
      </c>
      <c r="L247" s="1170"/>
      <c r="M247" s="1170"/>
      <c r="N247" s="1170"/>
      <c r="O247" s="1170" t="s">
        <v>886</v>
      </c>
      <c r="P247" s="1159">
        <v>193481000</v>
      </c>
      <c r="Q247" s="1160"/>
      <c r="R247" s="2085"/>
    </row>
    <row r="248" spans="1:18" s="955" customFormat="1" ht="34" customHeight="1">
      <c r="A248" s="2069" t="s">
        <v>3648</v>
      </c>
      <c r="B248" s="2087">
        <v>247</v>
      </c>
      <c r="C248" s="1188" t="s">
        <v>4463</v>
      </c>
      <c r="D248" s="1160" t="s">
        <v>3372</v>
      </c>
      <c r="E248" s="1162"/>
      <c r="F248" s="1162"/>
      <c r="G248" s="1162"/>
      <c r="H248" s="1162"/>
      <c r="I248" s="1170"/>
      <c r="J248" s="1162" t="s">
        <v>3652</v>
      </c>
      <c r="K248" s="1170">
        <v>2016</v>
      </c>
      <c r="L248" s="1170"/>
      <c r="M248" s="1170"/>
      <c r="N248" s="1170"/>
      <c r="O248" s="1170" t="s">
        <v>886</v>
      </c>
      <c r="P248" s="1186">
        <v>1808894000</v>
      </c>
      <c r="Q248" s="1160"/>
      <c r="R248" s="2085"/>
    </row>
    <row r="249" spans="1:18" s="955" customFormat="1" ht="34" customHeight="1">
      <c r="A249" s="2069" t="s">
        <v>3648</v>
      </c>
      <c r="B249" s="2087">
        <v>248</v>
      </c>
      <c r="C249" s="1188" t="s">
        <v>4464</v>
      </c>
      <c r="D249" s="1160" t="s">
        <v>3372</v>
      </c>
      <c r="E249" s="1162"/>
      <c r="F249" s="1162"/>
      <c r="G249" s="1162"/>
      <c r="H249" s="1162"/>
      <c r="I249" s="1170"/>
      <c r="J249" s="1162" t="s">
        <v>2024</v>
      </c>
      <c r="K249" s="1170">
        <v>2016</v>
      </c>
      <c r="L249" s="1170"/>
      <c r="M249" s="1170"/>
      <c r="N249" s="1170"/>
      <c r="O249" s="1170" t="s">
        <v>886</v>
      </c>
      <c r="P249" s="1186">
        <v>183140000</v>
      </c>
      <c r="Q249" s="1160"/>
      <c r="R249" s="2085"/>
    </row>
    <row r="250" spans="1:18" s="955" customFormat="1" ht="34" customHeight="1">
      <c r="A250" s="2069" t="s">
        <v>3648</v>
      </c>
      <c r="B250" s="2087">
        <v>249</v>
      </c>
      <c r="C250" s="1188" t="s">
        <v>4465</v>
      </c>
      <c r="D250" s="1160" t="s">
        <v>3372</v>
      </c>
      <c r="E250" s="1162"/>
      <c r="F250" s="1162"/>
      <c r="G250" s="1162"/>
      <c r="H250" s="1162"/>
      <c r="I250" s="1170"/>
      <c r="J250" s="1162" t="s">
        <v>3649</v>
      </c>
      <c r="K250" s="1170">
        <v>2016</v>
      </c>
      <c r="L250" s="1170"/>
      <c r="M250" s="1170"/>
      <c r="N250" s="1170"/>
      <c r="O250" s="1170" t="s">
        <v>886</v>
      </c>
      <c r="P250" s="1186">
        <v>9329600</v>
      </c>
      <c r="Q250" s="1160"/>
      <c r="R250" s="2085"/>
    </row>
    <row r="251" spans="1:18" s="955" customFormat="1" ht="34" customHeight="1">
      <c r="A251" s="2069" t="s">
        <v>3648</v>
      </c>
      <c r="B251" s="2087">
        <v>250</v>
      </c>
      <c r="C251" s="1188" t="s">
        <v>4466</v>
      </c>
      <c r="D251" s="1160" t="s">
        <v>3372</v>
      </c>
      <c r="E251" s="1162"/>
      <c r="F251" s="1162"/>
      <c r="G251" s="1162"/>
      <c r="H251" s="1162"/>
      <c r="I251" s="1170"/>
      <c r="J251" s="1162" t="s">
        <v>3646</v>
      </c>
      <c r="K251" s="1170">
        <v>2016</v>
      </c>
      <c r="L251" s="1170"/>
      <c r="M251" s="1170"/>
      <c r="N251" s="1170"/>
      <c r="O251" s="1170" t="s">
        <v>886</v>
      </c>
      <c r="P251" s="1186">
        <v>9359800</v>
      </c>
      <c r="Q251" s="1160"/>
      <c r="R251" s="2085"/>
    </row>
    <row r="252" spans="1:18" s="955" customFormat="1" ht="50" customHeight="1">
      <c r="A252" s="2069"/>
      <c r="B252" s="2087">
        <v>251</v>
      </c>
      <c r="C252" s="1188" t="s">
        <v>4467</v>
      </c>
      <c r="D252" s="1160" t="s">
        <v>3372</v>
      </c>
      <c r="E252" s="1162"/>
      <c r="F252" s="1162"/>
      <c r="G252" s="1162"/>
      <c r="H252" s="1162"/>
      <c r="I252" s="1170"/>
      <c r="J252" s="1162" t="s">
        <v>3409</v>
      </c>
      <c r="K252" s="1170">
        <v>2018</v>
      </c>
      <c r="L252" s="1170"/>
      <c r="M252" s="1170"/>
      <c r="N252" s="1170"/>
      <c r="O252" s="1170" t="s">
        <v>886</v>
      </c>
      <c r="P252" s="1186">
        <v>190298000</v>
      </c>
      <c r="Q252" s="1160"/>
      <c r="R252" s="2085"/>
    </row>
    <row r="253" spans="1:18" s="955" customFormat="1" ht="34" customHeight="1">
      <c r="A253" s="2069"/>
      <c r="B253" s="2087">
        <v>252</v>
      </c>
      <c r="C253" s="1188" t="s">
        <v>4468</v>
      </c>
      <c r="D253" s="1160" t="s">
        <v>3372</v>
      </c>
      <c r="E253" s="1162"/>
      <c r="F253" s="1162"/>
      <c r="G253" s="1162"/>
      <c r="H253" s="1162"/>
      <c r="I253" s="1170"/>
      <c r="J253" s="1162" t="s">
        <v>3215</v>
      </c>
      <c r="K253" s="1170">
        <v>2018</v>
      </c>
      <c r="L253" s="1170"/>
      <c r="M253" s="1170"/>
      <c r="N253" s="1170"/>
      <c r="O253" s="1170" t="s">
        <v>886</v>
      </c>
      <c r="P253" s="1186">
        <v>189889000</v>
      </c>
      <c r="Q253" s="1160"/>
      <c r="R253" s="2085"/>
    </row>
    <row r="254" spans="1:18" s="955" customFormat="1" ht="34" customHeight="1">
      <c r="A254" s="2069"/>
      <c r="B254" s="2087">
        <v>253</v>
      </c>
      <c r="C254" s="1188" t="s">
        <v>4469</v>
      </c>
      <c r="D254" s="1160" t="s">
        <v>3372</v>
      </c>
      <c r="E254" s="1162"/>
      <c r="F254" s="1162"/>
      <c r="G254" s="1162"/>
      <c r="H254" s="1162"/>
      <c r="I254" s="1170"/>
      <c r="J254" s="1162" t="s">
        <v>3410</v>
      </c>
      <c r="K254" s="1170">
        <v>2018</v>
      </c>
      <c r="L254" s="1170"/>
      <c r="M254" s="1170"/>
      <c r="N254" s="1170"/>
      <c r="O254" s="1170" t="s">
        <v>886</v>
      </c>
      <c r="P254" s="1186">
        <v>190234000</v>
      </c>
      <c r="Q254" s="1160"/>
      <c r="R254" s="2085"/>
    </row>
    <row r="255" spans="1:18" s="955" customFormat="1" ht="40" customHeight="1">
      <c r="A255" s="2069"/>
      <c r="B255" s="2087">
        <v>254</v>
      </c>
      <c r="C255" s="1188" t="s">
        <v>4501</v>
      </c>
      <c r="D255" s="1160" t="s">
        <v>3372</v>
      </c>
      <c r="E255" s="1162"/>
      <c r="F255" s="1162"/>
      <c r="G255" s="1162"/>
      <c r="H255" s="1162"/>
      <c r="I255" s="1170"/>
      <c r="J255" s="1162" t="s">
        <v>3410</v>
      </c>
      <c r="K255" s="1170">
        <v>2019</v>
      </c>
      <c r="L255" s="1170" t="s">
        <v>4234</v>
      </c>
      <c r="M255" s="1170"/>
      <c r="N255" s="1170"/>
      <c r="O255" s="1170" t="s">
        <v>886</v>
      </c>
      <c r="P255" s="1186">
        <v>3459887000</v>
      </c>
      <c r="Q255" s="1160"/>
      <c r="R255" s="2085"/>
    </row>
    <row r="256" spans="1:18" s="955" customFormat="1" ht="40" customHeight="1">
      <c r="A256" s="2069"/>
      <c r="B256" s="2087">
        <v>255</v>
      </c>
      <c r="C256" s="1188" t="s">
        <v>4502</v>
      </c>
      <c r="D256" s="1160" t="s">
        <v>3372</v>
      </c>
      <c r="E256" s="1162"/>
      <c r="F256" s="1162"/>
      <c r="G256" s="1162"/>
      <c r="H256" s="1162"/>
      <c r="I256" s="1170"/>
      <c r="J256" s="1162" t="s">
        <v>2024</v>
      </c>
      <c r="K256" s="1170">
        <v>2019</v>
      </c>
      <c r="L256" s="1170" t="s">
        <v>4211</v>
      </c>
      <c r="M256" s="1170"/>
      <c r="N256" s="1170"/>
      <c r="O256" s="1170" t="s">
        <v>886</v>
      </c>
      <c r="P256" s="1186">
        <v>1017781136</v>
      </c>
      <c r="Q256" s="1160"/>
      <c r="R256" s="2085"/>
    </row>
    <row r="257" spans="1:21" s="955" customFormat="1" ht="40" customHeight="1">
      <c r="A257" s="2069"/>
      <c r="B257" s="2087">
        <v>256</v>
      </c>
      <c r="C257" s="1188" t="s">
        <v>4503</v>
      </c>
      <c r="D257" s="1160" t="s">
        <v>3372</v>
      </c>
      <c r="E257" s="1162"/>
      <c r="F257" s="1162"/>
      <c r="G257" s="1162"/>
      <c r="H257" s="1162"/>
      <c r="I257" s="1170"/>
      <c r="J257" s="1162" t="s">
        <v>2024</v>
      </c>
      <c r="K257" s="1170">
        <v>2019</v>
      </c>
      <c r="L257" s="1170" t="s">
        <v>4212</v>
      </c>
      <c r="M257" s="1170"/>
      <c r="N257" s="1170"/>
      <c r="O257" s="1170" t="s">
        <v>886</v>
      </c>
      <c r="P257" s="1186">
        <v>192142708</v>
      </c>
      <c r="Q257" s="1160"/>
      <c r="R257" s="2085"/>
    </row>
    <row r="258" spans="1:21" s="955" customFormat="1" ht="40" customHeight="1">
      <c r="A258" s="2069"/>
      <c r="B258" s="2087">
        <v>257</v>
      </c>
      <c r="C258" s="1188" t="s">
        <v>4504</v>
      </c>
      <c r="D258" s="1160" t="s">
        <v>3372</v>
      </c>
      <c r="E258" s="1162"/>
      <c r="F258" s="1162"/>
      <c r="G258" s="1162"/>
      <c r="H258" s="1162"/>
      <c r="I258" s="1170"/>
      <c r="J258" s="1162" t="s">
        <v>1061</v>
      </c>
      <c r="K258" s="1170">
        <v>2019</v>
      </c>
      <c r="L258" s="1170" t="s">
        <v>4213</v>
      </c>
      <c r="M258" s="1170"/>
      <c r="N258" s="1170"/>
      <c r="O258" s="1170" t="s">
        <v>886</v>
      </c>
      <c r="P258" s="1186">
        <v>189637242</v>
      </c>
      <c r="Q258" s="1160"/>
      <c r="R258" s="2085"/>
    </row>
    <row r="259" spans="1:21" s="955" customFormat="1" ht="40" customHeight="1">
      <c r="A259" s="2069"/>
      <c r="B259" s="2087">
        <v>258</v>
      </c>
      <c r="C259" s="1188" t="s">
        <v>4505</v>
      </c>
      <c r="D259" s="1160" t="s">
        <v>3372</v>
      </c>
      <c r="E259" s="1162"/>
      <c r="F259" s="1162"/>
      <c r="G259" s="1162"/>
      <c r="H259" s="1162"/>
      <c r="I259" s="1170"/>
      <c r="J259" s="1162" t="s">
        <v>1061</v>
      </c>
      <c r="K259" s="1170">
        <v>2019</v>
      </c>
      <c r="L259" s="1170" t="s">
        <v>4214</v>
      </c>
      <c r="M259" s="1170"/>
      <c r="N259" s="1170"/>
      <c r="O259" s="1170" t="s">
        <v>886</v>
      </c>
      <c r="P259" s="1186">
        <v>192338275</v>
      </c>
      <c r="Q259" s="1160"/>
      <c r="R259" s="2085"/>
    </row>
    <row r="260" spans="1:21" s="955" customFormat="1" ht="40" customHeight="1">
      <c r="A260" s="2069"/>
      <c r="B260" s="2087">
        <v>259</v>
      </c>
      <c r="C260" s="1188" t="s">
        <v>4506</v>
      </c>
      <c r="D260" s="1160" t="s">
        <v>3372</v>
      </c>
      <c r="E260" s="1162"/>
      <c r="F260" s="1162"/>
      <c r="G260" s="1162"/>
      <c r="H260" s="1162"/>
      <c r="I260" s="1170"/>
      <c r="J260" s="1162" t="s">
        <v>975</v>
      </c>
      <c r="K260" s="1170">
        <v>2019</v>
      </c>
      <c r="L260" s="1170" t="s">
        <v>4215</v>
      </c>
      <c r="M260" s="1170"/>
      <c r="N260" s="1170"/>
      <c r="O260" s="1170" t="s">
        <v>886</v>
      </c>
      <c r="P260" s="1186">
        <v>1074598637</v>
      </c>
      <c r="Q260" s="1160"/>
      <c r="R260" s="2085"/>
      <c r="T260" s="2070">
        <f>SUM(P255:P267)</f>
        <v>10383293701</v>
      </c>
    </row>
    <row r="261" spans="1:21" s="955" customFormat="1" ht="40" customHeight="1">
      <c r="A261" s="2069"/>
      <c r="B261" s="2087">
        <v>260</v>
      </c>
      <c r="C261" s="1188" t="s">
        <v>4507</v>
      </c>
      <c r="D261" s="1160" t="s">
        <v>3372</v>
      </c>
      <c r="E261" s="1162"/>
      <c r="F261" s="1162"/>
      <c r="G261" s="1162"/>
      <c r="H261" s="1162"/>
      <c r="I261" s="1170"/>
      <c r="J261" s="1162" t="s">
        <v>4248</v>
      </c>
      <c r="K261" s="1170">
        <v>2019</v>
      </c>
      <c r="L261" s="1170" t="s">
        <v>4216</v>
      </c>
      <c r="M261" s="1170"/>
      <c r="N261" s="1170"/>
      <c r="O261" s="1170" t="s">
        <v>886</v>
      </c>
      <c r="P261" s="1186">
        <v>188658729</v>
      </c>
      <c r="Q261" s="1160"/>
      <c r="R261" s="2085"/>
      <c r="T261" s="955" t="s">
        <v>4514</v>
      </c>
    </row>
    <row r="262" spans="1:21" s="955" customFormat="1" ht="40" customHeight="1">
      <c r="A262" s="2069"/>
      <c r="B262" s="2087">
        <v>261</v>
      </c>
      <c r="C262" s="1188" t="s">
        <v>4508</v>
      </c>
      <c r="D262" s="1160" t="s">
        <v>3372</v>
      </c>
      <c r="E262" s="1162"/>
      <c r="F262" s="1162"/>
      <c r="G262" s="1162"/>
      <c r="H262" s="1162"/>
      <c r="I262" s="1170"/>
      <c r="J262" s="1162" t="s">
        <v>4208</v>
      </c>
      <c r="K262" s="1170">
        <v>2019</v>
      </c>
      <c r="L262" s="1170" t="s">
        <v>4216</v>
      </c>
      <c r="M262" s="1170"/>
      <c r="N262" s="1170"/>
      <c r="O262" s="1170" t="s">
        <v>886</v>
      </c>
      <c r="P262" s="1186">
        <v>157068214</v>
      </c>
      <c r="Q262" s="1160"/>
      <c r="R262" s="2085"/>
    </row>
    <row r="263" spans="1:21" s="955" customFormat="1" ht="40" customHeight="1">
      <c r="A263" s="2069"/>
      <c r="B263" s="2087">
        <v>262</v>
      </c>
      <c r="C263" s="1188" t="s">
        <v>4509</v>
      </c>
      <c r="D263" s="1160" t="s">
        <v>3372</v>
      </c>
      <c r="E263" s="1162"/>
      <c r="F263" s="1162"/>
      <c r="G263" s="1162"/>
      <c r="H263" s="1162"/>
      <c r="I263" s="1170"/>
      <c r="J263" s="1162" t="s">
        <v>4249</v>
      </c>
      <c r="K263" s="1170">
        <v>2019</v>
      </c>
      <c r="L263" s="1170" t="s">
        <v>4217</v>
      </c>
      <c r="M263" s="1170"/>
      <c r="N263" s="1170"/>
      <c r="O263" s="1170" t="s">
        <v>886</v>
      </c>
      <c r="P263" s="1186">
        <v>490119973</v>
      </c>
      <c r="Q263" s="1160"/>
      <c r="R263" s="2085"/>
    </row>
    <row r="264" spans="1:21" s="955" customFormat="1" ht="40" customHeight="1">
      <c r="A264" s="2069"/>
      <c r="B264" s="2087">
        <v>263</v>
      </c>
      <c r="C264" s="1188" t="s">
        <v>4510</v>
      </c>
      <c r="D264" s="1160" t="s">
        <v>3372</v>
      </c>
      <c r="E264" s="1162"/>
      <c r="F264" s="1162"/>
      <c r="G264" s="1162"/>
      <c r="H264" s="1162"/>
      <c r="I264" s="1170"/>
      <c r="J264" s="1162" t="s">
        <v>1536</v>
      </c>
      <c r="K264" s="1170">
        <v>2019</v>
      </c>
      <c r="L264" s="1170" t="s">
        <v>4218</v>
      </c>
      <c r="M264" s="1170"/>
      <c r="N264" s="1170"/>
      <c r="O264" s="1170" t="s">
        <v>886</v>
      </c>
      <c r="P264" s="1186">
        <v>364545453</v>
      </c>
      <c r="Q264" s="1160"/>
      <c r="R264" s="2085"/>
    </row>
    <row r="265" spans="1:21" s="955" customFormat="1" ht="40" customHeight="1">
      <c r="A265" s="2069"/>
      <c r="B265" s="2087">
        <v>264</v>
      </c>
      <c r="C265" s="1188" t="s">
        <v>4511</v>
      </c>
      <c r="D265" s="1160" t="s">
        <v>3372</v>
      </c>
      <c r="E265" s="1162"/>
      <c r="F265" s="1162"/>
      <c r="G265" s="1162"/>
      <c r="H265" s="1162"/>
      <c r="I265" s="1170"/>
      <c r="J265" s="1162" t="s">
        <v>4209</v>
      </c>
      <c r="K265" s="1170">
        <v>2019</v>
      </c>
      <c r="L265" s="1170" t="s">
        <v>4219</v>
      </c>
      <c r="M265" s="1170"/>
      <c r="N265" s="1170"/>
      <c r="O265" s="1170" t="s">
        <v>886</v>
      </c>
      <c r="P265" s="1186">
        <v>433021680</v>
      </c>
      <c r="Q265" s="1160"/>
      <c r="R265" s="2085"/>
    </row>
    <row r="266" spans="1:21" s="955" customFormat="1" ht="40" customHeight="1">
      <c r="A266" s="2069"/>
      <c r="B266" s="2087">
        <v>265</v>
      </c>
      <c r="C266" s="1188" t="s">
        <v>4512</v>
      </c>
      <c r="D266" s="1160" t="s">
        <v>3372</v>
      </c>
      <c r="E266" s="1162"/>
      <c r="F266" s="1162"/>
      <c r="G266" s="1162"/>
      <c r="H266" s="1162"/>
      <c r="I266" s="1170"/>
      <c r="J266" s="1162" t="s">
        <v>4210</v>
      </c>
      <c r="K266" s="1170">
        <v>2019</v>
      </c>
      <c r="L266" s="1170" t="s">
        <v>4220</v>
      </c>
      <c r="M266" s="1170"/>
      <c r="N266" s="1170"/>
      <c r="O266" s="1170" t="s">
        <v>886</v>
      </c>
      <c r="P266" s="1186">
        <f>459908370-350000</f>
        <v>459558370</v>
      </c>
      <c r="Q266" s="1160"/>
      <c r="R266" s="2085"/>
    </row>
    <row r="267" spans="1:21" s="955" customFormat="1" ht="40" customHeight="1">
      <c r="A267" s="2069"/>
      <c r="B267" s="2087">
        <v>266</v>
      </c>
      <c r="C267" s="1188" t="s">
        <v>4513</v>
      </c>
      <c r="D267" s="1160" t="s">
        <v>3372</v>
      </c>
      <c r="E267" s="1162"/>
      <c r="F267" s="1162"/>
      <c r="G267" s="1162"/>
      <c r="H267" s="1162"/>
      <c r="I267" s="1170"/>
      <c r="J267" s="1162" t="s">
        <v>3595</v>
      </c>
      <c r="K267" s="1170">
        <v>2019</v>
      </c>
      <c r="L267" s="1170" t="s">
        <v>4221</v>
      </c>
      <c r="M267" s="1170"/>
      <c r="N267" s="1170"/>
      <c r="O267" s="1170" t="s">
        <v>886</v>
      </c>
      <c r="P267" s="1186">
        <v>2163936284</v>
      </c>
      <c r="Q267" s="1160"/>
      <c r="R267" s="2085"/>
    </row>
    <row r="268" spans="1:21" s="955" customFormat="1" ht="34" customHeight="1">
      <c r="A268" s="2069"/>
      <c r="B268" s="2087"/>
      <c r="C268" s="1168"/>
      <c r="D268" s="1162"/>
      <c r="E268" s="1162"/>
      <c r="F268" s="1162"/>
      <c r="G268" s="1162"/>
      <c r="H268" s="1162"/>
      <c r="I268" s="1170"/>
      <c r="J268" s="1162"/>
      <c r="K268" s="1170"/>
      <c r="L268" s="1170"/>
      <c r="M268" s="1170"/>
      <c r="N268" s="1170"/>
      <c r="O268" s="1170" t="s">
        <v>886</v>
      </c>
      <c r="P268" s="1170"/>
      <c r="Q268" s="1160"/>
      <c r="R268" s="2085"/>
    </row>
    <row r="269" spans="1:21" s="955" customFormat="1" ht="34" customHeight="1">
      <c r="A269" s="2069"/>
      <c r="B269" s="2084" t="s">
        <v>2187</v>
      </c>
      <c r="C269" s="1166" t="s">
        <v>3143</v>
      </c>
      <c r="D269" s="1162"/>
      <c r="E269" s="1170"/>
      <c r="F269" s="1162"/>
      <c r="G269" s="1162"/>
      <c r="H269" s="1162"/>
      <c r="I269" s="1170"/>
      <c r="J269" s="1162"/>
      <c r="K269" s="1170"/>
      <c r="L269" s="1170"/>
      <c r="M269" s="1170"/>
      <c r="N269" s="1170"/>
      <c r="O269" s="1170" t="s">
        <v>886</v>
      </c>
      <c r="P269" s="1167">
        <f>SUM(P270:P309)</f>
        <v>11861819198.999998</v>
      </c>
      <c r="Q269" s="1160"/>
      <c r="R269" s="2086"/>
      <c r="T269" s="2071">
        <v>11051093406</v>
      </c>
    </row>
    <row r="270" spans="1:21" s="955" customFormat="1" ht="34" customHeight="1">
      <c r="A270" s="2069" t="s">
        <v>3640</v>
      </c>
      <c r="B270" s="2087">
        <v>1</v>
      </c>
      <c r="C270" s="1188" t="s">
        <v>4184</v>
      </c>
      <c r="D270" s="1160" t="s">
        <v>4250</v>
      </c>
      <c r="E270" s="1162"/>
      <c r="F270" s="1162"/>
      <c r="G270" s="1162"/>
      <c r="H270" s="1162"/>
      <c r="I270" s="1170"/>
      <c r="J270" s="1162" t="s">
        <v>3644</v>
      </c>
      <c r="K270" s="1172">
        <v>2015</v>
      </c>
      <c r="L270" s="1170"/>
      <c r="M270" s="1170"/>
      <c r="N270" s="1170"/>
      <c r="O270" s="1170" t="s">
        <v>886</v>
      </c>
      <c r="P270" s="1634">
        <v>193613000</v>
      </c>
      <c r="Q270" s="1160"/>
      <c r="R270" s="2085"/>
      <c r="T270" s="955" t="s">
        <v>4250</v>
      </c>
      <c r="U270" s="955" t="s">
        <v>4251</v>
      </c>
    </row>
    <row r="271" spans="1:21" s="955" customFormat="1" ht="34" customHeight="1">
      <c r="A271" s="2069" t="s">
        <v>3640</v>
      </c>
      <c r="B271" s="2087">
        <v>2</v>
      </c>
      <c r="C271" s="1168" t="s">
        <v>4183</v>
      </c>
      <c r="D271" s="1160" t="s">
        <v>4250</v>
      </c>
      <c r="E271" s="1162"/>
      <c r="F271" s="1162"/>
      <c r="G271" s="1162"/>
      <c r="H271" s="1162"/>
      <c r="I271" s="1170"/>
      <c r="J271" s="1162" t="s">
        <v>3642</v>
      </c>
      <c r="K271" s="1172">
        <v>2015</v>
      </c>
      <c r="L271" s="1170"/>
      <c r="M271" s="1170"/>
      <c r="N271" s="1170"/>
      <c r="O271" s="1170" t="s">
        <v>886</v>
      </c>
      <c r="P271" s="1634">
        <v>199000000</v>
      </c>
      <c r="Q271" s="1160"/>
      <c r="R271" s="2085"/>
    </row>
    <row r="272" spans="1:21" s="955" customFormat="1" ht="34" customHeight="1">
      <c r="A272" s="2069" t="s">
        <v>3640</v>
      </c>
      <c r="B272" s="2087">
        <v>3</v>
      </c>
      <c r="C272" s="1188" t="s">
        <v>4182</v>
      </c>
      <c r="D272" s="1160" t="s">
        <v>4250</v>
      </c>
      <c r="E272" s="1162"/>
      <c r="F272" s="1162"/>
      <c r="G272" s="1162"/>
      <c r="H272" s="1162"/>
      <c r="I272" s="1170"/>
      <c r="J272" s="1162" t="s">
        <v>2192</v>
      </c>
      <c r="K272" s="1172">
        <v>2015</v>
      </c>
      <c r="L272" s="1170"/>
      <c r="M272" s="1170"/>
      <c r="N272" s="1170"/>
      <c r="O272" s="1170" t="s">
        <v>886</v>
      </c>
      <c r="P272" s="1634">
        <f>233145000+49795000</f>
        <v>282940000</v>
      </c>
      <c r="Q272" s="1160"/>
      <c r="R272" s="2085"/>
    </row>
    <row r="273" spans="1:18" s="955" customFormat="1" ht="34" customHeight="1">
      <c r="A273" s="2069" t="s">
        <v>3640</v>
      </c>
      <c r="B273" s="2087">
        <v>4</v>
      </c>
      <c r="C273" s="1188" t="s">
        <v>4181</v>
      </c>
      <c r="D273" s="1160" t="s">
        <v>4250</v>
      </c>
      <c r="E273" s="1162"/>
      <c r="F273" s="1162"/>
      <c r="G273" s="1162"/>
      <c r="H273" s="1162"/>
      <c r="I273" s="1170"/>
      <c r="J273" s="1162"/>
      <c r="K273" s="1170">
        <v>2017</v>
      </c>
      <c r="L273" s="1170"/>
      <c r="M273" s="1170"/>
      <c r="N273" s="1170"/>
      <c r="O273" s="1170" t="s">
        <v>886</v>
      </c>
      <c r="P273" s="1634">
        <v>906087808</v>
      </c>
      <c r="Q273" s="1160"/>
      <c r="R273" s="2085"/>
    </row>
    <row r="274" spans="1:18" s="955" customFormat="1" ht="34" customHeight="1">
      <c r="A274" s="2069"/>
      <c r="B274" s="2087">
        <v>5</v>
      </c>
      <c r="C274" s="1188" t="s">
        <v>4180</v>
      </c>
      <c r="D274" s="1160" t="s">
        <v>4250</v>
      </c>
      <c r="E274" s="1162"/>
      <c r="F274" s="1162"/>
      <c r="G274" s="1162"/>
      <c r="H274" s="1162"/>
      <c r="I274" s="1170"/>
      <c r="J274" s="1162" t="s">
        <v>3418</v>
      </c>
      <c r="K274" s="1170">
        <v>2018</v>
      </c>
      <c r="L274" s="1170"/>
      <c r="M274" s="1170"/>
      <c r="N274" s="1170"/>
      <c r="O274" s="1170" t="s">
        <v>886</v>
      </c>
      <c r="P274" s="1634">
        <v>1097599800</v>
      </c>
      <c r="Q274" s="1160"/>
      <c r="R274" s="2085"/>
    </row>
    <row r="275" spans="1:18" s="955" customFormat="1" ht="40" customHeight="1">
      <c r="A275" s="2069"/>
      <c r="B275" s="2087">
        <v>6</v>
      </c>
      <c r="C275" s="1188" t="s">
        <v>4179</v>
      </c>
      <c r="D275" s="1160" t="s">
        <v>4250</v>
      </c>
      <c r="E275" s="1162"/>
      <c r="F275" s="1162"/>
      <c r="G275" s="1162"/>
      <c r="H275" s="1162"/>
      <c r="I275" s="1170"/>
      <c r="J275" s="1162" t="s">
        <v>1121</v>
      </c>
      <c r="K275" s="1170">
        <v>2018</v>
      </c>
      <c r="L275" s="1170" t="s">
        <v>3436</v>
      </c>
      <c r="M275" s="1170"/>
      <c r="N275" s="1170"/>
      <c r="O275" s="1170" t="s">
        <v>886</v>
      </c>
      <c r="P275" s="1634">
        <v>189925000</v>
      </c>
      <c r="Q275" s="1160"/>
      <c r="R275" s="2085"/>
    </row>
    <row r="276" spans="1:18" s="955" customFormat="1" ht="40" customHeight="1">
      <c r="A276" s="2069"/>
      <c r="B276" s="2087">
        <v>7</v>
      </c>
      <c r="C276" s="1188" t="s">
        <v>4178</v>
      </c>
      <c r="D276" s="1160" t="s">
        <v>4250</v>
      </c>
      <c r="E276" s="1162"/>
      <c r="F276" s="1162"/>
      <c r="G276" s="1162"/>
      <c r="H276" s="1162"/>
      <c r="I276" s="1170"/>
      <c r="J276" s="1162" t="s">
        <v>3419</v>
      </c>
      <c r="K276" s="1170">
        <v>2018</v>
      </c>
      <c r="L276" s="1170" t="s">
        <v>3437</v>
      </c>
      <c r="M276" s="1170"/>
      <c r="N276" s="1170"/>
      <c r="O276" s="1170" t="s">
        <v>886</v>
      </c>
      <c r="P276" s="1634">
        <v>204914000</v>
      </c>
      <c r="Q276" s="1160"/>
      <c r="R276" s="2085"/>
    </row>
    <row r="277" spans="1:18" s="955" customFormat="1" ht="40" customHeight="1">
      <c r="A277" s="2069"/>
      <c r="B277" s="2087">
        <v>8</v>
      </c>
      <c r="C277" s="1188" t="s">
        <v>4177</v>
      </c>
      <c r="D277" s="1160" t="s">
        <v>4250</v>
      </c>
      <c r="E277" s="1162"/>
      <c r="F277" s="1162"/>
      <c r="G277" s="1162"/>
      <c r="H277" s="1162"/>
      <c r="I277" s="1170"/>
      <c r="J277" s="1162" t="s">
        <v>3420</v>
      </c>
      <c r="K277" s="1170">
        <v>2018</v>
      </c>
      <c r="L277" s="1170" t="s">
        <v>3438</v>
      </c>
      <c r="M277" s="1170"/>
      <c r="N277" s="1170"/>
      <c r="O277" s="1170" t="s">
        <v>886</v>
      </c>
      <c r="P277" s="1634">
        <v>155055000</v>
      </c>
      <c r="Q277" s="1160"/>
      <c r="R277" s="2085"/>
    </row>
    <row r="278" spans="1:18" s="955" customFormat="1" ht="40" customHeight="1">
      <c r="A278" s="2069"/>
      <c r="B278" s="2087">
        <v>9</v>
      </c>
      <c r="C278" s="1188" t="s">
        <v>4176</v>
      </c>
      <c r="D278" s="1160" t="s">
        <v>4250</v>
      </c>
      <c r="E278" s="1162"/>
      <c r="F278" s="1162"/>
      <c r="G278" s="1162"/>
      <c r="H278" s="1162"/>
      <c r="I278" s="1170"/>
      <c r="J278" s="1162" t="s">
        <v>3421</v>
      </c>
      <c r="K278" s="1170">
        <v>2018</v>
      </c>
      <c r="L278" s="1170" t="s">
        <v>3439</v>
      </c>
      <c r="M278" s="1170"/>
      <c r="N278" s="1170"/>
      <c r="O278" s="1170" t="s">
        <v>886</v>
      </c>
      <c r="P278" s="1634">
        <v>205102000</v>
      </c>
      <c r="Q278" s="1160"/>
      <c r="R278" s="2085"/>
    </row>
    <row r="279" spans="1:18" s="955" customFormat="1" ht="40" customHeight="1">
      <c r="A279" s="2069"/>
      <c r="B279" s="2087">
        <v>10</v>
      </c>
      <c r="C279" s="1188" t="s">
        <v>4515</v>
      </c>
      <c r="D279" s="1160" t="s">
        <v>4250</v>
      </c>
      <c r="E279" s="1162"/>
      <c r="F279" s="1162"/>
      <c r="G279" s="1162"/>
      <c r="H279" s="1162"/>
      <c r="I279" s="1170"/>
      <c r="J279" s="1162"/>
      <c r="K279" s="1170">
        <v>2019</v>
      </c>
      <c r="L279" s="1170" t="s">
        <v>4207</v>
      </c>
      <c r="M279" s="1170"/>
      <c r="N279" s="1170"/>
      <c r="O279" s="1170" t="s">
        <v>886</v>
      </c>
      <c r="P279" s="1634">
        <v>181980000</v>
      </c>
      <c r="Q279" s="1160"/>
      <c r="R279" s="2085"/>
    </row>
    <row r="280" spans="1:18" s="955" customFormat="1" ht="40" customHeight="1">
      <c r="A280" s="2069"/>
      <c r="B280" s="2087">
        <v>11</v>
      </c>
      <c r="C280" s="1188" t="s">
        <v>4516</v>
      </c>
      <c r="D280" s="1160" t="s">
        <v>4250</v>
      </c>
      <c r="E280" s="1162"/>
      <c r="F280" s="1162"/>
      <c r="G280" s="1162"/>
      <c r="H280" s="1162"/>
      <c r="I280" s="1170"/>
      <c r="J280" s="1162"/>
      <c r="K280" s="1170">
        <v>2019</v>
      </c>
      <c r="L280" s="1170" t="s">
        <v>4541</v>
      </c>
      <c r="M280" s="1170"/>
      <c r="N280" s="1170"/>
      <c r="O280" s="1170" t="s">
        <v>886</v>
      </c>
      <c r="P280" s="1634">
        <v>751399697</v>
      </c>
      <c r="Q280" s="1160"/>
      <c r="R280" s="2085"/>
    </row>
    <row r="281" spans="1:18" s="955" customFormat="1" ht="40" customHeight="1">
      <c r="A281" s="2069"/>
      <c r="B281" s="2087">
        <v>12</v>
      </c>
      <c r="C281" s="1188" t="s">
        <v>4517</v>
      </c>
      <c r="D281" s="1160" t="s">
        <v>4250</v>
      </c>
      <c r="E281" s="1162"/>
      <c r="F281" s="1162"/>
      <c r="G281" s="1162"/>
      <c r="H281" s="1162"/>
      <c r="I281" s="1170"/>
      <c r="J281" s="1162"/>
      <c r="K281" s="1170">
        <v>2019</v>
      </c>
      <c r="L281" s="1170" t="s">
        <v>4187</v>
      </c>
      <c r="M281" s="1170"/>
      <c r="N281" s="1170"/>
      <c r="O281" s="1170" t="s">
        <v>886</v>
      </c>
      <c r="P281" s="1634">
        <v>181281554</v>
      </c>
      <c r="Q281" s="1160"/>
      <c r="R281" s="2085"/>
    </row>
    <row r="282" spans="1:18" s="955" customFormat="1" ht="40" customHeight="1">
      <c r="A282" s="2069"/>
      <c r="B282" s="2087">
        <v>13</v>
      </c>
      <c r="C282" s="1188" t="s">
        <v>4518</v>
      </c>
      <c r="D282" s="1160" t="s">
        <v>4250</v>
      </c>
      <c r="E282" s="1162"/>
      <c r="F282" s="1162"/>
      <c r="G282" s="1162"/>
      <c r="H282" s="1162"/>
      <c r="I282" s="1170"/>
      <c r="J282" s="1162"/>
      <c r="K282" s="1170">
        <v>2019</v>
      </c>
      <c r="L282" s="1170" t="s">
        <v>4188</v>
      </c>
      <c r="M282" s="1170"/>
      <c r="N282" s="1170"/>
      <c r="O282" s="1170" t="s">
        <v>886</v>
      </c>
      <c r="P282" s="1634">
        <v>191882000</v>
      </c>
      <c r="Q282" s="1160"/>
      <c r="R282" s="2085"/>
    </row>
    <row r="283" spans="1:18" s="955" customFormat="1" ht="40" customHeight="1">
      <c r="A283" s="2069"/>
      <c r="B283" s="2087">
        <v>14</v>
      </c>
      <c r="C283" s="1188" t="s">
        <v>4519</v>
      </c>
      <c r="D283" s="1160" t="s">
        <v>4250</v>
      </c>
      <c r="E283" s="1162"/>
      <c r="F283" s="1162"/>
      <c r="G283" s="1162"/>
      <c r="H283" s="1162"/>
      <c r="I283" s="1170"/>
      <c r="J283" s="1162"/>
      <c r="K283" s="1170">
        <v>2019</v>
      </c>
      <c r="L283" s="1170" t="s">
        <v>4189</v>
      </c>
      <c r="M283" s="1170"/>
      <c r="N283" s="1170"/>
      <c r="O283" s="1170" t="s">
        <v>886</v>
      </c>
      <c r="P283" s="1634">
        <v>182314253</v>
      </c>
      <c r="Q283" s="1160"/>
      <c r="R283" s="2085"/>
    </row>
    <row r="284" spans="1:18" s="955" customFormat="1" ht="40" customHeight="1">
      <c r="A284" s="2069"/>
      <c r="B284" s="2087">
        <v>15</v>
      </c>
      <c r="C284" s="1188" t="s">
        <v>4520</v>
      </c>
      <c r="D284" s="1160" t="s">
        <v>4250</v>
      </c>
      <c r="E284" s="1162"/>
      <c r="F284" s="1162"/>
      <c r="G284" s="1162"/>
      <c r="H284" s="1162"/>
      <c r="I284" s="1170"/>
      <c r="J284" s="1162"/>
      <c r="K284" s="1170">
        <v>2019</v>
      </c>
      <c r="L284" s="1170" t="s">
        <v>4190</v>
      </c>
      <c r="M284" s="1170"/>
      <c r="N284" s="1170"/>
      <c r="O284" s="1170" t="s">
        <v>886</v>
      </c>
      <c r="P284" s="1634">
        <v>192276867</v>
      </c>
      <c r="Q284" s="1160"/>
      <c r="R284" s="2085"/>
    </row>
    <row r="285" spans="1:18" s="955" customFormat="1" ht="40" customHeight="1">
      <c r="A285" s="2069"/>
      <c r="B285" s="2087">
        <v>16</v>
      </c>
      <c r="C285" s="1188" t="s">
        <v>4521</v>
      </c>
      <c r="D285" s="1160" t="s">
        <v>4250</v>
      </c>
      <c r="E285" s="1162"/>
      <c r="F285" s="1162"/>
      <c r="G285" s="1162"/>
      <c r="H285" s="1162"/>
      <c r="I285" s="1170"/>
      <c r="J285" s="1162"/>
      <c r="K285" s="1170">
        <v>2019</v>
      </c>
      <c r="L285" s="1170" t="s">
        <v>4191</v>
      </c>
      <c r="M285" s="1170"/>
      <c r="N285" s="1170"/>
      <c r="O285" s="1170" t="s">
        <v>886</v>
      </c>
      <c r="P285" s="1634">
        <v>182266279</v>
      </c>
      <c r="Q285" s="1160"/>
      <c r="R285" s="2085"/>
    </row>
    <row r="286" spans="1:18" s="955" customFormat="1" ht="40" customHeight="1">
      <c r="A286" s="2069"/>
      <c r="B286" s="2087">
        <v>17</v>
      </c>
      <c r="C286" s="1188" t="s">
        <v>4522</v>
      </c>
      <c r="D286" s="1160" t="s">
        <v>4250</v>
      </c>
      <c r="E286" s="1162"/>
      <c r="F286" s="1162"/>
      <c r="G286" s="1162"/>
      <c r="H286" s="1162"/>
      <c r="I286" s="1170"/>
      <c r="J286" s="1162"/>
      <c r="K286" s="1170">
        <v>2019</v>
      </c>
      <c r="L286" s="1170" t="s">
        <v>4192</v>
      </c>
      <c r="M286" s="1170"/>
      <c r="N286" s="1170"/>
      <c r="O286" s="1170" t="s">
        <v>886</v>
      </c>
      <c r="P286" s="1634">
        <v>186597701</v>
      </c>
      <c r="Q286" s="1160"/>
      <c r="R286" s="2085"/>
    </row>
    <row r="287" spans="1:18" s="955" customFormat="1" ht="40" customHeight="1">
      <c r="A287" s="2069"/>
      <c r="B287" s="2087">
        <v>18</v>
      </c>
      <c r="C287" s="1188" t="s">
        <v>4523</v>
      </c>
      <c r="D287" s="1160" t="s">
        <v>4250</v>
      </c>
      <c r="E287" s="1162"/>
      <c r="F287" s="1162"/>
      <c r="G287" s="1162"/>
      <c r="H287" s="1162"/>
      <c r="I287" s="1170"/>
      <c r="J287" s="1162"/>
      <c r="K287" s="1170">
        <v>2019</v>
      </c>
      <c r="L287" s="1170" t="s">
        <v>4193</v>
      </c>
      <c r="M287" s="1170"/>
      <c r="N287" s="1170"/>
      <c r="O287" s="1170" t="s">
        <v>886</v>
      </c>
      <c r="P287" s="1634">
        <v>191868163</v>
      </c>
      <c r="Q287" s="1160"/>
      <c r="R287" s="2085"/>
    </row>
    <row r="288" spans="1:18" s="955" customFormat="1" ht="40" customHeight="1">
      <c r="A288" s="2069"/>
      <c r="B288" s="2087">
        <v>19</v>
      </c>
      <c r="C288" s="1188" t="s">
        <v>4524</v>
      </c>
      <c r="D288" s="1160" t="s">
        <v>4250</v>
      </c>
      <c r="E288" s="1162"/>
      <c r="F288" s="1162"/>
      <c r="G288" s="1162"/>
      <c r="H288" s="1162"/>
      <c r="I288" s="1170"/>
      <c r="J288" s="1162"/>
      <c r="K288" s="1170">
        <v>2019</v>
      </c>
      <c r="L288" s="1170" t="s">
        <v>4194</v>
      </c>
      <c r="M288" s="1170"/>
      <c r="N288" s="1170"/>
      <c r="O288" s="1170" t="s">
        <v>886</v>
      </c>
      <c r="P288" s="1634">
        <v>182158928</v>
      </c>
      <c r="Q288" s="1160"/>
      <c r="R288" s="2085"/>
    </row>
    <row r="289" spans="1:18" s="955" customFormat="1" ht="40" customHeight="1">
      <c r="A289" s="2069"/>
      <c r="B289" s="2087">
        <v>20</v>
      </c>
      <c r="C289" s="1188" t="s">
        <v>4525</v>
      </c>
      <c r="D289" s="1160" t="s">
        <v>4250</v>
      </c>
      <c r="E289" s="1162"/>
      <c r="F289" s="1162"/>
      <c r="G289" s="1162"/>
      <c r="H289" s="1162"/>
      <c r="I289" s="1170"/>
      <c r="J289" s="1162"/>
      <c r="K289" s="1170">
        <v>2019</v>
      </c>
      <c r="L289" s="1170" t="s">
        <v>4195</v>
      </c>
      <c r="M289" s="1170"/>
      <c r="N289" s="1170"/>
      <c r="O289" s="1170" t="s">
        <v>886</v>
      </c>
      <c r="P289" s="1634">
        <v>102247513</v>
      </c>
      <c r="Q289" s="1160"/>
      <c r="R289" s="2085"/>
    </row>
    <row r="290" spans="1:18" s="955" customFormat="1" ht="40" customHeight="1">
      <c r="A290" s="2069"/>
      <c r="B290" s="2087">
        <v>21</v>
      </c>
      <c r="C290" s="1188" t="s">
        <v>4526</v>
      </c>
      <c r="D290" s="1160" t="s">
        <v>4250</v>
      </c>
      <c r="E290" s="1162"/>
      <c r="F290" s="1162"/>
      <c r="G290" s="1162"/>
      <c r="H290" s="1162"/>
      <c r="I290" s="1170"/>
      <c r="J290" s="1162"/>
      <c r="K290" s="1170">
        <v>2019</v>
      </c>
      <c r="L290" s="1170" t="s">
        <v>4196</v>
      </c>
      <c r="M290" s="1170"/>
      <c r="N290" s="1170"/>
      <c r="O290" s="1170" t="s">
        <v>886</v>
      </c>
      <c r="P290" s="1634">
        <v>161776805</v>
      </c>
      <c r="Q290" s="1160"/>
      <c r="R290" s="2085"/>
    </row>
    <row r="291" spans="1:18" s="955" customFormat="1" ht="40" customHeight="1">
      <c r="A291" s="2069"/>
      <c r="B291" s="2087">
        <v>22</v>
      </c>
      <c r="C291" s="1188" t="s">
        <v>4527</v>
      </c>
      <c r="D291" s="1160" t="s">
        <v>4250</v>
      </c>
      <c r="E291" s="1162"/>
      <c r="F291" s="1162"/>
      <c r="G291" s="1162"/>
      <c r="H291" s="1162"/>
      <c r="I291" s="1170"/>
      <c r="J291" s="1162"/>
      <c r="K291" s="1170">
        <v>2019</v>
      </c>
      <c r="L291" s="1170" t="s">
        <v>4197</v>
      </c>
      <c r="M291" s="1170"/>
      <c r="N291" s="1170"/>
      <c r="O291" s="1170" t="s">
        <v>886</v>
      </c>
      <c r="P291" s="1634">
        <v>101942846</v>
      </c>
      <c r="Q291" s="1160"/>
      <c r="R291" s="2085"/>
    </row>
    <row r="292" spans="1:18" s="955" customFormat="1" ht="40" customHeight="1">
      <c r="A292" s="2069"/>
      <c r="B292" s="2087">
        <v>23</v>
      </c>
      <c r="C292" s="1188" t="s">
        <v>4528</v>
      </c>
      <c r="D292" s="1160" t="s">
        <v>4250</v>
      </c>
      <c r="E292" s="1162"/>
      <c r="F292" s="1162"/>
      <c r="G292" s="1162"/>
      <c r="H292" s="1162"/>
      <c r="I292" s="1170"/>
      <c r="J292" s="1162"/>
      <c r="K292" s="1170">
        <v>2019</v>
      </c>
      <c r="L292" s="1170" t="s">
        <v>4198</v>
      </c>
      <c r="M292" s="1170"/>
      <c r="N292" s="1170"/>
      <c r="O292" s="1170" t="s">
        <v>886</v>
      </c>
      <c r="P292" s="1634">
        <v>182087000</v>
      </c>
      <c r="Q292" s="1160"/>
      <c r="R292" s="2085"/>
    </row>
    <row r="293" spans="1:18" s="955" customFormat="1" ht="40" customHeight="1">
      <c r="A293" s="2069"/>
      <c r="B293" s="2087">
        <v>24</v>
      </c>
      <c r="C293" s="1188" t="s">
        <v>4529</v>
      </c>
      <c r="D293" s="1160" t="s">
        <v>4250</v>
      </c>
      <c r="E293" s="1162"/>
      <c r="F293" s="1162"/>
      <c r="G293" s="1162"/>
      <c r="H293" s="1162"/>
      <c r="I293" s="1170"/>
      <c r="J293" s="1162"/>
      <c r="K293" s="1170">
        <v>2019</v>
      </c>
      <c r="L293" s="1170" t="s">
        <v>4199</v>
      </c>
      <c r="M293" s="1170"/>
      <c r="N293" s="1170"/>
      <c r="O293" s="1170" t="s">
        <v>886</v>
      </c>
      <c r="P293" s="1634">
        <v>191918950</v>
      </c>
      <c r="Q293" s="1160"/>
      <c r="R293" s="2085"/>
    </row>
    <row r="294" spans="1:18" s="955" customFormat="1" ht="40" customHeight="1">
      <c r="A294" s="2069"/>
      <c r="B294" s="2087">
        <v>25</v>
      </c>
      <c r="C294" s="1188" t="s">
        <v>4530</v>
      </c>
      <c r="D294" s="1160" t="s">
        <v>4250</v>
      </c>
      <c r="E294" s="1162"/>
      <c r="F294" s="1162"/>
      <c r="G294" s="1162"/>
      <c r="H294" s="1162"/>
      <c r="I294" s="1170"/>
      <c r="J294" s="1162"/>
      <c r="K294" s="1170">
        <v>2019</v>
      </c>
      <c r="L294" s="1170" t="s">
        <v>4200</v>
      </c>
      <c r="M294" s="1170"/>
      <c r="N294" s="1170"/>
      <c r="O294" s="1170" t="s">
        <v>886</v>
      </c>
      <c r="P294" s="1634">
        <v>192271022</v>
      </c>
      <c r="Q294" s="1160"/>
      <c r="R294" s="2085"/>
    </row>
    <row r="295" spans="1:18" s="955" customFormat="1" ht="40" customHeight="1">
      <c r="A295" s="2069"/>
      <c r="B295" s="2087">
        <v>26</v>
      </c>
      <c r="C295" s="1188" t="s">
        <v>4531</v>
      </c>
      <c r="D295" s="1160" t="s">
        <v>4250</v>
      </c>
      <c r="E295" s="1162"/>
      <c r="F295" s="1162"/>
      <c r="G295" s="1162"/>
      <c r="H295" s="1162"/>
      <c r="I295" s="1170"/>
      <c r="J295" s="1162"/>
      <c r="K295" s="1170">
        <v>2019</v>
      </c>
      <c r="L295" s="1170" t="s">
        <v>4200</v>
      </c>
      <c r="M295" s="1170"/>
      <c r="N295" s="1170"/>
      <c r="O295" s="1170" t="s">
        <v>886</v>
      </c>
      <c r="P295" s="1634">
        <v>191930000</v>
      </c>
      <c r="Q295" s="1160"/>
      <c r="R295" s="2085"/>
    </row>
    <row r="296" spans="1:18" s="955" customFormat="1" ht="40" customHeight="1">
      <c r="A296" s="2069"/>
      <c r="B296" s="2087">
        <v>27</v>
      </c>
      <c r="C296" s="1188" t="s">
        <v>4532</v>
      </c>
      <c r="D296" s="1160" t="s">
        <v>4250</v>
      </c>
      <c r="E296" s="1162"/>
      <c r="F296" s="1162"/>
      <c r="G296" s="1162"/>
      <c r="H296" s="1162"/>
      <c r="I296" s="1170"/>
      <c r="J296" s="1162"/>
      <c r="K296" s="1170">
        <v>2019</v>
      </c>
      <c r="L296" s="1170" t="s">
        <v>4200</v>
      </c>
      <c r="M296" s="1170"/>
      <c r="N296" s="1170"/>
      <c r="O296" s="1170" t="s">
        <v>886</v>
      </c>
      <c r="P296" s="1634">
        <v>191992000</v>
      </c>
      <c r="Q296" s="1160"/>
      <c r="R296" s="2085"/>
    </row>
    <row r="297" spans="1:18" s="955" customFormat="1" ht="40" customHeight="1">
      <c r="A297" s="2069"/>
      <c r="B297" s="2087">
        <v>28</v>
      </c>
      <c r="C297" s="1188" t="s">
        <v>4533</v>
      </c>
      <c r="D297" s="1160" t="s">
        <v>4250</v>
      </c>
      <c r="E297" s="1162"/>
      <c r="F297" s="1162"/>
      <c r="G297" s="1162"/>
      <c r="H297" s="1162"/>
      <c r="I297" s="1170"/>
      <c r="J297" s="1162"/>
      <c r="K297" s="1170">
        <v>2019</v>
      </c>
      <c r="L297" s="1170" t="s">
        <v>4200</v>
      </c>
      <c r="M297" s="1170"/>
      <c r="N297" s="1170"/>
      <c r="O297" s="1170" t="s">
        <v>886</v>
      </c>
      <c r="P297" s="1634">
        <v>192191105</v>
      </c>
      <c r="Q297" s="1160"/>
      <c r="R297" s="2085"/>
    </row>
    <row r="298" spans="1:18" s="955" customFormat="1" ht="40" customHeight="1">
      <c r="A298" s="2069"/>
      <c r="B298" s="2087">
        <v>29</v>
      </c>
      <c r="C298" s="1188" t="s">
        <v>4534</v>
      </c>
      <c r="D298" s="1160" t="s">
        <v>4250</v>
      </c>
      <c r="E298" s="1162"/>
      <c r="F298" s="1162"/>
      <c r="G298" s="1162"/>
      <c r="H298" s="1162"/>
      <c r="I298" s="1170"/>
      <c r="J298" s="1162"/>
      <c r="K298" s="1170">
        <v>2019</v>
      </c>
      <c r="L298" s="1170" t="s">
        <v>4201</v>
      </c>
      <c r="M298" s="1170"/>
      <c r="N298" s="1170"/>
      <c r="O298" s="1170" t="s">
        <v>886</v>
      </c>
      <c r="P298" s="1634">
        <v>191786000</v>
      </c>
      <c r="Q298" s="1160"/>
      <c r="R298" s="2085"/>
    </row>
    <row r="299" spans="1:18" s="955" customFormat="1" ht="40" customHeight="1">
      <c r="A299" s="2069"/>
      <c r="B299" s="2087">
        <v>30</v>
      </c>
      <c r="C299" s="1188" t="s">
        <v>4535</v>
      </c>
      <c r="D299" s="1160" t="s">
        <v>4250</v>
      </c>
      <c r="E299" s="1162"/>
      <c r="F299" s="1162"/>
      <c r="G299" s="1162"/>
      <c r="H299" s="1162"/>
      <c r="I299" s="1170"/>
      <c r="J299" s="1162"/>
      <c r="K299" s="1170">
        <v>2019</v>
      </c>
      <c r="L299" s="1170" t="s">
        <v>4202</v>
      </c>
      <c r="M299" s="1170"/>
      <c r="N299" s="1170"/>
      <c r="O299" s="1170" t="s">
        <v>886</v>
      </c>
      <c r="P299" s="1634">
        <v>191752160</v>
      </c>
      <c r="Q299" s="1160"/>
      <c r="R299" s="2085"/>
    </row>
    <row r="300" spans="1:18" s="955" customFormat="1" ht="40" customHeight="1">
      <c r="A300" s="2069"/>
      <c r="B300" s="2087">
        <v>31</v>
      </c>
      <c r="C300" s="1188" t="s">
        <v>4536</v>
      </c>
      <c r="D300" s="1160" t="s">
        <v>4250</v>
      </c>
      <c r="E300" s="1162"/>
      <c r="F300" s="1162"/>
      <c r="G300" s="1162"/>
      <c r="H300" s="1162"/>
      <c r="I300" s="1170"/>
      <c r="J300" s="1162"/>
      <c r="K300" s="1170">
        <v>2019</v>
      </c>
      <c r="L300" s="1170" t="s">
        <v>4203</v>
      </c>
      <c r="M300" s="1170"/>
      <c r="N300" s="1170"/>
      <c r="O300" s="1170" t="s">
        <v>886</v>
      </c>
      <c r="P300" s="1634">
        <v>192335516</v>
      </c>
      <c r="Q300" s="1160"/>
      <c r="R300" s="2085"/>
    </row>
    <row r="301" spans="1:18" s="955" customFormat="1" ht="40" customHeight="1">
      <c r="A301" s="2069"/>
      <c r="B301" s="2087">
        <v>32</v>
      </c>
      <c r="C301" s="1188" t="s">
        <v>4537</v>
      </c>
      <c r="D301" s="1160" t="s">
        <v>4250</v>
      </c>
      <c r="E301" s="1162"/>
      <c r="F301" s="1162"/>
      <c r="G301" s="1162"/>
      <c r="H301" s="1162"/>
      <c r="I301" s="1170"/>
      <c r="J301" s="1162"/>
      <c r="K301" s="1170">
        <v>2019</v>
      </c>
      <c r="L301" s="1170" t="s">
        <v>4203</v>
      </c>
      <c r="M301" s="1170"/>
      <c r="N301" s="1170"/>
      <c r="O301" s="1170" t="s">
        <v>886</v>
      </c>
      <c r="P301" s="1634">
        <v>192049562</v>
      </c>
      <c r="Q301" s="1160"/>
      <c r="R301" s="2085"/>
    </row>
    <row r="302" spans="1:18" s="955" customFormat="1" ht="40" customHeight="1">
      <c r="A302" s="2069"/>
      <c r="B302" s="2087">
        <v>33</v>
      </c>
      <c r="C302" s="1188" t="s">
        <v>4538</v>
      </c>
      <c r="D302" s="1160" t="s">
        <v>4250</v>
      </c>
      <c r="E302" s="1162"/>
      <c r="F302" s="1162"/>
      <c r="G302" s="1162"/>
      <c r="H302" s="1162"/>
      <c r="I302" s="1170"/>
      <c r="J302" s="1162"/>
      <c r="K302" s="1170">
        <v>2019</v>
      </c>
      <c r="L302" s="1170" t="s">
        <v>4203</v>
      </c>
      <c r="M302" s="1170"/>
      <c r="N302" s="1170"/>
      <c r="O302" s="1170" t="s">
        <v>886</v>
      </c>
      <c r="P302" s="1634">
        <v>192317815</v>
      </c>
      <c r="Q302" s="1160"/>
      <c r="R302" s="2085"/>
    </row>
    <row r="303" spans="1:18" s="955" customFormat="1" ht="40" customHeight="1">
      <c r="A303" s="2069"/>
      <c r="B303" s="2087">
        <v>34</v>
      </c>
      <c r="C303" s="1188" t="s">
        <v>4539</v>
      </c>
      <c r="D303" s="1160" t="s">
        <v>4250</v>
      </c>
      <c r="E303" s="1162"/>
      <c r="F303" s="1162"/>
      <c r="G303" s="1162"/>
      <c r="H303" s="1162"/>
      <c r="I303" s="1170"/>
      <c r="J303" s="1162"/>
      <c r="K303" s="1170">
        <v>2019</v>
      </c>
      <c r="L303" s="1170" t="s">
        <v>4204</v>
      </c>
      <c r="M303" s="1170"/>
      <c r="N303" s="1170"/>
      <c r="O303" s="1170" t="s">
        <v>886</v>
      </c>
      <c r="P303" s="1634">
        <v>182292647</v>
      </c>
      <c r="Q303" s="1160"/>
      <c r="R303" s="2085"/>
    </row>
    <row r="304" spans="1:18" s="955" customFormat="1" ht="40" customHeight="1">
      <c r="A304" s="2069"/>
      <c r="B304" s="2087">
        <v>35</v>
      </c>
      <c r="C304" s="1188" t="s">
        <v>4540</v>
      </c>
      <c r="D304" s="1160" t="s">
        <v>4250</v>
      </c>
      <c r="E304" s="1162"/>
      <c r="F304" s="1162"/>
      <c r="G304" s="1162"/>
      <c r="H304" s="1162"/>
      <c r="I304" s="1170"/>
      <c r="J304" s="1162"/>
      <c r="K304" s="1170">
        <v>2019</v>
      </c>
      <c r="L304" s="1170" t="s">
        <v>4205</v>
      </c>
      <c r="M304" s="1170"/>
      <c r="N304" s="1170"/>
      <c r="O304" s="1170" t="s">
        <v>886</v>
      </c>
      <c r="P304" s="1634">
        <v>192315311</v>
      </c>
      <c r="Q304" s="1160"/>
      <c r="R304" s="2085"/>
    </row>
    <row r="305" spans="1:18" s="955" customFormat="1" ht="40" customHeight="1">
      <c r="A305" s="2069"/>
      <c r="B305" s="2087">
        <v>36</v>
      </c>
      <c r="C305" s="1188" t="s">
        <v>4175</v>
      </c>
      <c r="D305" s="1160" t="s">
        <v>4250</v>
      </c>
      <c r="E305" s="1162"/>
      <c r="F305" s="1162"/>
      <c r="G305" s="1162"/>
      <c r="H305" s="1162"/>
      <c r="I305" s="1170"/>
      <c r="J305" s="1162"/>
      <c r="K305" s="1170">
        <v>2019</v>
      </c>
      <c r="L305" s="1170" t="s">
        <v>4205</v>
      </c>
      <c r="M305" s="1170"/>
      <c r="N305" s="1170"/>
      <c r="O305" s="1170" t="s">
        <v>886</v>
      </c>
      <c r="P305" s="1634">
        <v>142125995</v>
      </c>
      <c r="Q305" s="1160"/>
      <c r="R305" s="2085"/>
    </row>
    <row r="306" spans="1:18" s="955" customFormat="1" ht="40" customHeight="1">
      <c r="A306" s="2069"/>
      <c r="B306" s="2087">
        <v>37</v>
      </c>
      <c r="C306" s="1188" t="s">
        <v>4545</v>
      </c>
      <c r="D306" s="1160" t="s">
        <v>4252</v>
      </c>
      <c r="E306" s="1162" t="s">
        <v>926</v>
      </c>
      <c r="F306" s="1162"/>
      <c r="G306" s="1162"/>
      <c r="H306" s="1162"/>
      <c r="I306" s="1170"/>
      <c r="J306" s="1162"/>
      <c r="K306" s="1170">
        <v>2019</v>
      </c>
      <c r="L306" s="1170" t="s">
        <v>4206</v>
      </c>
      <c r="M306" s="1170"/>
      <c r="N306" s="1170"/>
      <c r="O306" s="1170" t="s">
        <v>886</v>
      </c>
      <c r="P306" s="1186">
        <v>190963602</v>
      </c>
      <c r="Q306" s="1160"/>
      <c r="R306" s="2085"/>
    </row>
    <row r="307" spans="1:18" s="955" customFormat="1" ht="40" customHeight="1">
      <c r="A307" s="2069"/>
      <c r="B307" s="2087">
        <v>38</v>
      </c>
      <c r="C307" s="1188" t="s">
        <v>4544</v>
      </c>
      <c r="D307" s="1160" t="s">
        <v>4252</v>
      </c>
      <c r="E307" s="1162" t="s">
        <v>926</v>
      </c>
      <c r="F307" s="1162"/>
      <c r="G307" s="1162"/>
      <c r="H307" s="1162"/>
      <c r="I307" s="1170"/>
      <c r="J307" s="1162"/>
      <c r="K307" s="1170">
        <v>2019</v>
      </c>
      <c r="L307" s="1170" t="s">
        <v>4222</v>
      </c>
      <c r="M307" s="1170"/>
      <c r="N307" s="1170"/>
      <c r="O307" s="1170" t="s">
        <v>886</v>
      </c>
      <c r="P307" s="1186">
        <v>869392757.89275014</v>
      </c>
      <c r="Q307" s="1160"/>
      <c r="R307" s="2085"/>
    </row>
    <row r="308" spans="1:18" s="955" customFormat="1" ht="40" customHeight="1">
      <c r="A308" s="2069"/>
      <c r="B308" s="2087">
        <v>39</v>
      </c>
      <c r="C308" s="1188" t="s">
        <v>4542</v>
      </c>
      <c r="D308" s="1160" t="s">
        <v>4252</v>
      </c>
      <c r="E308" s="1162" t="s">
        <v>926</v>
      </c>
      <c r="F308" s="1162"/>
      <c r="G308" s="1162"/>
      <c r="H308" s="1162"/>
      <c r="I308" s="1170"/>
      <c r="J308" s="1162"/>
      <c r="K308" s="1170">
        <v>2019</v>
      </c>
      <c r="L308" s="1170" t="s">
        <v>4223</v>
      </c>
      <c r="M308" s="1170"/>
      <c r="N308" s="1170"/>
      <c r="O308" s="1170" t="s">
        <v>886</v>
      </c>
      <c r="P308" s="1186">
        <v>1148675655.0714366</v>
      </c>
      <c r="Q308" s="1160"/>
      <c r="R308" s="2085"/>
    </row>
    <row r="309" spans="1:18" s="955" customFormat="1" ht="40" customHeight="1">
      <c r="A309" s="2069"/>
      <c r="B309" s="2087">
        <v>40</v>
      </c>
      <c r="C309" s="1188" t="s">
        <v>4543</v>
      </c>
      <c r="D309" s="1160" t="s">
        <v>4252</v>
      </c>
      <c r="E309" s="1162" t="s">
        <v>926</v>
      </c>
      <c r="F309" s="1162"/>
      <c r="G309" s="1162"/>
      <c r="H309" s="1162"/>
      <c r="I309" s="1170"/>
      <c r="J309" s="1162"/>
      <c r="K309" s="1170">
        <v>2019</v>
      </c>
      <c r="L309" s="1170" t="s">
        <v>4224</v>
      </c>
      <c r="M309" s="1170"/>
      <c r="N309" s="1170"/>
      <c r="O309" s="1170" t="s">
        <v>886</v>
      </c>
      <c r="P309" s="1186">
        <v>809192887.03581309</v>
      </c>
      <c r="Q309" s="1160"/>
      <c r="R309" s="2085"/>
    </row>
    <row r="310" spans="1:18" s="955" customFormat="1" ht="34" customHeight="1">
      <c r="A310" s="2069"/>
      <c r="B310" s="2087"/>
      <c r="C310" s="1188"/>
      <c r="D310" s="1160"/>
      <c r="E310" s="1162"/>
      <c r="F310" s="1162"/>
      <c r="G310" s="1162"/>
      <c r="H310" s="1162"/>
      <c r="I310" s="1170"/>
      <c r="J310" s="1162"/>
      <c r="K310" s="1170"/>
      <c r="L310" s="1170"/>
      <c r="M310" s="1170"/>
      <c r="N310" s="1170"/>
      <c r="O310" s="1170"/>
      <c r="P310" s="1186"/>
      <c r="Q310" s="1160"/>
      <c r="R310" s="2085"/>
    </row>
    <row r="311" spans="1:18" s="955" customFormat="1" ht="34" customHeight="1">
      <c r="A311" s="2069"/>
      <c r="B311" s="2087"/>
      <c r="C311" s="1188"/>
      <c r="D311" s="1162"/>
      <c r="E311" s="1162"/>
      <c r="F311" s="1162"/>
      <c r="G311" s="1162"/>
      <c r="H311" s="1162"/>
      <c r="I311" s="1170"/>
      <c r="J311" s="1162"/>
      <c r="K311" s="1170"/>
      <c r="L311" s="1170"/>
      <c r="M311" s="1170"/>
      <c r="N311" s="1170"/>
      <c r="O311" s="1170"/>
      <c r="P311" s="1186"/>
      <c r="Q311" s="1160"/>
      <c r="R311" s="2085"/>
    </row>
    <row r="312" spans="1:18" s="955" customFormat="1" ht="34" customHeight="1">
      <c r="A312" s="2069"/>
      <c r="B312" s="2084" t="s">
        <v>2194</v>
      </c>
      <c r="C312" s="1166" t="s">
        <v>2770</v>
      </c>
      <c r="D312" s="1165" t="s">
        <v>1507</v>
      </c>
      <c r="E312" s="1170"/>
      <c r="F312" s="1162"/>
      <c r="G312" s="1162"/>
      <c r="H312" s="1162"/>
      <c r="I312" s="1170"/>
      <c r="J312" s="1162"/>
      <c r="K312" s="1170"/>
      <c r="L312" s="1170"/>
      <c r="M312" s="1170"/>
      <c r="N312" s="1170"/>
      <c r="O312" s="1170"/>
      <c r="P312" s="1187">
        <v>0</v>
      </c>
      <c r="Q312" s="1160"/>
      <c r="R312" s="2085"/>
    </row>
    <row r="313" spans="1:18" s="955" customFormat="1" ht="34" customHeight="1">
      <c r="A313" s="2069"/>
      <c r="B313" s="2087"/>
      <c r="C313" s="2077"/>
      <c r="D313" s="1162"/>
      <c r="E313" s="1162"/>
      <c r="F313" s="1162"/>
      <c r="G313" s="1162"/>
      <c r="H313" s="1162"/>
      <c r="I313" s="1170"/>
      <c r="J313" s="1162"/>
      <c r="K313" s="1170"/>
      <c r="L313" s="1170"/>
      <c r="M313" s="1170"/>
      <c r="N313" s="1170"/>
      <c r="O313" s="1170"/>
      <c r="P313" s="1170"/>
      <c r="Q313" s="1160"/>
      <c r="R313" s="2085"/>
    </row>
    <row r="314" spans="1:18" s="955" customFormat="1" ht="34" customHeight="1">
      <c r="A314" s="2069"/>
      <c r="B314" s="2084" t="s">
        <v>2198</v>
      </c>
      <c r="C314" s="1164" t="s">
        <v>2786</v>
      </c>
      <c r="D314" s="1162"/>
      <c r="E314" s="1170"/>
      <c r="F314" s="1162"/>
      <c r="G314" s="1162"/>
      <c r="H314" s="1162"/>
      <c r="I314" s="1170"/>
      <c r="J314" s="1162"/>
      <c r="K314" s="1170">
        <v>2009</v>
      </c>
      <c r="L314" s="1170"/>
      <c r="M314" s="1170"/>
      <c r="N314" s="1170"/>
      <c r="O314" s="1170"/>
      <c r="P314" s="1167">
        <f>SUM(P315:P386)</f>
        <v>17629413317.360725</v>
      </c>
      <c r="Q314" s="1160"/>
      <c r="R314" s="2086"/>
    </row>
    <row r="315" spans="1:18" s="955" customFormat="1" ht="34" customHeight="1">
      <c r="A315" s="2069" t="s">
        <v>3614</v>
      </c>
      <c r="B315" s="2087">
        <v>1</v>
      </c>
      <c r="C315" s="1168" t="s">
        <v>2202</v>
      </c>
      <c r="D315" s="1162" t="s">
        <v>3377</v>
      </c>
      <c r="E315" s="1170"/>
      <c r="F315" s="1162"/>
      <c r="G315" s="1162"/>
      <c r="H315" s="1162"/>
      <c r="I315" s="1170"/>
      <c r="J315" s="1162"/>
      <c r="K315" s="1170">
        <v>2009</v>
      </c>
      <c r="L315" s="1170"/>
      <c r="M315" s="1170"/>
      <c r="N315" s="1170"/>
      <c r="O315" s="1170" t="s">
        <v>886</v>
      </c>
      <c r="P315" s="1159">
        <v>47598737.41278778</v>
      </c>
      <c r="Q315" s="1160"/>
      <c r="R315" s="2085"/>
    </row>
    <row r="316" spans="1:18" s="955" customFormat="1" ht="34" customHeight="1">
      <c r="A316" s="2069" t="s">
        <v>3614</v>
      </c>
      <c r="B316" s="2087">
        <v>2</v>
      </c>
      <c r="C316" s="1168" t="s">
        <v>2202</v>
      </c>
      <c r="D316" s="1162" t="s">
        <v>3377</v>
      </c>
      <c r="E316" s="1170"/>
      <c r="F316" s="1162"/>
      <c r="G316" s="1162"/>
      <c r="H316" s="1162"/>
      <c r="I316" s="1170"/>
      <c r="J316" s="1162"/>
      <c r="K316" s="1170">
        <v>2009</v>
      </c>
      <c r="L316" s="1170"/>
      <c r="M316" s="1170"/>
      <c r="N316" s="1170"/>
      <c r="O316" s="1170" t="s">
        <v>886</v>
      </c>
      <c r="P316" s="1159">
        <v>47764279.045338631</v>
      </c>
      <c r="Q316" s="1160"/>
      <c r="R316" s="2085"/>
    </row>
    <row r="317" spans="1:18" s="955" customFormat="1" ht="34" customHeight="1">
      <c r="A317" s="2069" t="s">
        <v>3614</v>
      </c>
      <c r="B317" s="2087">
        <v>3</v>
      </c>
      <c r="C317" s="1168" t="s">
        <v>2202</v>
      </c>
      <c r="D317" s="1162" t="s">
        <v>3377</v>
      </c>
      <c r="E317" s="1170"/>
      <c r="F317" s="1162"/>
      <c r="G317" s="1162"/>
      <c r="H317" s="1162"/>
      <c r="I317" s="1170"/>
      <c r="J317" s="1162"/>
      <c r="K317" s="1170">
        <v>2009</v>
      </c>
      <c r="L317" s="1170"/>
      <c r="M317" s="1170"/>
      <c r="N317" s="1170"/>
      <c r="O317" s="1170" t="s">
        <v>886</v>
      </c>
      <c r="P317" s="1159">
        <v>47838521.95933114</v>
      </c>
      <c r="Q317" s="1160"/>
      <c r="R317" s="2085"/>
    </row>
    <row r="318" spans="1:18" s="955" customFormat="1" ht="34" customHeight="1">
      <c r="A318" s="2069" t="s">
        <v>3614</v>
      </c>
      <c r="B318" s="2087">
        <v>4</v>
      </c>
      <c r="C318" s="1168" t="s">
        <v>2202</v>
      </c>
      <c r="D318" s="1162" t="s">
        <v>3377</v>
      </c>
      <c r="E318" s="1170"/>
      <c r="F318" s="1162"/>
      <c r="G318" s="1162"/>
      <c r="H318" s="1162"/>
      <c r="I318" s="1170"/>
      <c r="J318" s="1162"/>
      <c r="K318" s="1170">
        <v>2009</v>
      </c>
      <c r="L318" s="1170"/>
      <c r="M318" s="1170"/>
      <c r="N318" s="1170"/>
      <c r="O318" s="1170" t="s">
        <v>886</v>
      </c>
      <c r="P318" s="1159">
        <v>47672980.326780282</v>
      </c>
      <c r="Q318" s="1160"/>
      <c r="R318" s="2085"/>
    </row>
    <row r="319" spans="1:18" s="955" customFormat="1" ht="34" customHeight="1">
      <c r="A319" s="2069" t="s">
        <v>3614</v>
      </c>
      <c r="B319" s="2087">
        <v>5</v>
      </c>
      <c r="C319" s="1168" t="s">
        <v>2202</v>
      </c>
      <c r="D319" s="1162" t="s">
        <v>3377</v>
      </c>
      <c r="E319" s="1170"/>
      <c r="F319" s="1162"/>
      <c r="G319" s="1162"/>
      <c r="H319" s="1162"/>
      <c r="I319" s="1170"/>
      <c r="J319" s="1162"/>
      <c r="K319" s="1170">
        <v>2009</v>
      </c>
      <c r="L319" s="1170"/>
      <c r="M319" s="1170"/>
      <c r="N319" s="1170"/>
      <c r="O319" s="1170" t="s">
        <v>886</v>
      </c>
      <c r="P319" s="1159">
        <v>47430185.932372369</v>
      </c>
      <c r="Q319" s="1160"/>
      <c r="R319" s="2085"/>
    </row>
    <row r="320" spans="1:18" s="955" customFormat="1" ht="34" customHeight="1">
      <c r="A320" s="2069" t="s">
        <v>3614</v>
      </c>
      <c r="B320" s="2087">
        <v>6</v>
      </c>
      <c r="C320" s="1168" t="s">
        <v>2202</v>
      </c>
      <c r="D320" s="1162" t="s">
        <v>3377</v>
      </c>
      <c r="E320" s="1170"/>
      <c r="F320" s="1162"/>
      <c r="G320" s="1162"/>
      <c r="H320" s="1162"/>
      <c r="I320" s="1170"/>
      <c r="J320" s="1162"/>
      <c r="K320" s="1170">
        <v>2009</v>
      </c>
      <c r="L320" s="1170"/>
      <c r="M320" s="1170"/>
      <c r="N320" s="1170"/>
      <c r="O320" s="1170" t="s">
        <v>886</v>
      </c>
      <c r="P320" s="1159">
        <v>47653917.956971399</v>
      </c>
      <c r="Q320" s="1160"/>
      <c r="R320" s="2085"/>
    </row>
    <row r="321" spans="1:18" s="955" customFormat="1" ht="34" customHeight="1">
      <c r="A321" s="2069" t="s">
        <v>3614</v>
      </c>
      <c r="B321" s="2087">
        <v>7</v>
      </c>
      <c r="C321" s="1168" t="s">
        <v>2202</v>
      </c>
      <c r="D321" s="1162" t="s">
        <v>3377</v>
      </c>
      <c r="E321" s="1170"/>
      <c r="F321" s="1162"/>
      <c r="G321" s="1162"/>
      <c r="H321" s="1162"/>
      <c r="I321" s="1170"/>
      <c r="J321" s="1162"/>
      <c r="K321" s="1170">
        <v>2009</v>
      </c>
      <c r="L321" s="1170"/>
      <c r="M321" s="1170"/>
      <c r="N321" s="1170"/>
      <c r="O321" s="1170" t="s">
        <v>886</v>
      </c>
      <c r="P321" s="1159">
        <v>47562619.238413043</v>
      </c>
      <c r="Q321" s="1160"/>
      <c r="R321" s="2085"/>
    </row>
    <row r="322" spans="1:18" s="955" customFormat="1" ht="34" customHeight="1">
      <c r="A322" s="2069" t="s">
        <v>3614</v>
      </c>
      <c r="B322" s="2087">
        <v>8</v>
      </c>
      <c r="C322" s="1168" t="s">
        <v>2202</v>
      </c>
      <c r="D322" s="1162" t="s">
        <v>3377</v>
      </c>
      <c r="E322" s="1170"/>
      <c r="F322" s="1162"/>
      <c r="G322" s="1162"/>
      <c r="H322" s="1162"/>
      <c r="I322" s="1170"/>
      <c r="J322" s="1162"/>
      <c r="K322" s="1170">
        <v>2009</v>
      </c>
      <c r="L322" s="1170"/>
      <c r="M322" s="1170"/>
      <c r="N322" s="1170"/>
      <c r="O322" s="1170" t="s">
        <v>886</v>
      </c>
      <c r="P322" s="1159">
        <v>47507438.694229431</v>
      </c>
      <c r="Q322" s="1160"/>
      <c r="R322" s="2085"/>
    </row>
    <row r="323" spans="1:18" s="955" customFormat="1" ht="34" customHeight="1">
      <c r="A323" s="2069" t="s">
        <v>3614</v>
      </c>
      <c r="B323" s="2087">
        <v>9</v>
      </c>
      <c r="C323" s="1168" t="s">
        <v>2202</v>
      </c>
      <c r="D323" s="1162" t="s">
        <v>3377</v>
      </c>
      <c r="E323" s="1170"/>
      <c r="F323" s="1162"/>
      <c r="G323" s="1162"/>
      <c r="H323" s="1162"/>
      <c r="I323" s="1170"/>
      <c r="J323" s="1162"/>
      <c r="K323" s="1170">
        <v>2009</v>
      </c>
      <c r="L323" s="1170"/>
      <c r="M323" s="1170"/>
      <c r="N323" s="1170"/>
      <c r="O323" s="1170" t="s">
        <v>886</v>
      </c>
      <c r="P323" s="1159">
        <v>47617799.782596663</v>
      </c>
      <c r="Q323" s="1160"/>
      <c r="R323" s="2085"/>
    </row>
    <row r="324" spans="1:18" s="955" customFormat="1" ht="34" customHeight="1">
      <c r="A324" s="2069" t="s">
        <v>3614</v>
      </c>
      <c r="B324" s="2087">
        <v>10</v>
      </c>
      <c r="C324" s="1168" t="s">
        <v>2202</v>
      </c>
      <c r="D324" s="1162" t="s">
        <v>3377</v>
      </c>
      <c r="E324" s="1170"/>
      <c r="F324" s="1162"/>
      <c r="G324" s="1162"/>
      <c r="H324" s="1162"/>
      <c r="I324" s="1170"/>
      <c r="J324" s="1162"/>
      <c r="K324" s="1170">
        <v>2009</v>
      </c>
      <c r="L324" s="1170"/>
      <c r="M324" s="1170"/>
      <c r="N324" s="1170"/>
      <c r="O324" s="1170" t="s">
        <v>886</v>
      </c>
      <c r="P324" s="1159">
        <v>47397077.6058622</v>
      </c>
      <c r="Q324" s="1160"/>
      <c r="R324" s="2085"/>
    </row>
    <row r="325" spans="1:18" s="955" customFormat="1" ht="34" customHeight="1">
      <c r="A325" s="2069" t="s">
        <v>3614</v>
      </c>
      <c r="B325" s="2087">
        <v>11</v>
      </c>
      <c r="C325" s="1168" t="s">
        <v>2202</v>
      </c>
      <c r="D325" s="1162" t="s">
        <v>3377</v>
      </c>
      <c r="E325" s="1170"/>
      <c r="F325" s="1162"/>
      <c r="G325" s="1162"/>
      <c r="H325" s="1162"/>
      <c r="I325" s="1170"/>
      <c r="J325" s="1162"/>
      <c r="K325" s="1170">
        <v>2010</v>
      </c>
      <c r="L325" s="1170"/>
      <c r="M325" s="1170"/>
      <c r="N325" s="1170"/>
      <c r="O325" s="1170" t="s">
        <v>886</v>
      </c>
      <c r="P325" s="1159">
        <v>47728160.560963899</v>
      </c>
      <c r="Q325" s="1160"/>
      <c r="R325" s="2085"/>
    </row>
    <row r="326" spans="1:18" s="955" customFormat="1" ht="34" customHeight="1">
      <c r="A326" s="2069" t="s">
        <v>3614</v>
      </c>
      <c r="B326" s="2087">
        <v>12</v>
      </c>
      <c r="C326" s="1168" t="s">
        <v>2202</v>
      </c>
      <c r="D326" s="1162" t="s">
        <v>3377</v>
      </c>
      <c r="E326" s="1170"/>
      <c r="F326" s="1162"/>
      <c r="G326" s="1162"/>
      <c r="H326" s="1162"/>
      <c r="I326" s="1170"/>
      <c r="J326" s="1162"/>
      <c r="K326" s="1170">
        <v>2010</v>
      </c>
      <c r="L326" s="1170"/>
      <c r="M326" s="1170"/>
      <c r="N326" s="1170"/>
      <c r="O326" s="1170" t="s">
        <v>886</v>
      </c>
      <c r="P326" s="1159">
        <v>47617799.782596663</v>
      </c>
      <c r="Q326" s="1160"/>
      <c r="R326" s="2085"/>
    </row>
    <row r="327" spans="1:18" s="955" customFormat="1" ht="34" customHeight="1">
      <c r="A327" s="2069" t="s">
        <v>3614</v>
      </c>
      <c r="B327" s="2087">
        <v>13</v>
      </c>
      <c r="C327" s="1168" t="s">
        <v>3638</v>
      </c>
      <c r="D327" s="1162" t="s">
        <v>3377</v>
      </c>
      <c r="E327" s="1170"/>
      <c r="F327" s="1162"/>
      <c r="G327" s="1162"/>
      <c r="H327" s="1162"/>
      <c r="I327" s="1170"/>
      <c r="J327" s="1162"/>
      <c r="K327" s="1170">
        <v>2010</v>
      </c>
      <c r="L327" s="1170"/>
      <c r="M327" s="1170"/>
      <c r="N327" s="1170"/>
      <c r="O327" s="1170" t="s">
        <v>886</v>
      </c>
      <c r="P327" s="1159">
        <v>1924819000</v>
      </c>
      <c r="Q327" s="1160"/>
      <c r="R327" s="2085"/>
    </row>
    <row r="328" spans="1:18" s="955" customFormat="1" ht="34" customHeight="1">
      <c r="A328" s="2069" t="s">
        <v>3614</v>
      </c>
      <c r="B328" s="2087">
        <v>14</v>
      </c>
      <c r="C328" s="1168" t="s">
        <v>2202</v>
      </c>
      <c r="D328" s="1162" t="s">
        <v>3377</v>
      </c>
      <c r="E328" s="1170"/>
      <c r="F328" s="1162"/>
      <c r="G328" s="1162"/>
      <c r="H328" s="1162"/>
      <c r="I328" s="1170"/>
      <c r="J328" s="1162"/>
      <c r="K328" s="1170">
        <v>2010</v>
      </c>
      <c r="L328" s="1170"/>
      <c r="M328" s="1170"/>
      <c r="N328" s="1170"/>
      <c r="O328" s="1170" t="s">
        <v>886</v>
      </c>
      <c r="P328" s="1159">
        <v>50260341.005465865</v>
      </c>
      <c r="Q328" s="1160"/>
      <c r="R328" s="2085"/>
    </row>
    <row r="329" spans="1:18" s="955" customFormat="1" ht="34" customHeight="1">
      <c r="A329" s="2069" t="s">
        <v>3614</v>
      </c>
      <c r="B329" s="2087">
        <v>15</v>
      </c>
      <c r="C329" s="1168" t="s">
        <v>2202</v>
      </c>
      <c r="D329" s="1162" t="s">
        <v>3377</v>
      </c>
      <c r="E329" s="1170"/>
      <c r="F329" s="1162"/>
      <c r="G329" s="1162"/>
      <c r="H329" s="1162"/>
      <c r="I329" s="1170"/>
      <c r="J329" s="1162"/>
      <c r="K329" s="1170">
        <v>2010</v>
      </c>
      <c r="L329" s="1170"/>
      <c r="M329" s="1170"/>
      <c r="N329" s="1170"/>
      <c r="O329" s="1170" t="s">
        <v>886</v>
      </c>
      <c r="P329" s="1159">
        <v>50492344.62808834</v>
      </c>
      <c r="Q329" s="1160"/>
      <c r="R329" s="2085"/>
    </row>
    <row r="330" spans="1:18" s="955" customFormat="1" ht="34" customHeight="1">
      <c r="A330" s="2069" t="s">
        <v>3614</v>
      </c>
      <c r="B330" s="2087">
        <v>16</v>
      </c>
      <c r="C330" s="1168" t="s">
        <v>2202</v>
      </c>
      <c r="D330" s="1162" t="s">
        <v>3377</v>
      </c>
      <c r="E330" s="1170"/>
      <c r="F330" s="1162"/>
      <c r="G330" s="1162"/>
      <c r="H330" s="1162"/>
      <c r="I330" s="1170"/>
      <c r="J330" s="1162"/>
      <c r="K330" s="1170">
        <v>2010</v>
      </c>
      <c r="L330" s="1170"/>
      <c r="M330" s="1170"/>
      <c r="N330" s="1170"/>
      <c r="O330" s="1170" t="s">
        <v>886</v>
      </c>
      <c r="P330" s="1159">
        <v>50665795.126427479</v>
      </c>
      <c r="Q330" s="1160"/>
      <c r="R330" s="2085"/>
    </row>
    <row r="331" spans="1:18" s="955" customFormat="1" ht="34" customHeight="1">
      <c r="A331" s="2069" t="s">
        <v>3614</v>
      </c>
      <c r="B331" s="2087">
        <v>17</v>
      </c>
      <c r="C331" s="1168" t="s">
        <v>2202</v>
      </c>
      <c r="D331" s="1162" t="s">
        <v>3377</v>
      </c>
      <c r="E331" s="1170"/>
      <c r="F331" s="1162"/>
      <c r="G331" s="1162"/>
      <c r="H331" s="1162"/>
      <c r="I331" s="1170"/>
      <c r="J331" s="1162"/>
      <c r="K331" s="1170">
        <v>2010</v>
      </c>
      <c r="L331" s="1170"/>
      <c r="M331" s="1170"/>
      <c r="N331" s="1170"/>
      <c r="O331" s="1170" t="s">
        <v>886</v>
      </c>
      <c r="P331" s="1159">
        <v>50391269.613603242</v>
      </c>
      <c r="Q331" s="1160"/>
      <c r="R331" s="2085"/>
    </row>
    <row r="332" spans="1:18" s="955" customFormat="1" ht="34" customHeight="1">
      <c r="A332" s="2069" t="s">
        <v>3614</v>
      </c>
      <c r="B332" s="2087">
        <v>18</v>
      </c>
      <c r="C332" s="1168" t="s">
        <v>2202</v>
      </c>
      <c r="D332" s="1162" t="s">
        <v>3377</v>
      </c>
      <c r="E332" s="1170"/>
      <c r="F332" s="1162"/>
      <c r="G332" s="1162"/>
      <c r="H332" s="1162"/>
      <c r="I332" s="1170"/>
      <c r="J332" s="1162"/>
      <c r="K332" s="1170">
        <v>2010</v>
      </c>
      <c r="L332" s="1170"/>
      <c r="M332" s="1170"/>
      <c r="N332" s="1170"/>
      <c r="O332" s="1170" t="s">
        <v>886</v>
      </c>
      <c r="P332" s="1159">
        <v>50153699.458274573</v>
      </c>
      <c r="Q332" s="1160"/>
      <c r="R332" s="2085"/>
    </row>
    <row r="333" spans="1:18" s="955" customFormat="1" ht="34" customHeight="1">
      <c r="A333" s="2069" t="s">
        <v>3614</v>
      </c>
      <c r="B333" s="2087">
        <v>19</v>
      </c>
      <c r="C333" s="1168" t="s">
        <v>2202</v>
      </c>
      <c r="D333" s="1162" t="s">
        <v>3377</v>
      </c>
      <c r="E333" s="1170"/>
      <c r="F333" s="1162"/>
      <c r="G333" s="1162"/>
      <c r="H333" s="1162"/>
      <c r="I333" s="1170"/>
      <c r="J333" s="1162"/>
      <c r="K333" s="1170">
        <v>2010</v>
      </c>
      <c r="L333" s="1170"/>
      <c r="M333" s="1170"/>
      <c r="N333" s="1170"/>
      <c r="O333" s="1170" t="s">
        <v>886</v>
      </c>
      <c r="P333" s="1159">
        <v>50526420.635301329</v>
      </c>
      <c r="Q333" s="1160"/>
      <c r="R333" s="2085"/>
    </row>
    <row r="334" spans="1:18" s="955" customFormat="1" ht="34" customHeight="1">
      <c r="A334" s="2069" t="s">
        <v>3614</v>
      </c>
      <c r="B334" s="2087">
        <v>20</v>
      </c>
      <c r="C334" s="1168" t="s">
        <v>2202</v>
      </c>
      <c r="D334" s="1162" t="s">
        <v>3377</v>
      </c>
      <c r="E334" s="1170"/>
      <c r="F334" s="1162"/>
      <c r="G334" s="1162"/>
      <c r="H334" s="1162"/>
      <c r="I334" s="1170"/>
      <c r="J334" s="1162"/>
      <c r="K334" s="1170">
        <v>2010</v>
      </c>
      <c r="L334" s="1170"/>
      <c r="M334" s="1170"/>
      <c r="N334" s="1170"/>
      <c r="O334" s="1170" t="s">
        <v>886</v>
      </c>
      <c r="P334" s="1159">
        <v>50232889.510050796</v>
      </c>
      <c r="Q334" s="1160"/>
      <c r="R334" s="2085"/>
    </row>
    <row r="335" spans="1:18" s="955" customFormat="1" ht="34" customHeight="1">
      <c r="A335" s="2069" t="s">
        <v>3614</v>
      </c>
      <c r="B335" s="2087">
        <v>21</v>
      </c>
      <c r="C335" s="1168" t="s">
        <v>2202</v>
      </c>
      <c r="D335" s="1162" t="s">
        <v>3377</v>
      </c>
      <c r="E335" s="1170"/>
      <c r="F335" s="1162"/>
      <c r="G335" s="1162"/>
      <c r="H335" s="1162"/>
      <c r="I335" s="1170"/>
      <c r="J335" s="1162"/>
      <c r="K335" s="1170">
        <v>2010</v>
      </c>
      <c r="L335" s="1170"/>
      <c r="M335" s="1170"/>
      <c r="N335" s="1170"/>
      <c r="O335" s="1170" t="s">
        <v>886</v>
      </c>
      <c r="P335" s="1159">
        <v>50542258.645656571</v>
      </c>
      <c r="Q335" s="1160"/>
      <c r="R335" s="2085"/>
    </row>
    <row r="336" spans="1:18" s="955" customFormat="1" ht="34" customHeight="1">
      <c r="A336" s="2069" t="s">
        <v>3614</v>
      </c>
      <c r="B336" s="2087">
        <v>22</v>
      </c>
      <c r="C336" s="1168" t="s">
        <v>2202</v>
      </c>
      <c r="D336" s="1162" t="s">
        <v>3377</v>
      </c>
      <c r="E336" s="1170"/>
      <c r="F336" s="1162"/>
      <c r="G336" s="1162"/>
      <c r="H336" s="1162"/>
      <c r="I336" s="1170"/>
      <c r="J336" s="1162"/>
      <c r="K336" s="1170">
        <v>2010</v>
      </c>
      <c r="L336" s="1170"/>
      <c r="M336" s="1170"/>
      <c r="N336" s="1170"/>
      <c r="O336" s="1170" t="s">
        <v>886</v>
      </c>
      <c r="P336" s="1159">
        <v>50447230.583525106</v>
      </c>
      <c r="Q336" s="1160"/>
      <c r="R336" s="2085"/>
    </row>
    <row r="337" spans="1:18" s="955" customFormat="1" ht="34" customHeight="1">
      <c r="A337" s="2069" t="s">
        <v>3614</v>
      </c>
      <c r="B337" s="2087">
        <v>23</v>
      </c>
      <c r="C337" s="1168" t="s">
        <v>2202</v>
      </c>
      <c r="D337" s="1162" t="s">
        <v>3377</v>
      </c>
      <c r="E337" s="1170"/>
      <c r="F337" s="1162"/>
      <c r="G337" s="1162"/>
      <c r="H337" s="1162"/>
      <c r="I337" s="1170"/>
      <c r="J337" s="1162"/>
      <c r="K337" s="1170">
        <v>2010</v>
      </c>
      <c r="L337" s="1170"/>
      <c r="M337" s="1170"/>
      <c r="N337" s="1170"/>
      <c r="O337" s="1170" t="s">
        <v>886</v>
      </c>
      <c r="P337" s="1159">
        <v>50576046.401081093</v>
      </c>
      <c r="Q337" s="1160"/>
      <c r="R337" s="2085"/>
    </row>
    <row r="338" spans="1:18" s="955" customFormat="1" ht="34" customHeight="1">
      <c r="A338" s="2069" t="s">
        <v>3614</v>
      </c>
      <c r="B338" s="2087">
        <v>24</v>
      </c>
      <c r="C338" s="1168" t="s">
        <v>2202</v>
      </c>
      <c r="D338" s="1162" t="s">
        <v>3377</v>
      </c>
      <c r="E338" s="1170"/>
      <c r="F338" s="1162"/>
      <c r="G338" s="1162"/>
      <c r="H338" s="1162"/>
      <c r="I338" s="1170"/>
      <c r="J338" s="1162"/>
      <c r="K338" s="1170">
        <v>2010</v>
      </c>
      <c r="L338" s="1170"/>
      <c r="M338" s="1170"/>
      <c r="N338" s="1170"/>
      <c r="O338" s="1170" t="s">
        <v>886</v>
      </c>
      <c r="P338" s="1159">
        <v>50665795.126427479</v>
      </c>
      <c r="Q338" s="1160"/>
      <c r="R338" s="2085"/>
    </row>
    <row r="339" spans="1:18" s="955" customFormat="1" ht="34" customHeight="1">
      <c r="A339" s="2069" t="s">
        <v>3614</v>
      </c>
      <c r="B339" s="2087">
        <v>25</v>
      </c>
      <c r="C339" s="1168" t="s">
        <v>2202</v>
      </c>
      <c r="D339" s="1162" t="s">
        <v>3377</v>
      </c>
      <c r="E339" s="1170"/>
      <c r="F339" s="1162"/>
      <c r="G339" s="1162"/>
      <c r="H339" s="1162"/>
      <c r="I339" s="1170"/>
      <c r="J339" s="1162"/>
      <c r="K339" s="1170">
        <v>2010</v>
      </c>
      <c r="L339" s="1170"/>
      <c r="M339" s="1170"/>
      <c r="N339" s="1170"/>
      <c r="O339" s="1170" t="s">
        <v>886</v>
      </c>
      <c r="P339" s="1159">
        <v>50526420.635301329</v>
      </c>
      <c r="Q339" s="1160"/>
      <c r="R339" s="2085"/>
    </row>
    <row r="340" spans="1:18" s="955" customFormat="1" ht="34" customHeight="1">
      <c r="A340" s="2069" t="s">
        <v>3614</v>
      </c>
      <c r="B340" s="2087">
        <v>26</v>
      </c>
      <c r="C340" s="1168" t="s">
        <v>3637</v>
      </c>
      <c r="D340" s="1162" t="s">
        <v>3378</v>
      </c>
      <c r="E340" s="1170"/>
      <c r="F340" s="1162"/>
      <c r="G340" s="1162"/>
      <c r="H340" s="1162"/>
      <c r="I340" s="1170"/>
      <c r="J340" s="1162"/>
      <c r="K340" s="1170">
        <v>2010</v>
      </c>
      <c r="L340" s="1170"/>
      <c r="M340" s="1170"/>
      <c r="N340" s="1170"/>
      <c r="O340" s="1170" t="s">
        <v>886</v>
      </c>
      <c r="P340" s="1159">
        <v>356096400</v>
      </c>
      <c r="Q340" s="1160"/>
      <c r="R340" s="2085"/>
    </row>
    <row r="341" spans="1:18" s="955" customFormat="1" ht="34" customHeight="1">
      <c r="A341" s="2069" t="s">
        <v>3614</v>
      </c>
      <c r="B341" s="2087">
        <v>27</v>
      </c>
      <c r="C341" s="1168" t="s">
        <v>3637</v>
      </c>
      <c r="D341" s="1162" t="s">
        <v>3378</v>
      </c>
      <c r="E341" s="1170"/>
      <c r="F341" s="1162"/>
      <c r="G341" s="1162"/>
      <c r="H341" s="1162"/>
      <c r="I341" s="1170"/>
      <c r="J341" s="1162"/>
      <c r="K341" s="1172">
        <v>2010</v>
      </c>
      <c r="L341" s="1170"/>
      <c r="M341" s="1170"/>
      <c r="N341" s="1170"/>
      <c r="O341" s="1170" t="s">
        <v>886</v>
      </c>
      <c r="P341" s="1159">
        <v>237397600</v>
      </c>
      <c r="Q341" s="1160"/>
      <c r="R341" s="2085"/>
    </row>
    <row r="342" spans="1:18" s="955" customFormat="1" ht="34" customHeight="1">
      <c r="A342" s="2069" t="s">
        <v>3614</v>
      </c>
      <c r="B342" s="2087">
        <v>28</v>
      </c>
      <c r="C342" s="1168" t="s">
        <v>3636</v>
      </c>
      <c r="D342" s="1162" t="s">
        <v>3377</v>
      </c>
      <c r="E342" s="1170"/>
      <c r="F342" s="1162"/>
      <c r="G342" s="1162"/>
      <c r="H342" s="1162"/>
      <c r="I342" s="1170"/>
      <c r="J342" s="1162"/>
      <c r="K342" s="1172">
        <v>2010</v>
      </c>
      <c r="L342" s="1170"/>
      <c r="M342" s="1170"/>
      <c r="N342" s="1170"/>
      <c r="O342" s="1170" t="s">
        <v>886</v>
      </c>
      <c r="P342" s="1159">
        <v>336731886.41604716</v>
      </c>
      <c r="Q342" s="1160"/>
      <c r="R342" s="2085"/>
    </row>
    <row r="343" spans="1:18" s="955" customFormat="1" ht="34" customHeight="1">
      <c r="A343" s="2069" t="s">
        <v>3614</v>
      </c>
      <c r="B343" s="2087">
        <v>29</v>
      </c>
      <c r="C343" s="1168" t="s">
        <v>3636</v>
      </c>
      <c r="D343" s="1162" t="s">
        <v>3377</v>
      </c>
      <c r="E343" s="1170"/>
      <c r="F343" s="1162"/>
      <c r="G343" s="1162"/>
      <c r="H343" s="1162"/>
      <c r="I343" s="1170"/>
      <c r="J343" s="1162"/>
      <c r="K343" s="1172">
        <v>2010</v>
      </c>
      <c r="L343" s="1170"/>
      <c r="M343" s="1170"/>
      <c r="N343" s="1170"/>
      <c r="O343" s="1170" t="s">
        <v>886</v>
      </c>
      <c r="P343" s="1159">
        <v>434270113.58395284</v>
      </c>
      <c r="Q343" s="1160"/>
      <c r="R343" s="2085"/>
    </row>
    <row r="344" spans="1:18" s="955" customFormat="1" ht="34" customHeight="1">
      <c r="A344" s="2069" t="s">
        <v>3614</v>
      </c>
      <c r="B344" s="2087">
        <v>30</v>
      </c>
      <c r="C344" s="1168" t="s">
        <v>3635</v>
      </c>
      <c r="D344" s="1162" t="s">
        <v>3377</v>
      </c>
      <c r="E344" s="1169" t="s">
        <v>926</v>
      </c>
      <c r="F344" s="1162"/>
      <c r="G344" s="1162"/>
      <c r="H344" s="1162"/>
      <c r="I344" s="1170"/>
      <c r="J344" s="1162" t="s">
        <v>961</v>
      </c>
      <c r="K344" s="1172">
        <v>2011</v>
      </c>
      <c r="L344" s="1170" t="s">
        <v>2208</v>
      </c>
      <c r="M344" s="1170"/>
      <c r="N344" s="1170"/>
      <c r="O344" s="1170" t="s">
        <v>886</v>
      </c>
      <c r="P344" s="1159">
        <v>43921148.549720027</v>
      </c>
      <c r="Q344" s="1160"/>
      <c r="R344" s="2085"/>
    </row>
    <row r="345" spans="1:18" s="955" customFormat="1" ht="34" customHeight="1">
      <c r="A345" s="2069" t="s">
        <v>3614</v>
      </c>
      <c r="B345" s="2087">
        <v>31</v>
      </c>
      <c r="C345" s="1168" t="s">
        <v>3634</v>
      </c>
      <c r="D345" s="1162" t="s">
        <v>3379</v>
      </c>
      <c r="E345" s="1170"/>
      <c r="F345" s="1162"/>
      <c r="G345" s="1162"/>
      <c r="H345" s="1162"/>
      <c r="I345" s="1170"/>
      <c r="J345" s="1162"/>
      <c r="K345" s="1172">
        <v>2011</v>
      </c>
      <c r="L345" s="1170"/>
      <c r="M345" s="1170"/>
      <c r="N345" s="1170"/>
      <c r="O345" s="1170" t="s">
        <v>886</v>
      </c>
      <c r="P345" s="1159">
        <v>32963726.984126985</v>
      </c>
      <c r="Q345" s="1160"/>
      <c r="R345" s="2085"/>
    </row>
    <row r="346" spans="1:18" s="955" customFormat="1" ht="34" customHeight="1">
      <c r="A346" s="2069" t="s">
        <v>3614</v>
      </c>
      <c r="B346" s="2087">
        <v>32</v>
      </c>
      <c r="C346" s="1168" t="s">
        <v>1141</v>
      </c>
      <c r="D346" s="1162" t="s">
        <v>3379</v>
      </c>
      <c r="E346" s="1170"/>
      <c r="F346" s="1162"/>
      <c r="G346" s="1162"/>
      <c r="H346" s="1162"/>
      <c r="I346" s="1170"/>
      <c r="J346" s="1162"/>
      <c r="K346" s="1172">
        <v>2011</v>
      </c>
      <c r="L346" s="1170"/>
      <c r="M346" s="1170"/>
      <c r="N346" s="1170"/>
      <c r="O346" s="1170" t="s">
        <v>886</v>
      </c>
      <c r="P346" s="1159">
        <v>36391781.929952279</v>
      </c>
      <c r="Q346" s="1160"/>
      <c r="R346" s="2085"/>
    </row>
    <row r="347" spans="1:18" s="955" customFormat="1" ht="34" customHeight="1">
      <c r="A347" s="2069" t="s">
        <v>3614</v>
      </c>
      <c r="B347" s="2087">
        <v>33</v>
      </c>
      <c r="C347" s="1168" t="s">
        <v>1141</v>
      </c>
      <c r="D347" s="1162" t="s">
        <v>3379</v>
      </c>
      <c r="E347" s="1170"/>
      <c r="F347" s="1162"/>
      <c r="G347" s="1162"/>
      <c r="H347" s="1162"/>
      <c r="I347" s="1170"/>
      <c r="J347" s="1162"/>
      <c r="K347" s="1172">
        <v>2011</v>
      </c>
      <c r="L347" s="1170"/>
      <c r="M347" s="1170"/>
      <c r="N347" s="1170"/>
      <c r="O347" s="1170" t="s">
        <v>886</v>
      </c>
      <c r="P347" s="1159">
        <v>36391781.929952279</v>
      </c>
      <c r="Q347" s="1160"/>
      <c r="R347" s="2085"/>
    </row>
    <row r="348" spans="1:18" s="955" customFormat="1" ht="34" customHeight="1">
      <c r="A348" s="2069" t="s">
        <v>3614</v>
      </c>
      <c r="B348" s="2087">
        <v>34</v>
      </c>
      <c r="C348" s="1168" t="s">
        <v>1141</v>
      </c>
      <c r="D348" s="1162" t="s">
        <v>3379</v>
      </c>
      <c r="E348" s="1170"/>
      <c r="F348" s="1162"/>
      <c r="G348" s="1162"/>
      <c r="H348" s="1162"/>
      <c r="I348" s="1170"/>
      <c r="J348" s="1162"/>
      <c r="K348" s="1172">
        <v>2011</v>
      </c>
      <c r="L348" s="1170"/>
      <c r="M348" s="1170"/>
      <c r="N348" s="1170"/>
      <c r="O348" s="1170" t="s">
        <v>886</v>
      </c>
      <c r="P348" s="1159">
        <v>36391781.929952279</v>
      </c>
      <c r="Q348" s="1160"/>
      <c r="R348" s="2085"/>
    </row>
    <row r="349" spans="1:18" s="955" customFormat="1" ht="34" customHeight="1">
      <c r="A349" s="2069" t="s">
        <v>3614</v>
      </c>
      <c r="B349" s="2087">
        <v>35</v>
      </c>
      <c r="C349" s="1168" t="s">
        <v>1141</v>
      </c>
      <c r="D349" s="1162" t="s">
        <v>3379</v>
      </c>
      <c r="E349" s="1170"/>
      <c r="F349" s="1162"/>
      <c r="G349" s="1162"/>
      <c r="H349" s="1162"/>
      <c r="I349" s="1170"/>
      <c r="J349" s="1162"/>
      <c r="K349" s="1172">
        <v>2011</v>
      </c>
      <c r="L349" s="1170"/>
      <c r="M349" s="1170"/>
      <c r="N349" s="1170"/>
      <c r="O349" s="1170" t="s">
        <v>886</v>
      </c>
      <c r="P349" s="1159">
        <v>36391781.929952279</v>
      </c>
      <c r="Q349" s="1160"/>
      <c r="R349" s="2085"/>
    </row>
    <row r="350" spans="1:18" s="955" customFormat="1" ht="34" customHeight="1">
      <c r="A350" s="2069" t="s">
        <v>3614</v>
      </c>
      <c r="B350" s="2087">
        <v>36</v>
      </c>
      <c r="C350" s="1168" t="s">
        <v>1141</v>
      </c>
      <c r="D350" s="1162" t="s">
        <v>3379</v>
      </c>
      <c r="E350" s="1170"/>
      <c r="F350" s="1162"/>
      <c r="G350" s="1162"/>
      <c r="H350" s="1162"/>
      <c r="I350" s="1170"/>
      <c r="J350" s="1162"/>
      <c r="K350" s="1172">
        <v>2011</v>
      </c>
      <c r="L350" s="1170"/>
      <c r="M350" s="1170"/>
      <c r="N350" s="1170"/>
      <c r="O350" s="1170" t="s">
        <v>886</v>
      </c>
      <c r="P350" s="1159">
        <v>36391781.929952279</v>
      </c>
      <c r="Q350" s="1160"/>
      <c r="R350" s="2085"/>
    </row>
    <row r="351" spans="1:18" s="955" customFormat="1" ht="34" customHeight="1">
      <c r="A351" s="2069" t="s">
        <v>3614</v>
      </c>
      <c r="B351" s="2087">
        <v>37</v>
      </c>
      <c r="C351" s="1168" t="s">
        <v>1141</v>
      </c>
      <c r="D351" s="1162" t="s">
        <v>3379</v>
      </c>
      <c r="E351" s="1170"/>
      <c r="F351" s="1162"/>
      <c r="G351" s="1162"/>
      <c r="H351" s="1162"/>
      <c r="I351" s="1170"/>
      <c r="J351" s="1162"/>
      <c r="K351" s="1172">
        <v>2011</v>
      </c>
      <c r="L351" s="1170"/>
      <c r="M351" s="1170"/>
      <c r="N351" s="1170"/>
      <c r="O351" s="1170" t="s">
        <v>886</v>
      </c>
      <c r="P351" s="1159">
        <v>36391781.929952279</v>
      </c>
      <c r="Q351" s="1160"/>
      <c r="R351" s="2085"/>
    </row>
    <row r="352" spans="1:18" s="955" customFormat="1" ht="34" customHeight="1">
      <c r="A352" s="2069" t="s">
        <v>3614</v>
      </c>
      <c r="B352" s="2087">
        <v>38</v>
      </c>
      <c r="C352" s="1168" t="s">
        <v>1141</v>
      </c>
      <c r="D352" s="1162" t="s">
        <v>3379</v>
      </c>
      <c r="E352" s="1170"/>
      <c r="F352" s="1162"/>
      <c r="G352" s="1162"/>
      <c r="H352" s="1162"/>
      <c r="I352" s="1170"/>
      <c r="J352" s="1162"/>
      <c r="K352" s="1172">
        <v>2011</v>
      </c>
      <c r="L352" s="1170"/>
      <c r="M352" s="1170"/>
      <c r="N352" s="1170"/>
      <c r="O352" s="1170" t="s">
        <v>886</v>
      </c>
      <c r="P352" s="1159">
        <v>36391781.929952279</v>
      </c>
      <c r="Q352" s="1160"/>
      <c r="R352" s="2085"/>
    </row>
    <row r="353" spans="1:18" s="955" customFormat="1" ht="34" customHeight="1">
      <c r="A353" s="2069" t="s">
        <v>3614</v>
      </c>
      <c r="B353" s="2087">
        <v>39</v>
      </c>
      <c r="C353" s="1168" t="s">
        <v>1141</v>
      </c>
      <c r="D353" s="1162" t="s">
        <v>3379</v>
      </c>
      <c r="E353" s="1170"/>
      <c r="F353" s="1162"/>
      <c r="G353" s="1162"/>
      <c r="H353" s="1162"/>
      <c r="I353" s="1170"/>
      <c r="J353" s="1162"/>
      <c r="K353" s="1172">
        <v>2011</v>
      </c>
      <c r="L353" s="1170"/>
      <c r="M353" s="1170"/>
      <c r="N353" s="1170"/>
      <c r="O353" s="1170" t="s">
        <v>886</v>
      </c>
      <c r="P353" s="1159">
        <v>36391781.929952279</v>
      </c>
      <c r="Q353" s="1160"/>
      <c r="R353" s="2085"/>
    </row>
    <row r="354" spans="1:18" s="955" customFormat="1" ht="34" customHeight="1">
      <c r="A354" s="2069" t="s">
        <v>3614</v>
      </c>
      <c r="B354" s="2087">
        <v>40</v>
      </c>
      <c r="C354" s="1168" t="s">
        <v>1141</v>
      </c>
      <c r="D354" s="1162" t="s">
        <v>3379</v>
      </c>
      <c r="E354" s="1170"/>
      <c r="F354" s="1162"/>
      <c r="G354" s="1162"/>
      <c r="H354" s="1162"/>
      <c r="I354" s="1170"/>
      <c r="J354" s="1162"/>
      <c r="K354" s="1172">
        <v>2011</v>
      </c>
      <c r="L354" s="1170"/>
      <c r="M354" s="1170"/>
      <c r="N354" s="1170"/>
      <c r="O354" s="1170" t="s">
        <v>886</v>
      </c>
      <c r="P354" s="1159">
        <v>36391781.929952279</v>
      </c>
      <c r="Q354" s="1160"/>
      <c r="R354" s="2085"/>
    </row>
    <row r="355" spans="1:18" s="955" customFormat="1" ht="34" customHeight="1">
      <c r="A355" s="2069" t="s">
        <v>3614</v>
      </c>
      <c r="B355" s="2087">
        <v>41</v>
      </c>
      <c r="C355" s="1168" t="s">
        <v>1141</v>
      </c>
      <c r="D355" s="1162" t="s">
        <v>3379</v>
      </c>
      <c r="E355" s="1170"/>
      <c r="F355" s="1162"/>
      <c r="G355" s="1162"/>
      <c r="H355" s="1162"/>
      <c r="I355" s="1170"/>
      <c r="J355" s="1162"/>
      <c r="K355" s="1172">
        <v>2011</v>
      </c>
      <c r="L355" s="1170"/>
      <c r="M355" s="1170"/>
      <c r="N355" s="1170"/>
      <c r="O355" s="1170" t="s">
        <v>886</v>
      </c>
      <c r="P355" s="1159">
        <v>36391781.929952279</v>
      </c>
      <c r="Q355" s="1160"/>
      <c r="R355" s="2085"/>
    </row>
    <row r="356" spans="1:18" s="955" customFormat="1" ht="34" customHeight="1">
      <c r="A356" s="2069" t="s">
        <v>3614</v>
      </c>
      <c r="B356" s="2087">
        <v>42</v>
      </c>
      <c r="C356" s="1168" t="s">
        <v>1141</v>
      </c>
      <c r="D356" s="1162" t="s">
        <v>3379</v>
      </c>
      <c r="E356" s="1170"/>
      <c r="F356" s="1162"/>
      <c r="G356" s="1162"/>
      <c r="H356" s="1162"/>
      <c r="I356" s="1170"/>
      <c r="J356" s="1162"/>
      <c r="K356" s="1172">
        <v>2011</v>
      </c>
      <c r="L356" s="1170"/>
      <c r="M356" s="1170"/>
      <c r="N356" s="1170"/>
      <c r="O356" s="1170" t="s">
        <v>886</v>
      </c>
      <c r="P356" s="1159">
        <v>36391781.929952279</v>
      </c>
      <c r="Q356" s="1160"/>
      <c r="R356" s="2085"/>
    </row>
    <row r="357" spans="1:18" s="955" customFormat="1" ht="34" customHeight="1">
      <c r="A357" s="2069" t="s">
        <v>3614</v>
      </c>
      <c r="B357" s="2087">
        <v>43</v>
      </c>
      <c r="C357" s="1168" t="s">
        <v>1141</v>
      </c>
      <c r="D357" s="1162" t="s">
        <v>3379</v>
      </c>
      <c r="E357" s="1170"/>
      <c r="F357" s="1162"/>
      <c r="G357" s="1162"/>
      <c r="H357" s="1162"/>
      <c r="I357" s="1170"/>
      <c r="J357" s="1162"/>
      <c r="K357" s="1172">
        <v>2011</v>
      </c>
      <c r="L357" s="1170"/>
      <c r="M357" s="1170"/>
      <c r="N357" s="1170"/>
      <c r="O357" s="1170" t="s">
        <v>886</v>
      </c>
      <c r="P357" s="1159">
        <v>36391781.929952279</v>
      </c>
      <c r="Q357" s="1160"/>
      <c r="R357" s="2085"/>
    </row>
    <row r="358" spans="1:18" s="955" customFormat="1" ht="34" customHeight="1">
      <c r="A358" s="2069" t="s">
        <v>3614</v>
      </c>
      <c r="B358" s="2087">
        <v>44</v>
      </c>
      <c r="C358" s="1168" t="s">
        <v>4470</v>
      </c>
      <c r="D358" s="1162" t="s">
        <v>3377</v>
      </c>
      <c r="E358" s="1170"/>
      <c r="F358" s="1162"/>
      <c r="G358" s="1162"/>
      <c r="H358" s="1162"/>
      <c r="I358" s="1170"/>
      <c r="J358" s="1162"/>
      <c r="K358" s="1172">
        <v>2011</v>
      </c>
      <c r="L358" s="1170"/>
      <c r="M358" s="1170"/>
      <c r="N358" s="1170"/>
      <c r="O358" s="1170" t="s">
        <v>886</v>
      </c>
      <c r="P358" s="1159">
        <v>124295238.45110205</v>
      </c>
      <c r="Q358" s="1160"/>
      <c r="R358" s="2085"/>
    </row>
    <row r="359" spans="1:18" s="955" customFormat="1" ht="34" customHeight="1">
      <c r="A359" s="2069" t="s">
        <v>3614</v>
      </c>
      <c r="B359" s="2087">
        <v>45</v>
      </c>
      <c r="C359" s="1168" t="s">
        <v>4470</v>
      </c>
      <c r="D359" s="1162" t="s">
        <v>3377</v>
      </c>
      <c r="E359" s="1170"/>
      <c r="F359" s="1162"/>
      <c r="G359" s="1162"/>
      <c r="H359" s="1162"/>
      <c r="I359" s="1170"/>
      <c r="J359" s="1162"/>
      <c r="K359" s="1172">
        <v>2011</v>
      </c>
      <c r="L359" s="1170"/>
      <c r="M359" s="1170"/>
      <c r="N359" s="1170"/>
      <c r="O359" s="1170" t="s">
        <v>886</v>
      </c>
      <c r="P359" s="1159">
        <v>134657217.11026952</v>
      </c>
      <c r="Q359" s="1160"/>
      <c r="R359" s="2085"/>
    </row>
    <row r="360" spans="1:18" s="955" customFormat="1" ht="34" customHeight="1">
      <c r="A360" s="2069" t="s">
        <v>3614</v>
      </c>
      <c r="B360" s="2087">
        <v>46</v>
      </c>
      <c r="C360" s="1168" t="s">
        <v>4470</v>
      </c>
      <c r="D360" s="1162" t="s">
        <v>3377</v>
      </c>
      <c r="E360" s="1170"/>
      <c r="F360" s="1162"/>
      <c r="G360" s="1162"/>
      <c r="H360" s="1162"/>
      <c r="I360" s="1170"/>
      <c r="J360" s="1162"/>
      <c r="K360" s="1172">
        <v>2011</v>
      </c>
      <c r="L360" s="1170"/>
      <c r="M360" s="1170"/>
      <c r="N360" s="1170"/>
      <c r="O360" s="1170" t="s">
        <v>886</v>
      </c>
      <c r="P360" s="1159">
        <v>146324801.03837052</v>
      </c>
      <c r="Q360" s="1160"/>
      <c r="R360" s="2085"/>
    </row>
    <row r="361" spans="1:18" s="955" customFormat="1" ht="39" customHeight="1">
      <c r="A361" s="2069" t="s">
        <v>3614</v>
      </c>
      <c r="B361" s="2087">
        <v>47</v>
      </c>
      <c r="C361" s="1168" t="s">
        <v>4471</v>
      </c>
      <c r="D361" s="1162" t="s">
        <v>3377</v>
      </c>
      <c r="E361" s="1169" t="s">
        <v>926</v>
      </c>
      <c r="F361" s="1162"/>
      <c r="G361" s="1162"/>
      <c r="H361" s="1162"/>
      <c r="I361" s="1170"/>
      <c r="J361" s="1162" t="s">
        <v>1651</v>
      </c>
      <c r="K361" s="1170">
        <v>2012</v>
      </c>
      <c r="L361" s="1170" t="s">
        <v>2234</v>
      </c>
      <c r="M361" s="1170"/>
      <c r="N361" s="1170"/>
      <c r="O361" s="1170" t="s">
        <v>886</v>
      </c>
      <c r="P361" s="1159">
        <v>351355083.18253022</v>
      </c>
      <c r="Q361" s="1160"/>
      <c r="R361" s="2085"/>
    </row>
    <row r="362" spans="1:18" s="955" customFormat="1" ht="39" customHeight="1">
      <c r="A362" s="2069" t="s">
        <v>3614</v>
      </c>
      <c r="B362" s="2087">
        <v>48</v>
      </c>
      <c r="C362" s="1168" t="s">
        <v>4472</v>
      </c>
      <c r="D362" s="1162" t="s">
        <v>3377</v>
      </c>
      <c r="E362" s="1169" t="s">
        <v>941</v>
      </c>
      <c r="F362" s="1162"/>
      <c r="G362" s="1162"/>
      <c r="H362" s="1162"/>
      <c r="I362" s="1170"/>
      <c r="J362" s="1162" t="s">
        <v>1655</v>
      </c>
      <c r="K362" s="1170">
        <v>2012</v>
      </c>
      <c r="L362" s="1170" t="s">
        <v>2235</v>
      </c>
      <c r="M362" s="1170"/>
      <c r="N362" s="1170"/>
      <c r="O362" s="1170" t="s">
        <v>886</v>
      </c>
      <c r="P362" s="1159">
        <v>296562135.35680872</v>
      </c>
      <c r="Q362" s="1160"/>
      <c r="R362" s="2085"/>
    </row>
    <row r="363" spans="1:18" s="955" customFormat="1" ht="39" customHeight="1">
      <c r="A363" s="2069" t="s">
        <v>3614</v>
      </c>
      <c r="B363" s="2087">
        <v>49</v>
      </c>
      <c r="C363" s="1168" t="s">
        <v>4473</v>
      </c>
      <c r="D363" s="1162" t="s">
        <v>3377</v>
      </c>
      <c r="E363" s="1169" t="s">
        <v>946</v>
      </c>
      <c r="F363" s="1162"/>
      <c r="G363" s="1162"/>
      <c r="H363" s="1162"/>
      <c r="I363" s="1170"/>
      <c r="J363" s="1162" t="s">
        <v>1655</v>
      </c>
      <c r="K363" s="1170">
        <v>2012</v>
      </c>
      <c r="L363" s="1170" t="s">
        <v>2236</v>
      </c>
      <c r="M363" s="1170"/>
      <c r="N363" s="1170"/>
      <c r="O363" s="1170" t="s">
        <v>886</v>
      </c>
      <c r="P363" s="1159">
        <v>175360176.49742305</v>
      </c>
      <c r="Q363" s="1160"/>
      <c r="R363" s="2085"/>
    </row>
    <row r="364" spans="1:18" s="955" customFormat="1" ht="39" customHeight="1">
      <c r="A364" s="2069" t="s">
        <v>3614</v>
      </c>
      <c r="B364" s="2087">
        <v>50</v>
      </c>
      <c r="C364" s="1168" t="s">
        <v>4474</v>
      </c>
      <c r="D364" s="1162" t="s">
        <v>3377</v>
      </c>
      <c r="E364" s="1169" t="s">
        <v>949</v>
      </c>
      <c r="F364" s="1162"/>
      <c r="G364" s="1162"/>
      <c r="H364" s="1162"/>
      <c r="I364" s="1170"/>
      <c r="J364" s="1162" t="s">
        <v>1334</v>
      </c>
      <c r="K364" s="1170">
        <v>2012</v>
      </c>
      <c r="L364" s="1170" t="s">
        <v>2237</v>
      </c>
      <c r="M364" s="1170"/>
      <c r="N364" s="1170"/>
      <c r="O364" s="1170" t="s">
        <v>886</v>
      </c>
      <c r="P364" s="1159">
        <v>154885015.88359889</v>
      </c>
      <c r="Q364" s="1160"/>
      <c r="R364" s="2085"/>
    </row>
    <row r="365" spans="1:18" s="955" customFormat="1" ht="39" customHeight="1">
      <c r="A365" s="2069" t="s">
        <v>3614</v>
      </c>
      <c r="B365" s="2087">
        <v>51</v>
      </c>
      <c r="C365" s="1168" t="s">
        <v>4475</v>
      </c>
      <c r="D365" s="1162" t="s">
        <v>3377</v>
      </c>
      <c r="E365" s="1169" t="s">
        <v>1053</v>
      </c>
      <c r="F365" s="1162"/>
      <c r="G365" s="1162"/>
      <c r="H365" s="1162">
        <v>250</v>
      </c>
      <c r="I365" s="1170"/>
      <c r="J365" s="1162" t="s">
        <v>3627</v>
      </c>
      <c r="K365" s="1170">
        <v>2012</v>
      </c>
      <c r="L365" s="1170" t="s">
        <v>2238</v>
      </c>
      <c r="M365" s="1170"/>
      <c r="N365" s="1170"/>
      <c r="O365" s="1170" t="s">
        <v>886</v>
      </c>
      <c r="P365" s="1159">
        <v>12047771.544010509</v>
      </c>
      <c r="Q365" s="1160"/>
      <c r="R365" s="2085"/>
    </row>
    <row r="366" spans="1:18" s="955" customFormat="1" ht="39" customHeight="1">
      <c r="A366" s="2069" t="s">
        <v>3614</v>
      </c>
      <c r="B366" s="2087">
        <v>52</v>
      </c>
      <c r="C366" s="1168" t="s">
        <v>4476</v>
      </c>
      <c r="D366" s="1162" t="s">
        <v>3377</v>
      </c>
      <c r="E366" s="1169" t="s">
        <v>1055</v>
      </c>
      <c r="F366" s="1162"/>
      <c r="G366" s="1162"/>
      <c r="H366" s="1162">
        <v>200</v>
      </c>
      <c r="I366" s="1170"/>
      <c r="J366" s="1162" t="s">
        <v>1259</v>
      </c>
      <c r="K366" s="1170">
        <v>2012</v>
      </c>
      <c r="L366" s="1170" t="s">
        <v>2239</v>
      </c>
      <c r="M366" s="1170"/>
      <c r="N366" s="1170"/>
      <c r="O366" s="1170" t="s">
        <v>886</v>
      </c>
      <c r="P366" s="1159">
        <v>32522097.535628643</v>
      </c>
      <c r="Q366" s="1160"/>
      <c r="R366" s="2085"/>
    </row>
    <row r="367" spans="1:18" s="955" customFormat="1" ht="39" customHeight="1">
      <c r="A367" s="2069" t="s">
        <v>3614</v>
      </c>
      <c r="B367" s="2087">
        <v>53</v>
      </c>
      <c r="C367" s="1168" t="s">
        <v>4470</v>
      </c>
      <c r="D367" s="1162" t="s">
        <v>3377</v>
      </c>
      <c r="E367" s="1169" t="s">
        <v>1060</v>
      </c>
      <c r="F367" s="1162"/>
      <c r="G367" s="1162"/>
      <c r="H367" s="1162"/>
      <c r="I367" s="1170"/>
      <c r="J367" s="1162"/>
      <c r="K367" s="1170">
        <v>2012</v>
      </c>
      <c r="L367" s="1170"/>
      <c r="M367" s="1170"/>
      <c r="N367" s="1170"/>
      <c r="O367" s="1170" t="s">
        <v>886</v>
      </c>
      <c r="P367" s="1159">
        <v>122167191.79994544</v>
      </c>
      <c r="Q367" s="1160"/>
      <c r="R367" s="2085"/>
    </row>
    <row r="368" spans="1:18" s="955" customFormat="1" ht="39" customHeight="1">
      <c r="A368" s="2069" t="s">
        <v>3614</v>
      </c>
      <c r="B368" s="2087">
        <v>54</v>
      </c>
      <c r="C368" s="1168" t="s">
        <v>4470</v>
      </c>
      <c r="D368" s="1162" t="s">
        <v>3377</v>
      </c>
      <c r="E368" s="1169" t="s">
        <v>1065</v>
      </c>
      <c r="F368" s="1162"/>
      <c r="G368" s="1162"/>
      <c r="H368" s="1162"/>
      <c r="I368" s="1170"/>
      <c r="J368" s="1162"/>
      <c r="K368" s="1170">
        <v>2012</v>
      </c>
      <c r="L368" s="1170"/>
      <c r="M368" s="1170"/>
      <c r="N368" s="1170"/>
      <c r="O368" s="1170" t="s">
        <v>886</v>
      </c>
      <c r="P368" s="1159">
        <v>125297300.60031246</v>
      </c>
      <c r="Q368" s="1160"/>
      <c r="R368" s="2085"/>
    </row>
    <row r="369" spans="1:18" s="955" customFormat="1" ht="39" customHeight="1">
      <c r="A369" s="2069" t="s">
        <v>3614</v>
      </c>
      <c r="B369" s="2087">
        <v>55</v>
      </c>
      <c r="C369" s="1168" t="s">
        <v>4477</v>
      </c>
      <c r="D369" s="1162" t="s">
        <v>3377</v>
      </c>
      <c r="E369" s="1169" t="s">
        <v>941</v>
      </c>
      <c r="F369" s="1162"/>
      <c r="G369" s="1162"/>
      <c r="H369" s="1162"/>
      <c r="I369" s="1170"/>
      <c r="J369" s="1162" t="s">
        <v>2024</v>
      </c>
      <c r="K369" s="1170">
        <v>2013</v>
      </c>
      <c r="L369" s="1170" t="s">
        <v>2254</v>
      </c>
      <c r="M369" s="1170"/>
      <c r="N369" s="1170"/>
      <c r="O369" s="1170" t="s">
        <v>886</v>
      </c>
      <c r="P369" s="1159">
        <v>872192000</v>
      </c>
      <c r="Q369" s="1160"/>
      <c r="R369" s="2085"/>
    </row>
    <row r="370" spans="1:18" s="955" customFormat="1" ht="39" customHeight="1">
      <c r="A370" s="2069" t="s">
        <v>3614</v>
      </c>
      <c r="B370" s="2087">
        <v>56</v>
      </c>
      <c r="C370" s="1168" t="s">
        <v>4478</v>
      </c>
      <c r="D370" s="1162" t="s">
        <v>3377</v>
      </c>
      <c r="E370" s="1169" t="s">
        <v>946</v>
      </c>
      <c r="F370" s="1162"/>
      <c r="G370" s="1162"/>
      <c r="H370" s="1162"/>
      <c r="I370" s="1170"/>
      <c r="J370" s="1162" t="s">
        <v>959</v>
      </c>
      <c r="K370" s="1170">
        <v>2013</v>
      </c>
      <c r="L370" s="1170" t="s">
        <v>2255</v>
      </c>
      <c r="M370" s="1170"/>
      <c r="N370" s="1170"/>
      <c r="O370" s="1170" t="s">
        <v>886</v>
      </c>
      <c r="P370" s="1159">
        <v>198330000</v>
      </c>
      <c r="Q370" s="1160"/>
      <c r="R370" s="2085"/>
    </row>
    <row r="371" spans="1:18" s="955" customFormat="1" ht="39" customHeight="1">
      <c r="A371" s="2069" t="s">
        <v>3614</v>
      </c>
      <c r="B371" s="2087">
        <v>57</v>
      </c>
      <c r="C371" s="1168" t="s">
        <v>4479</v>
      </c>
      <c r="D371" s="1162" t="s">
        <v>3377</v>
      </c>
      <c r="E371" s="1169" t="s">
        <v>949</v>
      </c>
      <c r="F371" s="1162"/>
      <c r="G371" s="1162"/>
      <c r="H371" s="1162"/>
      <c r="I371" s="1170"/>
      <c r="J371" s="1162" t="s">
        <v>3621</v>
      </c>
      <c r="K371" s="1170">
        <v>2013</v>
      </c>
      <c r="L371" s="1170" t="s">
        <v>2256</v>
      </c>
      <c r="M371" s="1170"/>
      <c r="N371" s="1170"/>
      <c r="O371" s="1170" t="s">
        <v>886</v>
      </c>
      <c r="P371" s="1159">
        <f>337333000+44770000</f>
        <v>382103000</v>
      </c>
      <c r="Q371" s="1160"/>
      <c r="R371" s="2085"/>
    </row>
    <row r="372" spans="1:18" s="955" customFormat="1" ht="39" customHeight="1">
      <c r="A372" s="2069" t="s">
        <v>3614</v>
      </c>
      <c r="B372" s="2087">
        <v>58</v>
      </c>
      <c r="C372" s="1168" t="s">
        <v>4480</v>
      </c>
      <c r="D372" s="1162" t="s">
        <v>3377</v>
      </c>
      <c r="E372" s="1169" t="s">
        <v>1053</v>
      </c>
      <c r="F372" s="1162"/>
      <c r="G372" s="1162"/>
      <c r="H372" s="1162"/>
      <c r="I372" s="1170"/>
      <c r="J372" s="1162" t="s">
        <v>1223</v>
      </c>
      <c r="K372" s="1170">
        <v>2013</v>
      </c>
      <c r="L372" s="1170" t="s">
        <v>2257</v>
      </c>
      <c r="M372" s="1170"/>
      <c r="N372" s="1170"/>
      <c r="O372" s="1170" t="s">
        <v>886</v>
      </c>
      <c r="P372" s="1159">
        <v>200125000</v>
      </c>
      <c r="Q372" s="1160"/>
      <c r="R372" s="2085"/>
    </row>
    <row r="373" spans="1:18" s="955" customFormat="1" ht="34" customHeight="1">
      <c r="A373" s="2069" t="s">
        <v>3614</v>
      </c>
      <c r="B373" s="2087">
        <v>59</v>
      </c>
      <c r="C373" s="1168" t="s">
        <v>1141</v>
      </c>
      <c r="D373" s="1162" t="s">
        <v>3379</v>
      </c>
      <c r="E373" s="1169"/>
      <c r="F373" s="1162"/>
      <c r="G373" s="1162"/>
      <c r="H373" s="1162"/>
      <c r="I373" s="1170"/>
      <c r="J373" s="1162"/>
      <c r="K373" s="1170">
        <v>2014</v>
      </c>
      <c r="L373" s="1170"/>
      <c r="M373" s="1170"/>
      <c r="N373" s="1170"/>
      <c r="O373" s="1170" t="s">
        <v>886</v>
      </c>
      <c r="P373" s="1159">
        <v>110000000</v>
      </c>
      <c r="Q373" s="1160"/>
      <c r="R373" s="2085"/>
    </row>
    <row r="374" spans="1:18" s="955" customFormat="1" ht="34" customHeight="1">
      <c r="A374" s="2069" t="s">
        <v>3614</v>
      </c>
      <c r="B374" s="2087">
        <v>60</v>
      </c>
      <c r="C374" s="1168" t="s">
        <v>1141</v>
      </c>
      <c r="D374" s="1162" t="s">
        <v>3379</v>
      </c>
      <c r="E374" s="1169"/>
      <c r="F374" s="1162"/>
      <c r="G374" s="1162"/>
      <c r="H374" s="1162"/>
      <c r="I374" s="1170"/>
      <c r="J374" s="1162"/>
      <c r="K374" s="1170">
        <v>2014</v>
      </c>
      <c r="L374" s="1170"/>
      <c r="M374" s="1170"/>
      <c r="N374" s="1170"/>
      <c r="O374" s="1170" t="s">
        <v>886</v>
      </c>
      <c r="P374" s="1159">
        <v>622615342.46575344</v>
      </c>
      <c r="Q374" s="1160"/>
      <c r="R374" s="2085"/>
    </row>
    <row r="375" spans="1:18" s="955" customFormat="1" ht="34" customHeight="1">
      <c r="A375" s="2069" t="s">
        <v>3614</v>
      </c>
      <c r="B375" s="2087">
        <v>61</v>
      </c>
      <c r="C375" s="1168" t="s">
        <v>1141</v>
      </c>
      <c r="D375" s="1162" t="s">
        <v>3379</v>
      </c>
      <c r="E375" s="1169"/>
      <c r="F375" s="1162"/>
      <c r="G375" s="1162"/>
      <c r="H375" s="1162"/>
      <c r="I375" s="1170"/>
      <c r="J375" s="1162"/>
      <c r="K375" s="1170">
        <v>2014</v>
      </c>
      <c r="L375" s="1170"/>
      <c r="M375" s="1170"/>
      <c r="N375" s="1170"/>
      <c r="O375" s="1170" t="s">
        <v>886</v>
      </c>
      <c r="P375" s="1159">
        <v>270422597.07762557</v>
      </c>
      <c r="Q375" s="1160"/>
      <c r="R375" s="2085"/>
    </row>
    <row r="376" spans="1:18" s="955" customFormat="1" ht="34" customHeight="1">
      <c r="A376" s="2069" t="s">
        <v>3614</v>
      </c>
      <c r="B376" s="2087">
        <v>62</v>
      </c>
      <c r="C376" s="1168" t="s">
        <v>1141</v>
      </c>
      <c r="D376" s="1162" t="s">
        <v>3379</v>
      </c>
      <c r="E376" s="1169"/>
      <c r="F376" s="1162"/>
      <c r="G376" s="1162"/>
      <c r="H376" s="1162"/>
      <c r="I376" s="1170"/>
      <c r="J376" s="1162"/>
      <c r="K376" s="1170">
        <v>2014</v>
      </c>
      <c r="L376" s="1170"/>
      <c r="M376" s="1170"/>
      <c r="N376" s="1170"/>
      <c r="O376" s="1170" t="s">
        <v>886</v>
      </c>
      <c r="P376" s="1159">
        <v>243235060.45662099</v>
      </c>
      <c r="Q376" s="1160"/>
      <c r="R376" s="2085"/>
    </row>
    <row r="377" spans="1:18" s="955" customFormat="1" ht="39" customHeight="1">
      <c r="A377" s="2069" t="s">
        <v>3614</v>
      </c>
      <c r="B377" s="2087">
        <v>63</v>
      </c>
      <c r="C377" s="1168" t="s">
        <v>3619</v>
      </c>
      <c r="D377" s="1162" t="s">
        <v>3379</v>
      </c>
      <c r="E377" s="1169" t="s">
        <v>926</v>
      </c>
      <c r="F377" s="1162"/>
      <c r="G377" s="1162"/>
      <c r="H377" s="1162"/>
      <c r="I377" s="1170"/>
      <c r="J377" s="1162" t="s">
        <v>3598</v>
      </c>
      <c r="K377" s="1170">
        <v>2014</v>
      </c>
      <c r="L377" s="1170" t="s">
        <v>2282</v>
      </c>
      <c r="M377" s="1170"/>
      <c r="N377" s="1170"/>
      <c r="O377" s="1170" t="s">
        <v>886</v>
      </c>
      <c r="P377" s="1159">
        <v>199244000</v>
      </c>
      <c r="Q377" s="1160"/>
      <c r="R377" s="2085"/>
    </row>
    <row r="378" spans="1:18" s="955" customFormat="1" ht="39" customHeight="1">
      <c r="A378" s="2069" t="s">
        <v>3614</v>
      </c>
      <c r="B378" s="2087">
        <v>64</v>
      </c>
      <c r="C378" s="1168" t="s">
        <v>4481</v>
      </c>
      <c r="D378" s="1162" t="s">
        <v>3377</v>
      </c>
      <c r="E378" s="1169" t="s">
        <v>926</v>
      </c>
      <c r="F378" s="1162"/>
      <c r="G378" s="1162"/>
      <c r="H378" s="1162"/>
      <c r="I378" s="1170"/>
      <c r="J378" s="1162" t="s">
        <v>3616</v>
      </c>
      <c r="K378" s="1170">
        <v>2014</v>
      </c>
      <c r="L378" s="1170" t="s">
        <v>2283</v>
      </c>
      <c r="M378" s="1170"/>
      <c r="N378" s="1170"/>
      <c r="O378" s="1170" t="s">
        <v>886</v>
      </c>
      <c r="P378" s="1159">
        <v>199434000</v>
      </c>
      <c r="Q378" s="1160"/>
      <c r="R378" s="2085"/>
    </row>
    <row r="379" spans="1:18" s="955" customFormat="1" ht="39" customHeight="1">
      <c r="A379" s="2069" t="s">
        <v>3614</v>
      </c>
      <c r="B379" s="2087">
        <v>65</v>
      </c>
      <c r="C379" s="1168" t="s">
        <v>4482</v>
      </c>
      <c r="D379" s="1162" t="s">
        <v>3379</v>
      </c>
      <c r="E379" s="1169" t="s">
        <v>926</v>
      </c>
      <c r="F379" s="1162"/>
      <c r="G379" s="1162"/>
      <c r="H379" s="1162"/>
      <c r="I379" s="1170"/>
      <c r="J379" s="1162" t="s">
        <v>3616</v>
      </c>
      <c r="K379" s="1170">
        <v>2014</v>
      </c>
      <c r="L379" s="1170" t="s">
        <v>2284</v>
      </c>
      <c r="M379" s="1170"/>
      <c r="N379" s="1170"/>
      <c r="O379" s="1170" t="s">
        <v>886</v>
      </c>
      <c r="P379" s="1159">
        <v>198709000</v>
      </c>
      <c r="Q379" s="1160"/>
      <c r="R379" s="2085"/>
    </row>
    <row r="380" spans="1:18" s="955" customFormat="1" ht="39" customHeight="1">
      <c r="A380" s="2069" t="s">
        <v>3614</v>
      </c>
      <c r="B380" s="2087">
        <v>66</v>
      </c>
      <c r="C380" s="1160" t="s">
        <v>3615</v>
      </c>
      <c r="D380" s="1162" t="s">
        <v>3377</v>
      </c>
      <c r="E380" s="1169" t="s">
        <v>926</v>
      </c>
      <c r="F380" s="1162"/>
      <c r="G380" s="1162"/>
      <c r="H380" s="1162"/>
      <c r="I380" s="1170"/>
      <c r="J380" s="1162" t="s">
        <v>3596</v>
      </c>
      <c r="K380" s="1170">
        <v>2014</v>
      </c>
      <c r="L380" s="1170" t="s">
        <v>2285</v>
      </c>
      <c r="M380" s="1170"/>
      <c r="N380" s="1170"/>
      <c r="O380" s="1170" t="s">
        <v>886</v>
      </c>
      <c r="P380" s="1159">
        <v>148985000</v>
      </c>
      <c r="Q380" s="1160"/>
      <c r="R380" s="2085"/>
    </row>
    <row r="381" spans="1:18" s="955" customFormat="1" ht="62" customHeight="1">
      <c r="A381" s="2069" t="s">
        <v>3614</v>
      </c>
      <c r="B381" s="2087">
        <v>67</v>
      </c>
      <c r="C381" s="1160" t="s">
        <v>2535</v>
      </c>
      <c r="D381" s="1162" t="s">
        <v>3380</v>
      </c>
      <c r="E381" s="1169" t="s">
        <v>926</v>
      </c>
      <c r="F381" s="1162"/>
      <c r="G381" s="1162"/>
      <c r="H381" s="1162"/>
      <c r="I381" s="1170"/>
      <c r="J381" s="1162"/>
      <c r="K381" s="1170">
        <v>2009</v>
      </c>
      <c r="L381" s="1170"/>
      <c r="M381" s="1170"/>
      <c r="N381" s="1170"/>
      <c r="O381" s="1170" t="s">
        <v>4500</v>
      </c>
      <c r="P381" s="1159">
        <v>2428453000</v>
      </c>
      <c r="Q381" s="1160"/>
      <c r="R381" s="2085"/>
    </row>
    <row r="382" spans="1:18" s="955" customFormat="1" ht="62" customHeight="1">
      <c r="A382" s="2069" t="s">
        <v>3614</v>
      </c>
      <c r="B382" s="2087">
        <v>68</v>
      </c>
      <c r="C382" s="1160" t="s">
        <v>2535</v>
      </c>
      <c r="D382" s="1162" t="s">
        <v>3380</v>
      </c>
      <c r="E382" s="1169" t="s">
        <v>926</v>
      </c>
      <c r="F382" s="1162"/>
      <c r="G382" s="1162"/>
      <c r="H382" s="1162"/>
      <c r="I382" s="1170"/>
      <c r="J382" s="1162"/>
      <c r="K382" s="1170">
        <v>2011</v>
      </c>
      <c r="L382" s="1170"/>
      <c r="M382" s="1170"/>
      <c r="N382" s="1170"/>
      <c r="O382" s="1170" t="s">
        <v>4500</v>
      </c>
      <c r="P382" s="1159">
        <v>667564000</v>
      </c>
      <c r="Q382" s="1160"/>
      <c r="R382" s="2085"/>
    </row>
    <row r="383" spans="1:18" s="955" customFormat="1" ht="62" customHeight="1">
      <c r="A383" s="2069" t="s">
        <v>3614</v>
      </c>
      <c r="B383" s="2087">
        <v>69</v>
      </c>
      <c r="C383" s="1160" t="s">
        <v>2535</v>
      </c>
      <c r="D383" s="1162" t="s">
        <v>3380</v>
      </c>
      <c r="E383" s="1169" t="s">
        <v>926</v>
      </c>
      <c r="F383" s="1162"/>
      <c r="G383" s="1162"/>
      <c r="H383" s="1162"/>
      <c r="I383" s="1170"/>
      <c r="J383" s="1162"/>
      <c r="K383" s="1170">
        <v>2012</v>
      </c>
      <c r="L383" s="1170"/>
      <c r="M383" s="1170"/>
      <c r="N383" s="1170"/>
      <c r="O383" s="1170" t="s">
        <v>4500</v>
      </c>
      <c r="P383" s="1159">
        <v>623297000</v>
      </c>
      <c r="Q383" s="1160"/>
      <c r="R383" s="2085"/>
    </row>
    <row r="384" spans="1:18" s="955" customFormat="1" ht="62" customHeight="1">
      <c r="A384" s="2069" t="s">
        <v>3614</v>
      </c>
      <c r="B384" s="2087">
        <v>70</v>
      </c>
      <c r="C384" s="1160" t="s">
        <v>2535</v>
      </c>
      <c r="D384" s="1162" t="s">
        <v>3380</v>
      </c>
      <c r="E384" s="1169" t="s">
        <v>926</v>
      </c>
      <c r="F384" s="1162"/>
      <c r="G384" s="1162"/>
      <c r="H384" s="1162"/>
      <c r="I384" s="1170"/>
      <c r="J384" s="1162"/>
      <c r="K384" s="1170">
        <v>2012</v>
      </c>
      <c r="L384" s="1170"/>
      <c r="M384" s="1170"/>
      <c r="N384" s="1170"/>
      <c r="O384" s="1170" t="s">
        <v>4500</v>
      </c>
      <c r="P384" s="1159">
        <v>554010000</v>
      </c>
      <c r="Q384" s="1160"/>
      <c r="R384" s="2085"/>
    </row>
    <row r="385" spans="1:18" s="955" customFormat="1" ht="62" customHeight="1">
      <c r="A385" s="2069" t="s">
        <v>3614</v>
      </c>
      <c r="B385" s="2087">
        <v>71</v>
      </c>
      <c r="C385" s="1160" t="s">
        <v>2535</v>
      </c>
      <c r="D385" s="1162" t="s">
        <v>3380</v>
      </c>
      <c r="E385" s="1169" t="s">
        <v>926</v>
      </c>
      <c r="F385" s="1162"/>
      <c r="G385" s="1162"/>
      <c r="H385" s="1162"/>
      <c r="I385" s="1170"/>
      <c r="J385" s="1162"/>
      <c r="K385" s="1170">
        <v>2012</v>
      </c>
      <c r="L385" s="1170"/>
      <c r="M385" s="1170"/>
      <c r="N385" s="1170"/>
      <c r="O385" s="1170" t="s">
        <v>4500</v>
      </c>
      <c r="P385" s="1159">
        <v>622366000</v>
      </c>
      <c r="Q385" s="1160"/>
      <c r="R385" s="2085"/>
    </row>
    <row r="386" spans="1:18" s="955" customFormat="1" ht="62" customHeight="1" thickBot="1">
      <c r="A386" s="2072" t="s">
        <v>3614</v>
      </c>
      <c r="B386" s="2087">
        <v>72</v>
      </c>
      <c r="C386" s="1160" t="s">
        <v>2535</v>
      </c>
      <c r="D386" s="1162" t="s">
        <v>3380</v>
      </c>
      <c r="E386" s="1169" t="s">
        <v>926</v>
      </c>
      <c r="F386" s="1162"/>
      <c r="G386" s="1162"/>
      <c r="H386" s="1162"/>
      <c r="I386" s="1170"/>
      <c r="J386" s="1162"/>
      <c r="K386" s="1170">
        <v>2009</v>
      </c>
      <c r="L386" s="1170"/>
      <c r="M386" s="1170"/>
      <c r="N386" s="1170"/>
      <c r="O386" s="1170" t="s">
        <v>4500</v>
      </c>
      <c r="P386" s="1159">
        <v>2433083000</v>
      </c>
      <c r="Q386" s="1160"/>
      <c r="R386" s="2085"/>
    </row>
    <row r="387" spans="1:18" s="955" customFormat="1" ht="34" customHeight="1" thickBot="1">
      <c r="A387" s="2072"/>
      <c r="B387" s="2088"/>
      <c r="C387" s="1026"/>
      <c r="D387" s="1173"/>
      <c r="E387" s="1174"/>
      <c r="F387" s="1173"/>
      <c r="G387" s="1173"/>
      <c r="H387" s="1173"/>
      <c r="I387" s="1175"/>
      <c r="J387" s="1173"/>
      <c r="K387" s="1175"/>
      <c r="L387" s="1175"/>
      <c r="M387" s="1175"/>
      <c r="N387" s="1175"/>
      <c r="O387" s="1175"/>
      <c r="P387" s="1176"/>
      <c r="Q387" s="1026"/>
      <c r="R387" s="2089"/>
    </row>
    <row r="388" spans="1:18" s="822" customFormat="1" ht="14">
      <c r="B388" s="1177" t="s">
        <v>841</v>
      </c>
      <c r="C388" s="1664"/>
      <c r="D388" s="1664"/>
      <c r="E388" s="1664"/>
      <c r="F388" s="1664"/>
      <c r="G388" s="1189"/>
      <c r="H388" s="1664"/>
      <c r="I388" s="1177"/>
      <c r="J388" s="1664"/>
      <c r="K388" s="1177"/>
      <c r="L388" s="1177"/>
      <c r="M388" s="1177"/>
      <c r="N388" s="1177"/>
      <c r="O388" s="1177"/>
      <c r="P388" s="1177"/>
    </row>
    <row r="389" spans="1:18" s="822" customFormat="1" ht="22" customHeight="1">
      <c r="B389" s="1177"/>
      <c r="C389" s="1664"/>
      <c r="D389" s="1664"/>
      <c r="E389" s="1664"/>
      <c r="F389" s="1664"/>
      <c r="G389" s="1189"/>
      <c r="H389" s="1664"/>
      <c r="I389" s="1177"/>
      <c r="J389" s="1664"/>
      <c r="K389" s="1177"/>
      <c r="L389" s="1177"/>
      <c r="M389" s="1177"/>
      <c r="N389" s="1177"/>
      <c r="O389" s="1664"/>
      <c r="P389" s="1664"/>
    </row>
    <row r="390" spans="1:18" s="822" customFormat="1" ht="22" customHeight="1">
      <c r="B390" s="1177"/>
      <c r="C390" s="1178"/>
      <c r="D390" s="1178"/>
      <c r="E390" s="1178"/>
      <c r="F390" s="1178"/>
      <c r="G390" s="1178"/>
      <c r="H390" s="1178"/>
      <c r="I390" s="1178"/>
      <c r="K390" s="1179"/>
      <c r="L390" s="1179"/>
      <c r="M390" s="1179"/>
      <c r="N390" s="1179"/>
      <c r="O390" s="1179"/>
      <c r="P390" s="1179"/>
    </row>
    <row r="391" spans="1:18" s="822" customFormat="1" ht="22" customHeight="1">
      <c r="B391" s="1177"/>
      <c r="C391" s="1686" t="s">
        <v>3358</v>
      </c>
      <c r="D391" s="1686"/>
      <c r="E391" s="1686"/>
      <c r="F391" s="1686"/>
      <c r="G391" s="1191"/>
      <c r="H391" s="1191"/>
      <c r="I391" s="1191"/>
      <c r="J391" s="1191"/>
      <c r="K391" s="1686" t="s">
        <v>4089</v>
      </c>
      <c r="L391" s="1686"/>
      <c r="M391" s="1686"/>
      <c r="N391" s="1686"/>
      <c r="O391" s="1686"/>
      <c r="P391" s="1686"/>
    </row>
    <row r="392" spans="1:18" s="822" customFormat="1" ht="22" customHeight="1">
      <c r="B392" s="1177"/>
      <c r="C392" s="1686" t="s">
        <v>3359</v>
      </c>
      <c r="D392" s="1686"/>
      <c r="E392" s="1686"/>
      <c r="F392" s="1686"/>
      <c r="G392" s="1191"/>
      <c r="H392" s="1191"/>
      <c r="I392" s="1212"/>
      <c r="J392" s="1212"/>
      <c r="K392" s="1212"/>
      <c r="L392" s="1212"/>
      <c r="M392" s="1661"/>
      <c r="N392" s="1179"/>
      <c r="O392" s="1179"/>
      <c r="P392" s="1179"/>
    </row>
    <row r="393" spans="1:18" s="822" customFormat="1" ht="22" customHeight="1">
      <c r="B393" s="1177"/>
      <c r="C393" s="1686" t="s">
        <v>889</v>
      </c>
      <c r="D393" s="1686"/>
      <c r="E393" s="1686"/>
      <c r="F393" s="1686"/>
      <c r="G393" s="1190"/>
      <c r="H393" s="1190"/>
      <c r="I393" s="1212"/>
      <c r="J393" s="1212"/>
      <c r="K393" s="1687" t="s">
        <v>888</v>
      </c>
      <c r="L393" s="1687"/>
      <c r="M393" s="1687"/>
      <c r="N393" s="1687"/>
      <c r="O393" s="1687"/>
      <c r="P393" s="1687"/>
    </row>
    <row r="394" spans="1:18" s="822" customFormat="1" ht="22" customHeight="1">
      <c r="B394" s="1177"/>
      <c r="C394" s="1190"/>
      <c r="D394" s="1190"/>
      <c r="E394" s="1190"/>
      <c r="F394" s="1190"/>
      <c r="G394" s="1190"/>
      <c r="H394" s="1190"/>
      <c r="I394" s="1212"/>
      <c r="J394" s="1212"/>
      <c r="K394" s="1212"/>
      <c r="L394" s="1212"/>
      <c r="M394" s="1190"/>
      <c r="P394" s="1654"/>
    </row>
    <row r="395" spans="1:18" s="822" customFormat="1" ht="22" customHeight="1">
      <c r="B395" s="1177"/>
      <c r="C395" s="1190"/>
      <c r="D395" s="1190"/>
      <c r="E395" s="1190"/>
      <c r="F395" s="1190"/>
      <c r="G395" s="1190"/>
      <c r="H395" s="1190"/>
      <c r="I395" s="1212"/>
      <c r="J395" s="1212"/>
      <c r="K395" s="1212"/>
      <c r="L395" s="1212"/>
      <c r="M395" s="1190"/>
      <c r="P395" s="1654"/>
    </row>
    <row r="396" spans="1:18" s="822" customFormat="1" ht="22" customHeight="1">
      <c r="B396" s="1177"/>
      <c r="C396" s="1190"/>
      <c r="D396" s="1190"/>
      <c r="E396" s="1190"/>
      <c r="F396" s="1190"/>
      <c r="G396" s="1190"/>
      <c r="H396" s="1190"/>
      <c r="I396" s="1212"/>
      <c r="J396" s="1212"/>
      <c r="K396" s="1212"/>
      <c r="L396" s="1212"/>
      <c r="M396" s="1190"/>
      <c r="P396" s="2075"/>
    </row>
    <row r="397" spans="1:18" s="822" customFormat="1" ht="22" customHeight="1">
      <c r="B397" s="1181"/>
      <c r="C397" s="1190"/>
      <c r="D397" s="1190"/>
      <c r="E397" s="1190"/>
      <c r="F397" s="1190"/>
      <c r="G397" s="1180"/>
      <c r="H397" s="1180"/>
      <c r="I397" s="1212"/>
      <c r="J397" s="1212"/>
      <c r="K397" s="1212"/>
      <c r="L397" s="1212"/>
      <c r="M397" s="1180"/>
      <c r="N397" s="1180"/>
      <c r="P397" s="1180"/>
    </row>
    <row r="398" spans="1:18" s="822" customFormat="1" ht="22" customHeight="1">
      <c r="B398" s="1179"/>
      <c r="C398" s="1693" t="s">
        <v>3984</v>
      </c>
      <c r="D398" s="1693"/>
      <c r="E398" s="1693"/>
      <c r="F398" s="1693"/>
      <c r="G398" s="1191"/>
      <c r="H398" s="1191"/>
      <c r="I398" s="1213"/>
      <c r="J398" s="1213"/>
      <c r="K398" s="1684" t="s">
        <v>892</v>
      </c>
      <c r="L398" s="1684"/>
      <c r="M398" s="1684"/>
      <c r="N398" s="1684"/>
      <c r="O398" s="1684"/>
      <c r="P398" s="1684"/>
    </row>
    <row r="399" spans="1:18" s="822" customFormat="1" ht="22" customHeight="1">
      <c r="B399" s="1179"/>
      <c r="C399" s="1694" t="s">
        <v>3985</v>
      </c>
      <c r="D399" s="1694"/>
      <c r="E399" s="1694"/>
      <c r="F399" s="1694"/>
      <c r="G399" s="1190"/>
      <c r="H399" s="1190"/>
      <c r="I399" s="1212"/>
      <c r="J399" s="1212"/>
      <c r="K399" s="1686" t="s">
        <v>891</v>
      </c>
      <c r="L399" s="1686"/>
      <c r="M399" s="1686"/>
      <c r="N399" s="1686"/>
      <c r="O399" s="1686"/>
      <c r="P399" s="1686"/>
    </row>
    <row r="400" spans="1:18" s="822" customFormat="1" ht="22" customHeight="1">
      <c r="B400" s="1179"/>
    </row>
    <row r="401" spans="2:2" s="822" customFormat="1" ht="22" customHeight="1">
      <c r="B401" s="1179"/>
    </row>
    <row r="402" spans="2:2" s="822" customFormat="1" ht="22" customHeight="1">
      <c r="B402" s="1179"/>
    </row>
    <row r="403" spans="2:2" ht="22" customHeight="1"/>
    <row r="404" spans="2:2" ht="22" customHeight="1"/>
    <row r="405" spans="2:2" ht="22" customHeight="1"/>
    <row r="406" spans="2:2" ht="22" customHeight="1"/>
  </sheetData>
  <autoFilter ref="A8:P388" xr:uid="{00000000-0009-0000-0000-000011000000}"/>
  <mergeCells count="32">
    <mergeCell ref="A5:A7"/>
    <mergeCell ref="B5:B7"/>
    <mergeCell ref="C5:C7"/>
    <mergeCell ref="D5:E5"/>
    <mergeCell ref="I5:I7"/>
    <mergeCell ref="N4:P4"/>
    <mergeCell ref="F5:F7"/>
    <mergeCell ref="D6:D7"/>
    <mergeCell ref="E6:E7"/>
    <mergeCell ref="B1:R1"/>
    <mergeCell ref="B2:R2"/>
    <mergeCell ref="Q5:Q7"/>
    <mergeCell ref="R5:R7"/>
    <mergeCell ref="C391:F391"/>
    <mergeCell ref="K391:P391"/>
    <mergeCell ref="C392:F392"/>
    <mergeCell ref="N5:N7"/>
    <mergeCell ref="O5:O7"/>
    <mergeCell ref="P5:P7"/>
    <mergeCell ref="J5:J7"/>
    <mergeCell ref="K5:L5"/>
    <mergeCell ref="M5:M7"/>
    <mergeCell ref="K6:K7"/>
    <mergeCell ref="L6:L7"/>
    <mergeCell ref="G5:G7"/>
    <mergeCell ref="H5:H7"/>
    <mergeCell ref="C393:F393"/>
    <mergeCell ref="K393:P393"/>
    <mergeCell ref="C398:F398"/>
    <mergeCell ref="K398:P398"/>
    <mergeCell ref="C399:F399"/>
    <mergeCell ref="K399:P399"/>
  </mergeCells>
  <phoneticPr fontId="100" type="noConversion"/>
  <hyperlinks>
    <hyperlink ref="P73" location="PERHITUNGAN!F17" display="PERHITUNGAN!F17" xr:uid="{00000000-0004-0000-1100-000000000000}"/>
    <hyperlink ref="P105" location="PERHITUNGAN!F31" display="PERHITUNGAN!F31" xr:uid="{00000000-0004-0000-1100-000001000000}"/>
    <hyperlink ref="P107" location="PERHITUNGAN!F45" display="PERHITUNGAN!F45" xr:uid="{00000000-0004-0000-1100-000002000000}"/>
    <hyperlink ref="P113" location="PERHITUNGAN!F61" display="PERHITUNGAN!F61" xr:uid="{00000000-0004-0000-1100-000003000000}"/>
    <hyperlink ref="P114" location="PERHITUNGAN!F77" display="PERHITUNGAN!F77" xr:uid="{00000000-0004-0000-1100-000004000000}"/>
    <hyperlink ref="P115" location="PERHITUNGAN!F94" display="PERHITUNGAN!F94" xr:uid="{00000000-0004-0000-1100-000005000000}"/>
    <hyperlink ref="P116" location="'KIB D SETELAH KAPITAL'!F111" display="'KIB D SETELAH KAPITAL'!F111" xr:uid="{00000000-0004-0000-1100-000006000000}"/>
    <hyperlink ref="P117" location="PERHITUNGAN!F129" display="PERHITUNGAN!F129" xr:uid="{00000000-0004-0000-1100-000007000000}"/>
    <hyperlink ref="P179" location="PERHITUNGAN!F143" display="PERHITUNGAN!F143" xr:uid="{00000000-0004-0000-1100-000008000000}"/>
  </hyperlinks>
  <pageMargins left="0.69685039400000004" right="0.7" top="1" bottom="0.75" header="0.3" footer="0.3"/>
  <pageSetup paperSize="5" scale="55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30"/>
  <sheetViews>
    <sheetView view="pageBreakPreview" zoomScale="84" zoomScaleNormal="90" zoomScaleSheetLayoutView="84" workbookViewId="0">
      <selection activeCell="J14" sqref="J14"/>
    </sheetView>
  </sheetViews>
  <sheetFormatPr baseColWidth="10" defaultColWidth="8.83203125" defaultRowHeight="15"/>
  <cols>
    <col min="1" max="1" width="6.6640625" style="744" customWidth="1"/>
    <col min="2" max="2" width="35.5" style="744" customWidth="1"/>
    <col min="3" max="3" width="12.5" style="744" customWidth="1"/>
    <col min="4" max="4" width="11.5" style="744" customWidth="1"/>
    <col min="5" max="5" width="14.33203125" style="744" customWidth="1"/>
    <col min="6" max="6" width="13.6640625" style="744" customWidth="1"/>
    <col min="7" max="7" width="13.1640625" style="744" customWidth="1"/>
    <col min="8" max="8" width="11.6640625" style="744" customWidth="1"/>
    <col min="9" max="9" width="9" style="744" bestFit="1" customWidth="1"/>
    <col min="10" max="10" width="11" style="744" customWidth="1"/>
    <col min="11" max="11" width="11.1640625" style="744" customWidth="1"/>
    <col min="12" max="12" width="9.5" style="744" customWidth="1"/>
    <col min="13" max="13" width="14.1640625" style="744" customWidth="1"/>
    <col min="14" max="14" width="15" style="744" customWidth="1"/>
    <col min="15" max="15" width="16.1640625" style="744" customWidth="1"/>
    <col min="16" max="16" width="12.83203125" style="744" customWidth="1"/>
    <col min="17" max="17" width="9" hidden="1" customWidth="1"/>
    <col min="18" max="18" width="13.83203125" hidden="1" customWidth="1"/>
  </cols>
  <sheetData>
    <row r="1" spans="1:18" s="744" customFormat="1" ht="25">
      <c r="A1" s="1875" t="s">
        <v>4558</v>
      </c>
      <c r="B1" s="1875"/>
      <c r="C1" s="1875"/>
      <c r="D1" s="1875"/>
      <c r="E1" s="1875"/>
      <c r="F1" s="1875"/>
      <c r="G1" s="1875"/>
      <c r="H1" s="1875"/>
      <c r="I1" s="1875"/>
      <c r="J1" s="1875"/>
      <c r="K1" s="1875"/>
      <c r="L1" s="1875"/>
      <c r="M1" s="1875"/>
      <c r="N1" s="1875"/>
      <c r="O1" s="1875"/>
      <c r="P1" s="1875"/>
    </row>
    <row r="2" spans="1:18" s="744" customFormat="1" ht="25">
      <c r="A2" s="1875" t="s">
        <v>4562</v>
      </c>
      <c r="B2" s="1875"/>
      <c r="C2" s="1875"/>
      <c r="D2" s="1875"/>
      <c r="E2" s="1875"/>
      <c r="F2" s="1875"/>
      <c r="G2" s="1875"/>
      <c r="H2" s="1875"/>
      <c r="I2" s="1875"/>
      <c r="J2" s="1875"/>
      <c r="K2" s="1875"/>
      <c r="L2" s="1875"/>
      <c r="M2" s="1875"/>
      <c r="N2" s="1875"/>
      <c r="O2" s="1875"/>
      <c r="P2" s="1875"/>
    </row>
    <row r="3" spans="1:18" s="744" customFormat="1" ht="14">
      <c r="A3" s="1157"/>
      <c r="B3" s="1157"/>
      <c r="C3" s="1157"/>
      <c r="D3" s="1157"/>
      <c r="E3" s="1157"/>
      <c r="F3" s="1157"/>
      <c r="G3" s="1157"/>
      <c r="H3" s="1157"/>
      <c r="I3" s="1157"/>
      <c r="J3" s="1157"/>
      <c r="K3" s="1157"/>
      <c r="L3" s="1157"/>
      <c r="M3" s="1157"/>
      <c r="N3" s="1157"/>
      <c r="O3" s="1157"/>
      <c r="P3" s="1157"/>
    </row>
    <row r="4" spans="1:18" s="744" customFormat="1" ht="14">
      <c r="A4" s="1157"/>
      <c r="B4" s="1157"/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876"/>
      <c r="P4" s="1876"/>
    </row>
    <row r="5" spans="1:18" s="744" customFormat="1" thickBot="1">
      <c r="A5" s="2018" t="s">
        <v>895</v>
      </c>
      <c r="B5" s="2018"/>
      <c r="C5" s="2019"/>
      <c r="D5" s="2019"/>
      <c r="E5" s="2019"/>
      <c r="F5" s="2019"/>
      <c r="G5" s="2019"/>
      <c r="H5" s="2020"/>
      <c r="I5" s="2020"/>
      <c r="J5" s="2020"/>
      <c r="K5" s="2020"/>
      <c r="L5" s="2020"/>
      <c r="M5" s="2020"/>
      <c r="N5" s="2020"/>
      <c r="O5" s="2020"/>
      <c r="P5" s="2020"/>
    </row>
    <row r="6" spans="1:18" s="744" customFormat="1" ht="37" customHeight="1">
      <c r="A6" s="2021" t="s">
        <v>2306</v>
      </c>
      <c r="B6" s="2022" t="s">
        <v>2493</v>
      </c>
      <c r="C6" s="2022" t="s">
        <v>2834</v>
      </c>
      <c r="D6" s="2022"/>
      <c r="E6" s="2022" t="s">
        <v>2496</v>
      </c>
      <c r="F6" s="2022"/>
      <c r="G6" s="2022" t="s">
        <v>2497</v>
      </c>
      <c r="H6" s="2022"/>
      <c r="I6" s="2022"/>
      <c r="J6" s="2022" t="s">
        <v>2498</v>
      </c>
      <c r="K6" s="2022"/>
      <c r="L6" s="2023" t="s">
        <v>2499</v>
      </c>
      <c r="M6" s="2022" t="s">
        <v>2500</v>
      </c>
      <c r="N6" s="2022" t="s">
        <v>2501</v>
      </c>
      <c r="O6" s="2022" t="s">
        <v>2502</v>
      </c>
      <c r="P6" s="2024" t="s">
        <v>2840</v>
      </c>
    </row>
    <row r="7" spans="1:18" s="744" customFormat="1" ht="17.25" customHeight="1">
      <c r="A7" s="2025"/>
      <c r="B7" s="2026"/>
      <c r="C7" s="2026" t="s">
        <v>2494</v>
      </c>
      <c r="D7" s="2026" t="s">
        <v>2843</v>
      </c>
      <c r="E7" s="2026" t="s">
        <v>2503</v>
      </c>
      <c r="F7" s="2026" t="s">
        <v>2504</v>
      </c>
      <c r="G7" s="2026" t="s">
        <v>2505</v>
      </c>
      <c r="H7" s="2026" t="s">
        <v>2506</v>
      </c>
      <c r="I7" s="2026" t="s">
        <v>2507</v>
      </c>
      <c r="J7" s="2027" t="s">
        <v>2508</v>
      </c>
      <c r="K7" s="2027" t="s">
        <v>2509</v>
      </c>
      <c r="L7" s="2028"/>
      <c r="M7" s="2026"/>
      <c r="N7" s="2026"/>
      <c r="O7" s="2026"/>
      <c r="P7" s="2029"/>
    </row>
    <row r="8" spans="1:18" s="744" customFormat="1" ht="22" customHeight="1" thickBot="1">
      <c r="A8" s="2030"/>
      <c r="B8" s="2031"/>
      <c r="C8" s="2031"/>
      <c r="D8" s="2031"/>
      <c r="E8" s="2031"/>
      <c r="F8" s="2031"/>
      <c r="G8" s="2031"/>
      <c r="H8" s="2031"/>
      <c r="I8" s="2031"/>
      <c r="J8" s="2032"/>
      <c r="K8" s="2032"/>
      <c r="L8" s="2033"/>
      <c r="M8" s="2031"/>
      <c r="N8" s="2031"/>
      <c r="O8" s="2031"/>
      <c r="P8" s="2034"/>
    </row>
    <row r="9" spans="1:18" s="744" customFormat="1" ht="15.75" customHeight="1" thickBot="1">
      <c r="A9" s="2035">
        <v>1</v>
      </c>
      <c r="B9" s="2036">
        <v>2</v>
      </c>
      <c r="C9" s="2036">
        <v>3</v>
      </c>
      <c r="D9" s="1211">
        <v>4</v>
      </c>
      <c r="E9" s="2036">
        <v>5</v>
      </c>
      <c r="F9" s="2036">
        <v>6</v>
      </c>
      <c r="G9" s="1211">
        <v>7</v>
      </c>
      <c r="H9" s="2036">
        <v>8</v>
      </c>
      <c r="I9" s="2036">
        <v>9</v>
      </c>
      <c r="J9" s="1211">
        <v>10</v>
      </c>
      <c r="K9" s="2036">
        <v>11</v>
      </c>
      <c r="L9" s="2036">
        <v>12</v>
      </c>
      <c r="M9" s="1211">
        <v>13</v>
      </c>
      <c r="N9" s="1211">
        <v>14</v>
      </c>
      <c r="O9" s="2036">
        <v>15</v>
      </c>
      <c r="P9" s="2037">
        <v>16</v>
      </c>
    </row>
    <row r="10" spans="1:18" s="744" customFormat="1" ht="16.5" customHeight="1" thickTop="1">
      <c r="A10" s="2038"/>
      <c r="B10" s="2039"/>
      <c r="C10" s="2039"/>
      <c r="D10" s="2039"/>
      <c r="E10" s="2039"/>
      <c r="F10" s="2039"/>
      <c r="G10" s="2039"/>
      <c r="H10" s="2039"/>
      <c r="I10" s="2039"/>
      <c r="J10" s="2039"/>
      <c r="K10" s="2039"/>
      <c r="L10" s="2039"/>
      <c r="M10" s="2039"/>
      <c r="N10" s="2039"/>
      <c r="O10" s="2039"/>
      <c r="P10" s="2040"/>
    </row>
    <row r="11" spans="1:18" s="744" customFormat="1" ht="24.75" customHeight="1">
      <c r="A11" s="2041">
        <v>1</v>
      </c>
      <c r="B11" s="2042" t="s">
        <v>885</v>
      </c>
      <c r="C11" s="2043"/>
      <c r="D11" s="2043"/>
      <c r="E11" s="2043"/>
      <c r="F11" s="2043"/>
      <c r="G11" s="2043"/>
      <c r="H11" s="2043"/>
      <c r="I11" s="2043"/>
      <c r="J11" s="2043"/>
      <c r="K11" s="2043"/>
      <c r="L11" s="2043"/>
      <c r="M11" s="2043"/>
      <c r="N11" s="2043"/>
      <c r="O11" s="2043"/>
      <c r="P11" s="2044"/>
    </row>
    <row r="12" spans="1:18" s="744" customFormat="1" ht="24.75" customHeight="1">
      <c r="A12" s="2041" t="s">
        <v>2510</v>
      </c>
      <c r="B12" s="2042" t="s">
        <v>2492</v>
      </c>
      <c r="C12" s="2043"/>
      <c r="D12" s="2043"/>
      <c r="E12" s="2043"/>
      <c r="F12" s="2043"/>
      <c r="G12" s="2043"/>
      <c r="H12" s="2043"/>
      <c r="I12" s="2043"/>
      <c r="J12" s="2043"/>
      <c r="K12" s="2043"/>
      <c r="L12" s="2043"/>
      <c r="M12" s="2043"/>
      <c r="N12" s="2043"/>
      <c r="O12" s="2045">
        <f>SUM(O13:O14)</f>
        <v>7031000</v>
      </c>
      <c r="P12" s="2044"/>
    </row>
    <row r="13" spans="1:18" s="744" customFormat="1" ht="35" customHeight="1">
      <c r="A13" s="2041" t="s">
        <v>2511</v>
      </c>
      <c r="B13" s="2063" t="s">
        <v>2512</v>
      </c>
      <c r="C13" s="2047" t="s">
        <v>3381</v>
      </c>
      <c r="D13" s="2043"/>
      <c r="E13" s="2046"/>
      <c r="F13" s="2043"/>
      <c r="G13" s="2046"/>
      <c r="H13" s="2043"/>
      <c r="I13" s="2043"/>
      <c r="J13" s="2043"/>
      <c r="K13" s="2046"/>
      <c r="L13" s="2047"/>
      <c r="M13" s="2047">
        <v>2012</v>
      </c>
      <c r="N13" s="2047" t="s">
        <v>886</v>
      </c>
      <c r="O13" s="2048">
        <v>4085000</v>
      </c>
      <c r="P13" s="2044"/>
    </row>
    <row r="14" spans="1:18" s="744" customFormat="1" ht="35" customHeight="1">
      <c r="A14" s="2041"/>
      <c r="B14" s="2063" t="s">
        <v>2512</v>
      </c>
      <c r="C14" s="2047" t="s">
        <v>3381</v>
      </c>
      <c r="D14" s="2043"/>
      <c r="E14" s="2046"/>
      <c r="F14" s="2043"/>
      <c r="G14" s="2046"/>
      <c r="H14" s="2043"/>
      <c r="I14" s="2043"/>
      <c r="J14" s="2043"/>
      <c r="K14" s="2046"/>
      <c r="L14" s="2047"/>
      <c r="M14" s="2047">
        <v>2013</v>
      </c>
      <c r="N14" s="2047" t="s">
        <v>886</v>
      </c>
      <c r="O14" s="2048">
        <v>2946000</v>
      </c>
      <c r="P14" s="2044"/>
      <c r="R14" s="2049">
        <v>3537000</v>
      </c>
    </row>
    <row r="15" spans="1:18" s="744" customFormat="1" ht="35" customHeight="1">
      <c r="A15" s="2050"/>
      <c r="B15" s="2063" t="s">
        <v>2513</v>
      </c>
      <c r="C15" s="2051"/>
      <c r="D15" s="2046"/>
      <c r="E15" s="2043"/>
      <c r="F15" s="2043"/>
      <c r="G15" s="2043"/>
      <c r="H15" s="2043"/>
      <c r="I15" s="2043"/>
      <c r="J15" s="2043"/>
      <c r="K15" s="2043"/>
      <c r="L15" s="2043"/>
      <c r="M15" s="2047"/>
      <c r="N15" s="2047"/>
      <c r="O15" s="2052"/>
      <c r="P15" s="2053"/>
      <c r="R15" s="772">
        <f>R14-O14</f>
        <v>591000</v>
      </c>
    </row>
    <row r="16" spans="1:18" s="744" customFormat="1" ht="35" customHeight="1">
      <c r="A16" s="2041" t="s">
        <v>2514</v>
      </c>
      <c r="B16" s="2064" t="s">
        <v>2515</v>
      </c>
      <c r="C16" s="2043" t="s">
        <v>1507</v>
      </c>
      <c r="D16" s="2046"/>
      <c r="E16" s="2043"/>
      <c r="F16" s="2043"/>
      <c r="G16" s="2043"/>
      <c r="H16" s="2043"/>
      <c r="I16" s="2043"/>
      <c r="J16" s="2043"/>
      <c r="K16" s="2043"/>
      <c r="L16" s="2043"/>
      <c r="M16" s="2047"/>
      <c r="N16" s="2047"/>
      <c r="O16" s="2052"/>
      <c r="P16" s="2053"/>
    </row>
    <row r="17" spans="1:17" s="744" customFormat="1" ht="21" customHeight="1">
      <c r="A17" s="2041"/>
      <c r="B17" s="2046" t="s">
        <v>2513</v>
      </c>
      <c r="C17" s="2051"/>
      <c r="D17" s="2047"/>
      <c r="E17" s="2043"/>
      <c r="F17" s="2043"/>
      <c r="G17" s="2043"/>
      <c r="H17" s="2043"/>
      <c r="I17" s="2043"/>
      <c r="J17" s="2043"/>
      <c r="K17" s="2043"/>
      <c r="L17" s="2043"/>
      <c r="M17" s="2047"/>
      <c r="N17" s="2047"/>
      <c r="O17" s="2052"/>
      <c r="P17" s="2053"/>
    </row>
    <row r="18" spans="1:17" s="744" customFormat="1" ht="24.75" customHeight="1">
      <c r="A18" s="2041" t="s">
        <v>2516</v>
      </c>
      <c r="B18" s="2042" t="s">
        <v>2517</v>
      </c>
      <c r="C18" s="2043" t="s">
        <v>1507</v>
      </c>
      <c r="D18" s="2047"/>
      <c r="E18" s="2043"/>
      <c r="F18" s="2043"/>
      <c r="G18" s="2043"/>
      <c r="H18" s="2043"/>
      <c r="I18" s="2043"/>
      <c r="J18" s="2043"/>
      <c r="K18" s="2043"/>
      <c r="L18" s="2043"/>
      <c r="M18" s="2047"/>
      <c r="N18" s="2047"/>
      <c r="O18" s="2054"/>
      <c r="P18" s="2053"/>
    </row>
    <row r="19" spans="1:17" s="744" customFormat="1" ht="22.5" customHeight="1" thickBot="1">
      <c r="A19" s="2055"/>
      <c r="B19" s="2056"/>
      <c r="C19" s="2056"/>
      <c r="D19" s="2056"/>
      <c r="E19" s="2056"/>
      <c r="F19" s="2056"/>
      <c r="G19" s="2056"/>
      <c r="H19" s="2056"/>
      <c r="I19" s="2056"/>
      <c r="J19" s="2056"/>
      <c r="K19" s="2056"/>
      <c r="L19" s="2056"/>
      <c r="M19" s="2056"/>
      <c r="N19" s="2056"/>
      <c r="O19" s="2056"/>
      <c r="P19" s="2057"/>
    </row>
    <row r="20" spans="1:17" s="744" customFormat="1" ht="21.75" customHeight="1">
      <c r="A20" s="2058"/>
      <c r="B20" s="2058"/>
      <c r="C20" s="2058"/>
      <c r="D20" s="2058"/>
      <c r="E20" s="2058"/>
      <c r="F20" s="2058"/>
      <c r="G20" s="2058"/>
      <c r="H20" s="2058"/>
      <c r="I20" s="2058"/>
      <c r="J20" s="2058"/>
      <c r="K20" s="2058"/>
      <c r="L20" s="2058"/>
      <c r="M20" s="2058"/>
      <c r="N20" s="2058"/>
      <c r="O20" s="2058"/>
      <c r="P20" s="2058"/>
    </row>
    <row r="21" spans="1:17" s="744" customFormat="1" ht="17.25" customHeight="1">
      <c r="A21" s="2020"/>
      <c r="B21" s="2020"/>
      <c r="C21" s="2020"/>
      <c r="D21" s="2020"/>
      <c r="E21" s="2020"/>
      <c r="F21" s="2020"/>
      <c r="G21" s="2020"/>
      <c r="H21" s="2020"/>
      <c r="I21" s="2020"/>
      <c r="J21" s="2020"/>
      <c r="K21" s="2020"/>
      <c r="L21" s="2020"/>
      <c r="M21" s="2020"/>
      <c r="N21" s="2020"/>
      <c r="O21" s="2020"/>
      <c r="P21" s="2020"/>
    </row>
    <row r="22" spans="1:17" s="1277" customFormat="1" ht="24.75" customHeight="1">
      <c r="A22" s="2020"/>
      <c r="B22" s="1878" t="s">
        <v>887</v>
      </c>
      <c r="C22" s="1878"/>
      <c r="D22" s="1878"/>
      <c r="E22" s="1878"/>
      <c r="F22" s="1878"/>
      <c r="G22" s="980"/>
      <c r="H22" s="979"/>
      <c r="I22" s="979"/>
      <c r="J22" s="979"/>
      <c r="K22" s="1878" t="s">
        <v>4551</v>
      </c>
      <c r="L22" s="1878"/>
      <c r="M22" s="1878"/>
      <c r="N22" s="1878"/>
      <c r="O22" s="1878"/>
      <c r="P22" s="2020"/>
    </row>
    <row r="23" spans="1:17" s="1277" customFormat="1" ht="24.75" customHeight="1">
      <c r="A23" s="2020"/>
      <c r="B23" s="1878" t="s">
        <v>3359</v>
      </c>
      <c r="C23" s="1878"/>
      <c r="D23" s="1878"/>
      <c r="E23" s="1878"/>
      <c r="F23" s="1878"/>
      <c r="G23" s="980"/>
      <c r="H23" s="979"/>
      <c r="I23" s="979"/>
      <c r="J23" s="979"/>
      <c r="K23" s="979"/>
      <c r="L23" s="1665"/>
      <c r="M23" s="2059"/>
      <c r="N23" s="2059"/>
      <c r="O23" s="2059"/>
      <c r="P23" s="2020"/>
    </row>
    <row r="24" spans="1:17" s="1277" customFormat="1" ht="23.25" customHeight="1">
      <c r="A24" s="2020"/>
      <c r="B24" s="1878" t="s">
        <v>4560</v>
      </c>
      <c r="C24" s="1878"/>
      <c r="D24" s="1878"/>
      <c r="E24" s="1878"/>
      <c r="F24" s="1878"/>
      <c r="G24" s="979"/>
      <c r="H24" s="979"/>
      <c r="I24" s="979"/>
      <c r="J24" s="979"/>
      <c r="K24" s="1878" t="s">
        <v>4561</v>
      </c>
      <c r="L24" s="1878"/>
      <c r="M24" s="1878"/>
      <c r="N24" s="1878"/>
      <c r="O24" s="1878"/>
      <c r="P24" s="2059"/>
      <c r="Q24" s="2059"/>
    </row>
    <row r="25" spans="1:17" s="1277" customFormat="1" ht="16.5" hidden="1" customHeight="1">
      <c r="A25" s="2020"/>
      <c r="B25" s="979"/>
      <c r="C25" s="979"/>
      <c r="D25" s="979"/>
      <c r="E25" s="979"/>
      <c r="F25" s="979"/>
      <c r="G25" s="979"/>
      <c r="H25" s="979"/>
      <c r="I25" s="979"/>
      <c r="J25" s="979"/>
      <c r="K25" s="979"/>
      <c r="L25" s="979"/>
      <c r="M25" s="2059"/>
      <c r="N25" s="2060"/>
      <c r="O25" s="2060"/>
      <c r="P25" s="2020"/>
    </row>
    <row r="26" spans="1:17" s="1277" customFormat="1" ht="12.75" customHeight="1">
      <c r="A26" s="2020"/>
      <c r="B26" s="979"/>
      <c r="C26" s="979"/>
      <c r="D26" s="979"/>
      <c r="E26" s="979"/>
      <c r="F26" s="979"/>
      <c r="G26" s="979"/>
      <c r="H26" s="979"/>
      <c r="I26" s="979"/>
      <c r="J26" s="979"/>
      <c r="K26" s="979"/>
      <c r="L26" s="979"/>
      <c r="M26" s="2059"/>
      <c r="N26" s="2061"/>
      <c r="O26" s="2060"/>
      <c r="P26" s="2020"/>
    </row>
    <row r="27" spans="1:17" s="1277" customFormat="1" ht="18" customHeight="1">
      <c r="A27" s="2020"/>
      <c r="B27" s="979"/>
      <c r="C27" s="979"/>
      <c r="D27" s="979"/>
      <c r="E27" s="979"/>
      <c r="F27" s="979"/>
      <c r="G27" s="979"/>
      <c r="H27" s="979"/>
      <c r="I27" s="979"/>
      <c r="J27" s="979"/>
      <c r="K27" s="979"/>
      <c r="L27" s="979"/>
      <c r="M27" s="981"/>
      <c r="N27" s="2060"/>
      <c r="O27" s="981"/>
      <c r="P27" s="2020"/>
    </row>
    <row r="28" spans="1:17" s="1277" customFormat="1" ht="24.75" customHeight="1">
      <c r="A28" s="2020"/>
      <c r="B28" s="979"/>
      <c r="C28" s="979"/>
      <c r="D28" s="979"/>
      <c r="E28" s="979"/>
      <c r="F28" s="981"/>
      <c r="G28" s="981"/>
      <c r="H28" s="979"/>
      <c r="I28" s="979"/>
      <c r="J28" s="979"/>
      <c r="K28" s="979"/>
      <c r="L28" s="981"/>
      <c r="M28" s="982"/>
      <c r="N28" s="982"/>
      <c r="O28" s="982"/>
      <c r="P28" s="2020"/>
    </row>
    <row r="29" spans="1:17" s="1277" customFormat="1" ht="24.75" customHeight="1">
      <c r="B29" s="1881" t="s">
        <v>3984</v>
      </c>
      <c r="C29" s="1881"/>
      <c r="D29" s="1881"/>
      <c r="E29" s="1881"/>
      <c r="F29" s="1881"/>
      <c r="G29" s="980"/>
      <c r="H29" s="982"/>
      <c r="I29" s="982"/>
      <c r="J29" s="982"/>
      <c r="K29" s="1879" t="s">
        <v>892</v>
      </c>
      <c r="L29" s="1879"/>
      <c r="M29" s="1879"/>
      <c r="N29" s="1879"/>
      <c r="O29" s="1879"/>
    </row>
    <row r="30" spans="1:17" s="2062" customFormat="1">
      <c r="A30" s="1277"/>
      <c r="B30" s="1877" t="s">
        <v>3985</v>
      </c>
      <c r="C30" s="1877"/>
      <c r="D30" s="1877"/>
      <c r="E30" s="1877"/>
      <c r="F30" s="1877"/>
      <c r="G30" s="980"/>
      <c r="H30" s="979"/>
      <c r="I30" s="979"/>
      <c r="J30" s="979"/>
      <c r="K30" s="1880" t="s">
        <v>891</v>
      </c>
      <c r="L30" s="1880"/>
      <c r="M30" s="1880"/>
      <c r="N30" s="1880"/>
      <c r="O30" s="1880"/>
      <c r="P30" s="1277"/>
    </row>
  </sheetData>
  <mergeCells count="33">
    <mergeCell ref="B30:F30"/>
    <mergeCell ref="K22:O22"/>
    <mergeCell ref="K24:O24"/>
    <mergeCell ref="K29:O29"/>
    <mergeCell ref="K30:O30"/>
    <mergeCell ref="B29:F29"/>
    <mergeCell ref="B22:F22"/>
    <mergeCell ref="B23:F23"/>
    <mergeCell ref="B24:F24"/>
    <mergeCell ref="N6:N8"/>
    <mergeCell ref="C7:C8"/>
    <mergeCell ref="D7:D8"/>
    <mergeCell ref="E7:E8"/>
    <mergeCell ref="F7:F8"/>
    <mergeCell ref="M6:M8"/>
    <mergeCell ref="G7:G8"/>
    <mergeCell ref="I7:I8"/>
    <mergeCell ref="P6:P8"/>
    <mergeCell ref="K7:K8"/>
    <mergeCell ref="O6:O8"/>
    <mergeCell ref="A1:P1"/>
    <mergeCell ref="A2:P2"/>
    <mergeCell ref="O4:P4"/>
    <mergeCell ref="A5:B5"/>
    <mergeCell ref="A6:A8"/>
    <mergeCell ref="B6:B8"/>
    <mergeCell ref="E6:F6"/>
    <mergeCell ref="G6:I6"/>
    <mergeCell ref="J7:J8"/>
    <mergeCell ref="J6:K6"/>
    <mergeCell ref="L6:L8"/>
    <mergeCell ref="C6:D6"/>
    <mergeCell ref="H7:H8"/>
  </mergeCells>
  <phoneticPr fontId="100" type="noConversion"/>
  <pageMargins left="0.67370078740157491" right="0.67" top="0.90999999999999992" bottom="0.75000000000000011" header="0.31" footer="0.31"/>
  <pageSetup paperSize="5" scale="65" firstPageNumber="22" orientation="landscape" useFirstPageNumber="1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46"/>
  <sheetViews>
    <sheetView view="pageBreakPreview" topLeftCell="A38" zoomScale="80" zoomScaleNormal="80" zoomScaleSheetLayoutView="80" workbookViewId="0">
      <selection activeCell="B38" sqref="B38:N46"/>
    </sheetView>
  </sheetViews>
  <sheetFormatPr baseColWidth="10" defaultColWidth="8.83203125" defaultRowHeight="15"/>
  <cols>
    <col min="1" max="1" width="9.1640625" style="1214" bestFit="1" customWidth="1"/>
    <col min="2" max="2" width="44" style="1214" customWidth="1"/>
    <col min="3" max="3" width="11" style="1214" customWidth="1"/>
    <col min="4" max="4" width="15.33203125" style="1214" customWidth="1"/>
    <col min="5" max="5" width="9.6640625" style="1214" customWidth="1"/>
    <col min="6" max="6" width="8.5" style="1214" customWidth="1"/>
    <col min="7" max="7" width="16.33203125" style="1214" customWidth="1"/>
    <col min="8" max="8" width="20.5" style="1214" customWidth="1"/>
    <col min="9" max="9" width="23.33203125" style="1214" customWidth="1"/>
    <col min="10" max="10" width="14.5" style="1214" customWidth="1"/>
    <col min="11" max="11" width="10.33203125" style="1214" bestFit="1" customWidth="1"/>
    <col min="12" max="12" width="12.33203125" style="1214" customWidth="1"/>
    <col min="13" max="13" width="10.5" style="1214" customWidth="1"/>
    <col min="14" max="14" width="21.83203125" style="1214" customWidth="1"/>
    <col min="15" max="15" width="14.5" style="1214" customWidth="1"/>
    <col min="16" max="16" width="19.33203125" customWidth="1"/>
    <col min="17" max="17" width="14.6640625" customWidth="1"/>
    <col min="26" max="26" width="14.6640625" customWidth="1"/>
    <col min="251" max="251" width="40.1640625" customWidth="1"/>
    <col min="254" max="254" width="0.5" customWidth="1"/>
    <col min="255" max="255" width="6.5" customWidth="1"/>
    <col min="256" max="256" width="3" customWidth="1"/>
    <col min="257" max="257" width="6.5" customWidth="1"/>
    <col min="258" max="258" width="1.33203125" customWidth="1"/>
    <col min="259" max="259" width="13.33203125" customWidth="1"/>
    <col min="260" max="260" width="20.5" customWidth="1"/>
    <col min="261" max="261" width="0" hidden="1" customWidth="1"/>
    <col min="262" max="262" width="33.33203125" customWidth="1"/>
    <col min="265" max="265" width="8" customWidth="1"/>
    <col min="267" max="267" width="1.5" customWidth="1"/>
    <col min="268" max="268" width="21.83203125" customWidth="1"/>
    <col min="269" max="270" width="0" hidden="1" customWidth="1"/>
    <col min="272" max="272" width="13" bestFit="1" customWidth="1"/>
    <col min="273" max="273" width="12.5" customWidth="1"/>
    <col min="282" max="282" width="14.6640625" customWidth="1"/>
    <col min="507" max="507" width="40.1640625" customWidth="1"/>
    <col min="510" max="510" width="0.5" customWidth="1"/>
    <col min="511" max="511" width="6.5" customWidth="1"/>
    <col min="512" max="512" width="3" customWidth="1"/>
    <col min="513" max="513" width="6.5" customWidth="1"/>
    <col min="514" max="514" width="1.33203125" customWidth="1"/>
    <col min="515" max="515" width="13.33203125" customWidth="1"/>
    <col min="516" max="516" width="20.5" customWidth="1"/>
    <col min="517" max="517" width="0" hidden="1" customWidth="1"/>
    <col min="518" max="518" width="33.33203125" customWidth="1"/>
    <col min="521" max="521" width="8" customWidth="1"/>
    <col min="523" max="523" width="1.5" customWidth="1"/>
    <col min="524" max="524" width="21.83203125" customWidth="1"/>
    <col min="525" max="526" width="0" hidden="1" customWidth="1"/>
    <col min="528" max="528" width="13" bestFit="1" customWidth="1"/>
    <col min="529" max="529" width="12.5" customWidth="1"/>
    <col min="538" max="538" width="14.6640625" customWidth="1"/>
    <col min="763" max="763" width="40.1640625" customWidth="1"/>
    <col min="766" max="766" width="0.5" customWidth="1"/>
    <col min="767" max="767" width="6.5" customWidth="1"/>
    <col min="768" max="768" width="3" customWidth="1"/>
    <col min="769" max="769" width="6.5" customWidth="1"/>
    <col min="770" max="770" width="1.33203125" customWidth="1"/>
    <col min="771" max="771" width="13.33203125" customWidth="1"/>
    <col min="772" max="772" width="20.5" customWidth="1"/>
    <col min="773" max="773" width="0" hidden="1" customWidth="1"/>
    <col min="774" max="774" width="33.33203125" customWidth="1"/>
    <col min="777" max="777" width="8" customWidth="1"/>
    <col min="779" max="779" width="1.5" customWidth="1"/>
    <col min="780" max="780" width="21.83203125" customWidth="1"/>
    <col min="781" max="782" width="0" hidden="1" customWidth="1"/>
    <col min="784" max="784" width="13" bestFit="1" customWidth="1"/>
    <col min="785" max="785" width="12.5" customWidth="1"/>
    <col min="794" max="794" width="14.6640625" customWidth="1"/>
    <col min="1019" max="1019" width="40.1640625" customWidth="1"/>
    <col min="1022" max="1022" width="0.5" customWidth="1"/>
    <col min="1023" max="1023" width="6.5" customWidth="1"/>
    <col min="1024" max="1024" width="3" customWidth="1"/>
    <col min="1025" max="1025" width="6.5" customWidth="1"/>
    <col min="1026" max="1026" width="1.33203125" customWidth="1"/>
    <col min="1027" max="1027" width="13.33203125" customWidth="1"/>
    <col min="1028" max="1028" width="20.5" customWidth="1"/>
    <col min="1029" max="1029" width="0" hidden="1" customWidth="1"/>
    <col min="1030" max="1030" width="33.33203125" customWidth="1"/>
    <col min="1033" max="1033" width="8" customWidth="1"/>
    <col min="1035" max="1035" width="1.5" customWidth="1"/>
    <col min="1036" max="1036" width="21.83203125" customWidth="1"/>
    <col min="1037" max="1038" width="0" hidden="1" customWidth="1"/>
    <col min="1040" max="1040" width="13" bestFit="1" customWidth="1"/>
    <col min="1041" max="1041" width="12.5" customWidth="1"/>
    <col min="1050" max="1050" width="14.6640625" customWidth="1"/>
    <col min="1275" max="1275" width="40.1640625" customWidth="1"/>
    <col min="1278" max="1278" width="0.5" customWidth="1"/>
    <col min="1279" max="1279" width="6.5" customWidth="1"/>
    <col min="1280" max="1280" width="3" customWidth="1"/>
    <col min="1281" max="1281" width="6.5" customWidth="1"/>
    <col min="1282" max="1282" width="1.33203125" customWidth="1"/>
    <col min="1283" max="1283" width="13.33203125" customWidth="1"/>
    <col min="1284" max="1284" width="20.5" customWidth="1"/>
    <col min="1285" max="1285" width="0" hidden="1" customWidth="1"/>
    <col min="1286" max="1286" width="33.33203125" customWidth="1"/>
    <col min="1289" max="1289" width="8" customWidth="1"/>
    <col min="1291" max="1291" width="1.5" customWidth="1"/>
    <col min="1292" max="1292" width="21.83203125" customWidth="1"/>
    <col min="1293" max="1294" width="0" hidden="1" customWidth="1"/>
    <col min="1296" max="1296" width="13" bestFit="1" customWidth="1"/>
    <col min="1297" max="1297" width="12.5" customWidth="1"/>
    <col min="1306" max="1306" width="14.6640625" customWidth="1"/>
    <col min="1531" max="1531" width="40.1640625" customWidth="1"/>
    <col min="1534" max="1534" width="0.5" customWidth="1"/>
    <col min="1535" max="1535" width="6.5" customWidth="1"/>
    <col min="1536" max="1536" width="3" customWidth="1"/>
    <col min="1537" max="1537" width="6.5" customWidth="1"/>
    <col min="1538" max="1538" width="1.33203125" customWidth="1"/>
    <col min="1539" max="1539" width="13.33203125" customWidth="1"/>
    <col min="1540" max="1540" width="20.5" customWidth="1"/>
    <col min="1541" max="1541" width="0" hidden="1" customWidth="1"/>
    <col min="1542" max="1542" width="33.33203125" customWidth="1"/>
    <col min="1545" max="1545" width="8" customWidth="1"/>
    <col min="1547" max="1547" width="1.5" customWidth="1"/>
    <col min="1548" max="1548" width="21.83203125" customWidth="1"/>
    <col min="1549" max="1550" width="0" hidden="1" customWidth="1"/>
    <col min="1552" max="1552" width="13" bestFit="1" customWidth="1"/>
    <col min="1553" max="1553" width="12.5" customWidth="1"/>
    <col min="1562" max="1562" width="14.6640625" customWidth="1"/>
    <col min="1787" max="1787" width="40.1640625" customWidth="1"/>
    <col min="1790" max="1790" width="0.5" customWidth="1"/>
    <col min="1791" max="1791" width="6.5" customWidth="1"/>
    <col min="1792" max="1792" width="3" customWidth="1"/>
    <col min="1793" max="1793" width="6.5" customWidth="1"/>
    <col min="1794" max="1794" width="1.33203125" customWidth="1"/>
    <col min="1795" max="1795" width="13.33203125" customWidth="1"/>
    <col min="1796" max="1796" width="20.5" customWidth="1"/>
    <col min="1797" max="1797" width="0" hidden="1" customWidth="1"/>
    <col min="1798" max="1798" width="33.33203125" customWidth="1"/>
    <col min="1801" max="1801" width="8" customWidth="1"/>
    <col min="1803" max="1803" width="1.5" customWidth="1"/>
    <col min="1804" max="1804" width="21.83203125" customWidth="1"/>
    <col min="1805" max="1806" width="0" hidden="1" customWidth="1"/>
    <col min="1808" max="1808" width="13" bestFit="1" customWidth="1"/>
    <col min="1809" max="1809" width="12.5" customWidth="1"/>
    <col min="1818" max="1818" width="14.6640625" customWidth="1"/>
    <col min="2043" max="2043" width="40.1640625" customWidth="1"/>
    <col min="2046" max="2046" width="0.5" customWidth="1"/>
    <col min="2047" max="2047" width="6.5" customWidth="1"/>
    <col min="2048" max="2048" width="3" customWidth="1"/>
    <col min="2049" max="2049" width="6.5" customWidth="1"/>
    <col min="2050" max="2050" width="1.33203125" customWidth="1"/>
    <col min="2051" max="2051" width="13.33203125" customWidth="1"/>
    <col min="2052" max="2052" width="20.5" customWidth="1"/>
    <col min="2053" max="2053" width="0" hidden="1" customWidth="1"/>
    <col min="2054" max="2054" width="33.33203125" customWidth="1"/>
    <col min="2057" max="2057" width="8" customWidth="1"/>
    <col min="2059" max="2059" width="1.5" customWidth="1"/>
    <col min="2060" max="2060" width="21.83203125" customWidth="1"/>
    <col min="2061" max="2062" width="0" hidden="1" customWidth="1"/>
    <col min="2064" max="2064" width="13" bestFit="1" customWidth="1"/>
    <col min="2065" max="2065" width="12.5" customWidth="1"/>
    <col min="2074" max="2074" width="14.6640625" customWidth="1"/>
    <col min="2299" max="2299" width="40.1640625" customWidth="1"/>
    <col min="2302" max="2302" width="0.5" customWidth="1"/>
    <col min="2303" max="2303" width="6.5" customWidth="1"/>
    <col min="2304" max="2304" width="3" customWidth="1"/>
    <col min="2305" max="2305" width="6.5" customWidth="1"/>
    <col min="2306" max="2306" width="1.33203125" customWidth="1"/>
    <col min="2307" max="2307" width="13.33203125" customWidth="1"/>
    <col min="2308" max="2308" width="20.5" customWidth="1"/>
    <col min="2309" max="2309" width="0" hidden="1" customWidth="1"/>
    <col min="2310" max="2310" width="33.33203125" customWidth="1"/>
    <col min="2313" max="2313" width="8" customWidth="1"/>
    <col min="2315" max="2315" width="1.5" customWidth="1"/>
    <col min="2316" max="2316" width="21.83203125" customWidth="1"/>
    <col min="2317" max="2318" width="0" hidden="1" customWidth="1"/>
    <col min="2320" max="2320" width="13" bestFit="1" customWidth="1"/>
    <col min="2321" max="2321" width="12.5" customWidth="1"/>
    <col min="2330" max="2330" width="14.6640625" customWidth="1"/>
    <col min="2555" max="2555" width="40.1640625" customWidth="1"/>
    <col min="2558" max="2558" width="0.5" customWidth="1"/>
    <col min="2559" max="2559" width="6.5" customWidth="1"/>
    <col min="2560" max="2560" width="3" customWidth="1"/>
    <col min="2561" max="2561" width="6.5" customWidth="1"/>
    <col min="2562" max="2562" width="1.33203125" customWidth="1"/>
    <col min="2563" max="2563" width="13.33203125" customWidth="1"/>
    <col min="2564" max="2564" width="20.5" customWidth="1"/>
    <col min="2565" max="2565" width="0" hidden="1" customWidth="1"/>
    <col min="2566" max="2566" width="33.33203125" customWidth="1"/>
    <col min="2569" max="2569" width="8" customWidth="1"/>
    <col min="2571" max="2571" width="1.5" customWidth="1"/>
    <col min="2572" max="2572" width="21.83203125" customWidth="1"/>
    <col min="2573" max="2574" width="0" hidden="1" customWidth="1"/>
    <col min="2576" max="2576" width="13" bestFit="1" customWidth="1"/>
    <col min="2577" max="2577" width="12.5" customWidth="1"/>
    <col min="2586" max="2586" width="14.6640625" customWidth="1"/>
    <col min="2811" max="2811" width="40.1640625" customWidth="1"/>
    <col min="2814" max="2814" width="0.5" customWidth="1"/>
    <col min="2815" max="2815" width="6.5" customWidth="1"/>
    <col min="2816" max="2816" width="3" customWidth="1"/>
    <col min="2817" max="2817" width="6.5" customWidth="1"/>
    <col min="2818" max="2818" width="1.33203125" customWidth="1"/>
    <col min="2819" max="2819" width="13.33203125" customWidth="1"/>
    <col min="2820" max="2820" width="20.5" customWidth="1"/>
    <col min="2821" max="2821" width="0" hidden="1" customWidth="1"/>
    <col min="2822" max="2822" width="33.33203125" customWidth="1"/>
    <col min="2825" max="2825" width="8" customWidth="1"/>
    <col min="2827" max="2827" width="1.5" customWidth="1"/>
    <col min="2828" max="2828" width="21.83203125" customWidth="1"/>
    <col min="2829" max="2830" width="0" hidden="1" customWidth="1"/>
    <col min="2832" max="2832" width="13" bestFit="1" customWidth="1"/>
    <col min="2833" max="2833" width="12.5" customWidth="1"/>
    <col min="2842" max="2842" width="14.6640625" customWidth="1"/>
    <col min="3067" max="3067" width="40.1640625" customWidth="1"/>
    <col min="3070" max="3070" width="0.5" customWidth="1"/>
    <col min="3071" max="3071" width="6.5" customWidth="1"/>
    <col min="3072" max="3072" width="3" customWidth="1"/>
    <col min="3073" max="3073" width="6.5" customWidth="1"/>
    <col min="3074" max="3074" width="1.33203125" customWidth="1"/>
    <col min="3075" max="3075" width="13.33203125" customWidth="1"/>
    <col min="3076" max="3076" width="20.5" customWidth="1"/>
    <col min="3077" max="3077" width="0" hidden="1" customWidth="1"/>
    <col min="3078" max="3078" width="33.33203125" customWidth="1"/>
    <col min="3081" max="3081" width="8" customWidth="1"/>
    <col min="3083" max="3083" width="1.5" customWidth="1"/>
    <col min="3084" max="3084" width="21.83203125" customWidth="1"/>
    <col min="3085" max="3086" width="0" hidden="1" customWidth="1"/>
    <col min="3088" max="3088" width="13" bestFit="1" customWidth="1"/>
    <col min="3089" max="3089" width="12.5" customWidth="1"/>
    <col min="3098" max="3098" width="14.6640625" customWidth="1"/>
    <col min="3323" max="3323" width="40.1640625" customWidth="1"/>
    <col min="3326" max="3326" width="0.5" customWidth="1"/>
    <col min="3327" max="3327" width="6.5" customWidth="1"/>
    <col min="3328" max="3328" width="3" customWidth="1"/>
    <col min="3329" max="3329" width="6.5" customWidth="1"/>
    <col min="3330" max="3330" width="1.33203125" customWidth="1"/>
    <col min="3331" max="3331" width="13.33203125" customWidth="1"/>
    <col min="3332" max="3332" width="20.5" customWidth="1"/>
    <col min="3333" max="3333" width="0" hidden="1" customWidth="1"/>
    <col min="3334" max="3334" width="33.33203125" customWidth="1"/>
    <col min="3337" max="3337" width="8" customWidth="1"/>
    <col min="3339" max="3339" width="1.5" customWidth="1"/>
    <col min="3340" max="3340" width="21.83203125" customWidth="1"/>
    <col min="3341" max="3342" width="0" hidden="1" customWidth="1"/>
    <col min="3344" max="3344" width="13" bestFit="1" customWidth="1"/>
    <col min="3345" max="3345" width="12.5" customWidth="1"/>
    <col min="3354" max="3354" width="14.6640625" customWidth="1"/>
    <col min="3579" max="3579" width="40.1640625" customWidth="1"/>
    <col min="3582" max="3582" width="0.5" customWidth="1"/>
    <col min="3583" max="3583" width="6.5" customWidth="1"/>
    <col min="3584" max="3584" width="3" customWidth="1"/>
    <col min="3585" max="3585" width="6.5" customWidth="1"/>
    <col min="3586" max="3586" width="1.33203125" customWidth="1"/>
    <col min="3587" max="3587" width="13.33203125" customWidth="1"/>
    <col min="3588" max="3588" width="20.5" customWidth="1"/>
    <col min="3589" max="3589" width="0" hidden="1" customWidth="1"/>
    <col min="3590" max="3590" width="33.33203125" customWidth="1"/>
    <col min="3593" max="3593" width="8" customWidth="1"/>
    <col min="3595" max="3595" width="1.5" customWidth="1"/>
    <col min="3596" max="3596" width="21.83203125" customWidth="1"/>
    <col min="3597" max="3598" width="0" hidden="1" customWidth="1"/>
    <col min="3600" max="3600" width="13" bestFit="1" customWidth="1"/>
    <col min="3601" max="3601" width="12.5" customWidth="1"/>
    <col min="3610" max="3610" width="14.6640625" customWidth="1"/>
    <col min="3835" max="3835" width="40.1640625" customWidth="1"/>
    <col min="3838" max="3838" width="0.5" customWidth="1"/>
    <col min="3839" max="3839" width="6.5" customWidth="1"/>
    <col min="3840" max="3840" width="3" customWidth="1"/>
    <col min="3841" max="3841" width="6.5" customWidth="1"/>
    <col min="3842" max="3842" width="1.33203125" customWidth="1"/>
    <col min="3843" max="3843" width="13.33203125" customWidth="1"/>
    <col min="3844" max="3844" width="20.5" customWidth="1"/>
    <col min="3845" max="3845" width="0" hidden="1" customWidth="1"/>
    <col min="3846" max="3846" width="33.33203125" customWidth="1"/>
    <col min="3849" max="3849" width="8" customWidth="1"/>
    <col min="3851" max="3851" width="1.5" customWidth="1"/>
    <col min="3852" max="3852" width="21.83203125" customWidth="1"/>
    <col min="3853" max="3854" width="0" hidden="1" customWidth="1"/>
    <col min="3856" max="3856" width="13" bestFit="1" customWidth="1"/>
    <col min="3857" max="3857" width="12.5" customWidth="1"/>
    <col min="3866" max="3866" width="14.6640625" customWidth="1"/>
    <col min="4091" max="4091" width="40.1640625" customWidth="1"/>
    <col min="4094" max="4094" width="0.5" customWidth="1"/>
    <col min="4095" max="4095" width="6.5" customWidth="1"/>
    <col min="4096" max="4096" width="3" customWidth="1"/>
    <col min="4097" max="4097" width="6.5" customWidth="1"/>
    <col min="4098" max="4098" width="1.33203125" customWidth="1"/>
    <col min="4099" max="4099" width="13.33203125" customWidth="1"/>
    <col min="4100" max="4100" width="20.5" customWidth="1"/>
    <col min="4101" max="4101" width="0" hidden="1" customWidth="1"/>
    <col min="4102" max="4102" width="33.33203125" customWidth="1"/>
    <col min="4105" max="4105" width="8" customWidth="1"/>
    <col min="4107" max="4107" width="1.5" customWidth="1"/>
    <col min="4108" max="4108" width="21.83203125" customWidth="1"/>
    <col min="4109" max="4110" width="0" hidden="1" customWidth="1"/>
    <col min="4112" max="4112" width="13" bestFit="1" customWidth="1"/>
    <col min="4113" max="4113" width="12.5" customWidth="1"/>
    <col min="4122" max="4122" width="14.6640625" customWidth="1"/>
    <col min="4347" max="4347" width="40.1640625" customWidth="1"/>
    <col min="4350" max="4350" width="0.5" customWidth="1"/>
    <col min="4351" max="4351" width="6.5" customWidth="1"/>
    <col min="4352" max="4352" width="3" customWidth="1"/>
    <col min="4353" max="4353" width="6.5" customWidth="1"/>
    <col min="4354" max="4354" width="1.33203125" customWidth="1"/>
    <col min="4355" max="4355" width="13.33203125" customWidth="1"/>
    <col min="4356" max="4356" width="20.5" customWidth="1"/>
    <col min="4357" max="4357" width="0" hidden="1" customWidth="1"/>
    <col min="4358" max="4358" width="33.33203125" customWidth="1"/>
    <col min="4361" max="4361" width="8" customWidth="1"/>
    <col min="4363" max="4363" width="1.5" customWidth="1"/>
    <col min="4364" max="4364" width="21.83203125" customWidth="1"/>
    <col min="4365" max="4366" width="0" hidden="1" customWidth="1"/>
    <col min="4368" max="4368" width="13" bestFit="1" customWidth="1"/>
    <col min="4369" max="4369" width="12.5" customWidth="1"/>
    <col min="4378" max="4378" width="14.6640625" customWidth="1"/>
    <col min="4603" max="4603" width="40.1640625" customWidth="1"/>
    <col min="4606" max="4606" width="0.5" customWidth="1"/>
    <col min="4607" max="4607" width="6.5" customWidth="1"/>
    <col min="4608" max="4608" width="3" customWidth="1"/>
    <col min="4609" max="4609" width="6.5" customWidth="1"/>
    <col min="4610" max="4610" width="1.33203125" customWidth="1"/>
    <col min="4611" max="4611" width="13.33203125" customWidth="1"/>
    <col min="4612" max="4612" width="20.5" customWidth="1"/>
    <col min="4613" max="4613" width="0" hidden="1" customWidth="1"/>
    <col min="4614" max="4614" width="33.33203125" customWidth="1"/>
    <col min="4617" max="4617" width="8" customWidth="1"/>
    <col min="4619" max="4619" width="1.5" customWidth="1"/>
    <col min="4620" max="4620" width="21.83203125" customWidth="1"/>
    <col min="4621" max="4622" width="0" hidden="1" customWidth="1"/>
    <col min="4624" max="4624" width="13" bestFit="1" customWidth="1"/>
    <col min="4625" max="4625" width="12.5" customWidth="1"/>
    <col min="4634" max="4634" width="14.6640625" customWidth="1"/>
    <col min="4859" max="4859" width="40.1640625" customWidth="1"/>
    <col min="4862" max="4862" width="0.5" customWidth="1"/>
    <col min="4863" max="4863" width="6.5" customWidth="1"/>
    <col min="4864" max="4864" width="3" customWidth="1"/>
    <col min="4865" max="4865" width="6.5" customWidth="1"/>
    <col min="4866" max="4866" width="1.33203125" customWidth="1"/>
    <col min="4867" max="4867" width="13.33203125" customWidth="1"/>
    <col min="4868" max="4868" width="20.5" customWidth="1"/>
    <col min="4869" max="4869" width="0" hidden="1" customWidth="1"/>
    <col min="4870" max="4870" width="33.33203125" customWidth="1"/>
    <col min="4873" max="4873" width="8" customWidth="1"/>
    <col min="4875" max="4875" width="1.5" customWidth="1"/>
    <col min="4876" max="4876" width="21.83203125" customWidth="1"/>
    <col min="4877" max="4878" width="0" hidden="1" customWidth="1"/>
    <col min="4880" max="4880" width="13" bestFit="1" customWidth="1"/>
    <col min="4881" max="4881" width="12.5" customWidth="1"/>
    <col min="4890" max="4890" width="14.6640625" customWidth="1"/>
    <col min="5115" max="5115" width="40.1640625" customWidth="1"/>
    <col min="5118" max="5118" width="0.5" customWidth="1"/>
    <col min="5119" max="5119" width="6.5" customWidth="1"/>
    <col min="5120" max="5120" width="3" customWidth="1"/>
    <col min="5121" max="5121" width="6.5" customWidth="1"/>
    <col min="5122" max="5122" width="1.33203125" customWidth="1"/>
    <col min="5123" max="5123" width="13.33203125" customWidth="1"/>
    <col min="5124" max="5124" width="20.5" customWidth="1"/>
    <col min="5125" max="5125" width="0" hidden="1" customWidth="1"/>
    <col min="5126" max="5126" width="33.33203125" customWidth="1"/>
    <col min="5129" max="5129" width="8" customWidth="1"/>
    <col min="5131" max="5131" width="1.5" customWidth="1"/>
    <col min="5132" max="5132" width="21.83203125" customWidth="1"/>
    <col min="5133" max="5134" width="0" hidden="1" customWidth="1"/>
    <col min="5136" max="5136" width="13" bestFit="1" customWidth="1"/>
    <col min="5137" max="5137" width="12.5" customWidth="1"/>
    <col min="5146" max="5146" width="14.6640625" customWidth="1"/>
    <col min="5371" max="5371" width="40.1640625" customWidth="1"/>
    <col min="5374" max="5374" width="0.5" customWidth="1"/>
    <col min="5375" max="5375" width="6.5" customWidth="1"/>
    <col min="5376" max="5376" width="3" customWidth="1"/>
    <col min="5377" max="5377" width="6.5" customWidth="1"/>
    <col min="5378" max="5378" width="1.33203125" customWidth="1"/>
    <col min="5379" max="5379" width="13.33203125" customWidth="1"/>
    <col min="5380" max="5380" width="20.5" customWidth="1"/>
    <col min="5381" max="5381" width="0" hidden="1" customWidth="1"/>
    <col min="5382" max="5382" width="33.33203125" customWidth="1"/>
    <col min="5385" max="5385" width="8" customWidth="1"/>
    <col min="5387" max="5387" width="1.5" customWidth="1"/>
    <col min="5388" max="5388" width="21.83203125" customWidth="1"/>
    <col min="5389" max="5390" width="0" hidden="1" customWidth="1"/>
    <col min="5392" max="5392" width="13" bestFit="1" customWidth="1"/>
    <col min="5393" max="5393" width="12.5" customWidth="1"/>
    <col min="5402" max="5402" width="14.6640625" customWidth="1"/>
    <col min="5627" max="5627" width="40.1640625" customWidth="1"/>
    <col min="5630" max="5630" width="0.5" customWidth="1"/>
    <col min="5631" max="5631" width="6.5" customWidth="1"/>
    <col min="5632" max="5632" width="3" customWidth="1"/>
    <col min="5633" max="5633" width="6.5" customWidth="1"/>
    <col min="5634" max="5634" width="1.33203125" customWidth="1"/>
    <col min="5635" max="5635" width="13.33203125" customWidth="1"/>
    <col min="5636" max="5636" width="20.5" customWidth="1"/>
    <col min="5637" max="5637" width="0" hidden="1" customWidth="1"/>
    <col min="5638" max="5638" width="33.33203125" customWidth="1"/>
    <col min="5641" max="5641" width="8" customWidth="1"/>
    <col min="5643" max="5643" width="1.5" customWidth="1"/>
    <col min="5644" max="5644" width="21.83203125" customWidth="1"/>
    <col min="5645" max="5646" width="0" hidden="1" customWidth="1"/>
    <col min="5648" max="5648" width="13" bestFit="1" customWidth="1"/>
    <col min="5649" max="5649" width="12.5" customWidth="1"/>
    <col min="5658" max="5658" width="14.6640625" customWidth="1"/>
    <col min="5883" max="5883" width="40.1640625" customWidth="1"/>
    <col min="5886" max="5886" width="0.5" customWidth="1"/>
    <col min="5887" max="5887" width="6.5" customWidth="1"/>
    <col min="5888" max="5888" width="3" customWidth="1"/>
    <col min="5889" max="5889" width="6.5" customWidth="1"/>
    <col min="5890" max="5890" width="1.33203125" customWidth="1"/>
    <col min="5891" max="5891" width="13.33203125" customWidth="1"/>
    <col min="5892" max="5892" width="20.5" customWidth="1"/>
    <col min="5893" max="5893" width="0" hidden="1" customWidth="1"/>
    <col min="5894" max="5894" width="33.33203125" customWidth="1"/>
    <col min="5897" max="5897" width="8" customWidth="1"/>
    <col min="5899" max="5899" width="1.5" customWidth="1"/>
    <col min="5900" max="5900" width="21.83203125" customWidth="1"/>
    <col min="5901" max="5902" width="0" hidden="1" customWidth="1"/>
    <col min="5904" max="5904" width="13" bestFit="1" customWidth="1"/>
    <col min="5905" max="5905" width="12.5" customWidth="1"/>
    <col min="5914" max="5914" width="14.6640625" customWidth="1"/>
    <col min="6139" max="6139" width="40.1640625" customWidth="1"/>
    <col min="6142" max="6142" width="0.5" customWidth="1"/>
    <col min="6143" max="6143" width="6.5" customWidth="1"/>
    <col min="6144" max="6144" width="3" customWidth="1"/>
    <col min="6145" max="6145" width="6.5" customWidth="1"/>
    <col min="6146" max="6146" width="1.33203125" customWidth="1"/>
    <col min="6147" max="6147" width="13.33203125" customWidth="1"/>
    <col min="6148" max="6148" width="20.5" customWidth="1"/>
    <col min="6149" max="6149" width="0" hidden="1" customWidth="1"/>
    <col min="6150" max="6150" width="33.33203125" customWidth="1"/>
    <col min="6153" max="6153" width="8" customWidth="1"/>
    <col min="6155" max="6155" width="1.5" customWidth="1"/>
    <col min="6156" max="6156" width="21.83203125" customWidth="1"/>
    <col min="6157" max="6158" width="0" hidden="1" customWidth="1"/>
    <col min="6160" max="6160" width="13" bestFit="1" customWidth="1"/>
    <col min="6161" max="6161" width="12.5" customWidth="1"/>
    <col min="6170" max="6170" width="14.6640625" customWidth="1"/>
    <col min="6395" max="6395" width="40.1640625" customWidth="1"/>
    <col min="6398" max="6398" width="0.5" customWidth="1"/>
    <col min="6399" max="6399" width="6.5" customWidth="1"/>
    <col min="6400" max="6400" width="3" customWidth="1"/>
    <col min="6401" max="6401" width="6.5" customWidth="1"/>
    <col min="6402" max="6402" width="1.33203125" customWidth="1"/>
    <col min="6403" max="6403" width="13.33203125" customWidth="1"/>
    <col min="6404" max="6404" width="20.5" customWidth="1"/>
    <col min="6405" max="6405" width="0" hidden="1" customWidth="1"/>
    <col min="6406" max="6406" width="33.33203125" customWidth="1"/>
    <col min="6409" max="6409" width="8" customWidth="1"/>
    <col min="6411" max="6411" width="1.5" customWidth="1"/>
    <col min="6412" max="6412" width="21.83203125" customWidth="1"/>
    <col min="6413" max="6414" width="0" hidden="1" customWidth="1"/>
    <col min="6416" max="6416" width="13" bestFit="1" customWidth="1"/>
    <col min="6417" max="6417" width="12.5" customWidth="1"/>
    <col min="6426" max="6426" width="14.6640625" customWidth="1"/>
    <col min="6651" max="6651" width="40.1640625" customWidth="1"/>
    <col min="6654" max="6654" width="0.5" customWidth="1"/>
    <col min="6655" max="6655" width="6.5" customWidth="1"/>
    <col min="6656" max="6656" width="3" customWidth="1"/>
    <col min="6657" max="6657" width="6.5" customWidth="1"/>
    <col min="6658" max="6658" width="1.33203125" customWidth="1"/>
    <col min="6659" max="6659" width="13.33203125" customWidth="1"/>
    <col min="6660" max="6660" width="20.5" customWidth="1"/>
    <col min="6661" max="6661" width="0" hidden="1" customWidth="1"/>
    <col min="6662" max="6662" width="33.33203125" customWidth="1"/>
    <col min="6665" max="6665" width="8" customWidth="1"/>
    <col min="6667" max="6667" width="1.5" customWidth="1"/>
    <col min="6668" max="6668" width="21.83203125" customWidth="1"/>
    <col min="6669" max="6670" width="0" hidden="1" customWidth="1"/>
    <col min="6672" max="6672" width="13" bestFit="1" customWidth="1"/>
    <col min="6673" max="6673" width="12.5" customWidth="1"/>
    <col min="6682" max="6682" width="14.6640625" customWidth="1"/>
    <col min="6907" max="6907" width="40.1640625" customWidth="1"/>
    <col min="6910" max="6910" width="0.5" customWidth="1"/>
    <col min="6911" max="6911" width="6.5" customWidth="1"/>
    <col min="6912" max="6912" width="3" customWidth="1"/>
    <col min="6913" max="6913" width="6.5" customWidth="1"/>
    <col min="6914" max="6914" width="1.33203125" customWidth="1"/>
    <col min="6915" max="6915" width="13.33203125" customWidth="1"/>
    <col min="6916" max="6916" width="20.5" customWidth="1"/>
    <col min="6917" max="6917" width="0" hidden="1" customWidth="1"/>
    <col min="6918" max="6918" width="33.33203125" customWidth="1"/>
    <col min="6921" max="6921" width="8" customWidth="1"/>
    <col min="6923" max="6923" width="1.5" customWidth="1"/>
    <col min="6924" max="6924" width="21.83203125" customWidth="1"/>
    <col min="6925" max="6926" width="0" hidden="1" customWidth="1"/>
    <col min="6928" max="6928" width="13" bestFit="1" customWidth="1"/>
    <col min="6929" max="6929" width="12.5" customWidth="1"/>
    <col min="6938" max="6938" width="14.6640625" customWidth="1"/>
    <col min="7163" max="7163" width="40.1640625" customWidth="1"/>
    <col min="7166" max="7166" width="0.5" customWidth="1"/>
    <col min="7167" max="7167" width="6.5" customWidth="1"/>
    <col min="7168" max="7168" width="3" customWidth="1"/>
    <col min="7169" max="7169" width="6.5" customWidth="1"/>
    <col min="7170" max="7170" width="1.33203125" customWidth="1"/>
    <col min="7171" max="7171" width="13.33203125" customWidth="1"/>
    <col min="7172" max="7172" width="20.5" customWidth="1"/>
    <col min="7173" max="7173" width="0" hidden="1" customWidth="1"/>
    <col min="7174" max="7174" width="33.33203125" customWidth="1"/>
    <col min="7177" max="7177" width="8" customWidth="1"/>
    <col min="7179" max="7179" width="1.5" customWidth="1"/>
    <col min="7180" max="7180" width="21.83203125" customWidth="1"/>
    <col min="7181" max="7182" width="0" hidden="1" customWidth="1"/>
    <col min="7184" max="7184" width="13" bestFit="1" customWidth="1"/>
    <col min="7185" max="7185" width="12.5" customWidth="1"/>
    <col min="7194" max="7194" width="14.6640625" customWidth="1"/>
    <col min="7419" max="7419" width="40.1640625" customWidth="1"/>
    <col min="7422" max="7422" width="0.5" customWidth="1"/>
    <col min="7423" max="7423" width="6.5" customWidth="1"/>
    <col min="7424" max="7424" width="3" customWidth="1"/>
    <col min="7425" max="7425" width="6.5" customWidth="1"/>
    <col min="7426" max="7426" width="1.33203125" customWidth="1"/>
    <col min="7427" max="7427" width="13.33203125" customWidth="1"/>
    <col min="7428" max="7428" width="20.5" customWidth="1"/>
    <col min="7429" max="7429" width="0" hidden="1" customWidth="1"/>
    <col min="7430" max="7430" width="33.33203125" customWidth="1"/>
    <col min="7433" max="7433" width="8" customWidth="1"/>
    <col min="7435" max="7435" width="1.5" customWidth="1"/>
    <col min="7436" max="7436" width="21.83203125" customWidth="1"/>
    <col min="7437" max="7438" width="0" hidden="1" customWidth="1"/>
    <col min="7440" max="7440" width="13" bestFit="1" customWidth="1"/>
    <col min="7441" max="7441" width="12.5" customWidth="1"/>
    <col min="7450" max="7450" width="14.6640625" customWidth="1"/>
    <col min="7675" max="7675" width="40.1640625" customWidth="1"/>
    <col min="7678" max="7678" width="0.5" customWidth="1"/>
    <col min="7679" max="7679" width="6.5" customWidth="1"/>
    <col min="7680" max="7680" width="3" customWidth="1"/>
    <col min="7681" max="7681" width="6.5" customWidth="1"/>
    <col min="7682" max="7682" width="1.33203125" customWidth="1"/>
    <col min="7683" max="7683" width="13.33203125" customWidth="1"/>
    <col min="7684" max="7684" width="20.5" customWidth="1"/>
    <col min="7685" max="7685" width="0" hidden="1" customWidth="1"/>
    <col min="7686" max="7686" width="33.33203125" customWidth="1"/>
    <col min="7689" max="7689" width="8" customWidth="1"/>
    <col min="7691" max="7691" width="1.5" customWidth="1"/>
    <col min="7692" max="7692" width="21.83203125" customWidth="1"/>
    <col min="7693" max="7694" width="0" hidden="1" customWidth="1"/>
    <col min="7696" max="7696" width="13" bestFit="1" customWidth="1"/>
    <col min="7697" max="7697" width="12.5" customWidth="1"/>
    <col min="7706" max="7706" width="14.6640625" customWidth="1"/>
    <col min="7931" max="7931" width="40.1640625" customWidth="1"/>
    <col min="7934" max="7934" width="0.5" customWidth="1"/>
    <col min="7935" max="7935" width="6.5" customWidth="1"/>
    <col min="7936" max="7936" width="3" customWidth="1"/>
    <col min="7937" max="7937" width="6.5" customWidth="1"/>
    <col min="7938" max="7938" width="1.33203125" customWidth="1"/>
    <col min="7939" max="7939" width="13.33203125" customWidth="1"/>
    <col min="7940" max="7940" width="20.5" customWidth="1"/>
    <col min="7941" max="7941" width="0" hidden="1" customWidth="1"/>
    <col min="7942" max="7942" width="33.33203125" customWidth="1"/>
    <col min="7945" max="7945" width="8" customWidth="1"/>
    <col min="7947" max="7947" width="1.5" customWidth="1"/>
    <col min="7948" max="7948" width="21.83203125" customWidth="1"/>
    <col min="7949" max="7950" width="0" hidden="1" customWidth="1"/>
    <col min="7952" max="7952" width="13" bestFit="1" customWidth="1"/>
    <col min="7953" max="7953" width="12.5" customWidth="1"/>
    <col min="7962" max="7962" width="14.6640625" customWidth="1"/>
    <col min="8187" max="8187" width="40.1640625" customWidth="1"/>
    <col min="8190" max="8190" width="0.5" customWidth="1"/>
    <col min="8191" max="8191" width="6.5" customWidth="1"/>
    <col min="8192" max="8192" width="3" customWidth="1"/>
    <col min="8193" max="8193" width="6.5" customWidth="1"/>
    <col min="8194" max="8194" width="1.33203125" customWidth="1"/>
    <col min="8195" max="8195" width="13.33203125" customWidth="1"/>
    <col min="8196" max="8196" width="20.5" customWidth="1"/>
    <col min="8197" max="8197" width="0" hidden="1" customWidth="1"/>
    <col min="8198" max="8198" width="33.33203125" customWidth="1"/>
    <col min="8201" max="8201" width="8" customWidth="1"/>
    <col min="8203" max="8203" width="1.5" customWidth="1"/>
    <col min="8204" max="8204" width="21.83203125" customWidth="1"/>
    <col min="8205" max="8206" width="0" hidden="1" customWidth="1"/>
    <col min="8208" max="8208" width="13" bestFit="1" customWidth="1"/>
    <col min="8209" max="8209" width="12.5" customWidth="1"/>
    <col min="8218" max="8218" width="14.6640625" customWidth="1"/>
    <col min="8443" max="8443" width="40.1640625" customWidth="1"/>
    <col min="8446" max="8446" width="0.5" customWidth="1"/>
    <col min="8447" max="8447" width="6.5" customWidth="1"/>
    <col min="8448" max="8448" width="3" customWidth="1"/>
    <col min="8449" max="8449" width="6.5" customWidth="1"/>
    <col min="8450" max="8450" width="1.33203125" customWidth="1"/>
    <col min="8451" max="8451" width="13.33203125" customWidth="1"/>
    <col min="8452" max="8452" width="20.5" customWidth="1"/>
    <col min="8453" max="8453" width="0" hidden="1" customWidth="1"/>
    <col min="8454" max="8454" width="33.33203125" customWidth="1"/>
    <col min="8457" max="8457" width="8" customWidth="1"/>
    <col min="8459" max="8459" width="1.5" customWidth="1"/>
    <col min="8460" max="8460" width="21.83203125" customWidth="1"/>
    <col min="8461" max="8462" width="0" hidden="1" customWidth="1"/>
    <col min="8464" max="8464" width="13" bestFit="1" customWidth="1"/>
    <col min="8465" max="8465" width="12.5" customWidth="1"/>
    <col min="8474" max="8474" width="14.6640625" customWidth="1"/>
    <col min="8699" max="8699" width="40.1640625" customWidth="1"/>
    <col min="8702" max="8702" width="0.5" customWidth="1"/>
    <col min="8703" max="8703" width="6.5" customWidth="1"/>
    <col min="8704" max="8704" width="3" customWidth="1"/>
    <col min="8705" max="8705" width="6.5" customWidth="1"/>
    <col min="8706" max="8706" width="1.33203125" customWidth="1"/>
    <col min="8707" max="8707" width="13.33203125" customWidth="1"/>
    <col min="8708" max="8708" width="20.5" customWidth="1"/>
    <col min="8709" max="8709" width="0" hidden="1" customWidth="1"/>
    <col min="8710" max="8710" width="33.33203125" customWidth="1"/>
    <col min="8713" max="8713" width="8" customWidth="1"/>
    <col min="8715" max="8715" width="1.5" customWidth="1"/>
    <col min="8716" max="8716" width="21.83203125" customWidth="1"/>
    <col min="8717" max="8718" width="0" hidden="1" customWidth="1"/>
    <col min="8720" max="8720" width="13" bestFit="1" customWidth="1"/>
    <col min="8721" max="8721" width="12.5" customWidth="1"/>
    <col min="8730" max="8730" width="14.6640625" customWidth="1"/>
    <col min="8955" max="8955" width="40.1640625" customWidth="1"/>
    <col min="8958" max="8958" width="0.5" customWidth="1"/>
    <col min="8959" max="8959" width="6.5" customWidth="1"/>
    <col min="8960" max="8960" width="3" customWidth="1"/>
    <col min="8961" max="8961" width="6.5" customWidth="1"/>
    <col min="8962" max="8962" width="1.33203125" customWidth="1"/>
    <col min="8963" max="8963" width="13.33203125" customWidth="1"/>
    <col min="8964" max="8964" width="20.5" customWidth="1"/>
    <col min="8965" max="8965" width="0" hidden="1" customWidth="1"/>
    <col min="8966" max="8966" width="33.33203125" customWidth="1"/>
    <col min="8969" max="8969" width="8" customWidth="1"/>
    <col min="8971" max="8971" width="1.5" customWidth="1"/>
    <col min="8972" max="8972" width="21.83203125" customWidth="1"/>
    <col min="8973" max="8974" width="0" hidden="1" customWidth="1"/>
    <col min="8976" max="8976" width="13" bestFit="1" customWidth="1"/>
    <col min="8977" max="8977" width="12.5" customWidth="1"/>
    <col min="8986" max="8986" width="14.6640625" customWidth="1"/>
    <col min="9211" max="9211" width="40.1640625" customWidth="1"/>
    <col min="9214" max="9214" width="0.5" customWidth="1"/>
    <col min="9215" max="9215" width="6.5" customWidth="1"/>
    <col min="9216" max="9216" width="3" customWidth="1"/>
    <col min="9217" max="9217" width="6.5" customWidth="1"/>
    <col min="9218" max="9218" width="1.33203125" customWidth="1"/>
    <col min="9219" max="9219" width="13.33203125" customWidth="1"/>
    <col min="9220" max="9220" width="20.5" customWidth="1"/>
    <col min="9221" max="9221" width="0" hidden="1" customWidth="1"/>
    <col min="9222" max="9222" width="33.33203125" customWidth="1"/>
    <col min="9225" max="9225" width="8" customWidth="1"/>
    <col min="9227" max="9227" width="1.5" customWidth="1"/>
    <col min="9228" max="9228" width="21.83203125" customWidth="1"/>
    <col min="9229" max="9230" width="0" hidden="1" customWidth="1"/>
    <col min="9232" max="9232" width="13" bestFit="1" customWidth="1"/>
    <col min="9233" max="9233" width="12.5" customWidth="1"/>
    <col min="9242" max="9242" width="14.6640625" customWidth="1"/>
    <col min="9467" max="9467" width="40.1640625" customWidth="1"/>
    <col min="9470" max="9470" width="0.5" customWidth="1"/>
    <col min="9471" max="9471" width="6.5" customWidth="1"/>
    <col min="9472" max="9472" width="3" customWidth="1"/>
    <col min="9473" max="9473" width="6.5" customWidth="1"/>
    <col min="9474" max="9474" width="1.33203125" customWidth="1"/>
    <col min="9475" max="9475" width="13.33203125" customWidth="1"/>
    <col min="9476" max="9476" width="20.5" customWidth="1"/>
    <col min="9477" max="9477" width="0" hidden="1" customWidth="1"/>
    <col min="9478" max="9478" width="33.33203125" customWidth="1"/>
    <col min="9481" max="9481" width="8" customWidth="1"/>
    <col min="9483" max="9483" width="1.5" customWidth="1"/>
    <col min="9484" max="9484" width="21.83203125" customWidth="1"/>
    <col min="9485" max="9486" width="0" hidden="1" customWidth="1"/>
    <col min="9488" max="9488" width="13" bestFit="1" customWidth="1"/>
    <col min="9489" max="9489" width="12.5" customWidth="1"/>
    <col min="9498" max="9498" width="14.6640625" customWidth="1"/>
    <col min="9723" max="9723" width="40.1640625" customWidth="1"/>
    <col min="9726" max="9726" width="0.5" customWidth="1"/>
    <col min="9727" max="9727" width="6.5" customWidth="1"/>
    <col min="9728" max="9728" width="3" customWidth="1"/>
    <col min="9729" max="9729" width="6.5" customWidth="1"/>
    <col min="9730" max="9730" width="1.33203125" customWidth="1"/>
    <col min="9731" max="9731" width="13.33203125" customWidth="1"/>
    <col min="9732" max="9732" width="20.5" customWidth="1"/>
    <col min="9733" max="9733" width="0" hidden="1" customWidth="1"/>
    <col min="9734" max="9734" width="33.33203125" customWidth="1"/>
    <col min="9737" max="9737" width="8" customWidth="1"/>
    <col min="9739" max="9739" width="1.5" customWidth="1"/>
    <col min="9740" max="9740" width="21.83203125" customWidth="1"/>
    <col min="9741" max="9742" width="0" hidden="1" customWidth="1"/>
    <col min="9744" max="9744" width="13" bestFit="1" customWidth="1"/>
    <col min="9745" max="9745" width="12.5" customWidth="1"/>
    <col min="9754" max="9754" width="14.6640625" customWidth="1"/>
    <col min="9979" max="9979" width="40.1640625" customWidth="1"/>
    <col min="9982" max="9982" width="0.5" customWidth="1"/>
    <col min="9983" max="9983" width="6.5" customWidth="1"/>
    <col min="9984" max="9984" width="3" customWidth="1"/>
    <col min="9985" max="9985" width="6.5" customWidth="1"/>
    <col min="9986" max="9986" width="1.33203125" customWidth="1"/>
    <col min="9987" max="9987" width="13.33203125" customWidth="1"/>
    <col min="9988" max="9988" width="20.5" customWidth="1"/>
    <col min="9989" max="9989" width="0" hidden="1" customWidth="1"/>
    <col min="9990" max="9990" width="33.33203125" customWidth="1"/>
    <col min="9993" max="9993" width="8" customWidth="1"/>
    <col min="9995" max="9995" width="1.5" customWidth="1"/>
    <col min="9996" max="9996" width="21.83203125" customWidth="1"/>
    <col min="9997" max="9998" width="0" hidden="1" customWidth="1"/>
    <col min="10000" max="10000" width="13" bestFit="1" customWidth="1"/>
    <col min="10001" max="10001" width="12.5" customWidth="1"/>
    <col min="10010" max="10010" width="14.6640625" customWidth="1"/>
    <col min="10235" max="10235" width="40.1640625" customWidth="1"/>
    <col min="10238" max="10238" width="0.5" customWidth="1"/>
    <col min="10239" max="10239" width="6.5" customWidth="1"/>
    <col min="10240" max="10240" width="3" customWidth="1"/>
    <col min="10241" max="10241" width="6.5" customWidth="1"/>
    <col min="10242" max="10242" width="1.33203125" customWidth="1"/>
    <col min="10243" max="10243" width="13.33203125" customWidth="1"/>
    <col min="10244" max="10244" width="20.5" customWidth="1"/>
    <col min="10245" max="10245" width="0" hidden="1" customWidth="1"/>
    <col min="10246" max="10246" width="33.33203125" customWidth="1"/>
    <col min="10249" max="10249" width="8" customWidth="1"/>
    <col min="10251" max="10251" width="1.5" customWidth="1"/>
    <col min="10252" max="10252" width="21.83203125" customWidth="1"/>
    <col min="10253" max="10254" width="0" hidden="1" customWidth="1"/>
    <col min="10256" max="10256" width="13" bestFit="1" customWidth="1"/>
    <col min="10257" max="10257" width="12.5" customWidth="1"/>
    <col min="10266" max="10266" width="14.6640625" customWidth="1"/>
    <col min="10491" max="10491" width="40.1640625" customWidth="1"/>
    <col min="10494" max="10494" width="0.5" customWidth="1"/>
    <col min="10495" max="10495" width="6.5" customWidth="1"/>
    <col min="10496" max="10496" width="3" customWidth="1"/>
    <col min="10497" max="10497" width="6.5" customWidth="1"/>
    <col min="10498" max="10498" width="1.33203125" customWidth="1"/>
    <col min="10499" max="10499" width="13.33203125" customWidth="1"/>
    <col min="10500" max="10500" width="20.5" customWidth="1"/>
    <col min="10501" max="10501" width="0" hidden="1" customWidth="1"/>
    <col min="10502" max="10502" width="33.33203125" customWidth="1"/>
    <col min="10505" max="10505" width="8" customWidth="1"/>
    <col min="10507" max="10507" width="1.5" customWidth="1"/>
    <col min="10508" max="10508" width="21.83203125" customWidth="1"/>
    <col min="10509" max="10510" width="0" hidden="1" customWidth="1"/>
    <col min="10512" max="10512" width="13" bestFit="1" customWidth="1"/>
    <col min="10513" max="10513" width="12.5" customWidth="1"/>
    <col min="10522" max="10522" width="14.6640625" customWidth="1"/>
    <col min="10747" max="10747" width="40.1640625" customWidth="1"/>
    <col min="10750" max="10750" width="0.5" customWidth="1"/>
    <col min="10751" max="10751" width="6.5" customWidth="1"/>
    <col min="10752" max="10752" width="3" customWidth="1"/>
    <col min="10753" max="10753" width="6.5" customWidth="1"/>
    <col min="10754" max="10754" width="1.33203125" customWidth="1"/>
    <col min="10755" max="10755" width="13.33203125" customWidth="1"/>
    <col min="10756" max="10756" width="20.5" customWidth="1"/>
    <col min="10757" max="10757" width="0" hidden="1" customWidth="1"/>
    <col min="10758" max="10758" width="33.33203125" customWidth="1"/>
    <col min="10761" max="10761" width="8" customWidth="1"/>
    <col min="10763" max="10763" width="1.5" customWidth="1"/>
    <col min="10764" max="10764" width="21.83203125" customWidth="1"/>
    <col min="10765" max="10766" width="0" hidden="1" customWidth="1"/>
    <col min="10768" max="10768" width="13" bestFit="1" customWidth="1"/>
    <col min="10769" max="10769" width="12.5" customWidth="1"/>
    <col min="10778" max="10778" width="14.6640625" customWidth="1"/>
    <col min="11003" max="11003" width="40.1640625" customWidth="1"/>
    <col min="11006" max="11006" width="0.5" customWidth="1"/>
    <col min="11007" max="11007" width="6.5" customWidth="1"/>
    <col min="11008" max="11008" width="3" customWidth="1"/>
    <col min="11009" max="11009" width="6.5" customWidth="1"/>
    <col min="11010" max="11010" width="1.33203125" customWidth="1"/>
    <col min="11011" max="11011" width="13.33203125" customWidth="1"/>
    <col min="11012" max="11012" width="20.5" customWidth="1"/>
    <col min="11013" max="11013" width="0" hidden="1" customWidth="1"/>
    <col min="11014" max="11014" width="33.33203125" customWidth="1"/>
    <col min="11017" max="11017" width="8" customWidth="1"/>
    <col min="11019" max="11019" width="1.5" customWidth="1"/>
    <col min="11020" max="11020" width="21.83203125" customWidth="1"/>
    <col min="11021" max="11022" width="0" hidden="1" customWidth="1"/>
    <col min="11024" max="11024" width="13" bestFit="1" customWidth="1"/>
    <col min="11025" max="11025" width="12.5" customWidth="1"/>
    <col min="11034" max="11034" width="14.6640625" customWidth="1"/>
    <col min="11259" max="11259" width="40.1640625" customWidth="1"/>
    <col min="11262" max="11262" width="0.5" customWidth="1"/>
    <col min="11263" max="11263" width="6.5" customWidth="1"/>
    <col min="11264" max="11264" width="3" customWidth="1"/>
    <col min="11265" max="11265" width="6.5" customWidth="1"/>
    <col min="11266" max="11266" width="1.33203125" customWidth="1"/>
    <col min="11267" max="11267" width="13.33203125" customWidth="1"/>
    <col min="11268" max="11268" width="20.5" customWidth="1"/>
    <col min="11269" max="11269" width="0" hidden="1" customWidth="1"/>
    <col min="11270" max="11270" width="33.33203125" customWidth="1"/>
    <col min="11273" max="11273" width="8" customWidth="1"/>
    <col min="11275" max="11275" width="1.5" customWidth="1"/>
    <col min="11276" max="11276" width="21.83203125" customWidth="1"/>
    <col min="11277" max="11278" width="0" hidden="1" customWidth="1"/>
    <col min="11280" max="11280" width="13" bestFit="1" customWidth="1"/>
    <col min="11281" max="11281" width="12.5" customWidth="1"/>
    <col min="11290" max="11290" width="14.6640625" customWidth="1"/>
    <col min="11515" max="11515" width="40.1640625" customWidth="1"/>
    <col min="11518" max="11518" width="0.5" customWidth="1"/>
    <col min="11519" max="11519" width="6.5" customWidth="1"/>
    <col min="11520" max="11520" width="3" customWidth="1"/>
    <col min="11521" max="11521" width="6.5" customWidth="1"/>
    <col min="11522" max="11522" width="1.33203125" customWidth="1"/>
    <col min="11523" max="11523" width="13.33203125" customWidth="1"/>
    <col min="11524" max="11524" width="20.5" customWidth="1"/>
    <col min="11525" max="11525" width="0" hidden="1" customWidth="1"/>
    <col min="11526" max="11526" width="33.33203125" customWidth="1"/>
    <col min="11529" max="11529" width="8" customWidth="1"/>
    <col min="11531" max="11531" width="1.5" customWidth="1"/>
    <col min="11532" max="11532" width="21.83203125" customWidth="1"/>
    <col min="11533" max="11534" width="0" hidden="1" customWidth="1"/>
    <col min="11536" max="11536" width="13" bestFit="1" customWidth="1"/>
    <col min="11537" max="11537" width="12.5" customWidth="1"/>
    <col min="11546" max="11546" width="14.6640625" customWidth="1"/>
    <col min="11771" max="11771" width="40.1640625" customWidth="1"/>
    <col min="11774" max="11774" width="0.5" customWidth="1"/>
    <col min="11775" max="11775" width="6.5" customWidth="1"/>
    <col min="11776" max="11776" width="3" customWidth="1"/>
    <col min="11777" max="11777" width="6.5" customWidth="1"/>
    <col min="11778" max="11778" width="1.33203125" customWidth="1"/>
    <col min="11779" max="11779" width="13.33203125" customWidth="1"/>
    <col min="11780" max="11780" width="20.5" customWidth="1"/>
    <col min="11781" max="11781" width="0" hidden="1" customWidth="1"/>
    <col min="11782" max="11782" width="33.33203125" customWidth="1"/>
    <col min="11785" max="11785" width="8" customWidth="1"/>
    <col min="11787" max="11787" width="1.5" customWidth="1"/>
    <col min="11788" max="11788" width="21.83203125" customWidth="1"/>
    <col min="11789" max="11790" width="0" hidden="1" customWidth="1"/>
    <col min="11792" max="11792" width="13" bestFit="1" customWidth="1"/>
    <col min="11793" max="11793" width="12.5" customWidth="1"/>
    <col min="11802" max="11802" width="14.6640625" customWidth="1"/>
    <col min="12027" max="12027" width="40.1640625" customWidth="1"/>
    <col min="12030" max="12030" width="0.5" customWidth="1"/>
    <col min="12031" max="12031" width="6.5" customWidth="1"/>
    <col min="12032" max="12032" width="3" customWidth="1"/>
    <col min="12033" max="12033" width="6.5" customWidth="1"/>
    <col min="12034" max="12034" width="1.33203125" customWidth="1"/>
    <col min="12035" max="12035" width="13.33203125" customWidth="1"/>
    <col min="12036" max="12036" width="20.5" customWidth="1"/>
    <col min="12037" max="12037" width="0" hidden="1" customWidth="1"/>
    <col min="12038" max="12038" width="33.33203125" customWidth="1"/>
    <col min="12041" max="12041" width="8" customWidth="1"/>
    <col min="12043" max="12043" width="1.5" customWidth="1"/>
    <col min="12044" max="12044" width="21.83203125" customWidth="1"/>
    <col min="12045" max="12046" width="0" hidden="1" customWidth="1"/>
    <col min="12048" max="12048" width="13" bestFit="1" customWidth="1"/>
    <col min="12049" max="12049" width="12.5" customWidth="1"/>
    <col min="12058" max="12058" width="14.6640625" customWidth="1"/>
    <col min="12283" max="12283" width="40.1640625" customWidth="1"/>
    <col min="12286" max="12286" width="0.5" customWidth="1"/>
    <col min="12287" max="12287" width="6.5" customWidth="1"/>
    <col min="12288" max="12288" width="3" customWidth="1"/>
    <col min="12289" max="12289" width="6.5" customWidth="1"/>
    <col min="12290" max="12290" width="1.33203125" customWidth="1"/>
    <col min="12291" max="12291" width="13.33203125" customWidth="1"/>
    <col min="12292" max="12292" width="20.5" customWidth="1"/>
    <col min="12293" max="12293" width="0" hidden="1" customWidth="1"/>
    <col min="12294" max="12294" width="33.33203125" customWidth="1"/>
    <col min="12297" max="12297" width="8" customWidth="1"/>
    <col min="12299" max="12299" width="1.5" customWidth="1"/>
    <col min="12300" max="12300" width="21.83203125" customWidth="1"/>
    <col min="12301" max="12302" width="0" hidden="1" customWidth="1"/>
    <col min="12304" max="12304" width="13" bestFit="1" customWidth="1"/>
    <col min="12305" max="12305" width="12.5" customWidth="1"/>
    <col min="12314" max="12314" width="14.6640625" customWidth="1"/>
    <col min="12539" max="12539" width="40.1640625" customWidth="1"/>
    <col min="12542" max="12542" width="0.5" customWidth="1"/>
    <col min="12543" max="12543" width="6.5" customWidth="1"/>
    <col min="12544" max="12544" width="3" customWidth="1"/>
    <col min="12545" max="12545" width="6.5" customWidth="1"/>
    <col min="12546" max="12546" width="1.33203125" customWidth="1"/>
    <col min="12547" max="12547" width="13.33203125" customWidth="1"/>
    <col min="12548" max="12548" width="20.5" customWidth="1"/>
    <col min="12549" max="12549" width="0" hidden="1" customWidth="1"/>
    <col min="12550" max="12550" width="33.33203125" customWidth="1"/>
    <col min="12553" max="12553" width="8" customWidth="1"/>
    <col min="12555" max="12555" width="1.5" customWidth="1"/>
    <col min="12556" max="12556" width="21.83203125" customWidth="1"/>
    <col min="12557" max="12558" width="0" hidden="1" customWidth="1"/>
    <col min="12560" max="12560" width="13" bestFit="1" customWidth="1"/>
    <col min="12561" max="12561" width="12.5" customWidth="1"/>
    <col min="12570" max="12570" width="14.6640625" customWidth="1"/>
    <col min="12795" max="12795" width="40.1640625" customWidth="1"/>
    <col min="12798" max="12798" width="0.5" customWidth="1"/>
    <col min="12799" max="12799" width="6.5" customWidth="1"/>
    <col min="12800" max="12800" width="3" customWidth="1"/>
    <col min="12801" max="12801" width="6.5" customWidth="1"/>
    <col min="12802" max="12802" width="1.33203125" customWidth="1"/>
    <col min="12803" max="12803" width="13.33203125" customWidth="1"/>
    <col min="12804" max="12804" width="20.5" customWidth="1"/>
    <col min="12805" max="12805" width="0" hidden="1" customWidth="1"/>
    <col min="12806" max="12806" width="33.33203125" customWidth="1"/>
    <col min="12809" max="12809" width="8" customWidth="1"/>
    <col min="12811" max="12811" width="1.5" customWidth="1"/>
    <col min="12812" max="12812" width="21.83203125" customWidth="1"/>
    <col min="12813" max="12814" width="0" hidden="1" customWidth="1"/>
    <col min="12816" max="12816" width="13" bestFit="1" customWidth="1"/>
    <col min="12817" max="12817" width="12.5" customWidth="1"/>
    <col min="12826" max="12826" width="14.6640625" customWidth="1"/>
    <col min="13051" max="13051" width="40.1640625" customWidth="1"/>
    <col min="13054" max="13054" width="0.5" customWidth="1"/>
    <col min="13055" max="13055" width="6.5" customWidth="1"/>
    <col min="13056" max="13056" width="3" customWidth="1"/>
    <col min="13057" max="13057" width="6.5" customWidth="1"/>
    <col min="13058" max="13058" width="1.33203125" customWidth="1"/>
    <col min="13059" max="13059" width="13.33203125" customWidth="1"/>
    <col min="13060" max="13060" width="20.5" customWidth="1"/>
    <col min="13061" max="13061" width="0" hidden="1" customWidth="1"/>
    <col min="13062" max="13062" width="33.33203125" customWidth="1"/>
    <col min="13065" max="13065" width="8" customWidth="1"/>
    <col min="13067" max="13067" width="1.5" customWidth="1"/>
    <col min="13068" max="13068" width="21.83203125" customWidth="1"/>
    <col min="13069" max="13070" width="0" hidden="1" customWidth="1"/>
    <col min="13072" max="13072" width="13" bestFit="1" customWidth="1"/>
    <col min="13073" max="13073" width="12.5" customWidth="1"/>
    <col min="13082" max="13082" width="14.6640625" customWidth="1"/>
    <col min="13307" max="13307" width="40.1640625" customWidth="1"/>
    <col min="13310" max="13310" width="0.5" customWidth="1"/>
    <col min="13311" max="13311" width="6.5" customWidth="1"/>
    <col min="13312" max="13312" width="3" customWidth="1"/>
    <col min="13313" max="13313" width="6.5" customWidth="1"/>
    <col min="13314" max="13314" width="1.33203125" customWidth="1"/>
    <col min="13315" max="13315" width="13.33203125" customWidth="1"/>
    <col min="13316" max="13316" width="20.5" customWidth="1"/>
    <col min="13317" max="13317" width="0" hidden="1" customWidth="1"/>
    <col min="13318" max="13318" width="33.33203125" customWidth="1"/>
    <col min="13321" max="13321" width="8" customWidth="1"/>
    <col min="13323" max="13323" width="1.5" customWidth="1"/>
    <col min="13324" max="13324" width="21.83203125" customWidth="1"/>
    <col min="13325" max="13326" width="0" hidden="1" customWidth="1"/>
    <col min="13328" max="13328" width="13" bestFit="1" customWidth="1"/>
    <col min="13329" max="13329" width="12.5" customWidth="1"/>
    <col min="13338" max="13338" width="14.6640625" customWidth="1"/>
    <col min="13563" max="13563" width="40.1640625" customWidth="1"/>
    <col min="13566" max="13566" width="0.5" customWidth="1"/>
    <col min="13567" max="13567" width="6.5" customWidth="1"/>
    <col min="13568" max="13568" width="3" customWidth="1"/>
    <col min="13569" max="13569" width="6.5" customWidth="1"/>
    <col min="13570" max="13570" width="1.33203125" customWidth="1"/>
    <col min="13571" max="13571" width="13.33203125" customWidth="1"/>
    <col min="13572" max="13572" width="20.5" customWidth="1"/>
    <col min="13573" max="13573" width="0" hidden="1" customWidth="1"/>
    <col min="13574" max="13574" width="33.33203125" customWidth="1"/>
    <col min="13577" max="13577" width="8" customWidth="1"/>
    <col min="13579" max="13579" width="1.5" customWidth="1"/>
    <col min="13580" max="13580" width="21.83203125" customWidth="1"/>
    <col min="13581" max="13582" width="0" hidden="1" customWidth="1"/>
    <col min="13584" max="13584" width="13" bestFit="1" customWidth="1"/>
    <col min="13585" max="13585" width="12.5" customWidth="1"/>
    <col min="13594" max="13594" width="14.6640625" customWidth="1"/>
    <col min="13819" max="13819" width="40.1640625" customWidth="1"/>
    <col min="13822" max="13822" width="0.5" customWidth="1"/>
    <col min="13823" max="13823" width="6.5" customWidth="1"/>
    <col min="13824" max="13824" width="3" customWidth="1"/>
    <col min="13825" max="13825" width="6.5" customWidth="1"/>
    <col min="13826" max="13826" width="1.33203125" customWidth="1"/>
    <col min="13827" max="13827" width="13.33203125" customWidth="1"/>
    <col min="13828" max="13828" width="20.5" customWidth="1"/>
    <col min="13829" max="13829" width="0" hidden="1" customWidth="1"/>
    <col min="13830" max="13830" width="33.33203125" customWidth="1"/>
    <col min="13833" max="13833" width="8" customWidth="1"/>
    <col min="13835" max="13835" width="1.5" customWidth="1"/>
    <col min="13836" max="13836" width="21.83203125" customWidth="1"/>
    <col min="13837" max="13838" width="0" hidden="1" customWidth="1"/>
    <col min="13840" max="13840" width="13" bestFit="1" customWidth="1"/>
    <col min="13841" max="13841" width="12.5" customWidth="1"/>
    <col min="13850" max="13850" width="14.6640625" customWidth="1"/>
    <col min="14075" max="14075" width="40.1640625" customWidth="1"/>
    <col min="14078" max="14078" width="0.5" customWidth="1"/>
    <col min="14079" max="14079" width="6.5" customWidth="1"/>
    <col min="14080" max="14080" width="3" customWidth="1"/>
    <col min="14081" max="14081" width="6.5" customWidth="1"/>
    <col min="14082" max="14082" width="1.33203125" customWidth="1"/>
    <col min="14083" max="14083" width="13.33203125" customWidth="1"/>
    <col min="14084" max="14084" width="20.5" customWidth="1"/>
    <col min="14085" max="14085" width="0" hidden="1" customWidth="1"/>
    <col min="14086" max="14086" width="33.33203125" customWidth="1"/>
    <col min="14089" max="14089" width="8" customWidth="1"/>
    <col min="14091" max="14091" width="1.5" customWidth="1"/>
    <col min="14092" max="14092" width="21.83203125" customWidth="1"/>
    <col min="14093" max="14094" width="0" hidden="1" customWidth="1"/>
    <col min="14096" max="14096" width="13" bestFit="1" customWidth="1"/>
    <col min="14097" max="14097" width="12.5" customWidth="1"/>
    <col min="14106" max="14106" width="14.6640625" customWidth="1"/>
    <col min="14331" max="14331" width="40.1640625" customWidth="1"/>
    <col min="14334" max="14334" width="0.5" customWidth="1"/>
    <col min="14335" max="14335" width="6.5" customWidth="1"/>
    <col min="14336" max="14336" width="3" customWidth="1"/>
    <col min="14337" max="14337" width="6.5" customWidth="1"/>
    <col min="14338" max="14338" width="1.33203125" customWidth="1"/>
    <col min="14339" max="14339" width="13.33203125" customWidth="1"/>
    <col min="14340" max="14340" width="20.5" customWidth="1"/>
    <col min="14341" max="14341" width="0" hidden="1" customWidth="1"/>
    <col min="14342" max="14342" width="33.33203125" customWidth="1"/>
    <col min="14345" max="14345" width="8" customWidth="1"/>
    <col min="14347" max="14347" width="1.5" customWidth="1"/>
    <col min="14348" max="14348" width="21.83203125" customWidth="1"/>
    <col min="14349" max="14350" width="0" hidden="1" customWidth="1"/>
    <col min="14352" max="14352" width="13" bestFit="1" customWidth="1"/>
    <col min="14353" max="14353" width="12.5" customWidth="1"/>
    <col min="14362" max="14362" width="14.6640625" customWidth="1"/>
    <col min="14587" max="14587" width="40.1640625" customWidth="1"/>
    <col min="14590" max="14590" width="0.5" customWidth="1"/>
    <col min="14591" max="14591" width="6.5" customWidth="1"/>
    <col min="14592" max="14592" width="3" customWidth="1"/>
    <col min="14593" max="14593" width="6.5" customWidth="1"/>
    <col min="14594" max="14594" width="1.33203125" customWidth="1"/>
    <col min="14595" max="14595" width="13.33203125" customWidth="1"/>
    <col min="14596" max="14596" width="20.5" customWidth="1"/>
    <col min="14597" max="14597" width="0" hidden="1" customWidth="1"/>
    <col min="14598" max="14598" width="33.33203125" customWidth="1"/>
    <col min="14601" max="14601" width="8" customWidth="1"/>
    <col min="14603" max="14603" width="1.5" customWidth="1"/>
    <col min="14604" max="14604" width="21.83203125" customWidth="1"/>
    <col min="14605" max="14606" width="0" hidden="1" customWidth="1"/>
    <col min="14608" max="14608" width="13" bestFit="1" customWidth="1"/>
    <col min="14609" max="14609" width="12.5" customWidth="1"/>
    <col min="14618" max="14618" width="14.6640625" customWidth="1"/>
    <col min="14843" max="14843" width="40.1640625" customWidth="1"/>
    <col min="14846" max="14846" width="0.5" customWidth="1"/>
    <col min="14847" max="14847" width="6.5" customWidth="1"/>
    <col min="14848" max="14848" width="3" customWidth="1"/>
    <col min="14849" max="14849" width="6.5" customWidth="1"/>
    <col min="14850" max="14850" width="1.33203125" customWidth="1"/>
    <col min="14851" max="14851" width="13.33203125" customWidth="1"/>
    <col min="14852" max="14852" width="20.5" customWidth="1"/>
    <col min="14853" max="14853" width="0" hidden="1" customWidth="1"/>
    <col min="14854" max="14854" width="33.33203125" customWidth="1"/>
    <col min="14857" max="14857" width="8" customWidth="1"/>
    <col min="14859" max="14859" width="1.5" customWidth="1"/>
    <col min="14860" max="14860" width="21.83203125" customWidth="1"/>
    <col min="14861" max="14862" width="0" hidden="1" customWidth="1"/>
    <col min="14864" max="14864" width="13" bestFit="1" customWidth="1"/>
    <col min="14865" max="14865" width="12.5" customWidth="1"/>
    <col min="14874" max="14874" width="14.6640625" customWidth="1"/>
    <col min="15099" max="15099" width="40.1640625" customWidth="1"/>
    <col min="15102" max="15102" width="0.5" customWidth="1"/>
    <col min="15103" max="15103" width="6.5" customWidth="1"/>
    <col min="15104" max="15104" width="3" customWidth="1"/>
    <col min="15105" max="15105" width="6.5" customWidth="1"/>
    <col min="15106" max="15106" width="1.33203125" customWidth="1"/>
    <col min="15107" max="15107" width="13.33203125" customWidth="1"/>
    <col min="15108" max="15108" width="20.5" customWidth="1"/>
    <col min="15109" max="15109" width="0" hidden="1" customWidth="1"/>
    <col min="15110" max="15110" width="33.33203125" customWidth="1"/>
    <col min="15113" max="15113" width="8" customWidth="1"/>
    <col min="15115" max="15115" width="1.5" customWidth="1"/>
    <col min="15116" max="15116" width="21.83203125" customWidth="1"/>
    <col min="15117" max="15118" width="0" hidden="1" customWidth="1"/>
    <col min="15120" max="15120" width="13" bestFit="1" customWidth="1"/>
    <col min="15121" max="15121" width="12.5" customWidth="1"/>
    <col min="15130" max="15130" width="14.6640625" customWidth="1"/>
    <col min="15355" max="15355" width="40.1640625" customWidth="1"/>
    <col min="15358" max="15358" width="0.5" customWidth="1"/>
    <col min="15359" max="15359" width="6.5" customWidth="1"/>
    <col min="15360" max="15360" width="3" customWidth="1"/>
    <col min="15361" max="15361" width="6.5" customWidth="1"/>
    <col min="15362" max="15362" width="1.33203125" customWidth="1"/>
    <col min="15363" max="15363" width="13.33203125" customWidth="1"/>
    <col min="15364" max="15364" width="20.5" customWidth="1"/>
    <col min="15365" max="15365" width="0" hidden="1" customWidth="1"/>
    <col min="15366" max="15366" width="33.33203125" customWidth="1"/>
    <col min="15369" max="15369" width="8" customWidth="1"/>
    <col min="15371" max="15371" width="1.5" customWidth="1"/>
    <col min="15372" max="15372" width="21.83203125" customWidth="1"/>
    <col min="15373" max="15374" width="0" hidden="1" customWidth="1"/>
    <col min="15376" max="15376" width="13" bestFit="1" customWidth="1"/>
    <col min="15377" max="15377" width="12.5" customWidth="1"/>
    <col min="15386" max="15386" width="14.6640625" customWidth="1"/>
    <col min="15611" max="15611" width="40.1640625" customWidth="1"/>
    <col min="15614" max="15614" width="0.5" customWidth="1"/>
    <col min="15615" max="15615" width="6.5" customWidth="1"/>
    <col min="15616" max="15616" width="3" customWidth="1"/>
    <col min="15617" max="15617" width="6.5" customWidth="1"/>
    <col min="15618" max="15618" width="1.33203125" customWidth="1"/>
    <col min="15619" max="15619" width="13.33203125" customWidth="1"/>
    <col min="15620" max="15620" width="20.5" customWidth="1"/>
    <col min="15621" max="15621" width="0" hidden="1" customWidth="1"/>
    <col min="15622" max="15622" width="33.33203125" customWidth="1"/>
    <col min="15625" max="15625" width="8" customWidth="1"/>
    <col min="15627" max="15627" width="1.5" customWidth="1"/>
    <col min="15628" max="15628" width="21.83203125" customWidth="1"/>
    <col min="15629" max="15630" width="0" hidden="1" customWidth="1"/>
    <col min="15632" max="15632" width="13" bestFit="1" customWidth="1"/>
    <col min="15633" max="15633" width="12.5" customWidth="1"/>
    <col min="15642" max="15642" width="14.6640625" customWidth="1"/>
    <col min="15867" max="15867" width="40.1640625" customWidth="1"/>
    <col min="15870" max="15870" width="0.5" customWidth="1"/>
    <col min="15871" max="15871" width="6.5" customWidth="1"/>
    <col min="15872" max="15872" width="3" customWidth="1"/>
    <col min="15873" max="15873" width="6.5" customWidth="1"/>
    <col min="15874" max="15874" width="1.33203125" customWidth="1"/>
    <col min="15875" max="15875" width="13.33203125" customWidth="1"/>
    <col min="15876" max="15876" width="20.5" customWidth="1"/>
    <col min="15877" max="15877" width="0" hidden="1" customWidth="1"/>
    <col min="15878" max="15878" width="33.33203125" customWidth="1"/>
    <col min="15881" max="15881" width="8" customWidth="1"/>
    <col min="15883" max="15883" width="1.5" customWidth="1"/>
    <col min="15884" max="15884" width="21.83203125" customWidth="1"/>
    <col min="15885" max="15886" width="0" hidden="1" customWidth="1"/>
    <col min="15888" max="15888" width="13" bestFit="1" customWidth="1"/>
    <col min="15889" max="15889" width="12.5" customWidth="1"/>
    <col min="15898" max="15898" width="14.6640625" customWidth="1"/>
    <col min="16123" max="16123" width="40.1640625" customWidth="1"/>
    <col min="16126" max="16126" width="0.5" customWidth="1"/>
    <col min="16127" max="16127" width="6.5" customWidth="1"/>
    <col min="16128" max="16128" width="3" customWidth="1"/>
    <col min="16129" max="16129" width="6.5" customWidth="1"/>
    <col min="16130" max="16130" width="1.33203125" customWidth="1"/>
    <col min="16131" max="16131" width="13.33203125" customWidth="1"/>
    <col min="16132" max="16132" width="20.5" customWidth="1"/>
    <col min="16133" max="16133" width="0" hidden="1" customWidth="1"/>
    <col min="16134" max="16134" width="33.33203125" customWidth="1"/>
    <col min="16137" max="16137" width="8" customWidth="1"/>
    <col min="16139" max="16139" width="1.5" customWidth="1"/>
    <col min="16140" max="16140" width="21.83203125" customWidth="1"/>
    <col min="16141" max="16142" width="0" hidden="1" customWidth="1"/>
    <col min="16144" max="16144" width="13" bestFit="1" customWidth="1"/>
    <col min="16145" max="16145" width="12.5" customWidth="1"/>
    <col min="16154" max="16154" width="14.6640625" customWidth="1"/>
  </cols>
  <sheetData>
    <row r="1" spans="1:26" ht="25">
      <c r="A1" s="1891" t="s">
        <v>4558</v>
      </c>
      <c r="B1" s="1891"/>
      <c r="C1" s="1891"/>
      <c r="D1" s="1891"/>
      <c r="E1" s="1891"/>
      <c r="F1" s="1891"/>
      <c r="G1" s="1891"/>
      <c r="H1" s="1891"/>
      <c r="I1" s="1891"/>
      <c r="J1" s="1891"/>
      <c r="K1" s="1891"/>
      <c r="L1" s="1891"/>
      <c r="M1" s="1891"/>
      <c r="N1" s="1891"/>
      <c r="O1" s="1891"/>
      <c r="P1" s="186"/>
    </row>
    <row r="2" spans="1:26" ht="25">
      <c r="A2" s="1891" t="s">
        <v>4559</v>
      </c>
      <c r="B2" s="1891"/>
      <c r="C2" s="1891"/>
      <c r="D2" s="1891"/>
      <c r="E2" s="1891"/>
      <c r="F2" s="1891"/>
      <c r="G2" s="1891"/>
      <c r="H2" s="1891"/>
      <c r="I2" s="1891"/>
      <c r="J2" s="1891"/>
      <c r="K2" s="1891"/>
      <c r="L2" s="1891"/>
      <c r="M2" s="1891"/>
      <c r="N2" s="1891"/>
      <c r="O2" s="1891"/>
      <c r="P2" s="186"/>
    </row>
    <row r="3" spans="1:26">
      <c r="A3" s="1278"/>
      <c r="B3" s="1278"/>
      <c r="C3" s="1284"/>
      <c r="D3" s="1284"/>
      <c r="E3" s="1284"/>
      <c r="F3" s="1278"/>
      <c r="G3" s="1278"/>
      <c r="H3" s="1284"/>
      <c r="I3" s="1284"/>
      <c r="J3" s="1284"/>
      <c r="K3" s="1284"/>
      <c r="L3" s="1284"/>
      <c r="M3" s="1284"/>
      <c r="N3" s="1284"/>
      <c r="O3" s="1278"/>
      <c r="P3" s="186"/>
    </row>
    <row r="4" spans="1:26">
      <c r="A4" s="1278"/>
      <c r="B4" s="1278"/>
      <c r="C4" s="1284"/>
      <c r="D4" s="1284"/>
      <c r="E4" s="1284"/>
      <c r="F4" s="1278"/>
      <c r="G4" s="1278"/>
      <c r="H4" s="1284"/>
      <c r="I4" s="1284"/>
      <c r="J4" s="1284"/>
      <c r="K4" s="1284"/>
      <c r="L4" s="1890" t="s">
        <v>841</v>
      </c>
      <c r="M4" s="1890"/>
      <c r="N4" s="1890"/>
      <c r="O4" s="1890"/>
      <c r="P4" s="186"/>
    </row>
    <row r="5" spans="1:26" ht="16" thickBot="1">
      <c r="A5" s="1278"/>
      <c r="B5" s="1890" t="s">
        <v>1557</v>
      </c>
      <c r="C5" s="1890"/>
      <c r="D5" s="1890"/>
      <c r="E5" s="1278"/>
      <c r="F5" s="1278"/>
      <c r="G5" s="1893"/>
      <c r="H5" s="1893"/>
      <c r="I5" s="1893"/>
      <c r="J5" s="1893"/>
      <c r="K5" s="1893"/>
      <c r="L5" s="1893"/>
      <c r="M5" s="1893"/>
      <c r="N5" s="1284"/>
      <c r="O5" s="1892"/>
      <c r="P5" s="1892"/>
    </row>
    <row r="6" spans="1:26" s="808" customFormat="1" ht="23.25" customHeight="1">
      <c r="A6" s="2002" t="s">
        <v>2306</v>
      </c>
      <c r="B6" s="2003" t="s">
        <v>2898</v>
      </c>
      <c r="C6" s="2003" t="s">
        <v>3351</v>
      </c>
      <c r="D6" s="2003" t="s">
        <v>3352</v>
      </c>
      <c r="E6" s="2003"/>
      <c r="F6" s="2003" t="s">
        <v>2910</v>
      </c>
      <c r="G6" s="2003" t="s">
        <v>3354</v>
      </c>
      <c r="H6" s="2003" t="s">
        <v>2921</v>
      </c>
      <c r="I6" s="2003"/>
      <c r="J6" s="2003" t="s">
        <v>3355</v>
      </c>
      <c r="K6" s="2003" t="s">
        <v>2837</v>
      </c>
      <c r="L6" s="2003" t="s">
        <v>2911</v>
      </c>
      <c r="M6" s="2003" t="s">
        <v>2839</v>
      </c>
      <c r="N6" s="2003" t="s">
        <v>3356</v>
      </c>
      <c r="O6" s="2004" t="s">
        <v>3357</v>
      </c>
      <c r="P6" s="186"/>
    </row>
    <row r="7" spans="1:26" s="808" customFormat="1" ht="15" customHeight="1">
      <c r="A7" s="2005"/>
      <c r="B7" s="1888"/>
      <c r="C7" s="1888"/>
      <c r="D7" s="1888" t="s">
        <v>2913</v>
      </c>
      <c r="E7" s="1888" t="s">
        <v>3353</v>
      </c>
      <c r="F7" s="1888"/>
      <c r="G7" s="1888"/>
      <c r="H7" s="1888"/>
      <c r="I7" s="1888"/>
      <c r="J7" s="1888"/>
      <c r="K7" s="1888"/>
      <c r="L7" s="1689"/>
      <c r="M7" s="1888"/>
      <c r="N7" s="1888"/>
      <c r="O7" s="2006"/>
      <c r="P7" s="186"/>
    </row>
    <row r="8" spans="1:26" s="808" customFormat="1" ht="23.25" customHeight="1" thickBot="1">
      <c r="A8" s="2012"/>
      <c r="B8" s="1889"/>
      <c r="C8" s="1889"/>
      <c r="D8" s="1889"/>
      <c r="E8" s="1889"/>
      <c r="F8" s="1889"/>
      <c r="G8" s="1889"/>
      <c r="H8" s="1666" t="s">
        <v>2844</v>
      </c>
      <c r="I8" s="1666" t="s">
        <v>2834</v>
      </c>
      <c r="J8" s="1889"/>
      <c r="K8" s="1889"/>
      <c r="L8" s="1690"/>
      <c r="M8" s="1889"/>
      <c r="N8" s="1889"/>
      <c r="O8" s="2013"/>
      <c r="P8" s="186"/>
    </row>
    <row r="9" spans="1:26" s="808" customFormat="1" ht="22" customHeight="1" thickBot="1">
      <c r="A9" s="2016">
        <v>1</v>
      </c>
      <c r="B9" s="1285">
        <v>2</v>
      </c>
      <c r="C9" s="1285">
        <v>3</v>
      </c>
      <c r="D9" s="1285">
        <v>4</v>
      </c>
      <c r="E9" s="1285">
        <v>5</v>
      </c>
      <c r="F9" s="1285">
        <v>6</v>
      </c>
      <c r="G9" s="1285">
        <v>7</v>
      </c>
      <c r="H9" s="1285">
        <v>8</v>
      </c>
      <c r="I9" s="1285">
        <v>9</v>
      </c>
      <c r="J9" s="1285">
        <v>10</v>
      </c>
      <c r="K9" s="1285">
        <v>11</v>
      </c>
      <c r="L9" s="1285">
        <v>12</v>
      </c>
      <c r="M9" s="1285">
        <v>13</v>
      </c>
      <c r="N9" s="1285">
        <v>14</v>
      </c>
      <c r="O9" s="2017">
        <v>15</v>
      </c>
      <c r="P9" s="186"/>
    </row>
    <row r="10" spans="1:26" ht="21" customHeight="1" thickTop="1">
      <c r="A10" s="2014"/>
      <c r="B10" s="1286"/>
      <c r="C10" s="1287"/>
      <c r="D10" s="1286"/>
      <c r="E10" s="1286"/>
      <c r="F10" s="1286"/>
      <c r="G10" s="1286"/>
      <c r="H10" s="1286"/>
      <c r="I10" s="1287"/>
      <c r="J10" s="1287"/>
      <c r="K10" s="1287"/>
      <c r="L10" s="1287"/>
      <c r="M10" s="1286"/>
      <c r="N10" s="1287"/>
      <c r="O10" s="2015"/>
      <c r="P10" s="185"/>
    </row>
    <row r="11" spans="1:26" ht="34" customHeight="1">
      <c r="A11" s="2008">
        <v>1</v>
      </c>
      <c r="B11" s="1288" t="s">
        <v>885</v>
      </c>
      <c r="C11" s="1280" t="s">
        <v>841</v>
      </c>
      <c r="D11" s="1289" t="s">
        <v>841</v>
      </c>
      <c r="E11" s="1289" t="s">
        <v>841</v>
      </c>
      <c r="F11" s="1289" t="s">
        <v>841</v>
      </c>
      <c r="G11" s="1289" t="s">
        <v>841</v>
      </c>
      <c r="H11" s="1289" t="s">
        <v>841</v>
      </c>
      <c r="I11" s="1280" t="s">
        <v>841</v>
      </c>
      <c r="J11" s="1280" t="s">
        <v>841</v>
      </c>
      <c r="K11" s="1280" t="s">
        <v>841</v>
      </c>
      <c r="L11" s="1280" t="s">
        <v>841</v>
      </c>
      <c r="M11" s="1289" t="s">
        <v>841</v>
      </c>
      <c r="N11" s="1280" t="s">
        <v>841</v>
      </c>
      <c r="O11" s="2007"/>
      <c r="P11" s="185"/>
    </row>
    <row r="12" spans="1:26" ht="34" customHeight="1">
      <c r="A12" s="2008" t="s">
        <v>1570</v>
      </c>
      <c r="B12" s="1288" t="s">
        <v>1556</v>
      </c>
      <c r="C12" s="1280" t="s">
        <v>841</v>
      </c>
      <c r="D12" s="1289" t="s">
        <v>841</v>
      </c>
      <c r="E12" s="1289" t="s">
        <v>841</v>
      </c>
      <c r="F12" s="1289" t="s">
        <v>841</v>
      </c>
      <c r="G12" s="1289" t="s">
        <v>841</v>
      </c>
      <c r="H12" s="1289" t="s">
        <v>841</v>
      </c>
      <c r="I12" s="1280" t="s">
        <v>841</v>
      </c>
      <c r="J12" s="1280" t="s">
        <v>841</v>
      </c>
      <c r="K12" s="1280" t="s">
        <v>841</v>
      </c>
      <c r="L12" s="1280" t="s">
        <v>841</v>
      </c>
      <c r="M12" s="1289" t="s">
        <v>841</v>
      </c>
      <c r="N12" s="1290"/>
      <c r="O12" s="2007"/>
      <c r="P12" s="185"/>
    </row>
    <row r="13" spans="1:26" ht="34" customHeight="1">
      <c r="A13" s="2008" t="s">
        <v>1572</v>
      </c>
      <c r="B13" s="1288" t="s">
        <v>1556</v>
      </c>
      <c r="C13" s="1280"/>
      <c r="D13" s="1289"/>
      <c r="E13" s="1289"/>
      <c r="F13" s="1289"/>
      <c r="G13" s="1289"/>
      <c r="H13" s="1289"/>
      <c r="I13" s="1280"/>
      <c r="J13" s="1280"/>
      <c r="K13" s="1280"/>
      <c r="L13" s="1280"/>
      <c r="M13" s="1289"/>
      <c r="N13" s="1291">
        <f>SUM(N14:N35)</f>
        <v>4817675546</v>
      </c>
      <c r="O13" s="2007"/>
      <c r="P13" s="561">
        <v>2874161546</v>
      </c>
      <c r="Q13" t="s">
        <v>1573</v>
      </c>
      <c r="Z13" s="165">
        <v>120008000</v>
      </c>
    </row>
    <row r="14" spans="1:26" ht="53" customHeight="1">
      <c r="A14" s="2009">
        <v>1</v>
      </c>
      <c r="B14" s="1279" t="s">
        <v>3345</v>
      </c>
      <c r="C14" s="1292"/>
      <c r="D14" s="1292"/>
      <c r="E14" s="1292"/>
      <c r="F14" s="1289"/>
      <c r="G14" s="1289"/>
      <c r="H14" s="1280"/>
      <c r="I14" s="1280"/>
      <c r="J14" s="1280">
        <v>2014</v>
      </c>
      <c r="K14" s="1280"/>
      <c r="L14" s="1280"/>
      <c r="M14" s="1280" t="s">
        <v>886</v>
      </c>
      <c r="N14" s="1293">
        <v>37761000</v>
      </c>
      <c r="O14" s="2007"/>
      <c r="P14" s="185"/>
      <c r="R14" s="145"/>
    </row>
    <row r="15" spans="1:26" ht="48" customHeight="1">
      <c r="A15" s="2009">
        <v>2</v>
      </c>
      <c r="B15" s="1279" t="s">
        <v>3346</v>
      </c>
      <c r="C15" s="1292"/>
      <c r="D15" s="1292" t="s">
        <v>3348</v>
      </c>
      <c r="E15" s="1292"/>
      <c r="F15" s="1289"/>
      <c r="G15" s="1289" t="s">
        <v>3171</v>
      </c>
      <c r="H15" s="1280"/>
      <c r="I15" s="1280"/>
      <c r="J15" s="1280">
        <v>2015</v>
      </c>
      <c r="K15" s="1280" t="s">
        <v>3350</v>
      </c>
      <c r="L15" s="1280"/>
      <c r="M15" s="1280" t="s">
        <v>886</v>
      </c>
      <c r="N15" s="1293">
        <v>33805000</v>
      </c>
      <c r="O15" s="2007"/>
      <c r="P15" s="185"/>
    </row>
    <row r="16" spans="1:26" s="743" customFormat="1" ht="44" customHeight="1">
      <c r="A16" s="2009">
        <v>3</v>
      </c>
      <c r="B16" s="1279" t="s">
        <v>2828</v>
      </c>
      <c r="C16" s="1292"/>
      <c r="D16" s="1292"/>
      <c r="E16" s="1292"/>
      <c r="F16" s="1289"/>
      <c r="G16" s="1289"/>
      <c r="H16" s="1280"/>
      <c r="I16" s="1280"/>
      <c r="J16" s="1280">
        <v>2017</v>
      </c>
      <c r="K16" s="1280"/>
      <c r="L16" s="1280"/>
      <c r="M16" s="1280" t="s">
        <v>886</v>
      </c>
      <c r="N16" s="1293">
        <v>165894000</v>
      </c>
      <c r="O16" s="2007"/>
      <c r="P16" s="742"/>
    </row>
    <row r="17" spans="1:17" ht="50" customHeight="1">
      <c r="A17" s="2009">
        <v>4</v>
      </c>
      <c r="B17" s="1279" t="s">
        <v>2829</v>
      </c>
      <c r="C17" s="1292"/>
      <c r="D17" s="1292"/>
      <c r="E17" s="1292"/>
      <c r="F17" s="1289"/>
      <c r="G17" s="1289"/>
      <c r="H17" s="1280"/>
      <c r="I17" s="1280"/>
      <c r="J17" s="1280">
        <v>2017</v>
      </c>
      <c r="K17" s="1280"/>
      <c r="L17" s="1280"/>
      <c r="M17" s="1280" t="s">
        <v>886</v>
      </c>
      <c r="N17" s="1293">
        <v>815014546</v>
      </c>
      <c r="O17" s="2007"/>
      <c r="P17" s="185"/>
    </row>
    <row r="18" spans="1:17" ht="63" customHeight="1">
      <c r="A18" s="2009">
        <v>5</v>
      </c>
      <c r="B18" s="1279" t="s">
        <v>2830</v>
      </c>
      <c r="C18" s="1292"/>
      <c r="D18" s="1292"/>
      <c r="E18" s="1292"/>
      <c r="F18" s="1289"/>
      <c r="G18" s="1289"/>
      <c r="H18" s="1280"/>
      <c r="I18" s="1280"/>
      <c r="J18" s="1280">
        <v>2017</v>
      </c>
      <c r="K18" s="1280"/>
      <c r="L18" s="1280"/>
      <c r="M18" s="1280" t="s">
        <v>886</v>
      </c>
      <c r="N18" s="1293">
        <v>509939000</v>
      </c>
      <c r="O18" s="2007"/>
      <c r="P18" s="185"/>
      <c r="Q18" s="145"/>
    </row>
    <row r="19" spans="1:17" ht="44" customHeight="1">
      <c r="A19" s="2009">
        <v>6</v>
      </c>
      <c r="B19" s="1279" t="s">
        <v>2831</v>
      </c>
      <c r="C19" s="1292"/>
      <c r="D19" s="1292"/>
      <c r="E19" s="1292"/>
      <c r="F19" s="1289"/>
      <c r="G19" s="1289"/>
      <c r="H19" s="1280"/>
      <c r="I19" s="1280"/>
      <c r="J19" s="1280">
        <v>2017</v>
      </c>
      <c r="K19" s="1280"/>
      <c r="L19" s="1280"/>
      <c r="M19" s="1280" t="s">
        <v>886</v>
      </c>
      <c r="N19" s="1293">
        <v>165925000</v>
      </c>
      <c r="O19" s="2007"/>
      <c r="P19" s="185"/>
    </row>
    <row r="20" spans="1:17" ht="49" customHeight="1">
      <c r="A20" s="2009">
        <v>7</v>
      </c>
      <c r="B20" s="1279" t="s">
        <v>2832</v>
      </c>
      <c r="C20" s="1292"/>
      <c r="D20" s="1292"/>
      <c r="E20" s="1292"/>
      <c r="F20" s="1289"/>
      <c r="G20" s="1289"/>
      <c r="H20" s="1280"/>
      <c r="I20" s="1280"/>
      <c r="J20" s="1280">
        <v>2017</v>
      </c>
      <c r="K20" s="1280"/>
      <c r="L20" s="1280"/>
      <c r="M20" s="1280" t="s">
        <v>886</v>
      </c>
      <c r="N20" s="1293">
        <v>164933000</v>
      </c>
      <c r="O20" s="2007"/>
      <c r="P20" s="185"/>
    </row>
    <row r="21" spans="1:17" ht="47" customHeight="1">
      <c r="A21" s="2009">
        <v>8</v>
      </c>
      <c r="B21" s="1279" t="s">
        <v>3422</v>
      </c>
      <c r="C21" s="1292"/>
      <c r="D21" s="1292"/>
      <c r="E21" s="1292"/>
      <c r="F21" s="1289"/>
      <c r="G21" s="1289"/>
      <c r="H21" s="1280" t="s">
        <v>3434</v>
      </c>
      <c r="I21" s="1280" t="s">
        <v>3428</v>
      </c>
      <c r="J21" s="1280">
        <v>2018</v>
      </c>
      <c r="K21" s="1280"/>
      <c r="L21" s="1280"/>
      <c r="M21" s="1280" t="s">
        <v>886</v>
      </c>
      <c r="N21" s="1293">
        <v>388480000</v>
      </c>
      <c r="O21" s="2007"/>
      <c r="P21" s="185"/>
    </row>
    <row r="22" spans="1:17" ht="47" customHeight="1">
      <c r="A22" s="2009">
        <v>9</v>
      </c>
      <c r="B22" s="1279" t="s">
        <v>3423</v>
      </c>
      <c r="C22" s="1292"/>
      <c r="D22" s="1292"/>
      <c r="E22" s="1292"/>
      <c r="F22" s="1289"/>
      <c r="G22" s="1289"/>
      <c r="H22" s="1280" t="s">
        <v>3435</v>
      </c>
      <c r="I22" s="1280" t="s">
        <v>3429</v>
      </c>
      <c r="J22" s="1280">
        <v>2018</v>
      </c>
      <c r="K22" s="1280"/>
      <c r="L22" s="1280"/>
      <c r="M22" s="1280" t="s">
        <v>886</v>
      </c>
      <c r="N22" s="1293">
        <v>143332000</v>
      </c>
      <c r="O22" s="2007"/>
      <c r="P22" s="185"/>
    </row>
    <row r="23" spans="1:17" ht="47" customHeight="1">
      <c r="A23" s="2009">
        <v>10</v>
      </c>
      <c r="B23" s="1279" t="s">
        <v>3424</v>
      </c>
      <c r="C23" s="1292"/>
      <c r="D23" s="1292"/>
      <c r="E23" s="1292"/>
      <c r="F23" s="1289"/>
      <c r="G23" s="1289"/>
      <c r="H23" s="1280" t="s">
        <v>3435</v>
      </c>
      <c r="I23" s="1280" t="s">
        <v>3430</v>
      </c>
      <c r="J23" s="1280">
        <v>2018</v>
      </c>
      <c r="K23" s="1280"/>
      <c r="L23" s="1280"/>
      <c r="M23" s="1280" t="s">
        <v>886</v>
      </c>
      <c r="N23" s="1293">
        <v>143332000</v>
      </c>
      <c r="O23" s="2007"/>
      <c r="P23" s="185"/>
    </row>
    <row r="24" spans="1:17" ht="47" customHeight="1">
      <c r="A24" s="2009">
        <v>11</v>
      </c>
      <c r="B24" s="1279" t="s">
        <v>3425</v>
      </c>
      <c r="C24" s="1292"/>
      <c r="D24" s="1292"/>
      <c r="E24" s="1292"/>
      <c r="F24" s="1289"/>
      <c r="G24" s="1289"/>
      <c r="H24" s="1280" t="s">
        <v>3435</v>
      </c>
      <c r="I24" s="1280" t="s">
        <v>3431</v>
      </c>
      <c r="J24" s="1280">
        <v>2018</v>
      </c>
      <c r="K24" s="1280"/>
      <c r="L24" s="1280"/>
      <c r="M24" s="1280" t="s">
        <v>886</v>
      </c>
      <c r="N24" s="1293">
        <v>143332000</v>
      </c>
      <c r="O24" s="2007"/>
      <c r="P24" s="185"/>
    </row>
    <row r="25" spans="1:17" ht="47" customHeight="1">
      <c r="A25" s="2009">
        <v>12</v>
      </c>
      <c r="B25" s="1279" t="s">
        <v>3426</v>
      </c>
      <c r="C25" s="1292"/>
      <c r="D25" s="1292"/>
      <c r="E25" s="1292"/>
      <c r="F25" s="1289"/>
      <c r="G25" s="1289"/>
      <c r="H25" s="1280" t="s">
        <v>3435</v>
      </c>
      <c r="I25" s="1280" t="s">
        <v>3432</v>
      </c>
      <c r="J25" s="1280">
        <v>2018</v>
      </c>
      <c r="K25" s="1280"/>
      <c r="L25" s="1280"/>
      <c r="M25" s="1280" t="s">
        <v>886</v>
      </c>
      <c r="N25" s="1293">
        <v>176997000</v>
      </c>
      <c r="O25" s="2007"/>
      <c r="P25" s="185"/>
    </row>
    <row r="26" spans="1:17" ht="47" customHeight="1">
      <c r="A26" s="2009">
        <v>13</v>
      </c>
      <c r="B26" s="1279" t="s">
        <v>3427</v>
      </c>
      <c r="C26" s="1292"/>
      <c r="D26" s="1292"/>
      <c r="E26" s="1292"/>
      <c r="F26" s="1289"/>
      <c r="G26" s="1289"/>
      <c r="H26" s="1280" t="s">
        <v>3435</v>
      </c>
      <c r="I26" s="1280" t="s">
        <v>3433</v>
      </c>
      <c r="J26" s="1280">
        <v>2018</v>
      </c>
      <c r="K26" s="1280"/>
      <c r="L26" s="1280"/>
      <c r="M26" s="1280" t="s">
        <v>886</v>
      </c>
      <c r="N26" s="1293">
        <v>165252000</v>
      </c>
      <c r="O26" s="2007"/>
      <c r="P26" s="185"/>
    </row>
    <row r="27" spans="1:17" ht="47" customHeight="1">
      <c r="A27" s="2009">
        <v>14</v>
      </c>
      <c r="B27" s="1279" t="s">
        <v>4225</v>
      </c>
      <c r="C27" s="1292"/>
      <c r="D27" s="1292"/>
      <c r="E27" s="1292"/>
      <c r="F27" s="1289"/>
      <c r="G27" s="1289"/>
      <c r="H27" s="1280" t="s">
        <v>4240</v>
      </c>
      <c r="I27" s="1280" t="s">
        <v>4231</v>
      </c>
      <c r="J27" s="1280">
        <v>2019</v>
      </c>
      <c r="K27" s="1280"/>
      <c r="L27" s="1280"/>
      <c r="M27" s="1280" t="s">
        <v>886</v>
      </c>
      <c r="N27" s="1293">
        <v>285855000</v>
      </c>
      <c r="O27" s="2007"/>
      <c r="P27" s="185"/>
    </row>
    <row r="28" spans="1:17" ht="47" customHeight="1">
      <c r="A28" s="2009">
        <v>15</v>
      </c>
      <c r="B28" s="1279" t="s">
        <v>4226</v>
      </c>
      <c r="C28" s="1292"/>
      <c r="D28" s="1292"/>
      <c r="E28" s="1292"/>
      <c r="F28" s="1289"/>
      <c r="G28" s="1289"/>
      <c r="H28" s="1280" t="s">
        <v>4241</v>
      </c>
      <c r="I28" s="1280" t="s">
        <v>4232</v>
      </c>
      <c r="J28" s="1280">
        <v>2019</v>
      </c>
      <c r="K28" s="1280"/>
      <c r="L28" s="1280"/>
      <c r="M28" s="1280" t="s">
        <v>886</v>
      </c>
      <c r="N28" s="1293">
        <v>234859000</v>
      </c>
      <c r="O28" s="2007"/>
      <c r="P28" s="185"/>
    </row>
    <row r="29" spans="1:17" ht="47" customHeight="1">
      <c r="A29" s="2009">
        <v>16</v>
      </c>
      <c r="B29" s="1279" t="s">
        <v>4227</v>
      </c>
      <c r="C29" s="1292"/>
      <c r="D29" s="1292"/>
      <c r="E29" s="1292"/>
      <c r="F29" s="1289"/>
      <c r="G29" s="1289"/>
      <c r="H29" s="1280" t="s">
        <v>4242</v>
      </c>
      <c r="I29" s="1280" t="s">
        <v>4233</v>
      </c>
      <c r="J29" s="1280">
        <v>2019</v>
      </c>
      <c r="K29" s="1280"/>
      <c r="L29" s="1280"/>
      <c r="M29" s="1280" t="s">
        <v>886</v>
      </c>
      <c r="N29" s="1293">
        <v>185007000</v>
      </c>
      <c r="O29" s="2007"/>
      <c r="P29" s="185"/>
    </row>
    <row r="30" spans="1:17" ht="47" customHeight="1">
      <c r="A30" s="2009">
        <v>17</v>
      </c>
      <c r="B30" s="1279" t="s">
        <v>4228</v>
      </c>
      <c r="C30" s="1292"/>
      <c r="D30" s="1292"/>
      <c r="E30" s="1292"/>
      <c r="F30" s="1289"/>
      <c r="G30" s="1289"/>
      <c r="H30" s="1280" t="s">
        <v>4243</v>
      </c>
      <c r="I30" s="1280" t="s">
        <v>4235</v>
      </c>
      <c r="J30" s="1280">
        <v>2019</v>
      </c>
      <c r="K30" s="1280"/>
      <c r="L30" s="1280"/>
      <c r="M30" s="1280" t="s">
        <v>886</v>
      </c>
      <c r="N30" s="1293">
        <v>234850000</v>
      </c>
      <c r="O30" s="2007"/>
      <c r="P30" s="185"/>
    </row>
    <row r="31" spans="1:17" ht="47" customHeight="1">
      <c r="A31" s="2009">
        <v>18</v>
      </c>
      <c r="B31" s="1279" t="s">
        <v>4229</v>
      </c>
      <c r="C31" s="1292"/>
      <c r="D31" s="1292"/>
      <c r="E31" s="1292"/>
      <c r="F31" s="1289"/>
      <c r="G31" s="1289"/>
      <c r="H31" s="1280" t="s">
        <v>4241</v>
      </c>
      <c r="I31" s="1280" t="s">
        <v>4236</v>
      </c>
      <c r="J31" s="1280">
        <v>2019</v>
      </c>
      <c r="K31" s="1280"/>
      <c r="L31" s="1280"/>
      <c r="M31" s="1280" t="s">
        <v>886</v>
      </c>
      <c r="N31" s="1293">
        <v>477936000</v>
      </c>
      <c r="O31" s="2007"/>
      <c r="P31" s="185"/>
    </row>
    <row r="32" spans="1:17" ht="47" customHeight="1">
      <c r="A32" s="2009">
        <v>19</v>
      </c>
      <c r="B32" s="1279" t="s">
        <v>4486</v>
      </c>
      <c r="C32" s="1292"/>
      <c r="D32" s="1292"/>
      <c r="E32" s="1292"/>
      <c r="F32" s="1289"/>
      <c r="G32" s="1289"/>
      <c r="H32" s="1280" t="s">
        <v>4244</v>
      </c>
      <c r="I32" s="1280" t="s">
        <v>4237</v>
      </c>
      <c r="J32" s="1280">
        <v>2019</v>
      </c>
      <c r="K32" s="1280"/>
      <c r="L32" s="1280"/>
      <c r="M32" s="1280" t="s">
        <v>886</v>
      </c>
      <c r="N32" s="1293">
        <v>163655000</v>
      </c>
      <c r="O32" s="2007"/>
      <c r="P32" s="185"/>
    </row>
    <row r="33" spans="1:16" ht="47" customHeight="1">
      <c r="A33" s="2009">
        <v>20</v>
      </c>
      <c r="B33" s="1279" t="s">
        <v>4487</v>
      </c>
      <c r="C33" s="1292"/>
      <c r="D33" s="1292"/>
      <c r="E33" s="1292"/>
      <c r="F33" s="1289"/>
      <c r="G33" s="1289"/>
      <c r="H33" s="1280" t="s">
        <v>4244</v>
      </c>
      <c r="I33" s="1280" t="s">
        <v>4238</v>
      </c>
      <c r="J33" s="1280">
        <v>2019</v>
      </c>
      <c r="K33" s="1280"/>
      <c r="L33" s="1280"/>
      <c r="M33" s="1280" t="s">
        <v>886</v>
      </c>
      <c r="N33" s="1293">
        <v>163655000</v>
      </c>
      <c r="O33" s="2007"/>
      <c r="P33" s="185"/>
    </row>
    <row r="34" spans="1:16" ht="47" customHeight="1">
      <c r="A34" s="2009">
        <v>21</v>
      </c>
      <c r="B34" s="1279" t="s">
        <v>4230</v>
      </c>
      <c r="C34" s="1292"/>
      <c r="D34" s="1292"/>
      <c r="E34" s="1292"/>
      <c r="F34" s="1289"/>
      <c r="G34" s="1289"/>
      <c r="H34" s="1280" t="s">
        <v>4245</v>
      </c>
      <c r="I34" s="1280" t="s">
        <v>4239</v>
      </c>
      <c r="J34" s="1280">
        <v>2019</v>
      </c>
      <c r="K34" s="1280"/>
      <c r="L34" s="1280"/>
      <c r="M34" s="1280" t="s">
        <v>886</v>
      </c>
      <c r="N34" s="1293">
        <v>8931000</v>
      </c>
      <c r="O34" s="2007"/>
      <c r="P34" s="185"/>
    </row>
    <row r="35" spans="1:16" ht="47" customHeight="1" thickBot="1">
      <c r="A35" s="2010">
        <v>22</v>
      </c>
      <c r="B35" s="1281" t="s">
        <v>4483</v>
      </c>
      <c r="C35" s="1294"/>
      <c r="D35" s="1294"/>
      <c r="E35" s="1294"/>
      <c r="F35" s="1295"/>
      <c r="G35" s="1295"/>
      <c r="H35" s="1282" t="s">
        <v>4485</v>
      </c>
      <c r="I35" s="1282" t="s">
        <v>4484</v>
      </c>
      <c r="J35" s="1282">
        <v>2019</v>
      </c>
      <c r="K35" s="1282"/>
      <c r="L35" s="1282"/>
      <c r="M35" s="1282" t="s">
        <v>886</v>
      </c>
      <c r="N35" s="1296">
        <v>8931000</v>
      </c>
      <c r="O35" s="2011"/>
      <c r="P35" s="185"/>
    </row>
    <row r="36" spans="1:16" ht="32.25" customHeight="1">
      <c r="A36" s="1283"/>
      <c r="B36" s="1283"/>
      <c r="C36" s="1297"/>
      <c r="D36" s="1298"/>
      <c r="E36" s="1298"/>
      <c r="F36" s="1299"/>
      <c r="G36" s="1283"/>
      <c r="H36" s="1298"/>
      <c r="I36" s="1297"/>
      <c r="J36" s="1297"/>
      <c r="K36" s="1297"/>
      <c r="L36" s="1297"/>
      <c r="M36" s="1298"/>
      <c r="N36" s="1298"/>
      <c r="O36" s="1283"/>
      <c r="P36" s="185"/>
    </row>
    <row r="37" spans="1:16">
      <c r="A37" s="1283"/>
      <c r="B37" s="1283"/>
      <c r="C37" s="1297"/>
      <c r="D37" s="1297"/>
      <c r="E37" s="1297"/>
      <c r="F37" s="1297"/>
      <c r="G37" s="1297"/>
      <c r="H37" s="1297"/>
      <c r="I37" s="1297"/>
      <c r="J37" s="1297"/>
      <c r="K37" s="1297"/>
      <c r="L37" s="1297"/>
      <c r="M37" s="1283"/>
      <c r="N37" s="1283"/>
      <c r="O37" s="1283"/>
      <c r="P37" s="185"/>
    </row>
    <row r="38" spans="1:16">
      <c r="A38" s="1283"/>
      <c r="B38" s="1882" t="s">
        <v>887</v>
      </c>
      <c r="C38" s="1882"/>
      <c r="D38" s="1882"/>
      <c r="E38" s="1882"/>
      <c r="F38" s="1300"/>
      <c r="G38" s="1300"/>
      <c r="H38" s="1301"/>
      <c r="I38" s="1301"/>
      <c r="J38" s="1882" t="s">
        <v>4551</v>
      </c>
      <c r="K38" s="1882"/>
      <c r="L38" s="1882"/>
      <c r="M38" s="1882"/>
      <c r="N38" s="1882"/>
      <c r="O38" s="1283"/>
      <c r="P38" s="185"/>
    </row>
    <row r="39" spans="1:16">
      <c r="A39" s="1283"/>
      <c r="B39" s="1882" t="s">
        <v>3359</v>
      </c>
      <c r="C39" s="1882"/>
      <c r="D39" s="1882"/>
      <c r="E39" s="1882"/>
      <c r="F39" s="1300"/>
      <c r="G39" s="1300"/>
      <c r="H39" s="1302"/>
      <c r="I39" s="1302"/>
      <c r="J39" s="1302"/>
      <c r="K39" s="1302"/>
      <c r="L39" s="1303"/>
      <c r="M39" s="1215"/>
      <c r="N39" s="1283"/>
      <c r="O39" s="1283"/>
      <c r="P39" s="185"/>
    </row>
    <row r="40" spans="1:16">
      <c r="A40" s="1283"/>
      <c r="B40" s="1882" t="s">
        <v>4560</v>
      </c>
      <c r="C40" s="1882"/>
      <c r="D40" s="1882"/>
      <c r="E40" s="1882"/>
      <c r="F40" s="1301"/>
      <c r="G40" s="1301"/>
      <c r="H40" s="1302"/>
      <c r="I40" s="1302"/>
      <c r="J40" s="1883" t="s">
        <v>4561</v>
      </c>
      <c r="K40" s="1883"/>
      <c r="L40" s="1883"/>
      <c r="M40" s="1883"/>
      <c r="N40" s="1883"/>
      <c r="O40" s="1283"/>
      <c r="P40" s="185"/>
    </row>
    <row r="41" spans="1:16">
      <c r="A41" s="1283"/>
      <c r="B41" s="1301"/>
      <c r="C41" s="1301"/>
      <c r="D41" s="1301"/>
      <c r="E41" s="1301"/>
      <c r="F41" s="1301"/>
      <c r="G41" s="1301"/>
      <c r="H41" s="1302"/>
      <c r="I41" s="1302"/>
      <c r="J41" s="1302"/>
      <c r="K41" s="1302"/>
      <c r="L41" s="1301"/>
      <c r="N41" s="1304"/>
      <c r="O41" s="1283"/>
      <c r="P41" s="185"/>
    </row>
    <row r="42" spans="1:16">
      <c r="A42" s="1283"/>
      <c r="B42" s="1301"/>
      <c r="C42" s="1301"/>
      <c r="D42" s="1301"/>
      <c r="E42" s="1301"/>
      <c r="F42" s="1301"/>
      <c r="G42" s="1301"/>
      <c r="H42" s="1302"/>
      <c r="I42" s="1302"/>
      <c r="J42" s="1302"/>
      <c r="K42" s="1302"/>
      <c r="L42" s="1301"/>
      <c r="N42" s="1283"/>
      <c r="O42" s="1283"/>
      <c r="P42" s="185"/>
    </row>
    <row r="43" spans="1:16">
      <c r="A43" s="1283"/>
      <c r="B43" s="1301"/>
      <c r="C43" s="1301"/>
      <c r="D43" s="1301"/>
      <c r="E43" s="1301"/>
      <c r="F43" s="1301"/>
      <c r="G43" s="1301"/>
      <c r="H43" s="1302"/>
      <c r="I43" s="1302"/>
      <c r="J43" s="1302"/>
      <c r="K43" s="1302"/>
      <c r="L43" s="1301"/>
      <c r="N43" s="1283"/>
      <c r="O43" s="1283"/>
      <c r="P43" s="185"/>
    </row>
    <row r="44" spans="1:16" ht="16">
      <c r="A44" s="1283"/>
      <c r="B44" s="1301"/>
      <c r="C44" s="1301"/>
      <c r="D44" s="1301"/>
      <c r="E44" s="1301"/>
      <c r="F44" s="1305"/>
      <c r="G44" s="1305"/>
      <c r="H44" s="1302"/>
      <c r="I44" s="1302"/>
      <c r="J44" s="1302"/>
      <c r="K44" s="1302"/>
      <c r="L44" s="1305"/>
      <c r="N44" s="1306"/>
      <c r="O44" s="1283"/>
      <c r="P44" s="241"/>
    </row>
    <row r="45" spans="1:16">
      <c r="A45" s="1307"/>
      <c r="B45" s="1886" t="s">
        <v>3984</v>
      </c>
      <c r="C45" s="1886"/>
      <c r="D45" s="1886"/>
      <c r="E45" s="1886"/>
      <c r="F45" s="1300"/>
      <c r="G45" s="1300"/>
      <c r="H45" s="1308"/>
      <c r="I45" s="1308"/>
      <c r="J45" s="1884" t="s">
        <v>892</v>
      </c>
      <c r="K45" s="1884"/>
      <c r="L45" s="1884"/>
      <c r="M45" s="1884"/>
      <c r="N45" s="1884"/>
      <c r="O45" s="1307"/>
      <c r="P45" s="239"/>
    </row>
    <row r="46" spans="1:16">
      <c r="B46" s="1887" t="s">
        <v>3985</v>
      </c>
      <c r="C46" s="1887"/>
      <c r="D46" s="1887"/>
      <c r="E46" s="1887"/>
      <c r="F46" s="1300"/>
      <c r="G46" s="1300"/>
      <c r="H46" s="1302"/>
      <c r="I46" s="1302"/>
      <c r="J46" s="1885" t="s">
        <v>891</v>
      </c>
      <c r="K46" s="1885"/>
      <c r="L46" s="1885"/>
      <c r="M46" s="1885"/>
      <c r="N46" s="1885"/>
    </row>
  </sheetData>
  <autoFilter ref="A9:O35" xr:uid="{00000000-0009-0000-0000-000013000000}">
    <filterColumn colId="3" showButton="0"/>
    <filterColumn colId="4" showButton="0"/>
    <filterColumn colId="5" showButton="0"/>
    <filterColumn colId="7" showButton="0"/>
    <filterColumn colId="12" showButton="0"/>
    <filterColumn colId="13" showButton="0"/>
  </autoFilter>
  <mergeCells count="31">
    <mergeCell ref="L4:O4"/>
    <mergeCell ref="A1:O1"/>
    <mergeCell ref="A2:O2"/>
    <mergeCell ref="O6:O8"/>
    <mergeCell ref="O5:P5"/>
    <mergeCell ref="A6:A8"/>
    <mergeCell ref="D6:E6"/>
    <mergeCell ref="L6:L8"/>
    <mergeCell ref="B5:D5"/>
    <mergeCell ref="G5:H5"/>
    <mergeCell ref="I5:M5"/>
    <mergeCell ref="B6:B8"/>
    <mergeCell ref="C6:C8"/>
    <mergeCell ref="D7:D8"/>
    <mergeCell ref="E7:E8"/>
    <mergeCell ref="F6:F8"/>
    <mergeCell ref="M6:M8"/>
    <mergeCell ref="N6:N8"/>
    <mergeCell ref="G6:G8"/>
    <mergeCell ref="H6:I7"/>
    <mergeCell ref="J6:J8"/>
    <mergeCell ref="K6:K8"/>
    <mergeCell ref="J38:N38"/>
    <mergeCell ref="J40:N40"/>
    <mergeCell ref="J45:N45"/>
    <mergeCell ref="J46:N46"/>
    <mergeCell ref="B38:E38"/>
    <mergeCell ref="B39:E39"/>
    <mergeCell ref="B40:E40"/>
    <mergeCell ref="B45:E45"/>
    <mergeCell ref="B46:E46"/>
  </mergeCells>
  <phoneticPr fontId="100" type="noConversion"/>
  <pageMargins left="0.67" right="0.87" top="0.90999999999999992" bottom="0.75000000000000011" header="0.31" footer="0.31"/>
  <pageSetup paperSize="5" scale="60" firstPageNumber="23" orientation="landscape" useFirstPageNumber="1" horizontalDpi="4294967293" vertic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Q130"/>
  <sheetViews>
    <sheetView view="pageBreakPreview" topLeftCell="A15" zoomScale="80" zoomScaleSheetLayoutView="80" workbookViewId="0">
      <selection activeCell="K44" sqref="K44"/>
    </sheetView>
  </sheetViews>
  <sheetFormatPr baseColWidth="10" defaultColWidth="8.83203125" defaultRowHeight="14"/>
  <cols>
    <col min="1" max="1" width="7.83203125" style="242" customWidth="1"/>
    <col min="2" max="2" width="2.6640625" style="242" customWidth="1"/>
    <col min="3" max="3" width="17.1640625" style="242" customWidth="1"/>
    <col min="4" max="4" width="1.83203125" style="242" customWidth="1"/>
    <col min="5" max="5" width="4.5" style="242" customWidth="1"/>
    <col min="6" max="6" width="14.1640625" style="243" customWidth="1"/>
    <col min="7" max="7" width="26.1640625" style="242" customWidth="1"/>
    <col min="8" max="8" width="9.5" style="242" customWidth="1"/>
    <col min="9" max="9" width="14.33203125" style="242" customWidth="1"/>
    <col min="10" max="10" width="12.5" style="242" customWidth="1"/>
    <col min="11" max="11" width="14.5" style="242" customWidth="1"/>
    <col min="12" max="12" width="10.33203125" style="242" customWidth="1"/>
    <col min="13" max="13" width="16.33203125" style="242" customWidth="1"/>
    <col min="14" max="14" width="7" style="242" customWidth="1"/>
    <col min="15" max="15" width="7.5" style="242" customWidth="1"/>
    <col min="16" max="16" width="7.1640625" style="242" customWidth="1"/>
    <col min="17" max="17" width="13" style="242" customWidth="1"/>
    <col min="18" max="16384" width="8.83203125" style="242"/>
  </cols>
  <sheetData>
    <row r="1" spans="1:17" ht="16">
      <c r="A1" s="1859" t="s">
        <v>1936</v>
      </c>
      <c r="B1" s="1859"/>
      <c r="C1" s="1859"/>
      <c r="D1" s="1859"/>
      <c r="E1" s="1859"/>
      <c r="F1" s="1859"/>
      <c r="G1" s="1859"/>
      <c r="H1" s="1859"/>
      <c r="I1" s="1859"/>
      <c r="J1" s="1859"/>
      <c r="K1" s="1859"/>
      <c r="L1" s="1859"/>
      <c r="M1" s="1859"/>
      <c r="N1" s="1859"/>
      <c r="O1" s="1859"/>
      <c r="P1" s="1859"/>
      <c r="Q1" s="1859"/>
    </row>
    <row r="2" spans="1:17" ht="16">
      <c r="A2" s="1859" t="s">
        <v>1937</v>
      </c>
      <c r="B2" s="1859"/>
      <c r="C2" s="1859"/>
      <c r="D2" s="1859"/>
      <c r="E2" s="1859"/>
      <c r="F2" s="1859"/>
      <c r="G2" s="1859"/>
      <c r="H2" s="1859"/>
      <c r="I2" s="1859"/>
      <c r="J2" s="1859"/>
      <c r="K2" s="1859"/>
      <c r="L2" s="1859"/>
      <c r="M2" s="1859"/>
      <c r="N2" s="1859"/>
      <c r="O2" s="1859"/>
      <c r="P2" s="1859"/>
      <c r="Q2" s="1859"/>
    </row>
    <row r="3" spans="1:17" ht="16">
      <c r="A3" s="323"/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</row>
    <row r="4" spans="1:17" ht="16">
      <c r="A4" s="392"/>
      <c r="B4" s="392"/>
      <c r="C4" s="392"/>
      <c r="D4" s="392"/>
      <c r="E4" s="392"/>
      <c r="F4" s="392"/>
      <c r="G4" s="392"/>
      <c r="H4" s="392"/>
      <c r="I4" s="392"/>
      <c r="J4" s="392"/>
      <c r="K4" s="392"/>
      <c r="L4" s="392"/>
      <c r="M4" s="392"/>
      <c r="N4" s="392"/>
      <c r="O4" s="392"/>
      <c r="P4" s="392"/>
      <c r="Q4" s="392"/>
    </row>
    <row r="5" spans="1:17">
      <c r="A5" s="245"/>
      <c r="B5" s="245"/>
      <c r="C5" s="245"/>
      <c r="D5" s="245"/>
      <c r="G5" s="245"/>
      <c r="H5" s="245"/>
      <c r="I5" s="245"/>
      <c r="J5" s="245"/>
      <c r="K5" s="245"/>
      <c r="L5" s="245"/>
      <c r="N5" s="245"/>
      <c r="O5" s="245"/>
      <c r="P5" s="245"/>
      <c r="Q5" s="245"/>
    </row>
    <row r="6" spans="1:17" ht="15" thickBot="1">
      <c r="A6" s="245" t="s">
        <v>1935</v>
      </c>
    </row>
    <row r="7" spans="1:17" ht="15" thickTop="1">
      <c r="A7" s="1849" t="s">
        <v>1726</v>
      </c>
      <c r="B7" s="1852" t="s">
        <v>1727</v>
      </c>
      <c r="C7" s="1853"/>
      <c r="D7" s="1853"/>
      <c r="E7" s="1854"/>
      <c r="F7" s="1845" t="s">
        <v>1728</v>
      </c>
      <c r="G7" s="1845" t="s">
        <v>1729</v>
      </c>
      <c r="H7" s="1845" t="s">
        <v>1730</v>
      </c>
      <c r="I7" s="1845" t="s">
        <v>1731</v>
      </c>
      <c r="J7" s="1845" t="s">
        <v>1732</v>
      </c>
      <c r="K7" s="1845" t="s">
        <v>1733</v>
      </c>
      <c r="L7" s="1845" t="s">
        <v>1734</v>
      </c>
      <c r="M7" s="1845" t="s">
        <v>1735</v>
      </c>
      <c r="N7" s="1846" t="s">
        <v>1736</v>
      </c>
      <c r="O7" s="1847"/>
      <c r="P7" s="1848"/>
      <c r="Q7" s="1835" t="s">
        <v>1777</v>
      </c>
    </row>
    <row r="8" spans="1:17">
      <c r="A8" s="1850"/>
      <c r="B8" s="1839"/>
      <c r="C8" s="1855"/>
      <c r="D8" s="1855"/>
      <c r="E8" s="1856"/>
      <c r="F8" s="1842"/>
      <c r="G8" s="1842"/>
      <c r="H8" s="1842"/>
      <c r="I8" s="1842"/>
      <c r="J8" s="1842"/>
      <c r="K8" s="1842"/>
      <c r="L8" s="1842"/>
      <c r="M8" s="1842"/>
      <c r="N8" s="1838" t="s">
        <v>1737</v>
      </c>
      <c r="O8" s="1838" t="s">
        <v>1738</v>
      </c>
      <c r="P8" s="1841" t="s">
        <v>1739</v>
      </c>
      <c r="Q8" s="1836"/>
    </row>
    <row r="9" spans="1:17">
      <c r="A9" s="1850"/>
      <c r="B9" s="1839"/>
      <c r="C9" s="1855"/>
      <c r="D9" s="1855"/>
      <c r="E9" s="1856"/>
      <c r="F9" s="1842"/>
      <c r="G9" s="1842"/>
      <c r="H9" s="1842"/>
      <c r="I9" s="1842"/>
      <c r="J9" s="1842"/>
      <c r="K9" s="1842"/>
      <c r="L9" s="1842"/>
      <c r="M9" s="1842"/>
      <c r="N9" s="1839"/>
      <c r="O9" s="1839"/>
      <c r="P9" s="1842"/>
      <c r="Q9" s="1836"/>
    </row>
    <row r="10" spans="1:17">
      <c r="A10" s="1851"/>
      <c r="B10" s="1840"/>
      <c r="C10" s="1857"/>
      <c r="D10" s="1857"/>
      <c r="E10" s="1858"/>
      <c r="F10" s="1843"/>
      <c r="G10" s="1843"/>
      <c r="H10" s="1843"/>
      <c r="I10" s="1843"/>
      <c r="J10" s="1843"/>
      <c r="K10" s="1843"/>
      <c r="L10" s="1843"/>
      <c r="M10" s="1843"/>
      <c r="N10" s="1840"/>
      <c r="O10" s="1840"/>
      <c r="P10" s="1843"/>
      <c r="Q10" s="1837"/>
    </row>
    <row r="11" spans="1:17">
      <c r="A11" s="246">
        <v>1</v>
      </c>
      <c r="B11" s="1844">
        <v>2</v>
      </c>
      <c r="C11" s="1844"/>
      <c r="D11" s="1844"/>
      <c r="E11" s="1844"/>
      <c r="F11" s="247">
        <v>3</v>
      </c>
      <c r="G11" s="247">
        <v>4</v>
      </c>
      <c r="H11" s="247">
        <v>5</v>
      </c>
      <c r="I11" s="247">
        <v>6</v>
      </c>
      <c r="J11" s="247">
        <v>7</v>
      </c>
      <c r="K11" s="247">
        <v>8</v>
      </c>
      <c r="L11" s="247">
        <v>9</v>
      </c>
      <c r="M11" s="247">
        <v>10</v>
      </c>
      <c r="N11" s="247">
        <v>11</v>
      </c>
      <c r="O11" s="247">
        <v>12</v>
      </c>
      <c r="P11" s="247">
        <v>13</v>
      </c>
      <c r="Q11" s="248">
        <v>14</v>
      </c>
    </row>
    <row r="12" spans="1:17">
      <c r="A12" s="327"/>
      <c r="B12" s="328"/>
      <c r="C12" s="328"/>
      <c r="D12" s="328"/>
      <c r="E12" s="329"/>
      <c r="F12" s="247"/>
      <c r="G12" s="247"/>
      <c r="H12" s="247"/>
      <c r="I12" s="247"/>
      <c r="J12" s="247"/>
      <c r="K12" s="247"/>
      <c r="L12" s="247"/>
      <c r="M12" s="247"/>
      <c r="N12" s="247"/>
      <c r="O12" s="247"/>
      <c r="P12" s="247"/>
      <c r="Q12" s="248"/>
    </row>
    <row r="13" spans="1:17">
      <c r="A13" s="250">
        <v>8</v>
      </c>
      <c r="B13" s="256" t="s">
        <v>1787</v>
      </c>
      <c r="C13" s="256"/>
      <c r="D13" s="256"/>
      <c r="E13" s="257"/>
      <c r="F13" s="258" t="s">
        <v>1847</v>
      </c>
      <c r="G13" s="258" t="s">
        <v>840</v>
      </c>
      <c r="H13" s="258" t="s">
        <v>1827</v>
      </c>
      <c r="I13" s="258" t="s">
        <v>1929</v>
      </c>
      <c r="J13" s="258">
        <v>2013</v>
      </c>
      <c r="K13" s="265" t="s">
        <v>1789</v>
      </c>
      <c r="L13" s="290" t="s">
        <v>1743</v>
      </c>
      <c r="M13" s="291">
        <v>4500000</v>
      </c>
      <c r="N13" s="258" t="s">
        <v>927</v>
      </c>
      <c r="O13" s="253" t="s">
        <v>840</v>
      </c>
      <c r="P13" s="253" t="s">
        <v>840</v>
      </c>
      <c r="Q13" s="255"/>
    </row>
    <row r="14" spans="1:17">
      <c r="A14" s="250">
        <v>10</v>
      </c>
      <c r="B14" s="256" t="s">
        <v>1829</v>
      </c>
      <c r="C14" s="256"/>
      <c r="D14" s="256"/>
      <c r="E14" s="257"/>
      <c r="F14" s="258" t="s">
        <v>1851</v>
      </c>
      <c r="G14" s="258" t="s">
        <v>840</v>
      </c>
      <c r="H14" s="258" t="s">
        <v>840</v>
      </c>
      <c r="I14" s="258" t="s">
        <v>1756</v>
      </c>
      <c r="J14" s="258">
        <v>2011</v>
      </c>
      <c r="K14" s="253" t="s">
        <v>1806</v>
      </c>
      <c r="L14" s="290" t="s">
        <v>1743</v>
      </c>
      <c r="M14" s="265">
        <v>18820000</v>
      </c>
      <c r="N14" s="253" t="s">
        <v>927</v>
      </c>
      <c r="O14" s="253" t="s">
        <v>840</v>
      </c>
      <c r="P14" s="253" t="s">
        <v>840</v>
      </c>
      <c r="Q14" s="292"/>
    </row>
    <row r="15" spans="1:17">
      <c r="A15" s="295">
        <v>11</v>
      </c>
      <c r="B15" s="256" t="s">
        <v>1831</v>
      </c>
      <c r="C15" s="256"/>
      <c r="D15" s="256"/>
      <c r="E15" s="257"/>
      <c r="F15" s="258" t="s">
        <v>1754</v>
      </c>
      <c r="G15" s="258" t="s">
        <v>840</v>
      </c>
      <c r="H15" s="258" t="s">
        <v>1773</v>
      </c>
      <c r="I15" s="258" t="s">
        <v>1756</v>
      </c>
      <c r="J15" s="258">
        <v>2012</v>
      </c>
      <c r="K15" s="265" t="s">
        <v>1757</v>
      </c>
      <c r="L15" s="290" t="s">
        <v>1743</v>
      </c>
      <c r="M15" s="291">
        <v>2500000</v>
      </c>
      <c r="N15" s="258" t="s">
        <v>927</v>
      </c>
      <c r="O15" s="253" t="s">
        <v>840</v>
      </c>
      <c r="P15" s="253" t="s">
        <v>840</v>
      </c>
      <c r="Q15" s="255"/>
    </row>
    <row r="16" spans="1:17">
      <c r="A16" s="250">
        <v>12</v>
      </c>
      <c r="B16" s="259" t="s">
        <v>1810</v>
      </c>
      <c r="C16" s="251"/>
      <c r="D16" s="251"/>
      <c r="E16" s="252"/>
      <c r="F16" s="253" t="s">
        <v>1901</v>
      </c>
      <c r="G16" s="253" t="s">
        <v>840</v>
      </c>
      <c r="H16" s="253" t="s">
        <v>1902</v>
      </c>
      <c r="I16" s="253" t="s">
        <v>1756</v>
      </c>
      <c r="J16" s="253">
        <v>2009</v>
      </c>
      <c r="K16" s="253" t="s">
        <v>1812</v>
      </c>
      <c r="L16" s="287" t="s">
        <v>1832</v>
      </c>
      <c r="M16" s="265">
        <v>14889500</v>
      </c>
      <c r="N16" s="253" t="s">
        <v>927</v>
      </c>
      <c r="O16" s="253" t="s">
        <v>840</v>
      </c>
      <c r="P16" s="253" t="s">
        <v>840</v>
      </c>
      <c r="Q16" s="293"/>
    </row>
    <row r="17" spans="1:17" ht="18" customHeight="1">
      <c r="A17" s="297">
        <v>9</v>
      </c>
      <c r="B17" s="431" t="s">
        <v>1818</v>
      </c>
      <c r="C17" s="431"/>
      <c r="D17" s="431"/>
      <c r="E17" s="432"/>
      <c r="F17" s="433" t="s">
        <v>1775</v>
      </c>
      <c r="G17" s="433" t="s">
        <v>840</v>
      </c>
      <c r="H17" s="433" t="s">
        <v>840</v>
      </c>
      <c r="I17" s="433" t="s">
        <v>1744</v>
      </c>
      <c r="J17" s="433">
        <v>2013</v>
      </c>
      <c r="K17" s="285" t="s">
        <v>1776</v>
      </c>
      <c r="L17" s="298" t="s">
        <v>1853</v>
      </c>
      <c r="M17" s="434">
        <f>500000*7</f>
        <v>3500000</v>
      </c>
      <c r="N17" s="262" t="s">
        <v>927</v>
      </c>
      <c r="O17" s="262" t="s">
        <v>840</v>
      </c>
      <c r="P17" s="262" t="s">
        <v>840</v>
      </c>
      <c r="Q17" s="435"/>
    </row>
    <row r="18" spans="1:17" ht="18" customHeight="1">
      <c r="A18" s="250">
        <v>10</v>
      </c>
      <c r="B18" s="286" t="s">
        <v>1771</v>
      </c>
      <c r="C18" s="281"/>
      <c r="D18" s="281"/>
      <c r="E18" s="282"/>
      <c r="F18" s="283" t="s">
        <v>1772</v>
      </c>
      <c r="G18" s="283" t="s">
        <v>840</v>
      </c>
      <c r="H18" s="283" t="s">
        <v>1773</v>
      </c>
      <c r="I18" s="283" t="s">
        <v>1774</v>
      </c>
      <c r="J18" s="283">
        <v>2009</v>
      </c>
      <c r="K18" s="265" t="s">
        <v>1757</v>
      </c>
      <c r="L18" s="290" t="s">
        <v>1747</v>
      </c>
      <c r="M18" s="291">
        <f>2469498*2</f>
        <v>4938996</v>
      </c>
      <c r="N18" s="258" t="s">
        <v>927</v>
      </c>
      <c r="O18" s="253" t="s">
        <v>840</v>
      </c>
      <c r="P18" s="253" t="s">
        <v>840</v>
      </c>
      <c r="Q18" s="292"/>
    </row>
    <row r="19" spans="1:17" ht="15">
      <c r="A19" s="250">
        <v>11</v>
      </c>
      <c r="B19" s="256" t="s">
        <v>1848</v>
      </c>
      <c r="C19" s="256"/>
      <c r="D19" s="256"/>
      <c r="E19" s="257"/>
      <c r="F19" s="258" t="s">
        <v>1828</v>
      </c>
      <c r="G19" s="258"/>
      <c r="H19" s="258"/>
      <c r="I19" s="258" t="s">
        <v>1924</v>
      </c>
      <c r="J19" s="258">
        <v>2009</v>
      </c>
      <c r="K19" s="258" t="s">
        <v>1830</v>
      </c>
      <c r="L19" s="290" t="s">
        <v>1854</v>
      </c>
      <c r="M19" s="331" t="s">
        <v>840</v>
      </c>
      <c r="N19" s="258" t="s">
        <v>927</v>
      </c>
      <c r="O19" s="253" t="s">
        <v>840</v>
      </c>
      <c r="P19" s="253" t="s">
        <v>840</v>
      </c>
      <c r="Q19" s="324"/>
    </row>
    <row r="20" spans="1:17">
      <c r="A20" s="250">
        <v>12</v>
      </c>
      <c r="B20" s="281" t="s">
        <v>1782</v>
      </c>
      <c r="C20" s="281"/>
      <c r="D20" s="281"/>
      <c r="E20" s="282"/>
      <c r="F20" s="283" t="s">
        <v>1855</v>
      </c>
      <c r="G20" s="283" t="s">
        <v>840</v>
      </c>
      <c r="H20" s="283" t="s">
        <v>840</v>
      </c>
      <c r="I20" s="283" t="s">
        <v>1744</v>
      </c>
      <c r="J20" s="283">
        <v>2010</v>
      </c>
      <c r="K20" s="265" t="s">
        <v>1783</v>
      </c>
      <c r="L20" s="287" t="s">
        <v>1842</v>
      </c>
      <c r="M20" s="265" t="s">
        <v>840</v>
      </c>
      <c r="N20" s="253"/>
      <c r="O20" s="253" t="s">
        <v>966</v>
      </c>
      <c r="P20" s="253" t="s">
        <v>840</v>
      </c>
      <c r="Q20" s="288" t="s">
        <v>1856</v>
      </c>
    </row>
    <row r="21" spans="1:17">
      <c r="A21" s="250">
        <v>13</v>
      </c>
      <c r="B21" s="281" t="s">
        <v>1844</v>
      </c>
      <c r="C21" s="281"/>
      <c r="D21" s="281"/>
      <c r="E21" s="282"/>
      <c r="F21" s="283" t="s">
        <v>840</v>
      </c>
      <c r="G21" s="283" t="s">
        <v>840</v>
      </c>
      <c r="H21" s="283" t="s">
        <v>1820</v>
      </c>
      <c r="I21" s="283" t="s">
        <v>1761</v>
      </c>
      <c r="J21" s="283">
        <v>2010</v>
      </c>
      <c r="K21" s="265" t="s">
        <v>1801</v>
      </c>
      <c r="L21" s="287" t="s">
        <v>1857</v>
      </c>
      <c r="M21" s="265" t="s">
        <v>840</v>
      </c>
      <c r="N21" s="253" t="s">
        <v>927</v>
      </c>
      <c r="O21" s="253" t="s">
        <v>840</v>
      </c>
      <c r="P21" s="253" t="s">
        <v>840</v>
      </c>
      <c r="Q21" s="292"/>
    </row>
    <row r="22" spans="1:17" ht="15">
      <c r="A22" s="250">
        <v>14</v>
      </c>
      <c r="B22" s="256" t="s">
        <v>1844</v>
      </c>
      <c r="C22" s="256"/>
      <c r="D22" s="256"/>
      <c r="E22" s="257"/>
      <c r="F22" s="258" t="s">
        <v>840</v>
      </c>
      <c r="G22" s="258" t="s">
        <v>840</v>
      </c>
      <c r="H22" s="258" t="s">
        <v>1823</v>
      </c>
      <c r="I22" s="283" t="s">
        <v>1761</v>
      </c>
      <c r="J22" s="258">
        <v>2010</v>
      </c>
      <c r="K22" s="265" t="s">
        <v>1789</v>
      </c>
      <c r="L22" s="290" t="s">
        <v>1743</v>
      </c>
      <c r="M22" s="321" t="s">
        <v>840</v>
      </c>
      <c r="N22" s="258" t="s">
        <v>927</v>
      </c>
      <c r="O22" s="253" t="s">
        <v>840</v>
      </c>
      <c r="P22" s="253" t="s">
        <v>840</v>
      </c>
      <c r="Q22" s="292"/>
    </row>
    <row r="23" spans="1:17" ht="15">
      <c r="A23" s="250">
        <v>15</v>
      </c>
      <c r="B23" s="256" t="s">
        <v>1787</v>
      </c>
      <c r="C23" s="256"/>
      <c r="D23" s="256"/>
      <c r="E23" s="257"/>
      <c r="F23" s="258" t="s">
        <v>1802</v>
      </c>
      <c r="G23" s="258" t="s">
        <v>840</v>
      </c>
      <c r="H23" s="258" t="s">
        <v>1803</v>
      </c>
      <c r="I23" s="258" t="s">
        <v>1756</v>
      </c>
      <c r="J23" s="258">
        <v>2010</v>
      </c>
      <c r="K23" s="265" t="s">
        <v>1789</v>
      </c>
      <c r="L23" s="290" t="s">
        <v>1747</v>
      </c>
      <c r="M23" s="321" t="s">
        <v>840</v>
      </c>
      <c r="N23" s="258" t="s">
        <v>927</v>
      </c>
      <c r="O23" s="253" t="s">
        <v>840</v>
      </c>
      <c r="P23" s="253" t="s">
        <v>840</v>
      </c>
      <c r="Q23" s="292"/>
    </row>
    <row r="24" spans="1:17" ht="15">
      <c r="A24" s="250">
        <v>16</v>
      </c>
      <c r="B24" s="286" t="s">
        <v>1771</v>
      </c>
      <c r="C24" s="281"/>
      <c r="D24" s="281"/>
      <c r="E24" s="282"/>
      <c r="F24" s="283" t="s">
        <v>1821</v>
      </c>
      <c r="G24" s="283" t="s">
        <v>840</v>
      </c>
      <c r="H24" s="283" t="s">
        <v>1773</v>
      </c>
      <c r="I24" s="283" t="s">
        <v>1774</v>
      </c>
      <c r="J24" s="283">
        <v>2010</v>
      </c>
      <c r="K24" s="265" t="s">
        <v>1757</v>
      </c>
      <c r="L24" s="290" t="s">
        <v>1826</v>
      </c>
      <c r="M24" s="321" t="s">
        <v>840</v>
      </c>
      <c r="N24" s="258" t="s">
        <v>927</v>
      </c>
      <c r="O24" s="253" t="s">
        <v>840</v>
      </c>
      <c r="P24" s="253" t="s">
        <v>840</v>
      </c>
      <c r="Q24" s="292"/>
    </row>
    <row r="25" spans="1:17">
      <c r="A25" s="250">
        <v>17</v>
      </c>
      <c r="B25" s="256" t="s">
        <v>1790</v>
      </c>
      <c r="C25" s="256"/>
      <c r="D25" s="256"/>
      <c r="E25" s="257"/>
      <c r="F25" s="258" t="s">
        <v>1791</v>
      </c>
      <c r="G25" s="258" t="s">
        <v>1858</v>
      </c>
      <c r="H25" s="258" t="s">
        <v>1793</v>
      </c>
      <c r="I25" s="258" t="s">
        <v>1756</v>
      </c>
      <c r="J25" s="258">
        <v>2011</v>
      </c>
      <c r="K25" s="258" t="s">
        <v>1795</v>
      </c>
      <c r="L25" s="290" t="s">
        <v>1743</v>
      </c>
      <c r="M25" s="291">
        <v>12100000</v>
      </c>
      <c r="N25" s="258" t="s">
        <v>927</v>
      </c>
      <c r="O25" s="258" t="s">
        <v>840</v>
      </c>
      <c r="P25" s="258" t="s">
        <v>840</v>
      </c>
      <c r="Q25" s="324"/>
    </row>
    <row r="26" spans="1:17" ht="15">
      <c r="A26" s="250">
        <v>18</v>
      </c>
      <c r="B26" s="256" t="s">
        <v>1822</v>
      </c>
      <c r="C26" s="256"/>
      <c r="D26" s="256"/>
      <c r="E26" s="257"/>
      <c r="F26" s="258" t="s">
        <v>1833</v>
      </c>
      <c r="G26" s="258" t="s">
        <v>840</v>
      </c>
      <c r="H26" s="258" t="s">
        <v>840</v>
      </c>
      <c r="I26" s="258" t="s">
        <v>1805</v>
      </c>
      <c r="J26" s="258">
        <v>2011</v>
      </c>
      <c r="K26" s="253" t="s">
        <v>1806</v>
      </c>
      <c r="L26" s="290" t="s">
        <v>1743</v>
      </c>
      <c r="M26" s="322">
        <v>1500000</v>
      </c>
      <c r="N26" s="258" t="s">
        <v>927</v>
      </c>
      <c r="O26" s="253" t="s">
        <v>840</v>
      </c>
      <c r="P26" s="253" t="s">
        <v>840</v>
      </c>
      <c r="Q26" s="292"/>
    </row>
    <row r="27" spans="1:17" ht="15">
      <c r="A27" s="250">
        <v>19</v>
      </c>
      <c r="B27" s="256" t="s">
        <v>1822</v>
      </c>
      <c r="C27" s="256"/>
      <c r="D27" s="256"/>
      <c r="E27" s="257"/>
      <c r="F27" s="258" t="s">
        <v>1859</v>
      </c>
      <c r="G27" s="258" t="s">
        <v>840</v>
      </c>
      <c r="H27" s="258" t="s">
        <v>840</v>
      </c>
      <c r="I27" s="258" t="s">
        <v>1805</v>
      </c>
      <c r="J27" s="258">
        <v>2011</v>
      </c>
      <c r="K27" s="253" t="s">
        <v>1806</v>
      </c>
      <c r="L27" s="290" t="s">
        <v>1743</v>
      </c>
      <c r="M27" s="322">
        <v>10000000</v>
      </c>
      <c r="N27" s="258" t="s">
        <v>927</v>
      </c>
      <c r="O27" s="253" t="s">
        <v>840</v>
      </c>
      <c r="P27" s="253" t="s">
        <v>840</v>
      </c>
      <c r="Q27" s="324"/>
    </row>
    <row r="28" spans="1:17" ht="15">
      <c r="A28" s="250">
        <v>20</v>
      </c>
      <c r="B28" s="256" t="s">
        <v>1860</v>
      </c>
      <c r="C28" s="256"/>
      <c r="D28" s="256"/>
      <c r="E28" s="257"/>
      <c r="F28" s="258" t="s">
        <v>1791</v>
      </c>
      <c r="G28" s="258"/>
      <c r="H28" s="258" t="s">
        <v>1861</v>
      </c>
      <c r="I28" s="258" t="s">
        <v>1929</v>
      </c>
      <c r="J28" s="258">
        <v>2012</v>
      </c>
      <c r="K28" s="253" t="s">
        <v>1812</v>
      </c>
      <c r="L28" s="290" t="s">
        <v>1749</v>
      </c>
      <c r="M28" s="322">
        <v>19470000</v>
      </c>
      <c r="N28" s="258" t="s">
        <v>927</v>
      </c>
      <c r="O28" s="253" t="s">
        <v>840</v>
      </c>
      <c r="P28" s="253" t="s">
        <v>840</v>
      </c>
      <c r="Q28" s="324"/>
    </row>
    <row r="29" spans="1:17" ht="15">
      <c r="A29" s="250">
        <v>21</v>
      </c>
      <c r="B29" s="256" t="s">
        <v>1860</v>
      </c>
      <c r="C29" s="256"/>
      <c r="D29" s="256"/>
      <c r="E29" s="257"/>
      <c r="F29" s="258" t="s">
        <v>1828</v>
      </c>
      <c r="G29" s="258" t="s">
        <v>1862</v>
      </c>
      <c r="H29" s="258" t="s">
        <v>1814</v>
      </c>
      <c r="I29" s="258" t="s">
        <v>1929</v>
      </c>
      <c r="J29" s="258">
        <v>2012</v>
      </c>
      <c r="K29" s="253" t="s">
        <v>1812</v>
      </c>
      <c r="L29" s="290" t="s">
        <v>1749</v>
      </c>
      <c r="M29" s="322">
        <v>4995000</v>
      </c>
      <c r="N29" s="258" t="s">
        <v>927</v>
      </c>
      <c r="O29" s="253" t="s">
        <v>840</v>
      </c>
      <c r="P29" s="253" t="s">
        <v>840</v>
      </c>
      <c r="Q29" s="324"/>
    </row>
    <row r="30" spans="1:17" ht="15">
      <c r="A30" s="250">
        <v>22</v>
      </c>
      <c r="B30" s="256" t="s">
        <v>1860</v>
      </c>
      <c r="C30" s="256"/>
      <c r="D30" s="256"/>
      <c r="E30" s="257"/>
      <c r="F30" s="258" t="s">
        <v>1828</v>
      </c>
      <c r="G30" s="258" t="s">
        <v>1863</v>
      </c>
      <c r="H30" s="258" t="s">
        <v>1814</v>
      </c>
      <c r="I30" s="258" t="s">
        <v>1929</v>
      </c>
      <c r="J30" s="258">
        <v>2012</v>
      </c>
      <c r="K30" s="253" t="s">
        <v>1812</v>
      </c>
      <c r="L30" s="290" t="s">
        <v>1749</v>
      </c>
      <c r="M30" s="322">
        <v>4995000</v>
      </c>
      <c r="N30" s="258" t="s">
        <v>927</v>
      </c>
      <c r="O30" s="253" t="s">
        <v>840</v>
      </c>
      <c r="P30" s="253" t="s">
        <v>840</v>
      </c>
      <c r="Q30" s="324"/>
    </row>
    <row r="31" spans="1:17" ht="15">
      <c r="A31" s="250">
        <v>23</v>
      </c>
      <c r="B31" s="256" t="s">
        <v>1925</v>
      </c>
      <c r="C31" s="256"/>
      <c r="D31" s="256"/>
      <c r="E31" s="257"/>
      <c r="F31" s="258" t="s">
        <v>1926</v>
      </c>
      <c r="G31" s="418" t="s">
        <v>1927</v>
      </c>
      <c r="H31" s="258" t="s">
        <v>1928</v>
      </c>
      <c r="I31" s="258" t="s">
        <v>1929</v>
      </c>
      <c r="J31" s="258">
        <v>2011</v>
      </c>
      <c r="K31" s="253" t="s">
        <v>1812</v>
      </c>
      <c r="L31" s="290" t="s">
        <v>1749</v>
      </c>
      <c r="M31" s="419">
        <v>19965000</v>
      </c>
      <c r="N31" s="258" t="s">
        <v>927</v>
      </c>
      <c r="O31" s="253"/>
      <c r="P31" s="253"/>
      <c r="Q31" s="324"/>
    </row>
    <row r="32" spans="1:17" ht="15">
      <c r="A32" s="250">
        <v>24</v>
      </c>
      <c r="B32" s="256" t="s">
        <v>1836</v>
      </c>
      <c r="C32" s="256"/>
      <c r="D32" s="256"/>
      <c r="E32" s="257"/>
      <c r="F32" s="258" t="s">
        <v>1751</v>
      </c>
      <c r="G32" s="258"/>
      <c r="H32" s="258"/>
      <c r="I32" s="258" t="s">
        <v>1837</v>
      </c>
      <c r="J32" s="258">
        <v>2012</v>
      </c>
      <c r="K32" s="253" t="s">
        <v>1752</v>
      </c>
      <c r="L32" s="290" t="s">
        <v>1743</v>
      </c>
      <c r="M32" s="322">
        <v>9500000</v>
      </c>
      <c r="N32" s="258" t="s">
        <v>927</v>
      </c>
      <c r="O32" s="253" t="s">
        <v>840</v>
      </c>
      <c r="P32" s="253" t="s">
        <v>840</v>
      </c>
      <c r="Q32" s="324"/>
    </row>
    <row r="33" spans="1:17" ht="15">
      <c r="A33" s="250">
        <v>25</v>
      </c>
      <c r="B33" s="256" t="s">
        <v>1759</v>
      </c>
      <c r="C33" s="256"/>
      <c r="D33" s="256"/>
      <c r="E33" s="257"/>
      <c r="F33" s="258" t="s">
        <v>1864</v>
      </c>
      <c r="G33" s="258"/>
      <c r="H33" s="258"/>
      <c r="I33" s="258" t="s">
        <v>1837</v>
      </c>
      <c r="J33" s="258">
        <v>2012</v>
      </c>
      <c r="K33" s="258"/>
      <c r="L33" s="290" t="s">
        <v>1807</v>
      </c>
      <c r="M33" s="322">
        <v>15000000</v>
      </c>
      <c r="N33" s="258" t="s">
        <v>927</v>
      </c>
      <c r="O33" s="253" t="s">
        <v>840</v>
      </c>
      <c r="P33" s="253" t="s">
        <v>840</v>
      </c>
      <c r="Q33" s="324"/>
    </row>
    <row r="34" spans="1:17">
      <c r="A34" s="250">
        <v>26</v>
      </c>
      <c r="B34" s="256" t="s">
        <v>1865</v>
      </c>
      <c r="C34" s="256"/>
      <c r="D34" s="256"/>
      <c r="E34" s="257"/>
      <c r="F34" s="258" t="s">
        <v>1866</v>
      </c>
      <c r="G34" s="258" t="s">
        <v>841</v>
      </c>
      <c r="H34" s="258"/>
      <c r="I34" s="258"/>
      <c r="J34" s="258">
        <v>2012</v>
      </c>
      <c r="K34" s="258"/>
      <c r="L34" s="290" t="s">
        <v>1749</v>
      </c>
      <c r="M34" s="291">
        <v>19525000</v>
      </c>
      <c r="N34" s="258" t="s">
        <v>927</v>
      </c>
      <c r="O34" s="253" t="s">
        <v>840</v>
      </c>
      <c r="P34" s="253" t="s">
        <v>840</v>
      </c>
      <c r="Q34" s="324"/>
    </row>
    <row r="35" spans="1:17">
      <c r="A35" s="250">
        <v>27</v>
      </c>
      <c r="B35" s="256" t="s">
        <v>1822</v>
      </c>
      <c r="C35" s="256"/>
      <c r="D35" s="256"/>
      <c r="E35" s="257"/>
      <c r="F35" s="258" t="s">
        <v>1751</v>
      </c>
      <c r="G35" s="258"/>
      <c r="H35" s="258" t="s">
        <v>1824</v>
      </c>
      <c r="I35" s="258" t="s">
        <v>1867</v>
      </c>
      <c r="J35" s="258">
        <v>2012</v>
      </c>
      <c r="K35" s="258" t="s">
        <v>1806</v>
      </c>
      <c r="L35" s="290" t="s">
        <v>1807</v>
      </c>
      <c r="M35" s="291">
        <v>971250</v>
      </c>
      <c r="N35" s="258" t="s">
        <v>927</v>
      </c>
      <c r="O35" s="253" t="s">
        <v>840</v>
      </c>
      <c r="P35" s="253" t="s">
        <v>840</v>
      </c>
      <c r="Q35" s="324"/>
    </row>
    <row r="36" spans="1:17">
      <c r="A36" s="250">
        <v>28</v>
      </c>
      <c r="B36" s="251" t="s">
        <v>1822</v>
      </c>
      <c r="C36" s="251"/>
      <c r="D36" s="251"/>
      <c r="E36" s="252"/>
      <c r="F36" s="253" t="s">
        <v>1804</v>
      </c>
      <c r="G36" s="253"/>
      <c r="H36" s="253" t="s">
        <v>1824</v>
      </c>
      <c r="I36" s="253" t="s">
        <v>1867</v>
      </c>
      <c r="J36" s="253">
        <v>2012</v>
      </c>
      <c r="K36" s="253" t="s">
        <v>1806</v>
      </c>
      <c r="L36" s="287" t="s">
        <v>1807</v>
      </c>
      <c r="M36" s="265">
        <v>2500000</v>
      </c>
      <c r="N36" s="253" t="s">
        <v>927</v>
      </c>
      <c r="O36" s="253" t="s">
        <v>840</v>
      </c>
      <c r="P36" s="253" t="s">
        <v>840</v>
      </c>
      <c r="Q36" s="292"/>
    </row>
    <row r="37" spans="1:17">
      <c r="A37" s="297">
        <v>28</v>
      </c>
      <c r="B37" s="260" t="s">
        <v>1848</v>
      </c>
      <c r="C37" s="260"/>
      <c r="D37" s="260"/>
      <c r="E37" s="261"/>
      <c r="F37" s="262" t="s">
        <v>1828</v>
      </c>
      <c r="G37" s="262" t="s">
        <v>1868</v>
      </c>
      <c r="H37" s="262" t="s">
        <v>1811</v>
      </c>
      <c r="I37" s="262" t="s">
        <v>1867</v>
      </c>
      <c r="J37" s="262">
        <v>2012</v>
      </c>
      <c r="K37" s="262" t="s">
        <v>1806</v>
      </c>
      <c r="L37" s="298" t="s">
        <v>1749</v>
      </c>
      <c r="M37" s="285">
        <v>7620150</v>
      </c>
      <c r="N37" s="262" t="s">
        <v>927</v>
      </c>
      <c r="O37" s="262" t="s">
        <v>840</v>
      </c>
      <c r="P37" s="262" t="s">
        <v>840</v>
      </c>
      <c r="Q37" s="351"/>
    </row>
    <row r="38" spans="1:17">
      <c r="A38" s="250">
        <v>29</v>
      </c>
      <c r="B38" s="256" t="s">
        <v>1848</v>
      </c>
      <c r="C38" s="256"/>
      <c r="D38" s="256"/>
      <c r="E38" s="257"/>
      <c r="F38" s="258" t="s">
        <v>1828</v>
      </c>
      <c r="G38" s="258" t="s">
        <v>1869</v>
      </c>
      <c r="H38" s="258" t="s">
        <v>1811</v>
      </c>
      <c r="I38" s="258" t="s">
        <v>1867</v>
      </c>
      <c r="J38" s="258">
        <v>2012</v>
      </c>
      <c r="K38" s="258" t="s">
        <v>1806</v>
      </c>
      <c r="L38" s="290" t="s">
        <v>1749</v>
      </c>
      <c r="M38" s="291">
        <v>7620150</v>
      </c>
      <c r="N38" s="258" t="s">
        <v>927</v>
      </c>
      <c r="O38" s="253" t="s">
        <v>840</v>
      </c>
      <c r="P38" s="253" t="s">
        <v>840</v>
      </c>
      <c r="Q38" s="324"/>
    </row>
    <row r="39" spans="1:17">
      <c r="A39" s="250">
        <v>30</v>
      </c>
      <c r="B39" s="256" t="s">
        <v>1848</v>
      </c>
      <c r="C39" s="256"/>
      <c r="D39" s="256"/>
      <c r="E39" s="257"/>
      <c r="F39" s="258" t="s">
        <v>1828</v>
      </c>
      <c r="G39" s="258" t="s">
        <v>1870</v>
      </c>
      <c r="H39" s="258" t="s">
        <v>1811</v>
      </c>
      <c r="I39" s="258" t="s">
        <v>1867</v>
      </c>
      <c r="J39" s="258">
        <v>2012</v>
      </c>
      <c r="K39" s="258" t="s">
        <v>1806</v>
      </c>
      <c r="L39" s="290" t="s">
        <v>1749</v>
      </c>
      <c r="M39" s="291">
        <v>7620150</v>
      </c>
      <c r="N39" s="258" t="s">
        <v>927</v>
      </c>
      <c r="O39" s="253" t="s">
        <v>840</v>
      </c>
      <c r="P39" s="253" t="s">
        <v>840</v>
      </c>
      <c r="Q39" s="324"/>
    </row>
    <row r="40" spans="1:17">
      <c r="A40" s="250">
        <v>31</v>
      </c>
      <c r="B40" s="259" t="s">
        <v>1835</v>
      </c>
      <c r="C40" s="251"/>
      <c r="D40" s="251"/>
      <c r="E40" s="252"/>
      <c r="F40" s="253" t="s">
        <v>1871</v>
      </c>
      <c r="G40" s="253"/>
      <c r="H40" s="253"/>
      <c r="I40" s="253" t="s">
        <v>1756</v>
      </c>
      <c r="J40" s="253">
        <v>2012</v>
      </c>
      <c r="K40" s="253"/>
      <c r="L40" s="287" t="s">
        <v>1872</v>
      </c>
      <c r="M40" s="265">
        <v>4495500</v>
      </c>
      <c r="N40" s="253" t="s">
        <v>927</v>
      </c>
      <c r="O40" s="253" t="s">
        <v>840</v>
      </c>
      <c r="P40" s="253" t="s">
        <v>840</v>
      </c>
      <c r="Q40" s="292"/>
    </row>
    <row r="41" spans="1:17" ht="15" thickBot="1">
      <c r="A41" s="269"/>
      <c r="B41" s="344"/>
      <c r="C41" s="344"/>
      <c r="D41" s="344"/>
      <c r="E41" s="345"/>
      <c r="F41" s="272"/>
      <c r="G41" s="272"/>
      <c r="H41" s="272"/>
      <c r="I41" s="346"/>
      <c r="J41" s="272"/>
      <c r="K41" s="346"/>
      <c r="L41" s="347"/>
      <c r="M41" s="272"/>
      <c r="N41" s="272"/>
      <c r="O41" s="272"/>
      <c r="P41" s="272"/>
      <c r="Q41" s="348"/>
    </row>
    <row r="42" spans="1:17" ht="15" thickTop="1"/>
    <row r="43" spans="1:17">
      <c r="A43" s="243"/>
      <c r="B43" s="243"/>
      <c r="C43" s="243"/>
      <c r="D43" s="243"/>
      <c r="E43" s="243"/>
      <c r="G43" s="243"/>
      <c r="H43" s="243"/>
    </row>
    <row r="44" spans="1:17">
      <c r="A44" s="390"/>
      <c r="B44" s="390"/>
      <c r="C44" s="390"/>
      <c r="D44" s="390"/>
      <c r="E44" s="390"/>
      <c r="F44" s="390"/>
      <c r="G44" s="390"/>
      <c r="H44" s="390"/>
    </row>
    <row r="45" spans="1:17">
      <c r="A45" s="390"/>
      <c r="B45" s="390"/>
      <c r="C45" s="390"/>
      <c r="D45" s="390"/>
      <c r="E45" s="390"/>
      <c r="F45" s="390"/>
      <c r="G45" s="390"/>
      <c r="H45" s="390"/>
    </row>
    <row r="46" spans="1:17">
      <c r="A46" s="390"/>
      <c r="B46" s="390"/>
      <c r="C46" s="390"/>
      <c r="D46" s="390"/>
      <c r="E46" s="390"/>
      <c r="F46" s="390"/>
      <c r="G46" s="390"/>
      <c r="H46" s="390"/>
    </row>
    <row r="47" spans="1:17">
      <c r="A47" s="390"/>
      <c r="B47" s="390"/>
      <c r="C47" s="390"/>
      <c r="D47" s="390"/>
      <c r="E47" s="390"/>
      <c r="F47" s="390"/>
      <c r="G47" s="390"/>
      <c r="H47" s="390"/>
    </row>
    <row r="48" spans="1:17">
      <c r="A48" s="243"/>
      <c r="B48" s="243"/>
      <c r="C48" s="243"/>
      <c r="D48" s="243"/>
      <c r="E48" s="243"/>
      <c r="G48" s="243"/>
      <c r="H48" s="243"/>
    </row>
    <row r="49" spans="1:17">
      <c r="A49" s="245" t="s">
        <v>1934</v>
      </c>
      <c r="B49" s="245"/>
      <c r="C49" s="245"/>
      <c r="D49" s="245"/>
      <c r="G49" s="245"/>
      <c r="H49" s="245"/>
      <c r="I49" s="245"/>
      <c r="J49" s="245"/>
      <c r="K49" s="245"/>
      <c r="L49" s="245"/>
      <c r="N49" s="245"/>
      <c r="O49" s="245"/>
      <c r="P49" s="245"/>
      <c r="Q49" s="245"/>
    </row>
    <row r="50" spans="1:17" ht="15" thickBot="1">
      <c r="A50" s="242" t="s">
        <v>1879</v>
      </c>
    </row>
    <row r="51" spans="1:17" ht="15" thickTop="1">
      <c r="A51" s="1849" t="s">
        <v>1726</v>
      </c>
      <c r="B51" s="1852" t="s">
        <v>1727</v>
      </c>
      <c r="C51" s="1853"/>
      <c r="D51" s="1853"/>
      <c r="E51" s="1854"/>
      <c r="F51" s="1845" t="s">
        <v>1728</v>
      </c>
      <c r="G51" s="1845" t="s">
        <v>1729</v>
      </c>
      <c r="H51" s="1845" t="s">
        <v>1730</v>
      </c>
      <c r="I51" s="1845" t="s">
        <v>1731</v>
      </c>
      <c r="J51" s="1845" t="s">
        <v>1732</v>
      </c>
      <c r="K51" s="1845" t="s">
        <v>1733</v>
      </c>
      <c r="L51" s="1845" t="s">
        <v>1734</v>
      </c>
      <c r="M51" s="1845" t="s">
        <v>1735</v>
      </c>
      <c r="N51" s="1846" t="s">
        <v>1736</v>
      </c>
      <c r="O51" s="1847"/>
      <c r="P51" s="1848"/>
      <c r="Q51" s="1835" t="s">
        <v>1777</v>
      </c>
    </row>
    <row r="52" spans="1:17">
      <c r="A52" s="1850"/>
      <c r="B52" s="1839"/>
      <c r="C52" s="1855"/>
      <c r="D52" s="1855"/>
      <c r="E52" s="1856"/>
      <c r="F52" s="1842"/>
      <c r="G52" s="1842"/>
      <c r="H52" s="1842"/>
      <c r="I52" s="1842"/>
      <c r="J52" s="1842"/>
      <c r="K52" s="1842"/>
      <c r="L52" s="1842"/>
      <c r="M52" s="1842"/>
      <c r="N52" s="1838" t="s">
        <v>1737</v>
      </c>
      <c r="O52" s="1838" t="s">
        <v>1738</v>
      </c>
      <c r="P52" s="1841" t="s">
        <v>1739</v>
      </c>
      <c r="Q52" s="1836"/>
    </row>
    <row r="53" spans="1:17">
      <c r="A53" s="1850"/>
      <c r="B53" s="1839"/>
      <c r="C53" s="1855"/>
      <c r="D53" s="1855"/>
      <c r="E53" s="1856"/>
      <c r="F53" s="1842"/>
      <c r="G53" s="1842"/>
      <c r="H53" s="1842"/>
      <c r="I53" s="1842"/>
      <c r="J53" s="1842"/>
      <c r="K53" s="1842"/>
      <c r="L53" s="1842"/>
      <c r="M53" s="1842"/>
      <c r="N53" s="1839"/>
      <c r="O53" s="1839"/>
      <c r="P53" s="1842"/>
      <c r="Q53" s="1836"/>
    </row>
    <row r="54" spans="1:17">
      <c r="A54" s="1851"/>
      <c r="B54" s="1840"/>
      <c r="C54" s="1857"/>
      <c r="D54" s="1857"/>
      <c r="E54" s="1858"/>
      <c r="F54" s="1843"/>
      <c r="G54" s="1843"/>
      <c r="H54" s="1843"/>
      <c r="I54" s="1843"/>
      <c r="J54" s="1843"/>
      <c r="K54" s="1843"/>
      <c r="L54" s="1843"/>
      <c r="M54" s="1843"/>
      <c r="N54" s="1840"/>
      <c r="O54" s="1840"/>
      <c r="P54" s="1843"/>
      <c r="Q54" s="1837"/>
    </row>
    <row r="55" spans="1:17">
      <c r="A55" s="246">
        <v>1</v>
      </c>
      <c r="B55" s="1844">
        <v>2</v>
      </c>
      <c r="C55" s="1844"/>
      <c r="D55" s="1844"/>
      <c r="E55" s="1844"/>
      <c r="F55" s="247">
        <v>3</v>
      </c>
      <c r="G55" s="247">
        <v>4</v>
      </c>
      <c r="H55" s="247">
        <v>5</v>
      </c>
      <c r="I55" s="247">
        <v>6</v>
      </c>
      <c r="J55" s="247">
        <v>7</v>
      </c>
      <c r="K55" s="247">
        <v>8</v>
      </c>
      <c r="L55" s="247">
        <v>9</v>
      </c>
      <c r="M55" s="247">
        <v>10</v>
      </c>
      <c r="N55" s="247">
        <v>11</v>
      </c>
      <c r="O55" s="247">
        <v>12</v>
      </c>
      <c r="P55" s="247">
        <v>13</v>
      </c>
      <c r="Q55" s="248">
        <v>14</v>
      </c>
    </row>
    <row r="56" spans="1:17">
      <c r="A56" s="279"/>
      <c r="B56" s="266"/>
      <c r="C56" s="266"/>
      <c r="D56" s="266"/>
      <c r="E56" s="267"/>
      <c r="F56" s="263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68"/>
    </row>
    <row r="57" spans="1:17">
      <c r="A57" s="250">
        <v>1</v>
      </c>
      <c r="B57" s="281" t="s">
        <v>1797</v>
      </c>
      <c r="C57" s="281"/>
      <c r="D57" s="281"/>
      <c r="E57" s="282"/>
      <c r="F57" s="283" t="s">
        <v>840</v>
      </c>
      <c r="G57" s="283" t="s">
        <v>840</v>
      </c>
      <c r="H57" s="283" t="s">
        <v>1780</v>
      </c>
      <c r="I57" s="283" t="s">
        <v>1741</v>
      </c>
      <c r="J57" s="283">
        <v>2009</v>
      </c>
      <c r="K57" s="253" t="s">
        <v>1742</v>
      </c>
      <c r="L57" s="287" t="s">
        <v>1743</v>
      </c>
      <c r="M57" s="265">
        <f>19322561/4</f>
        <v>4830640.25</v>
      </c>
      <c r="N57" s="253" t="s">
        <v>927</v>
      </c>
      <c r="O57" s="253" t="s">
        <v>840</v>
      </c>
      <c r="P57" s="253" t="s">
        <v>840</v>
      </c>
      <c r="Q57" s="255"/>
    </row>
    <row r="58" spans="1:17">
      <c r="A58" s="250">
        <f>A57+1</f>
        <v>2</v>
      </c>
      <c r="B58" s="281" t="s">
        <v>1880</v>
      </c>
      <c r="C58" s="281"/>
      <c r="D58" s="281"/>
      <c r="E58" s="282"/>
      <c r="F58" s="283" t="s">
        <v>840</v>
      </c>
      <c r="G58" s="283" t="s">
        <v>840</v>
      </c>
      <c r="H58" s="283"/>
      <c r="I58" s="283" t="s">
        <v>1741</v>
      </c>
      <c r="J58" s="283">
        <v>2007</v>
      </c>
      <c r="K58" s="253" t="s">
        <v>1881</v>
      </c>
      <c r="L58" s="287" t="s">
        <v>1815</v>
      </c>
      <c r="M58" s="265" t="s">
        <v>840</v>
      </c>
      <c r="N58" s="253" t="s">
        <v>927</v>
      </c>
      <c r="O58" s="253" t="s">
        <v>840</v>
      </c>
      <c r="P58" s="253" t="s">
        <v>840</v>
      </c>
      <c r="Q58" s="255"/>
    </row>
    <row r="59" spans="1:17">
      <c r="A59" s="250">
        <f>A58+1</f>
        <v>3</v>
      </c>
      <c r="B59" s="281" t="s">
        <v>1782</v>
      </c>
      <c r="C59" s="281"/>
      <c r="D59" s="281"/>
      <c r="E59" s="282"/>
      <c r="F59" s="283" t="s">
        <v>840</v>
      </c>
      <c r="G59" s="283" t="s">
        <v>840</v>
      </c>
      <c r="H59" s="283" t="s">
        <v>840</v>
      </c>
      <c r="I59" s="283" t="s">
        <v>1744</v>
      </c>
      <c r="J59" s="283">
        <v>2009</v>
      </c>
      <c r="K59" s="265" t="s">
        <v>1783</v>
      </c>
      <c r="L59" s="287" t="s">
        <v>1784</v>
      </c>
      <c r="M59" s="265">
        <f>5863696/4</f>
        <v>1465924</v>
      </c>
      <c r="N59" s="253" t="s">
        <v>927</v>
      </c>
      <c r="O59" s="253" t="s">
        <v>840</v>
      </c>
      <c r="P59" s="253" t="s">
        <v>840</v>
      </c>
      <c r="Q59" s="255"/>
    </row>
    <row r="60" spans="1:17">
      <c r="A60" s="250">
        <v>4</v>
      </c>
      <c r="B60" s="281" t="s">
        <v>1818</v>
      </c>
      <c r="C60" s="281"/>
      <c r="D60" s="281"/>
      <c r="E60" s="282"/>
      <c r="F60" s="283" t="s">
        <v>1775</v>
      </c>
      <c r="G60" s="283" t="s">
        <v>840</v>
      </c>
      <c r="H60" s="283" t="s">
        <v>840</v>
      </c>
      <c r="I60" s="283" t="s">
        <v>1744</v>
      </c>
      <c r="J60" s="253">
        <v>2009</v>
      </c>
      <c r="K60" s="253" t="s">
        <v>1746</v>
      </c>
      <c r="L60" s="254" t="s">
        <v>1747</v>
      </c>
      <c r="M60" s="265">
        <v>700000</v>
      </c>
      <c r="N60" s="253" t="s">
        <v>927</v>
      </c>
      <c r="O60" s="253" t="s">
        <v>840</v>
      </c>
      <c r="P60" s="253" t="s">
        <v>840</v>
      </c>
      <c r="Q60" s="293"/>
    </row>
    <row r="61" spans="1:17">
      <c r="A61" s="250">
        <f>A60+1</f>
        <v>5</v>
      </c>
      <c r="B61" s="281" t="s">
        <v>1844</v>
      </c>
      <c r="C61" s="281"/>
      <c r="D61" s="281"/>
      <c r="E61" s="282"/>
      <c r="F61" s="283" t="s">
        <v>840</v>
      </c>
      <c r="G61" s="283" t="s">
        <v>840</v>
      </c>
      <c r="H61" s="283" t="s">
        <v>1800</v>
      </c>
      <c r="I61" s="283" t="s">
        <v>1761</v>
      </c>
      <c r="J61" s="283">
        <v>2009</v>
      </c>
      <c r="K61" s="265" t="s">
        <v>1801</v>
      </c>
      <c r="L61" s="287" t="s">
        <v>1743</v>
      </c>
      <c r="M61" s="265">
        <v>4950000</v>
      </c>
      <c r="N61" s="253" t="s">
        <v>927</v>
      </c>
      <c r="O61" s="253" t="s">
        <v>840</v>
      </c>
      <c r="P61" s="253" t="s">
        <v>840</v>
      </c>
      <c r="Q61" s="292"/>
    </row>
    <row r="62" spans="1:17">
      <c r="A62" s="250">
        <f>A61+1</f>
        <v>6</v>
      </c>
      <c r="B62" s="256" t="s">
        <v>1810</v>
      </c>
      <c r="C62" s="256"/>
      <c r="D62" s="256"/>
      <c r="E62" s="257"/>
      <c r="F62" s="258" t="s">
        <v>1882</v>
      </c>
      <c r="G62" s="258" t="s">
        <v>840</v>
      </c>
      <c r="H62" s="258" t="s">
        <v>1883</v>
      </c>
      <c r="I62" s="258" t="s">
        <v>1756</v>
      </c>
      <c r="J62" s="258">
        <v>2011</v>
      </c>
      <c r="K62" s="258" t="s">
        <v>1812</v>
      </c>
      <c r="L62" s="290" t="s">
        <v>1832</v>
      </c>
      <c r="M62" s="291">
        <v>19580000</v>
      </c>
      <c r="N62" s="258" t="s">
        <v>927</v>
      </c>
      <c r="O62" s="253" t="s">
        <v>840</v>
      </c>
      <c r="P62" s="253" t="s">
        <v>840</v>
      </c>
      <c r="Q62" s="292"/>
    </row>
    <row r="63" spans="1:17">
      <c r="A63" s="250">
        <f>A62+1</f>
        <v>7</v>
      </c>
      <c r="B63" s="256" t="s">
        <v>1787</v>
      </c>
      <c r="C63" s="256"/>
      <c r="D63" s="256"/>
      <c r="E63" s="257"/>
      <c r="F63" s="258" t="s">
        <v>1748</v>
      </c>
      <c r="G63" s="258" t="s">
        <v>840</v>
      </c>
      <c r="H63" s="258" t="s">
        <v>1788</v>
      </c>
      <c r="I63" s="258" t="s">
        <v>1756</v>
      </c>
      <c r="J63" s="258">
        <v>2009</v>
      </c>
      <c r="K63" s="265" t="s">
        <v>1789</v>
      </c>
      <c r="L63" s="290" t="s">
        <v>1743</v>
      </c>
      <c r="M63" s="291">
        <v>6900000</v>
      </c>
      <c r="N63" s="258" t="s">
        <v>927</v>
      </c>
      <c r="O63" s="253" t="s">
        <v>840</v>
      </c>
      <c r="P63" s="253" t="s">
        <v>840</v>
      </c>
      <c r="Q63" s="292"/>
    </row>
    <row r="64" spans="1:17">
      <c r="A64" s="250">
        <f>A63+1</f>
        <v>8</v>
      </c>
      <c r="B64" s="256" t="s">
        <v>1884</v>
      </c>
      <c r="C64" s="256"/>
      <c r="D64" s="256"/>
      <c r="E64" s="257"/>
      <c r="F64" s="258" t="s">
        <v>840</v>
      </c>
      <c r="G64" s="258" t="s">
        <v>840</v>
      </c>
      <c r="H64" s="258" t="s">
        <v>840</v>
      </c>
      <c r="I64" s="258" t="s">
        <v>1885</v>
      </c>
      <c r="J64" s="258">
        <v>2009</v>
      </c>
      <c r="K64" s="291" t="s">
        <v>1886</v>
      </c>
      <c r="L64" s="290" t="s">
        <v>1743</v>
      </c>
      <c r="M64" s="291" t="s">
        <v>840</v>
      </c>
      <c r="N64" s="258" t="s">
        <v>927</v>
      </c>
      <c r="O64" s="253" t="s">
        <v>840</v>
      </c>
      <c r="P64" s="253" t="s">
        <v>840</v>
      </c>
      <c r="Q64" s="292"/>
    </row>
    <row r="65" spans="1:17">
      <c r="A65" s="250">
        <f>A64+1</f>
        <v>9</v>
      </c>
      <c r="B65" s="251" t="s">
        <v>1750</v>
      </c>
      <c r="C65" s="251"/>
      <c r="D65" s="251"/>
      <c r="E65" s="252"/>
      <c r="F65" s="253" t="s">
        <v>1751</v>
      </c>
      <c r="G65" s="254" t="s">
        <v>1887</v>
      </c>
      <c r="H65" s="253"/>
      <c r="I65" s="349" t="s">
        <v>1888</v>
      </c>
      <c r="J65" s="253">
        <v>2012</v>
      </c>
      <c r="K65" s="253" t="s">
        <v>1806</v>
      </c>
      <c r="L65" s="287" t="s">
        <v>1749</v>
      </c>
      <c r="M65" s="284"/>
      <c r="N65" s="253" t="s">
        <v>927</v>
      </c>
      <c r="O65" s="253"/>
      <c r="P65" s="253"/>
      <c r="Q65" s="255"/>
    </row>
    <row r="66" spans="1:17">
      <c r="A66" s="295">
        <v>11</v>
      </c>
      <c r="B66" s="256" t="s">
        <v>1889</v>
      </c>
      <c r="C66" s="256"/>
      <c r="D66" s="256"/>
      <c r="E66" s="257"/>
      <c r="F66" s="258" t="s">
        <v>840</v>
      </c>
      <c r="G66" s="258" t="s">
        <v>840</v>
      </c>
      <c r="H66" s="258" t="s">
        <v>840</v>
      </c>
      <c r="I66" s="258"/>
      <c r="J66" s="258">
        <v>2009</v>
      </c>
      <c r="K66" s="291" t="s">
        <v>840</v>
      </c>
      <c r="L66" s="290" t="s">
        <v>1743</v>
      </c>
      <c r="M66" s="291">
        <v>9900000</v>
      </c>
      <c r="N66" s="258" t="s">
        <v>927</v>
      </c>
      <c r="O66" s="253" t="s">
        <v>840</v>
      </c>
      <c r="P66" s="253" t="s">
        <v>840</v>
      </c>
      <c r="Q66" s="292"/>
    </row>
    <row r="67" spans="1:17" ht="15.75" customHeight="1">
      <c r="A67" s="295">
        <v>12</v>
      </c>
      <c r="B67" s="256" t="s">
        <v>1753</v>
      </c>
      <c r="C67" s="256"/>
      <c r="D67" s="256"/>
      <c r="E67" s="257"/>
      <c r="F67" s="258" t="s">
        <v>1890</v>
      </c>
      <c r="G67" s="258" t="s">
        <v>840</v>
      </c>
      <c r="H67" s="258" t="s">
        <v>1755</v>
      </c>
      <c r="I67" s="258" t="s">
        <v>1805</v>
      </c>
      <c r="J67" s="258">
        <v>2010</v>
      </c>
      <c r="K67" s="265" t="s">
        <v>1757</v>
      </c>
      <c r="L67" s="290" t="s">
        <v>1784</v>
      </c>
      <c r="M67" s="291">
        <v>0</v>
      </c>
      <c r="N67" s="258" t="s">
        <v>927</v>
      </c>
      <c r="O67" s="253" t="s">
        <v>840</v>
      </c>
      <c r="P67" s="253" t="s">
        <v>840</v>
      </c>
      <c r="Q67" s="324"/>
    </row>
    <row r="68" spans="1:17">
      <c r="A68" s="295">
        <v>13</v>
      </c>
      <c r="B68" s="256" t="s">
        <v>1891</v>
      </c>
      <c r="C68" s="256"/>
      <c r="D68" s="256"/>
      <c r="E68" s="257"/>
      <c r="F68" s="258" t="s">
        <v>1802</v>
      </c>
      <c r="G68" s="258" t="s">
        <v>840</v>
      </c>
      <c r="H68" s="258" t="s">
        <v>1811</v>
      </c>
      <c r="I68" s="258"/>
      <c r="J68" s="258">
        <v>2009</v>
      </c>
      <c r="K68" s="258" t="s">
        <v>1806</v>
      </c>
      <c r="L68" s="290" t="s">
        <v>1832</v>
      </c>
      <c r="M68" s="291">
        <v>0</v>
      </c>
      <c r="N68" s="258" t="s">
        <v>927</v>
      </c>
      <c r="O68" s="253" t="s">
        <v>840</v>
      </c>
      <c r="P68" s="253" t="s">
        <v>840</v>
      </c>
      <c r="Q68" s="324"/>
    </row>
    <row r="69" spans="1:17">
      <c r="A69" s="295">
        <v>14</v>
      </c>
      <c r="B69" s="256" t="s">
        <v>1892</v>
      </c>
      <c r="C69" s="256"/>
      <c r="D69" s="256"/>
      <c r="E69" s="257"/>
      <c r="F69" s="258" t="s">
        <v>840</v>
      </c>
      <c r="G69" s="258" t="s">
        <v>840</v>
      </c>
      <c r="H69" s="258" t="s">
        <v>840</v>
      </c>
      <c r="I69" s="258" t="s">
        <v>1893</v>
      </c>
      <c r="J69" s="258">
        <v>2009</v>
      </c>
      <c r="K69" s="291"/>
      <c r="L69" s="290" t="s">
        <v>1784</v>
      </c>
      <c r="M69" s="291">
        <v>0</v>
      </c>
      <c r="N69" s="258" t="s">
        <v>927</v>
      </c>
      <c r="O69" s="253" t="s">
        <v>840</v>
      </c>
      <c r="P69" s="253" t="s">
        <v>840</v>
      </c>
      <c r="Q69" s="324"/>
    </row>
    <row r="70" spans="1:17">
      <c r="A70" s="250">
        <v>15</v>
      </c>
      <c r="B70" s="251" t="s">
        <v>1894</v>
      </c>
      <c r="C70" s="251"/>
      <c r="D70" s="251"/>
      <c r="E70" s="252"/>
      <c r="F70" s="253" t="s">
        <v>840</v>
      </c>
      <c r="G70" s="253" t="s">
        <v>840</v>
      </c>
      <c r="H70" s="253" t="s">
        <v>840</v>
      </c>
      <c r="I70" s="253" t="s">
        <v>1758</v>
      </c>
      <c r="J70" s="253">
        <v>2009</v>
      </c>
      <c r="K70" s="265" t="s">
        <v>1801</v>
      </c>
      <c r="L70" s="287" t="s">
        <v>1784</v>
      </c>
      <c r="M70" s="265">
        <v>0</v>
      </c>
      <c r="N70" s="253" t="s">
        <v>927</v>
      </c>
      <c r="O70" s="253" t="s">
        <v>840</v>
      </c>
      <c r="P70" s="253" t="s">
        <v>840</v>
      </c>
      <c r="Q70" s="292"/>
    </row>
    <row r="71" spans="1:17">
      <c r="A71" s="430"/>
      <c r="B71" s="266"/>
      <c r="C71" s="266"/>
      <c r="D71" s="266"/>
      <c r="E71" s="267"/>
      <c r="F71" s="263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68"/>
    </row>
    <row r="72" spans="1:17">
      <c r="A72" s="250">
        <v>3</v>
      </c>
      <c r="B72" s="281" t="s">
        <v>1797</v>
      </c>
      <c r="C72" s="281"/>
      <c r="D72" s="281"/>
      <c r="E72" s="282"/>
      <c r="F72" s="283" t="s">
        <v>1930</v>
      </c>
      <c r="G72" s="283"/>
      <c r="H72" s="283" t="s">
        <v>1769</v>
      </c>
      <c r="I72" s="283" t="s">
        <v>1741</v>
      </c>
      <c r="J72" s="283">
        <v>2010</v>
      </c>
      <c r="K72" s="265" t="s">
        <v>1899</v>
      </c>
      <c r="L72" s="287" t="s">
        <v>1932</v>
      </c>
      <c r="M72" s="265" t="s">
        <v>840</v>
      </c>
      <c r="N72" s="253" t="s">
        <v>927</v>
      </c>
      <c r="O72" s="253"/>
      <c r="P72" s="253"/>
      <c r="Q72" s="255"/>
    </row>
    <row r="73" spans="1:17">
      <c r="A73" s="250">
        <v>4</v>
      </c>
      <c r="B73" s="281" t="s">
        <v>1797</v>
      </c>
      <c r="C73" s="281"/>
      <c r="D73" s="281"/>
      <c r="E73" s="282"/>
      <c r="F73" s="283"/>
      <c r="G73" s="283"/>
      <c r="H73" s="283" t="s">
        <v>1769</v>
      </c>
      <c r="I73" s="283" t="s">
        <v>1741</v>
      </c>
      <c r="J73" s="283">
        <v>2009</v>
      </c>
      <c r="K73" s="265" t="s">
        <v>1899</v>
      </c>
      <c r="L73" s="287" t="s">
        <v>1816</v>
      </c>
      <c r="M73" s="265">
        <f>1880000*3</f>
        <v>5640000</v>
      </c>
      <c r="N73" s="253" t="s">
        <v>927</v>
      </c>
      <c r="O73" s="253"/>
      <c r="P73" s="253"/>
      <c r="Q73" s="255"/>
    </row>
    <row r="74" spans="1:17">
      <c r="A74" s="250">
        <v>7</v>
      </c>
      <c r="B74" s="281" t="s">
        <v>1931</v>
      </c>
      <c r="C74" s="281"/>
      <c r="D74" s="281"/>
      <c r="E74" s="282"/>
      <c r="F74" s="283" t="s">
        <v>1900</v>
      </c>
      <c r="G74" s="283" t="s">
        <v>840</v>
      </c>
      <c r="H74" s="283" t="s">
        <v>840</v>
      </c>
      <c r="I74" s="283" t="s">
        <v>1744</v>
      </c>
      <c r="J74" s="283">
        <v>2010</v>
      </c>
      <c r="K74" s="265" t="s">
        <v>1783</v>
      </c>
      <c r="L74" s="287" t="s">
        <v>1819</v>
      </c>
      <c r="M74" s="265" t="s">
        <v>840</v>
      </c>
      <c r="N74" s="253" t="s">
        <v>927</v>
      </c>
      <c r="O74" s="253" t="s">
        <v>840</v>
      </c>
      <c r="P74" s="253" t="s">
        <v>840</v>
      </c>
      <c r="Q74" s="255"/>
    </row>
    <row r="75" spans="1:17">
      <c r="A75" s="250">
        <v>8</v>
      </c>
      <c r="B75" s="281" t="s">
        <v>1933</v>
      </c>
      <c r="C75" s="281"/>
      <c r="D75" s="281"/>
      <c r="E75" s="282"/>
      <c r="F75" s="283"/>
      <c r="G75" s="283" t="s">
        <v>840</v>
      </c>
      <c r="H75" s="283" t="s">
        <v>840</v>
      </c>
      <c r="I75" s="283" t="s">
        <v>1744</v>
      </c>
      <c r="J75" s="283">
        <v>2007</v>
      </c>
      <c r="K75" s="265" t="s">
        <v>1783</v>
      </c>
      <c r="L75" s="287" t="s">
        <v>1747</v>
      </c>
      <c r="M75" s="265" t="s">
        <v>840</v>
      </c>
      <c r="N75" s="253" t="s">
        <v>927</v>
      </c>
      <c r="O75" s="253" t="s">
        <v>840</v>
      </c>
      <c r="P75" s="253" t="s">
        <v>840</v>
      </c>
      <c r="Q75" s="255"/>
    </row>
    <row r="76" spans="1:17">
      <c r="A76" s="250">
        <v>10</v>
      </c>
      <c r="B76" s="281" t="s">
        <v>1844</v>
      </c>
      <c r="C76" s="281"/>
      <c r="D76" s="281"/>
      <c r="E76" s="282"/>
      <c r="F76" s="283" t="s">
        <v>840</v>
      </c>
      <c r="G76" s="283" t="s">
        <v>840</v>
      </c>
      <c r="H76" s="283" t="s">
        <v>1820</v>
      </c>
      <c r="I76" s="283" t="s">
        <v>1761</v>
      </c>
      <c r="J76" s="283">
        <v>2009</v>
      </c>
      <c r="K76" s="265" t="s">
        <v>1801</v>
      </c>
      <c r="L76" s="287" t="s">
        <v>1747</v>
      </c>
      <c r="M76" s="265">
        <f>4950000*2</f>
        <v>9900000</v>
      </c>
      <c r="N76" s="253" t="s">
        <v>927</v>
      </c>
      <c r="O76" s="253" t="s">
        <v>840</v>
      </c>
      <c r="P76" s="253" t="s">
        <v>840</v>
      </c>
      <c r="Q76" s="292"/>
    </row>
    <row r="77" spans="1:17">
      <c r="A77" s="250">
        <v>12</v>
      </c>
      <c r="B77" s="281" t="s">
        <v>1844</v>
      </c>
      <c r="C77" s="281"/>
      <c r="D77" s="281"/>
      <c r="E77" s="282"/>
      <c r="F77" s="283" t="s">
        <v>840</v>
      </c>
      <c r="G77" s="283" t="s">
        <v>840</v>
      </c>
      <c r="H77" s="283" t="s">
        <v>1823</v>
      </c>
      <c r="I77" s="283" t="s">
        <v>1761</v>
      </c>
      <c r="J77" s="283">
        <v>2010</v>
      </c>
      <c r="K77" s="265" t="s">
        <v>1801</v>
      </c>
      <c r="L77" s="287" t="s">
        <v>1743</v>
      </c>
      <c r="M77" s="265" t="s">
        <v>840</v>
      </c>
      <c r="N77" s="253" t="s">
        <v>927</v>
      </c>
      <c r="O77" s="253"/>
      <c r="P77" s="253"/>
      <c r="Q77" s="292"/>
    </row>
    <row r="78" spans="1:17">
      <c r="A78" s="250"/>
      <c r="B78" s="256" t="s">
        <v>1810</v>
      </c>
      <c r="C78" s="256"/>
      <c r="D78" s="256"/>
      <c r="E78" s="257"/>
      <c r="F78" s="258" t="s">
        <v>1882</v>
      </c>
      <c r="G78" s="258" t="s">
        <v>840</v>
      </c>
      <c r="H78" s="258" t="s">
        <v>1883</v>
      </c>
      <c r="I78" s="258" t="s">
        <v>1756</v>
      </c>
      <c r="J78" s="258">
        <v>2011</v>
      </c>
      <c r="K78" s="258" t="s">
        <v>1812</v>
      </c>
      <c r="L78" s="290" t="s">
        <v>1832</v>
      </c>
      <c r="M78" s="291">
        <v>19580000</v>
      </c>
      <c r="N78" s="258" t="s">
        <v>927</v>
      </c>
      <c r="O78" s="253" t="s">
        <v>840</v>
      </c>
      <c r="P78" s="253" t="s">
        <v>840</v>
      </c>
      <c r="Q78" s="292"/>
    </row>
    <row r="79" spans="1:17">
      <c r="A79" s="250"/>
      <c r="B79" s="256" t="s">
        <v>1895</v>
      </c>
      <c r="C79" s="256"/>
      <c r="D79" s="256"/>
      <c r="E79" s="257"/>
      <c r="F79" s="258" t="s">
        <v>1896</v>
      </c>
      <c r="G79" s="258" t="s">
        <v>1897</v>
      </c>
      <c r="H79" s="258"/>
      <c r="I79" s="258"/>
      <c r="J79" s="258">
        <v>2014</v>
      </c>
      <c r="K79" s="258" t="s">
        <v>1812</v>
      </c>
      <c r="L79" s="290" t="s">
        <v>1898</v>
      </c>
      <c r="M79" s="291">
        <v>19289000</v>
      </c>
      <c r="N79" s="258" t="s">
        <v>927</v>
      </c>
      <c r="O79" s="258" t="s">
        <v>840</v>
      </c>
      <c r="P79" s="258" t="s">
        <v>840</v>
      </c>
      <c r="Q79" s="324"/>
    </row>
    <row r="80" spans="1:17">
      <c r="A80" s="250">
        <v>16</v>
      </c>
      <c r="B80" s="259" t="s">
        <v>1787</v>
      </c>
      <c r="C80" s="251"/>
      <c r="D80" s="251"/>
      <c r="E80" s="252"/>
      <c r="F80" s="253" t="s">
        <v>1802</v>
      </c>
      <c r="G80" s="253" t="s">
        <v>840</v>
      </c>
      <c r="H80" s="253" t="s">
        <v>1803</v>
      </c>
      <c r="I80" s="253" t="s">
        <v>1756</v>
      </c>
      <c r="J80" s="253">
        <v>2010</v>
      </c>
      <c r="K80" s="265" t="s">
        <v>1789</v>
      </c>
      <c r="L80" s="287" t="s">
        <v>1743</v>
      </c>
      <c r="M80" s="265" t="s">
        <v>840</v>
      </c>
      <c r="N80" s="253" t="s">
        <v>927</v>
      </c>
      <c r="O80" s="253"/>
      <c r="P80" s="253"/>
      <c r="Q80" s="292"/>
    </row>
    <row r="81" spans="1:17">
      <c r="A81" s="250">
        <v>17</v>
      </c>
      <c r="B81" s="286" t="s">
        <v>1771</v>
      </c>
      <c r="C81" s="281"/>
      <c r="D81" s="281"/>
      <c r="E81" s="282"/>
      <c r="F81" s="283" t="s">
        <v>1821</v>
      </c>
      <c r="G81" s="283" t="s">
        <v>840</v>
      </c>
      <c r="H81" s="283" t="s">
        <v>1773</v>
      </c>
      <c r="I81" s="283" t="s">
        <v>1774</v>
      </c>
      <c r="J81" s="283">
        <v>2010</v>
      </c>
      <c r="K81" s="265" t="s">
        <v>1757</v>
      </c>
      <c r="L81" s="290" t="s">
        <v>1747</v>
      </c>
      <c r="M81" s="291"/>
      <c r="N81" s="258" t="s">
        <v>927</v>
      </c>
      <c r="O81" s="253" t="s">
        <v>840</v>
      </c>
      <c r="P81" s="253" t="s">
        <v>840</v>
      </c>
      <c r="Q81" s="292"/>
    </row>
    <row r="82" spans="1:17">
      <c r="A82" s="250">
        <v>18</v>
      </c>
      <c r="B82" s="286" t="s">
        <v>1771</v>
      </c>
      <c r="C82" s="281"/>
      <c r="D82" s="281"/>
      <c r="E82" s="282"/>
      <c r="F82" s="283" t="s">
        <v>1772</v>
      </c>
      <c r="G82" s="283" t="s">
        <v>840</v>
      </c>
      <c r="H82" s="283" t="s">
        <v>1773</v>
      </c>
      <c r="I82" s="283" t="s">
        <v>1774</v>
      </c>
      <c r="J82" s="283">
        <v>2009</v>
      </c>
      <c r="K82" s="265" t="s">
        <v>1757</v>
      </c>
      <c r="L82" s="290" t="s">
        <v>1743</v>
      </c>
      <c r="M82" s="291">
        <f>2469498*2</f>
        <v>4938996</v>
      </c>
      <c r="N82" s="258" t="s">
        <v>927</v>
      </c>
      <c r="O82" s="253" t="s">
        <v>840</v>
      </c>
      <c r="P82" s="253" t="s">
        <v>840</v>
      </c>
      <c r="Q82" s="292"/>
    </row>
    <row r="83" spans="1:17">
      <c r="A83" s="250">
        <v>19</v>
      </c>
      <c r="B83" s="286" t="s">
        <v>1771</v>
      </c>
      <c r="C83" s="281"/>
      <c r="D83" s="281"/>
      <c r="E83" s="282"/>
      <c r="F83" s="283" t="s">
        <v>1904</v>
      </c>
      <c r="G83" s="283" t="s">
        <v>840</v>
      </c>
      <c r="H83" s="283" t="s">
        <v>1773</v>
      </c>
      <c r="I83" s="283" t="s">
        <v>1774</v>
      </c>
      <c r="J83" s="283">
        <v>2007</v>
      </c>
      <c r="K83" s="265" t="s">
        <v>1757</v>
      </c>
      <c r="L83" s="290" t="s">
        <v>1743</v>
      </c>
      <c r="M83" s="291" t="s">
        <v>840</v>
      </c>
      <c r="N83" s="258" t="s">
        <v>927</v>
      </c>
      <c r="O83" s="253" t="s">
        <v>840</v>
      </c>
      <c r="P83" s="253" t="s">
        <v>840</v>
      </c>
      <c r="Q83" s="292"/>
    </row>
    <row r="84" spans="1:17">
      <c r="A84" s="250">
        <v>24</v>
      </c>
      <c r="B84" s="438" t="s">
        <v>1810</v>
      </c>
      <c r="C84" s="438"/>
      <c r="D84" s="438"/>
      <c r="E84" s="439"/>
      <c r="F84" s="253" t="s">
        <v>1825</v>
      </c>
      <c r="G84" s="253" t="s">
        <v>1910</v>
      </c>
      <c r="H84" s="253" t="s">
        <v>1814</v>
      </c>
      <c r="I84" s="349" t="s">
        <v>1888</v>
      </c>
      <c r="J84" s="253">
        <v>2012</v>
      </c>
      <c r="K84" s="253" t="s">
        <v>1911</v>
      </c>
      <c r="L84" s="287" t="s">
        <v>1832</v>
      </c>
      <c r="M84" s="294">
        <v>8800000</v>
      </c>
      <c r="N84" s="253" t="s">
        <v>927</v>
      </c>
      <c r="O84" s="253" t="s">
        <v>840</v>
      </c>
      <c r="P84" s="253" t="s">
        <v>840</v>
      </c>
      <c r="Q84" s="292"/>
    </row>
    <row r="85" spans="1:17">
      <c r="A85" s="436">
        <v>22</v>
      </c>
      <c r="B85" s="431" t="s">
        <v>1848</v>
      </c>
      <c r="C85" s="431"/>
      <c r="D85" s="431"/>
      <c r="E85" s="432"/>
      <c r="F85" s="433" t="s">
        <v>1828</v>
      </c>
      <c r="G85" s="433" t="s">
        <v>1912</v>
      </c>
      <c r="H85" s="433" t="s">
        <v>1814</v>
      </c>
      <c r="I85" s="437" t="s">
        <v>1888</v>
      </c>
      <c r="J85" s="262">
        <v>2009</v>
      </c>
      <c r="K85" s="262" t="s">
        <v>1830</v>
      </c>
      <c r="L85" s="298" t="s">
        <v>1832</v>
      </c>
      <c r="M85" s="285"/>
      <c r="N85" s="262" t="s">
        <v>927</v>
      </c>
      <c r="O85" s="262" t="s">
        <v>840</v>
      </c>
      <c r="P85" s="262" t="s">
        <v>840</v>
      </c>
      <c r="Q85" s="351"/>
    </row>
    <row r="86" spans="1:17">
      <c r="A86" s="436"/>
      <c r="B86" s="431"/>
      <c r="C86" s="431"/>
      <c r="D86" s="431"/>
      <c r="E86" s="432"/>
      <c r="F86" s="433"/>
      <c r="G86" s="433"/>
      <c r="H86" s="433"/>
      <c r="I86" s="437"/>
      <c r="J86" s="262"/>
      <c r="K86" s="262"/>
      <c r="L86" s="298"/>
      <c r="M86" s="285"/>
      <c r="N86" s="262"/>
      <c r="O86" s="262"/>
      <c r="P86" s="262"/>
      <c r="Q86" s="351"/>
    </row>
    <row r="87" spans="1:17">
      <c r="A87" s="436"/>
      <c r="B87" s="431"/>
      <c r="C87" s="431"/>
      <c r="D87" s="431"/>
      <c r="E87" s="432"/>
      <c r="F87" s="433"/>
      <c r="G87" s="433"/>
      <c r="H87" s="433"/>
      <c r="I87" s="437"/>
      <c r="J87" s="262"/>
      <c r="K87" s="262"/>
      <c r="L87" s="298"/>
      <c r="M87" s="285"/>
      <c r="N87" s="262"/>
      <c r="O87" s="262"/>
      <c r="P87" s="262"/>
      <c r="Q87" s="351"/>
    </row>
    <row r="88" spans="1:17">
      <c r="A88" s="436"/>
      <c r="B88" s="431"/>
      <c r="C88" s="431"/>
      <c r="D88" s="431"/>
      <c r="E88" s="432"/>
      <c r="F88" s="433"/>
      <c r="G88" s="433"/>
      <c r="H88" s="433"/>
      <c r="I88" s="437"/>
      <c r="J88" s="262"/>
      <c r="K88" s="262"/>
      <c r="L88" s="298"/>
      <c r="M88" s="285"/>
      <c r="N88" s="262"/>
      <c r="O88" s="262"/>
      <c r="P88" s="262"/>
      <c r="Q88" s="351"/>
    </row>
    <row r="89" spans="1:17">
      <c r="A89" s="436"/>
      <c r="B89" s="431"/>
      <c r="C89" s="431"/>
      <c r="D89" s="431"/>
      <c r="E89" s="432"/>
      <c r="F89" s="433"/>
      <c r="G89" s="433"/>
      <c r="H89" s="433"/>
      <c r="I89" s="437"/>
      <c r="J89" s="262"/>
      <c r="K89" s="262"/>
      <c r="L89" s="298"/>
      <c r="M89" s="285"/>
      <c r="N89" s="262"/>
      <c r="O89" s="262"/>
      <c r="P89" s="262"/>
      <c r="Q89" s="351"/>
    </row>
    <row r="90" spans="1:17">
      <c r="A90" s="436"/>
      <c r="B90" s="431"/>
      <c r="C90" s="431"/>
      <c r="D90" s="431"/>
      <c r="E90" s="432"/>
      <c r="F90" s="433"/>
      <c r="G90" s="433"/>
      <c r="H90" s="433"/>
      <c r="I90" s="437"/>
      <c r="J90" s="262"/>
      <c r="K90" s="262"/>
      <c r="L90" s="298"/>
      <c r="M90" s="285"/>
      <c r="N90" s="262"/>
      <c r="O90" s="262"/>
      <c r="P90" s="262"/>
      <c r="Q90" s="351"/>
    </row>
    <row r="91" spans="1:17">
      <c r="A91" s="436"/>
      <c r="B91" s="431"/>
      <c r="C91" s="431"/>
      <c r="D91" s="431"/>
      <c r="E91" s="432"/>
      <c r="F91" s="433"/>
      <c r="G91" s="433"/>
      <c r="H91" s="433"/>
      <c r="I91" s="437"/>
      <c r="J91" s="262"/>
      <c r="K91" s="262"/>
      <c r="L91" s="298"/>
      <c r="M91" s="285"/>
      <c r="N91" s="262"/>
      <c r="O91" s="262"/>
      <c r="P91" s="262"/>
      <c r="Q91" s="351"/>
    </row>
    <row r="92" spans="1:17" ht="15" thickBot="1">
      <c r="A92" s="360"/>
      <c r="B92" s="440"/>
      <c r="C92" s="440"/>
      <c r="D92" s="440"/>
      <c r="E92" s="441"/>
      <c r="F92" s="442"/>
      <c r="G92" s="442"/>
      <c r="H92" s="442"/>
      <c r="I92" s="443"/>
      <c r="J92" s="263"/>
      <c r="K92" s="263"/>
      <c r="L92" s="317"/>
      <c r="M92" s="314"/>
      <c r="N92" s="263"/>
      <c r="O92" s="263"/>
      <c r="P92" s="263"/>
      <c r="Q92" s="426"/>
    </row>
    <row r="93" spans="1:17">
      <c r="A93" s="444"/>
      <c r="B93" s="445"/>
      <c r="C93" s="445"/>
      <c r="D93" s="445"/>
      <c r="E93" s="445"/>
      <c r="F93" s="446"/>
      <c r="G93" s="446"/>
      <c r="H93" s="446"/>
      <c r="I93" s="447"/>
      <c r="J93" s="448"/>
      <c r="K93" s="448"/>
      <c r="L93" s="449"/>
      <c r="M93" s="450"/>
      <c r="N93" s="448"/>
      <c r="O93" s="448"/>
      <c r="P93" s="448"/>
      <c r="Q93" s="451"/>
    </row>
    <row r="94" spans="1:17" ht="15" thickBot="1">
      <c r="A94" s="452"/>
      <c r="B94" s="453"/>
      <c r="C94" s="453"/>
      <c r="D94" s="453"/>
      <c r="E94" s="453"/>
      <c r="F94" s="454"/>
      <c r="G94" s="454"/>
      <c r="H94" s="454"/>
      <c r="I94" s="455"/>
      <c r="J94" s="456"/>
      <c r="K94" s="456"/>
      <c r="L94" s="457"/>
      <c r="M94" s="458"/>
      <c r="N94" s="456"/>
      <c r="O94" s="456"/>
      <c r="P94" s="456"/>
      <c r="Q94" s="459"/>
    </row>
    <row r="95" spans="1:17">
      <c r="A95" s="436">
        <v>23</v>
      </c>
      <c r="B95" s="431" t="s">
        <v>1848</v>
      </c>
      <c r="C95" s="431"/>
      <c r="D95" s="431"/>
      <c r="E95" s="432"/>
      <c r="F95" s="433" t="s">
        <v>1908</v>
      </c>
      <c r="G95" s="433" t="s">
        <v>1912</v>
      </c>
      <c r="H95" s="433" t="s">
        <v>1814</v>
      </c>
      <c r="I95" s="437" t="s">
        <v>1888</v>
      </c>
      <c r="J95" s="262">
        <v>2012</v>
      </c>
      <c r="K95" s="262" t="s">
        <v>1830</v>
      </c>
      <c r="L95" s="298" t="s">
        <v>1832</v>
      </c>
      <c r="M95" s="285"/>
      <c r="N95" s="262" t="s">
        <v>927</v>
      </c>
      <c r="O95" s="262" t="s">
        <v>840</v>
      </c>
      <c r="P95" s="262" t="s">
        <v>840</v>
      </c>
      <c r="Q95" s="351"/>
    </row>
    <row r="96" spans="1:17">
      <c r="A96" s="250">
        <v>24</v>
      </c>
      <c r="B96" s="281" t="s">
        <v>1848</v>
      </c>
      <c r="C96" s="281"/>
      <c r="D96" s="281"/>
      <c r="E96" s="282"/>
      <c r="F96" s="283" t="s">
        <v>1813</v>
      </c>
      <c r="G96" s="283" t="s">
        <v>1912</v>
      </c>
      <c r="H96" s="283" t="s">
        <v>1814</v>
      </c>
      <c r="I96" s="349" t="s">
        <v>1888</v>
      </c>
      <c r="J96" s="253">
        <v>2012</v>
      </c>
      <c r="K96" s="253" t="s">
        <v>1830</v>
      </c>
      <c r="L96" s="287" t="s">
        <v>1832</v>
      </c>
      <c r="M96" s="265">
        <v>8700000</v>
      </c>
      <c r="N96" s="253" t="s">
        <v>927</v>
      </c>
      <c r="O96" s="253" t="s">
        <v>840</v>
      </c>
      <c r="P96" s="253" t="s">
        <v>840</v>
      </c>
      <c r="Q96" s="292"/>
    </row>
    <row r="97" spans="1:17">
      <c r="A97" s="250">
        <v>26</v>
      </c>
      <c r="B97" s="311" t="s">
        <v>1759</v>
      </c>
      <c r="C97" s="311"/>
      <c r="D97" s="311"/>
      <c r="E97" s="312"/>
      <c r="F97" s="313" t="s">
        <v>1760</v>
      </c>
      <c r="G97" s="313"/>
      <c r="H97" s="313"/>
      <c r="I97" s="313" t="s">
        <v>1846</v>
      </c>
      <c r="J97" s="253">
        <v>2012</v>
      </c>
      <c r="K97" s="258"/>
      <c r="L97" s="290" t="s">
        <v>1743</v>
      </c>
      <c r="M97" s="291">
        <v>7500000</v>
      </c>
      <c r="N97" s="258" t="s">
        <v>927</v>
      </c>
      <c r="O97" s="253" t="s">
        <v>840</v>
      </c>
      <c r="P97" s="253" t="s">
        <v>840</v>
      </c>
      <c r="Q97" s="324"/>
    </row>
    <row r="98" spans="1:17">
      <c r="A98" s="250">
        <v>27</v>
      </c>
      <c r="B98" s="281" t="s">
        <v>1835</v>
      </c>
      <c r="C98" s="281"/>
      <c r="D98" s="281"/>
      <c r="E98" s="282"/>
      <c r="F98" s="283" t="s">
        <v>1913</v>
      </c>
      <c r="G98" s="283"/>
      <c r="H98" s="283"/>
      <c r="I98" s="283" t="s">
        <v>1846</v>
      </c>
      <c r="J98" s="253">
        <v>2012</v>
      </c>
      <c r="K98" s="253"/>
      <c r="L98" s="287" t="s">
        <v>1747</v>
      </c>
      <c r="M98" s="265">
        <v>7916000</v>
      </c>
      <c r="N98" s="253" t="s">
        <v>927</v>
      </c>
      <c r="O98" s="253" t="s">
        <v>840</v>
      </c>
      <c r="P98" s="253" t="s">
        <v>840</v>
      </c>
      <c r="Q98" s="292"/>
    </row>
    <row r="99" spans="1:17">
      <c r="A99" s="297">
        <v>28</v>
      </c>
      <c r="B99" s="260" t="s">
        <v>1822</v>
      </c>
      <c r="C99" s="260"/>
      <c r="D99" s="260"/>
      <c r="E99" s="261"/>
      <c r="F99" s="262" t="s">
        <v>1833</v>
      </c>
      <c r="G99" s="262"/>
      <c r="H99" s="262" t="s">
        <v>1824</v>
      </c>
      <c r="I99" s="262" t="s">
        <v>1929</v>
      </c>
      <c r="J99" s="262">
        <v>2013</v>
      </c>
      <c r="K99" s="262" t="s">
        <v>1806</v>
      </c>
      <c r="L99" s="298" t="s">
        <v>1807</v>
      </c>
      <c r="M99" s="316">
        <f>2500000*2</f>
        <v>5000000</v>
      </c>
      <c r="N99" s="262" t="s">
        <v>927</v>
      </c>
      <c r="O99" s="262" t="s">
        <v>840</v>
      </c>
      <c r="P99" s="262" t="s">
        <v>840</v>
      </c>
      <c r="Q99" s="264"/>
    </row>
    <row r="100" spans="1:17">
      <c r="A100" s="250">
        <v>29</v>
      </c>
      <c r="B100" s="251" t="s">
        <v>1834</v>
      </c>
      <c r="C100" s="251"/>
      <c r="D100" s="251"/>
      <c r="E100" s="252"/>
      <c r="F100" s="253" t="s">
        <v>1779</v>
      </c>
      <c r="G100" s="253"/>
      <c r="H100" s="253"/>
      <c r="I100" s="253" t="s">
        <v>1741</v>
      </c>
      <c r="J100" s="253">
        <v>2013</v>
      </c>
      <c r="K100" s="253"/>
      <c r="L100" s="287" t="s">
        <v>1872</v>
      </c>
      <c r="M100" s="284">
        <f>1500000*3</f>
        <v>4500000</v>
      </c>
      <c r="N100" s="253" t="s">
        <v>927</v>
      </c>
      <c r="O100" s="253" t="s">
        <v>840</v>
      </c>
      <c r="P100" s="253" t="s">
        <v>840</v>
      </c>
      <c r="Q100" s="255"/>
    </row>
    <row r="101" spans="1:17" ht="15" thickBot="1">
      <c r="A101" s="269"/>
      <c r="B101" s="270"/>
      <c r="C101" s="270"/>
      <c r="D101" s="270"/>
      <c r="E101" s="271"/>
      <c r="F101" s="272"/>
      <c r="G101" s="272"/>
      <c r="H101" s="272"/>
      <c r="I101" s="272"/>
      <c r="J101" s="272"/>
      <c r="K101" s="272"/>
      <c r="L101" s="326"/>
      <c r="M101" s="352"/>
      <c r="N101" s="272"/>
      <c r="O101" s="272"/>
      <c r="P101" s="272"/>
      <c r="Q101" s="273"/>
    </row>
    <row r="102" spans="1:17" ht="15" thickTop="1"/>
    <row r="103" spans="1:17">
      <c r="M103" s="1833" t="s">
        <v>1938</v>
      </c>
      <c r="N103" s="1833"/>
      <c r="O103" s="1833"/>
      <c r="P103" s="1833"/>
      <c r="Q103" s="1833"/>
    </row>
    <row r="104" spans="1:17">
      <c r="M104" s="243"/>
      <c r="N104" s="243"/>
      <c r="O104" s="243"/>
      <c r="P104" s="243"/>
      <c r="Q104" s="243"/>
    </row>
    <row r="105" spans="1:17">
      <c r="A105" s="1833" t="s">
        <v>1762</v>
      </c>
      <c r="B105" s="1833"/>
      <c r="C105" s="1833"/>
      <c r="D105" s="1833"/>
      <c r="E105" s="1833"/>
      <c r="F105" s="1833"/>
      <c r="G105" s="1833"/>
      <c r="H105" s="1833"/>
      <c r="M105" s="1833" t="s">
        <v>1763</v>
      </c>
      <c r="N105" s="1833"/>
      <c r="O105" s="1833"/>
      <c r="P105" s="1833"/>
      <c r="Q105" s="1833"/>
    </row>
    <row r="106" spans="1:17">
      <c r="A106" s="1834" t="s">
        <v>1706</v>
      </c>
      <c r="B106" s="1834"/>
      <c r="C106" s="1834"/>
      <c r="D106" s="1834"/>
      <c r="E106" s="1834"/>
      <c r="F106" s="1834"/>
      <c r="G106" s="1834"/>
      <c r="H106" s="1834"/>
      <c r="M106" s="1834" t="s">
        <v>888</v>
      </c>
      <c r="N106" s="1834"/>
      <c r="O106" s="1834"/>
      <c r="P106" s="1834"/>
      <c r="Q106" s="1834"/>
    </row>
    <row r="107" spans="1:17">
      <c r="A107" s="1834" t="s">
        <v>1939</v>
      </c>
      <c r="B107" s="1834"/>
      <c r="C107" s="1834"/>
      <c r="D107" s="1834"/>
      <c r="E107" s="1834"/>
      <c r="F107" s="1834"/>
      <c r="G107" s="1834"/>
      <c r="H107" s="1834"/>
      <c r="M107" s="275"/>
      <c r="N107" s="275"/>
      <c r="O107" s="275"/>
      <c r="P107" s="275"/>
      <c r="Q107" s="275"/>
    </row>
    <row r="108" spans="1:17">
      <c r="A108" s="1834"/>
      <c r="B108" s="1834"/>
      <c r="C108" s="1834"/>
      <c r="D108" s="1834"/>
      <c r="E108" s="1834"/>
      <c r="F108" s="1834"/>
      <c r="G108" s="1834"/>
      <c r="H108" s="1834"/>
    </row>
    <row r="109" spans="1:17">
      <c r="F109" s="242"/>
    </row>
    <row r="110" spans="1:17">
      <c r="F110" s="242"/>
    </row>
    <row r="111" spans="1:17">
      <c r="F111" s="242"/>
    </row>
    <row r="112" spans="1:17">
      <c r="A112" s="1832" t="s">
        <v>1764</v>
      </c>
      <c r="B112" s="1832"/>
      <c r="C112" s="1832"/>
      <c r="D112" s="1832"/>
      <c r="E112" s="1832"/>
      <c r="F112" s="1832"/>
      <c r="G112" s="1832"/>
      <c r="H112" s="1832"/>
      <c r="M112" s="1832" t="s">
        <v>892</v>
      </c>
      <c r="N112" s="1832"/>
      <c r="O112" s="1832"/>
      <c r="P112" s="1832"/>
      <c r="Q112" s="1832"/>
    </row>
    <row r="113" spans="1:17">
      <c r="A113" s="1833" t="s">
        <v>1765</v>
      </c>
      <c r="B113" s="1833"/>
      <c r="C113" s="1833"/>
      <c r="D113" s="1833"/>
      <c r="E113" s="1833"/>
      <c r="F113" s="1833"/>
      <c r="G113" s="1833"/>
      <c r="H113" s="1833"/>
      <c r="M113" s="1833" t="s">
        <v>891</v>
      </c>
      <c r="N113" s="1833"/>
      <c r="O113" s="1833"/>
      <c r="P113" s="1833"/>
      <c r="Q113" s="1833"/>
    </row>
    <row r="130" spans="1:6">
      <c r="A130" s="244"/>
      <c r="F130" s="242"/>
    </row>
  </sheetData>
  <mergeCells count="45">
    <mergeCell ref="A2:Q2"/>
    <mergeCell ref="O52:O54"/>
    <mergeCell ref="B55:E55"/>
    <mergeCell ref="F51:F54"/>
    <mergeCell ref="G51:G54"/>
    <mergeCell ref="H51:H54"/>
    <mergeCell ref="I51:I54"/>
    <mergeCell ref="J51:J54"/>
    <mergeCell ref="K51:K54"/>
    <mergeCell ref="O8:O10"/>
    <mergeCell ref="Q51:Q54"/>
    <mergeCell ref="N52:N54"/>
    <mergeCell ref="P52:P54"/>
    <mergeCell ref="A51:A54"/>
    <mergeCell ref="B51:E54"/>
    <mergeCell ref="L51:L54"/>
    <mergeCell ref="A1:Q1"/>
    <mergeCell ref="N7:P7"/>
    <mergeCell ref="B11:E11"/>
    <mergeCell ref="P8:P10"/>
    <mergeCell ref="M7:M10"/>
    <mergeCell ref="K7:K10"/>
    <mergeCell ref="L7:L10"/>
    <mergeCell ref="F7:F10"/>
    <mergeCell ref="G7:G10"/>
    <mergeCell ref="Q7:Q10"/>
    <mergeCell ref="N8:N10"/>
    <mergeCell ref="A7:A10"/>
    <mergeCell ref="B7:E10"/>
    <mergeCell ref="H7:H10"/>
    <mergeCell ref="I7:I10"/>
    <mergeCell ref="J7:J10"/>
    <mergeCell ref="A108:H108"/>
    <mergeCell ref="A113:H113"/>
    <mergeCell ref="M113:Q113"/>
    <mergeCell ref="A107:H107"/>
    <mergeCell ref="A112:H112"/>
    <mergeCell ref="M112:Q112"/>
    <mergeCell ref="M51:M54"/>
    <mergeCell ref="N51:P51"/>
    <mergeCell ref="M106:Q106"/>
    <mergeCell ref="A106:H106"/>
    <mergeCell ref="M103:Q103"/>
    <mergeCell ref="A105:H105"/>
    <mergeCell ref="M105:Q105"/>
  </mergeCells>
  <phoneticPr fontId="100" type="noConversion"/>
  <printOptions horizontalCentered="1"/>
  <pageMargins left="0.77" right="1.46" top="0.43307086614173229" bottom="0.23622047244094491" header="0.35433070866141736" footer="0.15748031496062992"/>
  <pageSetup paperSize="5" scale="80" orientation="landscape" horizontalDpi="4294967293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96"/>
  <sheetViews>
    <sheetView topLeftCell="A5" zoomScale="80" zoomScaleNormal="80" workbookViewId="0">
      <pane xSplit="2" ySplit="1" topLeftCell="C6" activePane="bottomRight" state="frozen"/>
      <selection activeCell="A5" sqref="A5"/>
      <selection pane="topRight" activeCell="C5" sqref="C5"/>
      <selection pane="bottomLeft" activeCell="A6" sqref="A6"/>
      <selection pane="bottomRight" activeCell="S16" sqref="S16:U16"/>
    </sheetView>
  </sheetViews>
  <sheetFormatPr baseColWidth="10" defaultColWidth="8.83203125" defaultRowHeight="15"/>
  <cols>
    <col min="2" max="2" width="40.1640625" customWidth="1"/>
    <col min="3" max="3" width="7.83203125" customWidth="1"/>
    <col min="5" max="5" width="0.5" customWidth="1"/>
    <col min="6" max="6" width="6.5" customWidth="1"/>
    <col min="7" max="7" width="3" customWidth="1"/>
    <col min="8" max="8" width="6.5" customWidth="1"/>
    <col min="9" max="9" width="1.33203125" customWidth="1"/>
    <col min="10" max="10" width="15.33203125" customWidth="1"/>
    <col min="11" max="11" width="20.5" customWidth="1"/>
    <col min="12" max="12" width="1.5" hidden="1" customWidth="1"/>
    <col min="13" max="13" width="30.5" customWidth="1"/>
    <col min="14" max="15" width="8" customWidth="1"/>
    <col min="16" max="16" width="7.1640625" customWidth="1"/>
    <col min="17" max="17" width="6.1640625" customWidth="1"/>
    <col min="18" max="18" width="1.5" customWidth="1"/>
    <col min="19" max="19" width="20.5" customWidth="1"/>
    <col min="20" max="21" width="0" hidden="1" customWidth="1"/>
    <col min="22" max="22" width="7.5" customWidth="1"/>
    <col min="23" max="23" width="15.83203125" customWidth="1"/>
    <col min="24" max="24" width="12.5" customWidth="1"/>
    <col min="33" max="33" width="14.6640625" customWidth="1"/>
    <col min="258" max="258" width="40.1640625" customWidth="1"/>
    <col min="261" max="261" width="0.5" customWidth="1"/>
    <col min="262" max="262" width="6.5" customWidth="1"/>
    <col min="263" max="263" width="3" customWidth="1"/>
    <col min="264" max="264" width="6.5" customWidth="1"/>
    <col min="265" max="265" width="1.33203125" customWidth="1"/>
    <col min="266" max="266" width="13.33203125" customWidth="1"/>
    <col min="267" max="267" width="20.5" customWidth="1"/>
    <col min="268" max="268" width="0" hidden="1" customWidth="1"/>
    <col min="269" max="269" width="33.33203125" customWidth="1"/>
    <col min="272" max="272" width="8" customWidth="1"/>
    <col min="274" max="274" width="1.5" customWidth="1"/>
    <col min="275" max="275" width="21.83203125" customWidth="1"/>
    <col min="276" max="277" width="0" hidden="1" customWidth="1"/>
    <col min="279" max="279" width="13" bestFit="1" customWidth="1"/>
    <col min="280" max="280" width="12.5" customWidth="1"/>
    <col min="289" max="289" width="14.6640625" customWidth="1"/>
    <col min="514" max="514" width="40.1640625" customWidth="1"/>
    <col min="517" max="517" width="0.5" customWidth="1"/>
    <col min="518" max="518" width="6.5" customWidth="1"/>
    <col min="519" max="519" width="3" customWidth="1"/>
    <col min="520" max="520" width="6.5" customWidth="1"/>
    <col min="521" max="521" width="1.33203125" customWidth="1"/>
    <col min="522" max="522" width="13.33203125" customWidth="1"/>
    <col min="523" max="523" width="20.5" customWidth="1"/>
    <col min="524" max="524" width="0" hidden="1" customWidth="1"/>
    <col min="525" max="525" width="33.33203125" customWidth="1"/>
    <col min="528" max="528" width="8" customWidth="1"/>
    <col min="530" max="530" width="1.5" customWidth="1"/>
    <col min="531" max="531" width="21.83203125" customWidth="1"/>
    <col min="532" max="533" width="0" hidden="1" customWidth="1"/>
    <col min="535" max="535" width="13" bestFit="1" customWidth="1"/>
    <col min="536" max="536" width="12.5" customWidth="1"/>
    <col min="545" max="545" width="14.6640625" customWidth="1"/>
    <col min="770" max="770" width="40.1640625" customWidth="1"/>
    <col min="773" max="773" width="0.5" customWidth="1"/>
    <col min="774" max="774" width="6.5" customWidth="1"/>
    <col min="775" max="775" width="3" customWidth="1"/>
    <col min="776" max="776" width="6.5" customWidth="1"/>
    <col min="777" max="777" width="1.33203125" customWidth="1"/>
    <col min="778" max="778" width="13.33203125" customWidth="1"/>
    <col min="779" max="779" width="20.5" customWidth="1"/>
    <col min="780" max="780" width="0" hidden="1" customWidth="1"/>
    <col min="781" max="781" width="33.33203125" customWidth="1"/>
    <col min="784" max="784" width="8" customWidth="1"/>
    <col min="786" max="786" width="1.5" customWidth="1"/>
    <col min="787" max="787" width="21.83203125" customWidth="1"/>
    <col min="788" max="789" width="0" hidden="1" customWidth="1"/>
    <col min="791" max="791" width="13" bestFit="1" customWidth="1"/>
    <col min="792" max="792" width="12.5" customWidth="1"/>
    <col min="801" max="801" width="14.6640625" customWidth="1"/>
    <col min="1026" max="1026" width="40.1640625" customWidth="1"/>
    <col min="1029" max="1029" width="0.5" customWidth="1"/>
    <col min="1030" max="1030" width="6.5" customWidth="1"/>
    <col min="1031" max="1031" width="3" customWidth="1"/>
    <col min="1032" max="1032" width="6.5" customWidth="1"/>
    <col min="1033" max="1033" width="1.33203125" customWidth="1"/>
    <col min="1034" max="1034" width="13.33203125" customWidth="1"/>
    <col min="1035" max="1035" width="20.5" customWidth="1"/>
    <col min="1036" max="1036" width="0" hidden="1" customWidth="1"/>
    <col min="1037" max="1037" width="33.33203125" customWidth="1"/>
    <col min="1040" max="1040" width="8" customWidth="1"/>
    <col min="1042" max="1042" width="1.5" customWidth="1"/>
    <col min="1043" max="1043" width="21.83203125" customWidth="1"/>
    <col min="1044" max="1045" width="0" hidden="1" customWidth="1"/>
    <col min="1047" max="1047" width="13" bestFit="1" customWidth="1"/>
    <col min="1048" max="1048" width="12.5" customWidth="1"/>
    <col min="1057" max="1057" width="14.6640625" customWidth="1"/>
    <col min="1282" max="1282" width="40.1640625" customWidth="1"/>
    <col min="1285" max="1285" width="0.5" customWidth="1"/>
    <col min="1286" max="1286" width="6.5" customWidth="1"/>
    <col min="1287" max="1287" width="3" customWidth="1"/>
    <col min="1288" max="1288" width="6.5" customWidth="1"/>
    <col min="1289" max="1289" width="1.33203125" customWidth="1"/>
    <col min="1290" max="1290" width="13.33203125" customWidth="1"/>
    <col min="1291" max="1291" width="20.5" customWidth="1"/>
    <col min="1292" max="1292" width="0" hidden="1" customWidth="1"/>
    <col min="1293" max="1293" width="33.33203125" customWidth="1"/>
    <col min="1296" max="1296" width="8" customWidth="1"/>
    <col min="1298" max="1298" width="1.5" customWidth="1"/>
    <col min="1299" max="1299" width="21.83203125" customWidth="1"/>
    <col min="1300" max="1301" width="0" hidden="1" customWidth="1"/>
    <col min="1303" max="1303" width="13" bestFit="1" customWidth="1"/>
    <col min="1304" max="1304" width="12.5" customWidth="1"/>
    <col min="1313" max="1313" width="14.6640625" customWidth="1"/>
    <col min="1538" max="1538" width="40.1640625" customWidth="1"/>
    <col min="1541" max="1541" width="0.5" customWidth="1"/>
    <col min="1542" max="1542" width="6.5" customWidth="1"/>
    <col min="1543" max="1543" width="3" customWidth="1"/>
    <col min="1544" max="1544" width="6.5" customWidth="1"/>
    <col min="1545" max="1545" width="1.33203125" customWidth="1"/>
    <col min="1546" max="1546" width="13.33203125" customWidth="1"/>
    <col min="1547" max="1547" width="20.5" customWidth="1"/>
    <col min="1548" max="1548" width="0" hidden="1" customWidth="1"/>
    <col min="1549" max="1549" width="33.33203125" customWidth="1"/>
    <col min="1552" max="1552" width="8" customWidth="1"/>
    <col min="1554" max="1554" width="1.5" customWidth="1"/>
    <col min="1555" max="1555" width="21.83203125" customWidth="1"/>
    <col min="1556" max="1557" width="0" hidden="1" customWidth="1"/>
    <col min="1559" max="1559" width="13" bestFit="1" customWidth="1"/>
    <col min="1560" max="1560" width="12.5" customWidth="1"/>
    <col min="1569" max="1569" width="14.6640625" customWidth="1"/>
    <col min="1794" max="1794" width="40.1640625" customWidth="1"/>
    <col min="1797" max="1797" width="0.5" customWidth="1"/>
    <col min="1798" max="1798" width="6.5" customWidth="1"/>
    <col min="1799" max="1799" width="3" customWidth="1"/>
    <col min="1800" max="1800" width="6.5" customWidth="1"/>
    <col min="1801" max="1801" width="1.33203125" customWidth="1"/>
    <col min="1802" max="1802" width="13.33203125" customWidth="1"/>
    <col min="1803" max="1803" width="20.5" customWidth="1"/>
    <col min="1804" max="1804" width="0" hidden="1" customWidth="1"/>
    <col min="1805" max="1805" width="33.33203125" customWidth="1"/>
    <col min="1808" max="1808" width="8" customWidth="1"/>
    <col min="1810" max="1810" width="1.5" customWidth="1"/>
    <col min="1811" max="1811" width="21.83203125" customWidth="1"/>
    <col min="1812" max="1813" width="0" hidden="1" customWidth="1"/>
    <col min="1815" max="1815" width="13" bestFit="1" customWidth="1"/>
    <col min="1816" max="1816" width="12.5" customWidth="1"/>
    <col min="1825" max="1825" width="14.6640625" customWidth="1"/>
    <col min="2050" max="2050" width="40.1640625" customWidth="1"/>
    <col min="2053" max="2053" width="0.5" customWidth="1"/>
    <col min="2054" max="2054" width="6.5" customWidth="1"/>
    <col min="2055" max="2055" width="3" customWidth="1"/>
    <col min="2056" max="2056" width="6.5" customWidth="1"/>
    <col min="2057" max="2057" width="1.33203125" customWidth="1"/>
    <col min="2058" max="2058" width="13.33203125" customWidth="1"/>
    <col min="2059" max="2059" width="20.5" customWidth="1"/>
    <col min="2060" max="2060" width="0" hidden="1" customWidth="1"/>
    <col min="2061" max="2061" width="33.33203125" customWidth="1"/>
    <col min="2064" max="2064" width="8" customWidth="1"/>
    <col min="2066" max="2066" width="1.5" customWidth="1"/>
    <col min="2067" max="2067" width="21.83203125" customWidth="1"/>
    <col min="2068" max="2069" width="0" hidden="1" customWidth="1"/>
    <col min="2071" max="2071" width="13" bestFit="1" customWidth="1"/>
    <col min="2072" max="2072" width="12.5" customWidth="1"/>
    <col min="2081" max="2081" width="14.6640625" customWidth="1"/>
    <col min="2306" max="2306" width="40.1640625" customWidth="1"/>
    <col min="2309" max="2309" width="0.5" customWidth="1"/>
    <col min="2310" max="2310" width="6.5" customWidth="1"/>
    <col min="2311" max="2311" width="3" customWidth="1"/>
    <col min="2312" max="2312" width="6.5" customWidth="1"/>
    <col min="2313" max="2313" width="1.33203125" customWidth="1"/>
    <col min="2314" max="2314" width="13.33203125" customWidth="1"/>
    <col min="2315" max="2315" width="20.5" customWidth="1"/>
    <col min="2316" max="2316" width="0" hidden="1" customWidth="1"/>
    <col min="2317" max="2317" width="33.33203125" customWidth="1"/>
    <col min="2320" max="2320" width="8" customWidth="1"/>
    <col min="2322" max="2322" width="1.5" customWidth="1"/>
    <col min="2323" max="2323" width="21.83203125" customWidth="1"/>
    <col min="2324" max="2325" width="0" hidden="1" customWidth="1"/>
    <col min="2327" max="2327" width="13" bestFit="1" customWidth="1"/>
    <col min="2328" max="2328" width="12.5" customWidth="1"/>
    <col min="2337" max="2337" width="14.6640625" customWidth="1"/>
    <col min="2562" max="2562" width="40.1640625" customWidth="1"/>
    <col min="2565" max="2565" width="0.5" customWidth="1"/>
    <col min="2566" max="2566" width="6.5" customWidth="1"/>
    <col min="2567" max="2567" width="3" customWidth="1"/>
    <col min="2568" max="2568" width="6.5" customWidth="1"/>
    <col min="2569" max="2569" width="1.33203125" customWidth="1"/>
    <col min="2570" max="2570" width="13.33203125" customWidth="1"/>
    <col min="2571" max="2571" width="20.5" customWidth="1"/>
    <col min="2572" max="2572" width="0" hidden="1" customWidth="1"/>
    <col min="2573" max="2573" width="33.33203125" customWidth="1"/>
    <col min="2576" max="2576" width="8" customWidth="1"/>
    <col min="2578" max="2578" width="1.5" customWidth="1"/>
    <col min="2579" max="2579" width="21.83203125" customWidth="1"/>
    <col min="2580" max="2581" width="0" hidden="1" customWidth="1"/>
    <col min="2583" max="2583" width="13" bestFit="1" customWidth="1"/>
    <col min="2584" max="2584" width="12.5" customWidth="1"/>
    <col min="2593" max="2593" width="14.6640625" customWidth="1"/>
    <col min="2818" max="2818" width="40.1640625" customWidth="1"/>
    <col min="2821" max="2821" width="0.5" customWidth="1"/>
    <col min="2822" max="2822" width="6.5" customWidth="1"/>
    <col min="2823" max="2823" width="3" customWidth="1"/>
    <col min="2824" max="2824" width="6.5" customWidth="1"/>
    <col min="2825" max="2825" width="1.33203125" customWidth="1"/>
    <col min="2826" max="2826" width="13.33203125" customWidth="1"/>
    <col min="2827" max="2827" width="20.5" customWidth="1"/>
    <col min="2828" max="2828" width="0" hidden="1" customWidth="1"/>
    <col min="2829" max="2829" width="33.33203125" customWidth="1"/>
    <col min="2832" max="2832" width="8" customWidth="1"/>
    <col min="2834" max="2834" width="1.5" customWidth="1"/>
    <col min="2835" max="2835" width="21.83203125" customWidth="1"/>
    <col min="2836" max="2837" width="0" hidden="1" customWidth="1"/>
    <col min="2839" max="2839" width="13" bestFit="1" customWidth="1"/>
    <col min="2840" max="2840" width="12.5" customWidth="1"/>
    <col min="2849" max="2849" width="14.6640625" customWidth="1"/>
    <col min="3074" max="3074" width="40.1640625" customWidth="1"/>
    <col min="3077" max="3077" width="0.5" customWidth="1"/>
    <col min="3078" max="3078" width="6.5" customWidth="1"/>
    <col min="3079" max="3079" width="3" customWidth="1"/>
    <col min="3080" max="3080" width="6.5" customWidth="1"/>
    <col min="3081" max="3081" width="1.33203125" customWidth="1"/>
    <col min="3082" max="3082" width="13.33203125" customWidth="1"/>
    <col min="3083" max="3083" width="20.5" customWidth="1"/>
    <col min="3084" max="3084" width="0" hidden="1" customWidth="1"/>
    <col min="3085" max="3085" width="33.33203125" customWidth="1"/>
    <col min="3088" max="3088" width="8" customWidth="1"/>
    <col min="3090" max="3090" width="1.5" customWidth="1"/>
    <col min="3091" max="3091" width="21.83203125" customWidth="1"/>
    <col min="3092" max="3093" width="0" hidden="1" customWidth="1"/>
    <col min="3095" max="3095" width="13" bestFit="1" customWidth="1"/>
    <col min="3096" max="3096" width="12.5" customWidth="1"/>
    <col min="3105" max="3105" width="14.6640625" customWidth="1"/>
    <col min="3330" max="3330" width="40.1640625" customWidth="1"/>
    <col min="3333" max="3333" width="0.5" customWidth="1"/>
    <col min="3334" max="3334" width="6.5" customWidth="1"/>
    <col min="3335" max="3335" width="3" customWidth="1"/>
    <col min="3336" max="3336" width="6.5" customWidth="1"/>
    <col min="3337" max="3337" width="1.33203125" customWidth="1"/>
    <col min="3338" max="3338" width="13.33203125" customWidth="1"/>
    <col min="3339" max="3339" width="20.5" customWidth="1"/>
    <col min="3340" max="3340" width="0" hidden="1" customWidth="1"/>
    <col min="3341" max="3341" width="33.33203125" customWidth="1"/>
    <col min="3344" max="3344" width="8" customWidth="1"/>
    <col min="3346" max="3346" width="1.5" customWidth="1"/>
    <col min="3347" max="3347" width="21.83203125" customWidth="1"/>
    <col min="3348" max="3349" width="0" hidden="1" customWidth="1"/>
    <col min="3351" max="3351" width="13" bestFit="1" customWidth="1"/>
    <col min="3352" max="3352" width="12.5" customWidth="1"/>
    <col min="3361" max="3361" width="14.6640625" customWidth="1"/>
    <col min="3586" max="3586" width="40.1640625" customWidth="1"/>
    <col min="3589" max="3589" width="0.5" customWidth="1"/>
    <col min="3590" max="3590" width="6.5" customWidth="1"/>
    <col min="3591" max="3591" width="3" customWidth="1"/>
    <col min="3592" max="3592" width="6.5" customWidth="1"/>
    <col min="3593" max="3593" width="1.33203125" customWidth="1"/>
    <col min="3594" max="3594" width="13.33203125" customWidth="1"/>
    <col min="3595" max="3595" width="20.5" customWidth="1"/>
    <col min="3596" max="3596" width="0" hidden="1" customWidth="1"/>
    <col min="3597" max="3597" width="33.33203125" customWidth="1"/>
    <col min="3600" max="3600" width="8" customWidth="1"/>
    <col min="3602" max="3602" width="1.5" customWidth="1"/>
    <col min="3603" max="3603" width="21.83203125" customWidth="1"/>
    <col min="3604" max="3605" width="0" hidden="1" customWidth="1"/>
    <col min="3607" max="3607" width="13" bestFit="1" customWidth="1"/>
    <col min="3608" max="3608" width="12.5" customWidth="1"/>
    <col min="3617" max="3617" width="14.6640625" customWidth="1"/>
    <col min="3842" max="3842" width="40.1640625" customWidth="1"/>
    <col min="3845" max="3845" width="0.5" customWidth="1"/>
    <col min="3846" max="3846" width="6.5" customWidth="1"/>
    <col min="3847" max="3847" width="3" customWidth="1"/>
    <col min="3848" max="3848" width="6.5" customWidth="1"/>
    <col min="3849" max="3849" width="1.33203125" customWidth="1"/>
    <col min="3850" max="3850" width="13.33203125" customWidth="1"/>
    <col min="3851" max="3851" width="20.5" customWidth="1"/>
    <col min="3852" max="3852" width="0" hidden="1" customWidth="1"/>
    <col min="3853" max="3853" width="33.33203125" customWidth="1"/>
    <col min="3856" max="3856" width="8" customWidth="1"/>
    <col min="3858" max="3858" width="1.5" customWidth="1"/>
    <col min="3859" max="3859" width="21.83203125" customWidth="1"/>
    <col min="3860" max="3861" width="0" hidden="1" customWidth="1"/>
    <col min="3863" max="3863" width="13" bestFit="1" customWidth="1"/>
    <col min="3864" max="3864" width="12.5" customWidth="1"/>
    <col min="3873" max="3873" width="14.6640625" customWidth="1"/>
    <col min="4098" max="4098" width="40.1640625" customWidth="1"/>
    <col min="4101" max="4101" width="0.5" customWidth="1"/>
    <col min="4102" max="4102" width="6.5" customWidth="1"/>
    <col min="4103" max="4103" width="3" customWidth="1"/>
    <col min="4104" max="4104" width="6.5" customWidth="1"/>
    <col min="4105" max="4105" width="1.33203125" customWidth="1"/>
    <col min="4106" max="4106" width="13.33203125" customWidth="1"/>
    <col min="4107" max="4107" width="20.5" customWidth="1"/>
    <col min="4108" max="4108" width="0" hidden="1" customWidth="1"/>
    <col min="4109" max="4109" width="33.33203125" customWidth="1"/>
    <col min="4112" max="4112" width="8" customWidth="1"/>
    <col min="4114" max="4114" width="1.5" customWidth="1"/>
    <col min="4115" max="4115" width="21.83203125" customWidth="1"/>
    <col min="4116" max="4117" width="0" hidden="1" customWidth="1"/>
    <col min="4119" max="4119" width="13" bestFit="1" customWidth="1"/>
    <col min="4120" max="4120" width="12.5" customWidth="1"/>
    <col min="4129" max="4129" width="14.6640625" customWidth="1"/>
    <col min="4354" max="4354" width="40.1640625" customWidth="1"/>
    <col min="4357" max="4357" width="0.5" customWidth="1"/>
    <col min="4358" max="4358" width="6.5" customWidth="1"/>
    <col min="4359" max="4359" width="3" customWidth="1"/>
    <col min="4360" max="4360" width="6.5" customWidth="1"/>
    <col min="4361" max="4361" width="1.33203125" customWidth="1"/>
    <col min="4362" max="4362" width="13.33203125" customWidth="1"/>
    <col min="4363" max="4363" width="20.5" customWidth="1"/>
    <col min="4364" max="4364" width="0" hidden="1" customWidth="1"/>
    <col min="4365" max="4365" width="33.33203125" customWidth="1"/>
    <col min="4368" max="4368" width="8" customWidth="1"/>
    <col min="4370" max="4370" width="1.5" customWidth="1"/>
    <col min="4371" max="4371" width="21.83203125" customWidth="1"/>
    <col min="4372" max="4373" width="0" hidden="1" customWidth="1"/>
    <col min="4375" max="4375" width="13" bestFit="1" customWidth="1"/>
    <col min="4376" max="4376" width="12.5" customWidth="1"/>
    <col min="4385" max="4385" width="14.6640625" customWidth="1"/>
    <col min="4610" max="4610" width="40.1640625" customWidth="1"/>
    <col min="4613" max="4613" width="0.5" customWidth="1"/>
    <col min="4614" max="4614" width="6.5" customWidth="1"/>
    <col min="4615" max="4615" width="3" customWidth="1"/>
    <col min="4616" max="4616" width="6.5" customWidth="1"/>
    <col min="4617" max="4617" width="1.33203125" customWidth="1"/>
    <col min="4618" max="4618" width="13.33203125" customWidth="1"/>
    <col min="4619" max="4619" width="20.5" customWidth="1"/>
    <col min="4620" max="4620" width="0" hidden="1" customWidth="1"/>
    <col min="4621" max="4621" width="33.33203125" customWidth="1"/>
    <col min="4624" max="4624" width="8" customWidth="1"/>
    <col min="4626" max="4626" width="1.5" customWidth="1"/>
    <col min="4627" max="4627" width="21.83203125" customWidth="1"/>
    <col min="4628" max="4629" width="0" hidden="1" customWidth="1"/>
    <col min="4631" max="4631" width="13" bestFit="1" customWidth="1"/>
    <col min="4632" max="4632" width="12.5" customWidth="1"/>
    <col min="4641" max="4641" width="14.6640625" customWidth="1"/>
    <col min="4866" max="4866" width="40.1640625" customWidth="1"/>
    <col min="4869" max="4869" width="0.5" customWidth="1"/>
    <col min="4870" max="4870" width="6.5" customWidth="1"/>
    <col min="4871" max="4871" width="3" customWidth="1"/>
    <col min="4872" max="4872" width="6.5" customWidth="1"/>
    <col min="4873" max="4873" width="1.33203125" customWidth="1"/>
    <col min="4874" max="4874" width="13.33203125" customWidth="1"/>
    <col min="4875" max="4875" width="20.5" customWidth="1"/>
    <col min="4876" max="4876" width="0" hidden="1" customWidth="1"/>
    <col min="4877" max="4877" width="33.33203125" customWidth="1"/>
    <col min="4880" max="4880" width="8" customWidth="1"/>
    <col min="4882" max="4882" width="1.5" customWidth="1"/>
    <col min="4883" max="4883" width="21.83203125" customWidth="1"/>
    <col min="4884" max="4885" width="0" hidden="1" customWidth="1"/>
    <col min="4887" max="4887" width="13" bestFit="1" customWidth="1"/>
    <col min="4888" max="4888" width="12.5" customWidth="1"/>
    <col min="4897" max="4897" width="14.6640625" customWidth="1"/>
    <col min="5122" max="5122" width="40.1640625" customWidth="1"/>
    <col min="5125" max="5125" width="0.5" customWidth="1"/>
    <col min="5126" max="5126" width="6.5" customWidth="1"/>
    <col min="5127" max="5127" width="3" customWidth="1"/>
    <col min="5128" max="5128" width="6.5" customWidth="1"/>
    <col min="5129" max="5129" width="1.33203125" customWidth="1"/>
    <col min="5130" max="5130" width="13.33203125" customWidth="1"/>
    <col min="5131" max="5131" width="20.5" customWidth="1"/>
    <col min="5132" max="5132" width="0" hidden="1" customWidth="1"/>
    <col min="5133" max="5133" width="33.33203125" customWidth="1"/>
    <col min="5136" max="5136" width="8" customWidth="1"/>
    <col min="5138" max="5138" width="1.5" customWidth="1"/>
    <col min="5139" max="5139" width="21.83203125" customWidth="1"/>
    <col min="5140" max="5141" width="0" hidden="1" customWidth="1"/>
    <col min="5143" max="5143" width="13" bestFit="1" customWidth="1"/>
    <col min="5144" max="5144" width="12.5" customWidth="1"/>
    <col min="5153" max="5153" width="14.6640625" customWidth="1"/>
    <col min="5378" max="5378" width="40.1640625" customWidth="1"/>
    <col min="5381" max="5381" width="0.5" customWidth="1"/>
    <col min="5382" max="5382" width="6.5" customWidth="1"/>
    <col min="5383" max="5383" width="3" customWidth="1"/>
    <col min="5384" max="5384" width="6.5" customWidth="1"/>
    <col min="5385" max="5385" width="1.33203125" customWidth="1"/>
    <col min="5386" max="5386" width="13.33203125" customWidth="1"/>
    <col min="5387" max="5387" width="20.5" customWidth="1"/>
    <col min="5388" max="5388" width="0" hidden="1" customWidth="1"/>
    <col min="5389" max="5389" width="33.33203125" customWidth="1"/>
    <col min="5392" max="5392" width="8" customWidth="1"/>
    <col min="5394" max="5394" width="1.5" customWidth="1"/>
    <col min="5395" max="5395" width="21.83203125" customWidth="1"/>
    <col min="5396" max="5397" width="0" hidden="1" customWidth="1"/>
    <col min="5399" max="5399" width="13" bestFit="1" customWidth="1"/>
    <col min="5400" max="5400" width="12.5" customWidth="1"/>
    <col min="5409" max="5409" width="14.6640625" customWidth="1"/>
    <col min="5634" max="5634" width="40.1640625" customWidth="1"/>
    <col min="5637" max="5637" width="0.5" customWidth="1"/>
    <col min="5638" max="5638" width="6.5" customWidth="1"/>
    <col min="5639" max="5639" width="3" customWidth="1"/>
    <col min="5640" max="5640" width="6.5" customWidth="1"/>
    <col min="5641" max="5641" width="1.33203125" customWidth="1"/>
    <col min="5642" max="5642" width="13.33203125" customWidth="1"/>
    <col min="5643" max="5643" width="20.5" customWidth="1"/>
    <col min="5644" max="5644" width="0" hidden="1" customWidth="1"/>
    <col min="5645" max="5645" width="33.33203125" customWidth="1"/>
    <col min="5648" max="5648" width="8" customWidth="1"/>
    <col min="5650" max="5650" width="1.5" customWidth="1"/>
    <col min="5651" max="5651" width="21.83203125" customWidth="1"/>
    <col min="5652" max="5653" width="0" hidden="1" customWidth="1"/>
    <col min="5655" max="5655" width="13" bestFit="1" customWidth="1"/>
    <col min="5656" max="5656" width="12.5" customWidth="1"/>
    <col min="5665" max="5665" width="14.6640625" customWidth="1"/>
    <col min="5890" max="5890" width="40.1640625" customWidth="1"/>
    <col min="5893" max="5893" width="0.5" customWidth="1"/>
    <col min="5894" max="5894" width="6.5" customWidth="1"/>
    <col min="5895" max="5895" width="3" customWidth="1"/>
    <col min="5896" max="5896" width="6.5" customWidth="1"/>
    <col min="5897" max="5897" width="1.33203125" customWidth="1"/>
    <col min="5898" max="5898" width="13.33203125" customWidth="1"/>
    <col min="5899" max="5899" width="20.5" customWidth="1"/>
    <col min="5900" max="5900" width="0" hidden="1" customWidth="1"/>
    <col min="5901" max="5901" width="33.33203125" customWidth="1"/>
    <col min="5904" max="5904" width="8" customWidth="1"/>
    <col min="5906" max="5906" width="1.5" customWidth="1"/>
    <col min="5907" max="5907" width="21.83203125" customWidth="1"/>
    <col min="5908" max="5909" width="0" hidden="1" customWidth="1"/>
    <col min="5911" max="5911" width="13" bestFit="1" customWidth="1"/>
    <col min="5912" max="5912" width="12.5" customWidth="1"/>
    <col min="5921" max="5921" width="14.6640625" customWidth="1"/>
    <col min="6146" max="6146" width="40.1640625" customWidth="1"/>
    <col min="6149" max="6149" width="0.5" customWidth="1"/>
    <col min="6150" max="6150" width="6.5" customWidth="1"/>
    <col min="6151" max="6151" width="3" customWidth="1"/>
    <col min="6152" max="6152" width="6.5" customWidth="1"/>
    <col min="6153" max="6153" width="1.33203125" customWidth="1"/>
    <col min="6154" max="6154" width="13.33203125" customWidth="1"/>
    <col min="6155" max="6155" width="20.5" customWidth="1"/>
    <col min="6156" max="6156" width="0" hidden="1" customWidth="1"/>
    <col min="6157" max="6157" width="33.33203125" customWidth="1"/>
    <col min="6160" max="6160" width="8" customWidth="1"/>
    <col min="6162" max="6162" width="1.5" customWidth="1"/>
    <col min="6163" max="6163" width="21.83203125" customWidth="1"/>
    <col min="6164" max="6165" width="0" hidden="1" customWidth="1"/>
    <col min="6167" max="6167" width="13" bestFit="1" customWidth="1"/>
    <col min="6168" max="6168" width="12.5" customWidth="1"/>
    <col min="6177" max="6177" width="14.6640625" customWidth="1"/>
    <col min="6402" max="6402" width="40.1640625" customWidth="1"/>
    <col min="6405" max="6405" width="0.5" customWidth="1"/>
    <col min="6406" max="6406" width="6.5" customWidth="1"/>
    <col min="6407" max="6407" width="3" customWidth="1"/>
    <col min="6408" max="6408" width="6.5" customWidth="1"/>
    <col min="6409" max="6409" width="1.33203125" customWidth="1"/>
    <col min="6410" max="6410" width="13.33203125" customWidth="1"/>
    <col min="6411" max="6411" width="20.5" customWidth="1"/>
    <col min="6412" max="6412" width="0" hidden="1" customWidth="1"/>
    <col min="6413" max="6413" width="33.33203125" customWidth="1"/>
    <col min="6416" max="6416" width="8" customWidth="1"/>
    <col min="6418" max="6418" width="1.5" customWidth="1"/>
    <col min="6419" max="6419" width="21.83203125" customWidth="1"/>
    <col min="6420" max="6421" width="0" hidden="1" customWidth="1"/>
    <col min="6423" max="6423" width="13" bestFit="1" customWidth="1"/>
    <col min="6424" max="6424" width="12.5" customWidth="1"/>
    <col min="6433" max="6433" width="14.6640625" customWidth="1"/>
    <col min="6658" max="6658" width="40.1640625" customWidth="1"/>
    <col min="6661" max="6661" width="0.5" customWidth="1"/>
    <col min="6662" max="6662" width="6.5" customWidth="1"/>
    <col min="6663" max="6663" width="3" customWidth="1"/>
    <col min="6664" max="6664" width="6.5" customWidth="1"/>
    <col min="6665" max="6665" width="1.33203125" customWidth="1"/>
    <col min="6666" max="6666" width="13.33203125" customWidth="1"/>
    <col min="6667" max="6667" width="20.5" customWidth="1"/>
    <col min="6668" max="6668" width="0" hidden="1" customWidth="1"/>
    <col min="6669" max="6669" width="33.33203125" customWidth="1"/>
    <col min="6672" max="6672" width="8" customWidth="1"/>
    <col min="6674" max="6674" width="1.5" customWidth="1"/>
    <col min="6675" max="6675" width="21.83203125" customWidth="1"/>
    <col min="6676" max="6677" width="0" hidden="1" customWidth="1"/>
    <col min="6679" max="6679" width="13" bestFit="1" customWidth="1"/>
    <col min="6680" max="6680" width="12.5" customWidth="1"/>
    <col min="6689" max="6689" width="14.6640625" customWidth="1"/>
    <col min="6914" max="6914" width="40.1640625" customWidth="1"/>
    <col min="6917" max="6917" width="0.5" customWidth="1"/>
    <col min="6918" max="6918" width="6.5" customWidth="1"/>
    <col min="6919" max="6919" width="3" customWidth="1"/>
    <col min="6920" max="6920" width="6.5" customWidth="1"/>
    <col min="6921" max="6921" width="1.33203125" customWidth="1"/>
    <col min="6922" max="6922" width="13.33203125" customWidth="1"/>
    <col min="6923" max="6923" width="20.5" customWidth="1"/>
    <col min="6924" max="6924" width="0" hidden="1" customWidth="1"/>
    <col min="6925" max="6925" width="33.33203125" customWidth="1"/>
    <col min="6928" max="6928" width="8" customWidth="1"/>
    <col min="6930" max="6930" width="1.5" customWidth="1"/>
    <col min="6931" max="6931" width="21.83203125" customWidth="1"/>
    <col min="6932" max="6933" width="0" hidden="1" customWidth="1"/>
    <col min="6935" max="6935" width="13" bestFit="1" customWidth="1"/>
    <col min="6936" max="6936" width="12.5" customWidth="1"/>
    <col min="6945" max="6945" width="14.6640625" customWidth="1"/>
    <col min="7170" max="7170" width="40.1640625" customWidth="1"/>
    <col min="7173" max="7173" width="0.5" customWidth="1"/>
    <col min="7174" max="7174" width="6.5" customWidth="1"/>
    <col min="7175" max="7175" width="3" customWidth="1"/>
    <col min="7176" max="7176" width="6.5" customWidth="1"/>
    <col min="7177" max="7177" width="1.33203125" customWidth="1"/>
    <col min="7178" max="7178" width="13.33203125" customWidth="1"/>
    <col min="7179" max="7179" width="20.5" customWidth="1"/>
    <col min="7180" max="7180" width="0" hidden="1" customWidth="1"/>
    <col min="7181" max="7181" width="33.33203125" customWidth="1"/>
    <col min="7184" max="7184" width="8" customWidth="1"/>
    <col min="7186" max="7186" width="1.5" customWidth="1"/>
    <col min="7187" max="7187" width="21.83203125" customWidth="1"/>
    <col min="7188" max="7189" width="0" hidden="1" customWidth="1"/>
    <col min="7191" max="7191" width="13" bestFit="1" customWidth="1"/>
    <col min="7192" max="7192" width="12.5" customWidth="1"/>
    <col min="7201" max="7201" width="14.6640625" customWidth="1"/>
    <col min="7426" max="7426" width="40.1640625" customWidth="1"/>
    <col min="7429" max="7429" width="0.5" customWidth="1"/>
    <col min="7430" max="7430" width="6.5" customWidth="1"/>
    <col min="7431" max="7431" width="3" customWidth="1"/>
    <col min="7432" max="7432" width="6.5" customWidth="1"/>
    <col min="7433" max="7433" width="1.33203125" customWidth="1"/>
    <col min="7434" max="7434" width="13.33203125" customWidth="1"/>
    <col min="7435" max="7435" width="20.5" customWidth="1"/>
    <col min="7436" max="7436" width="0" hidden="1" customWidth="1"/>
    <col min="7437" max="7437" width="33.33203125" customWidth="1"/>
    <col min="7440" max="7440" width="8" customWidth="1"/>
    <col min="7442" max="7442" width="1.5" customWidth="1"/>
    <col min="7443" max="7443" width="21.83203125" customWidth="1"/>
    <col min="7444" max="7445" width="0" hidden="1" customWidth="1"/>
    <col min="7447" max="7447" width="13" bestFit="1" customWidth="1"/>
    <col min="7448" max="7448" width="12.5" customWidth="1"/>
    <col min="7457" max="7457" width="14.6640625" customWidth="1"/>
    <col min="7682" max="7682" width="40.1640625" customWidth="1"/>
    <col min="7685" max="7685" width="0.5" customWidth="1"/>
    <col min="7686" max="7686" width="6.5" customWidth="1"/>
    <col min="7687" max="7687" width="3" customWidth="1"/>
    <col min="7688" max="7688" width="6.5" customWidth="1"/>
    <col min="7689" max="7689" width="1.33203125" customWidth="1"/>
    <col min="7690" max="7690" width="13.33203125" customWidth="1"/>
    <col min="7691" max="7691" width="20.5" customWidth="1"/>
    <col min="7692" max="7692" width="0" hidden="1" customWidth="1"/>
    <col min="7693" max="7693" width="33.33203125" customWidth="1"/>
    <col min="7696" max="7696" width="8" customWidth="1"/>
    <col min="7698" max="7698" width="1.5" customWidth="1"/>
    <col min="7699" max="7699" width="21.83203125" customWidth="1"/>
    <col min="7700" max="7701" width="0" hidden="1" customWidth="1"/>
    <col min="7703" max="7703" width="13" bestFit="1" customWidth="1"/>
    <col min="7704" max="7704" width="12.5" customWidth="1"/>
    <col min="7713" max="7713" width="14.6640625" customWidth="1"/>
    <col min="7938" max="7938" width="40.1640625" customWidth="1"/>
    <col min="7941" max="7941" width="0.5" customWidth="1"/>
    <col min="7942" max="7942" width="6.5" customWidth="1"/>
    <col min="7943" max="7943" width="3" customWidth="1"/>
    <col min="7944" max="7944" width="6.5" customWidth="1"/>
    <col min="7945" max="7945" width="1.33203125" customWidth="1"/>
    <col min="7946" max="7946" width="13.33203125" customWidth="1"/>
    <col min="7947" max="7947" width="20.5" customWidth="1"/>
    <col min="7948" max="7948" width="0" hidden="1" customWidth="1"/>
    <col min="7949" max="7949" width="33.33203125" customWidth="1"/>
    <col min="7952" max="7952" width="8" customWidth="1"/>
    <col min="7954" max="7954" width="1.5" customWidth="1"/>
    <col min="7955" max="7955" width="21.83203125" customWidth="1"/>
    <col min="7956" max="7957" width="0" hidden="1" customWidth="1"/>
    <col min="7959" max="7959" width="13" bestFit="1" customWidth="1"/>
    <col min="7960" max="7960" width="12.5" customWidth="1"/>
    <col min="7969" max="7969" width="14.6640625" customWidth="1"/>
    <col min="8194" max="8194" width="40.1640625" customWidth="1"/>
    <col min="8197" max="8197" width="0.5" customWidth="1"/>
    <col min="8198" max="8198" width="6.5" customWidth="1"/>
    <col min="8199" max="8199" width="3" customWidth="1"/>
    <col min="8200" max="8200" width="6.5" customWidth="1"/>
    <col min="8201" max="8201" width="1.33203125" customWidth="1"/>
    <col min="8202" max="8202" width="13.33203125" customWidth="1"/>
    <col min="8203" max="8203" width="20.5" customWidth="1"/>
    <col min="8204" max="8204" width="0" hidden="1" customWidth="1"/>
    <col min="8205" max="8205" width="33.33203125" customWidth="1"/>
    <col min="8208" max="8208" width="8" customWidth="1"/>
    <col min="8210" max="8210" width="1.5" customWidth="1"/>
    <col min="8211" max="8211" width="21.83203125" customWidth="1"/>
    <col min="8212" max="8213" width="0" hidden="1" customWidth="1"/>
    <col min="8215" max="8215" width="13" bestFit="1" customWidth="1"/>
    <col min="8216" max="8216" width="12.5" customWidth="1"/>
    <col min="8225" max="8225" width="14.6640625" customWidth="1"/>
    <col min="8450" max="8450" width="40.1640625" customWidth="1"/>
    <col min="8453" max="8453" width="0.5" customWidth="1"/>
    <col min="8454" max="8454" width="6.5" customWidth="1"/>
    <col min="8455" max="8455" width="3" customWidth="1"/>
    <col min="8456" max="8456" width="6.5" customWidth="1"/>
    <col min="8457" max="8457" width="1.33203125" customWidth="1"/>
    <col min="8458" max="8458" width="13.33203125" customWidth="1"/>
    <col min="8459" max="8459" width="20.5" customWidth="1"/>
    <col min="8460" max="8460" width="0" hidden="1" customWidth="1"/>
    <col min="8461" max="8461" width="33.33203125" customWidth="1"/>
    <col min="8464" max="8464" width="8" customWidth="1"/>
    <col min="8466" max="8466" width="1.5" customWidth="1"/>
    <col min="8467" max="8467" width="21.83203125" customWidth="1"/>
    <col min="8468" max="8469" width="0" hidden="1" customWidth="1"/>
    <col min="8471" max="8471" width="13" bestFit="1" customWidth="1"/>
    <col min="8472" max="8472" width="12.5" customWidth="1"/>
    <col min="8481" max="8481" width="14.6640625" customWidth="1"/>
    <col min="8706" max="8706" width="40.1640625" customWidth="1"/>
    <col min="8709" max="8709" width="0.5" customWidth="1"/>
    <col min="8710" max="8710" width="6.5" customWidth="1"/>
    <col min="8711" max="8711" width="3" customWidth="1"/>
    <col min="8712" max="8712" width="6.5" customWidth="1"/>
    <col min="8713" max="8713" width="1.33203125" customWidth="1"/>
    <col min="8714" max="8714" width="13.33203125" customWidth="1"/>
    <col min="8715" max="8715" width="20.5" customWidth="1"/>
    <col min="8716" max="8716" width="0" hidden="1" customWidth="1"/>
    <col min="8717" max="8717" width="33.33203125" customWidth="1"/>
    <col min="8720" max="8720" width="8" customWidth="1"/>
    <col min="8722" max="8722" width="1.5" customWidth="1"/>
    <col min="8723" max="8723" width="21.83203125" customWidth="1"/>
    <col min="8724" max="8725" width="0" hidden="1" customWidth="1"/>
    <col min="8727" max="8727" width="13" bestFit="1" customWidth="1"/>
    <col min="8728" max="8728" width="12.5" customWidth="1"/>
    <col min="8737" max="8737" width="14.6640625" customWidth="1"/>
    <col min="8962" max="8962" width="40.1640625" customWidth="1"/>
    <col min="8965" max="8965" width="0.5" customWidth="1"/>
    <col min="8966" max="8966" width="6.5" customWidth="1"/>
    <col min="8967" max="8967" width="3" customWidth="1"/>
    <col min="8968" max="8968" width="6.5" customWidth="1"/>
    <col min="8969" max="8969" width="1.33203125" customWidth="1"/>
    <col min="8970" max="8970" width="13.33203125" customWidth="1"/>
    <col min="8971" max="8971" width="20.5" customWidth="1"/>
    <col min="8972" max="8972" width="0" hidden="1" customWidth="1"/>
    <col min="8973" max="8973" width="33.33203125" customWidth="1"/>
    <col min="8976" max="8976" width="8" customWidth="1"/>
    <col min="8978" max="8978" width="1.5" customWidth="1"/>
    <col min="8979" max="8979" width="21.83203125" customWidth="1"/>
    <col min="8980" max="8981" width="0" hidden="1" customWidth="1"/>
    <col min="8983" max="8983" width="13" bestFit="1" customWidth="1"/>
    <col min="8984" max="8984" width="12.5" customWidth="1"/>
    <col min="8993" max="8993" width="14.6640625" customWidth="1"/>
    <col min="9218" max="9218" width="40.1640625" customWidth="1"/>
    <col min="9221" max="9221" width="0.5" customWidth="1"/>
    <col min="9222" max="9222" width="6.5" customWidth="1"/>
    <col min="9223" max="9223" width="3" customWidth="1"/>
    <col min="9224" max="9224" width="6.5" customWidth="1"/>
    <col min="9225" max="9225" width="1.33203125" customWidth="1"/>
    <col min="9226" max="9226" width="13.33203125" customWidth="1"/>
    <col min="9227" max="9227" width="20.5" customWidth="1"/>
    <col min="9228" max="9228" width="0" hidden="1" customWidth="1"/>
    <col min="9229" max="9229" width="33.33203125" customWidth="1"/>
    <col min="9232" max="9232" width="8" customWidth="1"/>
    <col min="9234" max="9234" width="1.5" customWidth="1"/>
    <col min="9235" max="9235" width="21.83203125" customWidth="1"/>
    <col min="9236" max="9237" width="0" hidden="1" customWidth="1"/>
    <col min="9239" max="9239" width="13" bestFit="1" customWidth="1"/>
    <col min="9240" max="9240" width="12.5" customWidth="1"/>
    <col min="9249" max="9249" width="14.6640625" customWidth="1"/>
    <col min="9474" max="9474" width="40.1640625" customWidth="1"/>
    <col min="9477" max="9477" width="0.5" customWidth="1"/>
    <col min="9478" max="9478" width="6.5" customWidth="1"/>
    <col min="9479" max="9479" width="3" customWidth="1"/>
    <col min="9480" max="9480" width="6.5" customWidth="1"/>
    <col min="9481" max="9481" width="1.33203125" customWidth="1"/>
    <col min="9482" max="9482" width="13.33203125" customWidth="1"/>
    <col min="9483" max="9483" width="20.5" customWidth="1"/>
    <col min="9484" max="9484" width="0" hidden="1" customWidth="1"/>
    <col min="9485" max="9485" width="33.33203125" customWidth="1"/>
    <col min="9488" max="9488" width="8" customWidth="1"/>
    <col min="9490" max="9490" width="1.5" customWidth="1"/>
    <col min="9491" max="9491" width="21.83203125" customWidth="1"/>
    <col min="9492" max="9493" width="0" hidden="1" customWidth="1"/>
    <col min="9495" max="9495" width="13" bestFit="1" customWidth="1"/>
    <col min="9496" max="9496" width="12.5" customWidth="1"/>
    <col min="9505" max="9505" width="14.6640625" customWidth="1"/>
    <col min="9730" max="9730" width="40.1640625" customWidth="1"/>
    <col min="9733" max="9733" width="0.5" customWidth="1"/>
    <col min="9734" max="9734" width="6.5" customWidth="1"/>
    <col min="9735" max="9735" width="3" customWidth="1"/>
    <col min="9736" max="9736" width="6.5" customWidth="1"/>
    <col min="9737" max="9737" width="1.33203125" customWidth="1"/>
    <col min="9738" max="9738" width="13.33203125" customWidth="1"/>
    <col min="9739" max="9739" width="20.5" customWidth="1"/>
    <col min="9740" max="9740" width="0" hidden="1" customWidth="1"/>
    <col min="9741" max="9741" width="33.33203125" customWidth="1"/>
    <col min="9744" max="9744" width="8" customWidth="1"/>
    <col min="9746" max="9746" width="1.5" customWidth="1"/>
    <col min="9747" max="9747" width="21.83203125" customWidth="1"/>
    <col min="9748" max="9749" width="0" hidden="1" customWidth="1"/>
    <col min="9751" max="9751" width="13" bestFit="1" customWidth="1"/>
    <col min="9752" max="9752" width="12.5" customWidth="1"/>
    <col min="9761" max="9761" width="14.6640625" customWidth="1"/>
    <col min="9986" max="9986" width="40.1640625" customWidth="1"/>
    <col min="9989" max="9989" width="0.5" customWidth="1"/>
    <col min="9990" max="9990" width="6.5" customWidth="1"/>
    <col min="9991" max="9991" width="3" customWidth="1"/>
    <col min="9992" max="9992" width="6.5" customWidth="1"/>
    <col min="9993" max="9993" width="1.33203125" customWidth="1"/>
    <col min="9994" max="9994" width="13.33203125" customWidth="1"/>
    <col min="9995" max="9995" width="20.5" customWidth="1"/>
    <col min="9996" max="9996" width="0" hidden="1" customWidth="1"/>
    <col min="9997" max="9997" width="33.33203125" customWidth="1"/>
    <col min="10000" max="10000" width="8" customWidth="1"/>
    <col min="10002" max="10002" width="1.5" customWidth="1"/>
    <col min="10003" max="10003" width="21.83203125" customWidth="1"/>
    <col min="10004" max="10005" width="0" hidden="1" customWidth="1"/>
    <col min="10007" max="10007" width="13" bestFit="1" customWidth="1"/>
    <col min="10008" max="10008" width="12.5" customWidth="1"/>
    <col min="10017" max="10017" width="14.6640625" customWidth="1"/>
    <col min="10242" max="10242" width="40.1640625" customWidth="1"/>
    <col min="10245" max="10245" width="0.5" customWidth="1"/>
    <col min="10246" max="10246" width="6.5" customWidth="1"/>
    <col min="10247" max="10247" width="3" customWidth="1"/>
    <col min="10248" max="10248" width="6.5" customWidth="1"/>
    <col min="10249" max="10249" width="1.33203125" customWidth="1"/>
    <col min="10250" max="10250" width="13.33203125" customWidth="1"/>
    <col min="10251" max="10251" width="20.5" customWidth="1"/>
    <col min="10252" max="10252" width="0" hidden="1" customWidth="1"/>
    <col min="10253" max="10253" width="33.33203125" customWidth="1"/>
    <col min="10256" max="10256" width="8" customWidth="1"/>
    <col min="10258" max="10258" width="1.5" customWidth="1"/>
    <col min="10259" max="10259" width="21.83203125" customWidth="1"/>
    <col min="10260" max="10261" width="0" hidden="1" customWidth="1"/>
    <col min="10263" max="10263" width="13" bestFit="1" customWidth="1"/>
    <col min="10264" max="10264" width="12.5" customWidth="1"/>
    <col min="10273" max="10273" width="14.6640625" customWidth="1"/>
    <col min="10498" max="10498" width="40.1640625" customWidth="1"/>
    <col min="10501" max="10501" width="0.5" customWidth="1"/>
    <col min="10502" max="10502" width="6.5" customWidth="1"/>
    <col min="10503" max="10503" width="3" customWidth="1"/>
    <col min="10504" max="10504" width="6.5" customWidth="1"/>
    <col min="10505" max="10505" width="1.33203125" customWidth="1"/>
    <col min="10506" max="10506" width="13.33203125" customWidth="1"/>
    <col min="10507" max="10507" width="20.5" customWidth="1"/>
    <col min="10508" max="10508" width="0" hidden="1" customWidth="1"/>
    <col min="10509" max="10509" width="33.33203125" customWidth="1"/>
    <col min="10512" max="10512" width="8" customWidth="1"/>
    <col min="10514" max="10514" width="1.5" customWidth="1"/>
    <col min="10515" max="10515" width="21.83203125" customWidth="1"/>
    <col min="10516" max="10517" width="0" hidden="1" customWidth="1"/>
    <col min="10519" max="10519" width="13" bestFit="1" customWidth="1"/>
    <col min="10520" max="10520" width="12.5" customWidth="1"/>
    <col min="10529" max="10529" width="14.6640625" customWidth="1"/>
    <col min="10754" max="10754" width="40.1640625" customWidth="1"/>
    <col min="10757" max="10757" width="0.5" customWidth="1"/>
    <col min="10758" max="10758" width="6.5" customWidth="1"/>
    <col min="10759" max="10759" width="3" customWidth="1"/>
    <col min="10760" max="10760" width="6.5" customWidth="1"/>
    <col min="10761" max="10761" width="1.33203125" customWidth="1"/>
    <col min="10762" max="10762" width="13.33203125" customWidth="1"/>
    <col min="10763" max="10763" width="20.5" customWidth="1"/>
    <col min="10764" max="10764" width="0" hidden="1" customWidth="1"/>
    <col min="10765" max="10765" width="33.33203125" customWidth="1"/>
    <col min="10768" max="10768" width="8" customWidth="1"/>
    <col min="10770" max="10770" width="1.5" customWidth="1"/>
    <col min="10771" max="10771" width="21.83203125" customWidth="1"/>
    <col min="10772" max="10773" width="0" hidden="1" customWidth="1"/>
    <col min="10775" max="10775" width="13" bestFit="1" customWidth="1"/>
    <col min="10776" max="10776" width="12.5" customWidth="1"/>
    <col min="10785" max="10785" width="14.6640625" customWidth="1"/>
    <col min="11010" max="11010" width="40.1640625" customWidth="1"/>
    <col min="11013" max="11013" width="0.5" customWidth="1"/>
    <col min="11014" max="11014" width="6.5" customWidth="1"/>
    <col min="11015" max="11015" width="3" customWidth="1"/>
    <col min="11016" max="11016" width="6.5" customWidth="1"/>
    <col min="11017" max="11017" width="1.33203125" customWidth="1"/>
    <col min="11018" max="11018" width="13.33203125" customWidth="1"/>
    <col min="11019" max="11019" width="20.5" customWidth="1"/>
    <col min="11020" max="11020" width="0" hidden="1" customWidth="1"/>
    <col min="11021" max="11021" width="33.33203125" customWidth="1"/>
    <col min="11024" max="11024" width="8" customWidth="1"/>
    <col min="11026" max="11026" width="1.5" customWidth="1"/>
    <col min="11027" max="11027" width="21.83203125" customWidth="1"/>
    <col min="11028" max="11029" width="0" hidden="1" customWidth="1"/>
    <col min="11031" max="11031" width="13" bestFit="1" customWidth="1"/>
    <col min="11032" max="11032" width="12.5" customWidth="1"/>
    <col min="11041" max="11041" width="14.6640625" customWidth="1"/>
    <col min="11266" max="11266" width="40.1640625" customWidth="1"/>
    <col min="11269" max="11269" width="0.5" customWidth="1"/>
    <col min="11270" max="11270" width="6.5" customWidth="1"/>
    <col min="11271" max="11271" width="3" customWidth="1"/>
    <col min="11272" max="11272" width="6.5" customWidth="1"/>
    <col min="11273" max="11273" width="1.33203125" customWidth="1"/>
    <col min="11274" max="11274" width="13.33203125" customWidth="1"/>
    <col min="11275" max="11275" width="20.5" customWidth="1"/>
    <col min="11276" max="11276" width="0" hidden="1" customWidth="1"/>
    <col min="11277" max="11277" width="33.33203125" customWidth="1"/>
    <col min="11280" max="11280" width="8" customWidth="1"/>
    <col min="11282" max="11282" width="1.5" customWidth="1"/>
    <col min="11283" max="11283" width="21.83203125" customWidth="1"/>
    <col min="11284" max="11285" width="0" hidden="1" customWidth="1"/>
    <col min="11287" max="11287" width="13" bestFit="1" customWidth="1"/>
    <col min="11288" max="11288" width="12.5" customWidth="1"/>
    <col min="11297" max="11297" width="14.6640625" customWidth="1"/>
    <col min="11522" max="11522" width="40.1640625" customWidth="1"/>
    <col min="11525" max="11525" width="0.5" customWidth="1"/>
    <col min="11526" max="11526" width="6.5" customWidth="1"/>
    <col min="11527" max="11527" width="3" customWidth="1"/>
    <col min="11528" max="11528" width="6.5" customWidth="1"/>
    <col min="11529" max="11529" width="1.33203125" customWidth="1"/>
    <col min="11530" max="11530" width="13.33203125" customWidth="1"/>
    <col min="11531" max="11531" width="20.5" customWidth="1"/>
    <col min="11532" max="11532" width="0" hidden="1" customWidth="1"/>
    <col min="11533" max="11533" width="33.33203125" customWidth="1"/>
    <col min="11536" max="11536" width="8" customWidth="1"/>
    <col min="11538" max="11538" width="1.5" customWidth="1"/>
    <col min="11539" max="11539" width="21.83203125" customWidth="1"/>
    <col min="11540" max="11541" width="0" hidden="1" customWidth="1"/>
    <col min="11543" max="11543" width="13" bestFit="1" customWidth="1"/>
    <col min="11544" max="11544" width="12.5" customWidth="1"/>
    <col min="11553" max="11553" width="14.6640625" customWidth="1"/>
    <col min="11778" max="11778" width="40.1640625" customWidth="1"/>
    <col min="11781" max="11781" width="0.5" customWidth="1"/>
    <col min="11782" max="11782" width="6.5" customWidth="1"/>
    <col min="11783" max="11783" width="3" customWidth="1"/>
    <col min="11784" max="11784" width="6.5" customWidth="1"/>
    <col min="11785" max="11785" width="1.33203125" customWidth="1"/>
    <col min="11786" max="11786" width="13.33203125" customWidth="1"/>
    <col min="11787" max="11787" width="20.5" customWidth="1"/>
    <col min="11788" max="11788" width="0" hidden="1" customWidth="1"/>
    <col min="11789" max="11789" width="33.33203125" customWidth="1"/>
    <col min="11792" max="11792" width="8" customWidth="1"/>
    <col min="11794" max="11794" width="1.5" customWidth="1"/>
    <col min="11795" max="11795" width="21.83203125" customWidth="1"/>
    <col min="11796" max="11797" width="0" hidden="1" customWidth="1"/>
    <col min="11799" max="11799" width="13" bestFit="1" customWidth="1"/>
    <col min="11800" max="11800" width="12.5" customWidth="1"/>
    <col min="11809" max="11809" width="14.6640625" customWidth="1"/>
    <col min="12034" max="12034" width="40.1640625" customWidth="1"/>
    <col min="12037" max="12037" width="0.5" customWidth="1"/>
    <col min="12038" max="12038" width="6.5" customWidth="1"/>
    <col min="12039" max="12039" width="3" customWidth="1"/>
    <col min="12040" max="12040" width="6.5" customWidth="1"/>
    <col min="12041" max="12041" width="1.33203125" customWidth="1"/>
    <col min="12042" max="12042" width="13.33203125" customWidth="1"/>
    <col min="12043" max="12043" width="20.5" customWidth="1"/>
    <col min="12044" max="12044" width="0" hidden="1" customWidth="1"/>
    <col min="12045" max="12045" width="33.33203125" customWidth="1"/>
    <col min="12048" max="12048" width="8" customWidth="1"/>
    <col min="12050" max="12050" width="1.5" customWidth="1"/>
    <col min="12051" max="12051" width="21.83203125" customWidth="1"/>
    <col min="12052" max="12053" width="0" hidden="1" customWidth="1"/>
    <col min="12055" max="12055" width="13" bestFit="1" customWidth="1"/>
    <col min="12056" max="12056" width="12.5" customWidth="1"/>
    <col min="12065" max="12065" width="14.6640625" customWidth="1"/>
    <col min="12290" max="12290" width="40.1640625" customWidth="1"/>
    <col min="12293" max="12293" width="0.5" customWidth="1"/>
    <col min="12294" max="12294" width="6.5" customWidth="1"/>
    <col min="12295" max="12295" width="3" customWidth="1"/>
    <col min="12296" max="12296" width="6.5" customWidth="1"/>
    <col min="12297" max="12297" width="1.33203125" customWidth="1"/>
    <col min="12298" max="12298" width="13.33203125" customWidth="1"/>
    <col min="12299" max="12299" width="20.5" customWidth="1"/>
    <col min="12300" max="12300" width="0" hidden="1" customWidth="1"/>
    <col min="12301" max="12301" width="33.33203125" customWidth="1"/>
    <col min="12304" max="12304" width="8" customWidth="1"/>
    <col min="12306" max="12306" width="1.5" customWidth="1"/>
    <col min="12307" max="12307" width="21.83203125" customWidth="1"/>
    <col min="12308" max="12309" width="0" hidden="1" customWidth="1"/>
    <col min="12311" max="12311" width="13" bestFit="1" customWidth="1"/>
    <col min="12312" max="12312" width="12.5" customWidth="1"/>
    <col min="12321" max="12321" width="14.6640625" customWidth="1"/>
    <col min="12546" max="12546" width="40.1640625" customWidth="1"/>
    <col min="12549" max="12549" width="0.5" customWidth="1"/>
    <col min="12550" max="12550" width="6.5" customWidth="1"/>
    <col min="12551" max="12551" width="3" customWidth="1"/>
    <col min="12552" max="12552" width="6.5" customWidth="1"/>
    <col min="12553" max="12553" width="1.33203125" customWidth="1"/>
    <col min="12554" max="12554" width="13.33203125" customWidth="1"/>
    <col min="12555" max="12555" width="20.5" customWidth="1"/>
    <col min="12556" max="12556" width="0" hidden="1" customWidth="1"/>
    <col min="12557" max="12557" width="33.33203125" customWidth="1"/>
    <col min="12560" max="12560" width="8" customWidth="1"/>
    <col min="12562" max="12562" width="1.5" customWidth="1"/>
    <col min="12563" max="12563" width="21.83203125" customWidth="1"/>
    <col min="12564" max="12565" width="0" hidden="1" customWidth="1"/>
    <col min="12567" max="12567" width="13" bestFit="1" customWidth="1"/>
    <col min="12568" max="12568" width="12.5" customWidth="1"/>
    <col min="12577" max="12577" width="14.6640625" customWidth="1"/>
    <col min="12802" max="12802" width="40.1640625" customWidth="1"/>
    <col min="12805" max="12805" width="0.5" customWidth="1"/>
    <col min="12806" max="12806" width="6.5" customWidth="1"/>
    <col min="12807" max="12807" width="3" customWidth="1"/>
    <col min="12808" max="12808" width="6.5" customWidth="1"/>
    <col min="12809" max="12809" width="1.33203125" customWidth="1"/>
    <col min="12810" max="12810" width="13.33203125" customWidth="1"/>
    <col min="12811" max="12811" width="20.5" customWidth="1"/>
    <col min="12812" max="12812" width="0" hidden="1" customWidth="1"/>
    <col min="12813" max="12813" width="33.33203125" customWidth="1"/>
    <col min="12816" max="12816" width="8" customWidth="1"/>
    <col min="12818" max="12818" width="1.5" customWidth="1"/>
    <col min="12819" max="12819" width="21.83203125" customWidth="1"/>
    <col min="12820" max="12821" width="0" hidden="1" customWidth="1"/>
    <col min="12823" max="12823" width="13" bestFit="1" customWidth="1"/>
    <col min="12824" max="12824" width="12.5" customWidth="1"/>
    <col min="12833" max="12833" width="14.6640625" customWidth="1"/>
    <col min="13058" max="13058" width="40.1640625" customWidth="1"/>
    <col min="13061" max="13061" width="0.5" customWidth="1"/>
    <col min="13062" max="13062" width="6.5" customWidth="1"/>
    <col min="13063" max="13063" width="3" customWidth="1"/>
    <col min="13064" max="13064" width="6.5" customWidth="1"/>
    <col min="13065" max="13065" width="1.33203125" customWidth="1"/>
    <col min="13066" max="13066" width="13.33203125" customWidth="1"/>
    <col min="13067" max="13067" width="20.5" customWidth="1"/>
    <col min="13068" max="13068" width="0" hidden="1" customWidth="1"/>
    <col min="13069" max="13069" width="33.33203125" customWidth="1"/>
    <col min="13072" max="13072" width="8" customWidth="1"/>
    <col min="13074" max="13074" width="1.5" customWidth="1"/>
    <col min="13075" max="13075" width="21.83203125" customWidth="1"/>
    <col min="13076" max="13077" width="0" hidden="1" customWidth="1"/>
    <col min="13079" max="13079" width="13" bestFit="1" customWidth="1"/>
    <col min="13080" max="13080" width="12.5" customWidth="1"/>
    <col min="13089" max="13089" width="14.6640625" customWidth="1"/>
    <col min="13314" max="13314" width="40.1640625" customWidth="1"/>
    <col min="13317" max="13317" width="0.5" customWidth="1"/>
    <col min="13318" max="13318" width="6.5" customWidth="1"/>
    <col min="13319" max="13319" width="3" customWidth="1"/>
    <col min="13320" max="13320" width="6.5" customWidth="1"/>
    <col min="13321" max="13321" width="1.33203125" customWidth="1"/>
    <col min="13322" max="13322" width="13.33203125" customWidth="1"/>
    <col min="13323" max="13323" width="20.5" customWidth="1"/>
    <col min="13324" max="13324" width="0" hidden="1" customWidth="1"/>
    <col min="13325" max="13325" width="33.33203125" customWidth="1"/>
    <col min="13328" max="13328" width="8" customWidth="1"/>
    <col min="13330" max="13330" width="1.5" customWidth="1"/>
    <col min="13331" max="13331" width="21.83203125" customWidth="1"/>
    <col min="13332" max="13333" width="0" hidden="1" customWidth="1"/>
    <col min="13335" max="13335" width="13" bestFit="1" customWidth="1"/>
    <col min="13336" max="13336" width="12.5" customWidth="1"/>
    <col min="13345" max="13345" width="14.6640625" customWidth="1"/>
    <col min="13570" max="13570" width="40.1640625" customWidth="1"/>
    <col min="13573" max="13573" width="0.5" customWidth="1"/>
    <col min="13574" max="13574" width="6.5" customWidth="1"/>
    <col min="13575" max="13575" width="3" customWidth="1"/>
    <col min="13576" max="13576" width="6.5" customWidth="1"/>
    <col min="13577" max="13577" width="1.33203125" customWidth="1"/>
    <col min="13578" max="13578" width="13.33203125" customWidth="1"/>
    <col min="13579" max="13579" width="20.5" customWidth="1"/>
    <col min="13580" max="13580" width="0" hidden="1" customWidth="1"/>
    <col min="13581" max="13581" width="33.33203125" customWidth="1"/>
    <col min="13584" max="13584" width="8" customWidth="1"/>
    <col min="13586" max="13586" width="1.5" customWidth="1"/>
    <col min="13587" max="13587" width="21.83203125" customWidth="1"/>
    <col min="13588" max="13589" width="0" hidden="1" customWidth="1"/>
    <col min="13591" max="13591" width="13" bestFit="1" customWidth="1"/>
    <col min="13592" max="13592" width="12.5" customWidth="1"/>
    <col min="13601" max="13601" width="14.6640625" customWidth="1"/>
    <col min="13826" max="13826" width="40.1640625" customWidth="1"/>
    <col min="13829" max="13829" width="0.5" customWidth="1"/>
    <col min="13830" max="13830" width="6.5" customWidth="1"/>
    <col min="13831" max="13831" width="3" customWidth="1"/>
    <col min="13832" max="13832" width="6.5" customWidth="1"/>
    <col min="13833" max="13833" width="1.33203125" customWidth="1"/>
    <col min="13834" max="13834" width="13.33203125" customWidth="1"/>
    <col min="13835" max="13835" width="20.5" customWidth="1"/>
    <col min="13836" max="13836" width="0" hidden="1" customWidth="1"/>
    <col min="13837" max="13837" width="33.33203125" customWidth="1"/>
    <col min="13840" max="13840" width="8" customWidth="1"/>
    <col min="13842" max="13842" width="1.5" customWidth="1"/>
    <col min="13843" max="13843" width="21.83203125" customWidth="1"/>
    <col min="13844" max="13845" width="0" hidden="1" customWidth="1"/>
    <col min="13847" max="13847" width="13" bestFit="1" customWidth="1"/>
    <col min="13848" max="13848" width="12.5" customWidth="1"/>
    <col min="13857" max="13857" width="14.6640625" customWidth="1"/>
    <col min="14082" max="14082" width="40.1640625" customWidth="1"/>
    <col min="14085" max="14085" width="0.5" customWidth="1"/>
    <col min="14086" max="14086" width="6.5" customWidth="1"/>
    <col min="14087" max="14087" width="3" customWidth="1"/>
    <col min="14088" max="14088" width="6.5" customWidth="1"/>
    <col min="14089" max="14089" width="1.33203125" customWidth="1"/>
    <col min="14090" max="14090" width="13.33203125" customWidth="1"/>
    <col min="14091" max="14091" width="20.5" customWidth="1"/>
    <col min="14092" max="14092" width="0" hidden="1" customWidth="1"/>
    <col min="14093" max="14093" width="33.33203125" customWidth="1"/>
    <col min="14096" max="14096" width="8" customWidth="1"/>
    <col min="14098" max="14098" width="1.5" customWidth="1"/>
    <col min="14099" max="14099" width="21.83203125" customWidth="1"/>
    <col min="14100" max="14101" width="0" hidden="1" customWidth="1"/>
    <col min="14103" max="14103" width="13" bestFit="1" customWidth="1"/>
    <col min="14104" max="14104" width="12.5" customWidth="1"/>
    <col min="14113" max="14113" width="14.6640625" customWidth="1"/>
    <col min="14338" max="14338" width="40.1640625" customWidth="1"/>
    <col min="14341" max="14341" width="0.5" customWidth="1"/>
    <col min="14342" max="14342" width="6.5" customWidth="1"/>
    <col min="14343" max="14343" width="3" customWidth="1"/>
    <col min="14344" max="14344" width="6.5" customWidth="1"/>
    <col min="14345" max="14345" width="1.33203125" customWidth="1"/>
    <col min="14346" max="14346" width="13.33203125" customWidth="1"/>
    <col min="14347" max="14347" width="20.5" customWidth="1"/>
    <col min="14348" max="14348" width="0" hidden="1" customWidth="1"/>
    <col min="14349" max="14349" width="33.33203125" customWidth="1"/>
    <col min="14352" max="14352" width="8" customWidth="1"/>
    <col min="14354" max="14354" width="1.5" customWidth="1"/>
    <col min="14355" max="14355" width="21.83203125" customWidth="1"/>
    <col min="14356" max="14357" width="0" hidden="1" customWidth="1"/>
    <col min="14359" max="14359" width="13" bestFit="1" customWidth="1"/>
    <col min="14360" max="14360" width="12.5" customWidth="1"/>
    <col min="14369" max="14369" width="14.6640625" customWidth="1"/>
    <col min="14594" max="14594" width="40.1640625" customWidth="1"/>
    <col min="14597" max="14597" width="0.5" customWidth="1"/>
    <col min="14598" max="14598" width="6.5" customWidth="1"/>
    <col min="14599" max="14599" width="3" customWidth="1"/>
    <col min="14600" max="14600" width="6.5" customWidth="1"/>
    <col min="14601" max="14601" width="1.33203125" customWidth="1"/>
    <col min="14602" max="14602" width="13.33203125" customWidth="1"/>
    <col min="14603" max="14603" width="20.5" customWidth="1"/>
    <col min="14604" max="14604" width="0" hidden="1" customWidth="1"/>
    <col min="14605" max="14605" width="33.33203125" customWidth="1"/>
    <col min="14608" max="14608" width="8" customWidth="1"/>
    <col min="14610" max="14610" width="1.5" customWidth="1"/>
    <col min="14611" max="14611" width="21.83203125" customWidth="1"/>
    <col min="14612" max="14613" width="0" hidden="1" customWidth="1"/>
    <col min="14615" max="14615" width="13" bestFit="1" customWidth="1"/>
    <col min="14616" max="14616" width="12.5" customWidth="1"/>
    <col min="14625" max="14625" width="14.6640625" customWidth="1"/>
    <col min="14850" max="14850" width="40.1640625" customWidth="1"/>
    <col min="14853" max="14853" width="0.5" customWidth="1"/>
    <col min="14854" max="14854" width="6.5" customWidth="1"/>
    <col min="14855" max="14855" width="3" customWidth="1"/>
    <col min="14856" max="14856" width="6.5" customWidth="1"/>
    <col min="14857" max="14857" width="1.33203125" customWidth="1"/>
    <col min="14858" max="14858" width="13.33203125" customWidth="1"/>
    <col min="14859" max="14859" width="20.5" customWidth="1"/>
    <col min="14860" max="14860" width="0" hidden="1" customWidth="1"/>
    <col min="14861" max="14861" width="33.33203125" customWidth="1"/>
    <col min="14864" max="14864" width="8" customWidth="1"/>
    <col min="14866" max="14866" width="1.5" customWidth="1"/>
    <col min="14867" max="14867" width="21.83203125" customWidth="1"/>
    <col min="14868" max="14869" width="0" hidden="1" customWidth="1"/>
    <col min="14871" max="14871" width="13" bestFit="1" customWidth="1"/>
    <col min="14872" max="14872" width="12.5" customWidth="1"/>
    <col min="14881" max="14881" width="14.6640625" customWidth="1"/>
    <col min="15106" max="15106" width="40.1640625" customWidth="1"/>
    <col min="15109" max="15109" width="0.5" customWidth="1"/>
    <col min="15110" max="15110" width="6.5" customWidth="1"/>
    <col min="15111" max="15111" width="3" customWidth="1"/>
    <col min="15112" max="15112" width="6.5" customWidth="1"/>
    <col min="15113" max="15113" width="1.33203125" customWidth="1"/>
    <col min="15114" max="15114" width="13.33203125" customWidth="1"/>
    <col min="15115" max="15115" width="20.5" customWidth="1"/>
    <col min="15116" max="15116" width="0" hidden="1" customWidth="1"/>
    <col min="15117" max="15117" width="33.33203125" customWidth="1"/>
    <col min="15120" max="15120" width="8" customWidth="1"/>
    <col min="15122" max="15122" width="1.5" customWidth="1"/>
    <col min="15123" max="15123" width="21.83203125" customWidth="1"/>
    <col min="15124" max="15125" width="0" hidden="1" customWidth="1"/>
    <col min="15127" max="15127" width="13" bestFit="1" customWidth="1"/>
    <col min="15128" max="15128" width="12.5" customWidth="1"/>
    <col min="15137" max="15137" width="14.6640625" customWidth="1"/>
    <col min="15362" max="15362" width="40.1640625" customWidth="1"/>
    <col min="15365" max="15365" width="0.5" customWidth="1"/>
    <col min="15366" max="15366" width="6.5" customWidth="1"/>
    <col min="15367" max="15367" width="3" customWidth="1"/>
    <col min="15368" max="15368" width="6.5" customWidth="1"/>
    <col min="15369" max="15369" width="1.33203125" customWidth="1"/>
    <col min="15370" max="15370" width="13.33203125" customWidth="1"/>
    <col min="15371" max="15371" width="20.5" customWidth="1"/>
    <col min="15372" max="15372" width="0" hidden="1" customWidth="1"/>
    <col min="15373" max="15373" width="33.33203125" customWidth="1"/>
    <col min="15376" max="15376" width="8" customWidth="1"/>
    <col min="15378" max="15378" width="1.5" customWidth="1"/>
    <col min="15379" max="15379" width="21.83203125" customWidth="1"/>
    <col min="15380" max="15381" width="0" hidden="1" customWidth="1"/>
    <col min="15383" max="15383" width="13" bestFit="1" customWidth="1"/>
    <col min="15384" max="15384" width="12.5" customWidth="1"/>
    <col min="15393" max="15393" width="14.6640625" customWidth="1"/>
    <col min="15618" max="15618" width="40.1640625" customWidth="1"/>
    <col min="15621" max="15621" width="0.5" customWidth="1"/>
    <col min="15622" max="15622" width="6.5" customWidth="1"/>
    <col min="15623" max="15623" width="3" customWidth="1"/>
    <col min="15624" max="15624" width="6.5" customWidth="1"/>
    <col min="15625" max="15625" width="1.33203125" customWidth="1"/>
    <col min="15626" max="15626" width="13.33203125" customWidth="1"/>
    <col min="15627" max="15627" width="20.5" customWidth="1"/>
    <col min="15628" max="15628" width="0" hidden="1" customWidth="1"/>
    <col min="15629" max="15629" width="33.33203125" customWidth="1"/>
    <col min="15632" max="15632" width="8" customWidth="1"/>
    <col min="15634" max="15634" width="1.5" customWidth="1"/>
    <col min="15635" max="15635" width="21.83203125" customWidth="1"/>
    <col min="15636" max="15637" width="0" hidden="1" customWidth="1"/>
    <col min="15639" max="15639" width="13" bestFit="1" customWidth="1"/>
    <col min="15640" max="15640" width="12.5" customWidth="1"/>
    <col min="15649" max="15649" width="14.6640625" customWidth="1"/>
    <col min="15874" max="15874" width="40.1640625" customWidth="1"/>
    <col min="15877" max="15877" width="0.5" customWidth="1"/>
    <col min="15878" max="15878" width="6.5" customWidth="1"/>
    <col min="15879" max="15879" width="3" customWidth="1"/>
    <col min="15880" max="15880" width="6.5" customWidth="1"/>
    <col min="15881" max="15881" width="1.33203125" customWidth="1"/>
    <col min="15882" max="15882" width="13.33203125" customWidth="1"/>
    <col min="15883" max="15883" width="20.5" customWidth="1"/>
    <col min="15884" max="15884" width="0" hidden="1" customWidth="1"/>
    <col min="15885" max="15885" width="33.33203125" customWidth="1"/>
    <col min="15888" max="15888" width="8" customWidth="1"/>
    <col min="15890" max="15890" width="1.5" customWidth="1"/>
    <col min="15891" max="15891" width="21.83203125" customWidth="1"/>
    <col min="15892" max="15893" width="0" hidden="1" customWidth="1"/>
    <col min="15895" max="15895" width="13" bestFit="1" customWidth="1"/>
    <col min="15896" max="15896" width="12.5" customWidth="1"/>
    <col min="15905" max="15905" width="14.6640625" customWidth="1"/>
    <col min="16130" max="16130" width="40.1640625" customWidth="1"/>
    <col min="16133" max="16133" width="0.5" customWidth="1"/>
    <col min="16134" max="16134" width="6.5" customWidth="1"/>
    <col min="16135" max="16135" width="3" customWidth="1"/>
    <col min="16136" max="16136" width="6.5" customWidth="1"/>
    <col min="16137" max="16137" width="1.33203125" customWidth="1"/>
    <col min="16138" max="16138" width="13.33203125" customWidth="1"/>
    <col min="16139" max="16139" width="20.5" customWidth="1"/>
    <col min="16140" max="16140" width="0" hidden="1" customWidth="1"/>
    <col min="16141" max="16141" width="33.33203125" customWidth="1"/>
    <col min="16144" max="16144" width="8" customWidth="1"/>
    <col min="16146" max="16146" width="1.5" customWidth="1"/>
    <col min="16147" max="16147" width="21.83203125" customWidth="1"/>
    <col min="16148" max="16149" width="0" hidden="1" customWidth="1"/>
    <col min="16151" max="16151" width="13" bestFit="1" customWidth="1"/>
    <col min="16152" max="16152" width="12.5" customWidth="1"/>
    <col min="16161" max="16161" width="14.6640625" customWidth="1"/>
  </cols>
  <sheetData>
    <row r="1" spans="1:33" ht="21">
      <c r="A1" s="1918" t="s">
        <v>1555</v>
      </c>
      <c r="B1" s="1918"/>
      <c r="C1" s="1918"/>
      <c r="D1" s="1918"/>
      <c r="E1" s="1918"/>
      <c r="F1" s="1918"/>
      <c r="G1" s="1918"/>
      <c r="H1" s="1918"/>
      <c r="I1" s="1918"/>
      <c r="J1" s="1918"/>
      <c r="K1" s="1918"/>
      <c r="L1" s="1918"/>
      <c r="M1" s="1918"/>
      <c r="N1" s="1918"/>
      <c r="O1" s="1918"/>
      <c r="P1" s="1918"/>
      <c r="Q1" s="1918"/>
      <c r="R1" s="1918"/>
      <c r="S1" s="1918"/>
      <c r="T1" s="1918"/>
      <c r="U1" s="1918"/>
      <c r="V1" s="1918"/>
      <c r="W1" s="185"/>
    </row>
    <row r="2" spans="1:33" ht="21">
      <c r="A2" s="1918" t="s">
        <v>1556</v>
      </c>
      <c r="B2" s="1918"/>
      <c r="C2" s="1918"/>
      <c r="D2" s="1918"/>
      <c r="E2" s="1918"/>
      <c r="F2" s="1918"/>
      <c r="G2" s="1918"/>
      <c r="H2" s="1918"/>
      <c r="I2" s="1918"/>
      <c r="J2" s="1918"/>
      <c r="K2" s="1918"/>
      <c r="L2" s="1918"/>
      <c r="M2" s="1918"/>
      <c r="N2" s="1918"/>
      <c r="O2" s="1918"/>
      <c r="P2" s="1918"/>
      <c r="Q2" s="1918"/>
      <c r="R2" s="1918"/>
      <c r="S2" s="1918"/>
      <c r="T2" s="1918"/>
      <c r="U2" s="1918"/>
      <c r="V2" s="1918"/>
      <c r="W2" s="185"/>
    </row>
    <row r="3" spans="1:33">
      <c r="A3" s="186"/>
      <c r="B3" s="187"/>
      <c r="C3" s="188"/>
      <c r="D3" s="1908"/>
      <c r="E3" s="1908"/>
      <c r="F3" s="1908"/>
      <c r="G3" s="1908"/>
      <c r="H3" s="1892"/>
      <c r="I3" s="1892"/>
      <c r="J3" s="187"/>
      <c r="K3" s="1908"/>
      <c r="L3" s="1908"/>
      <c r="M3" s="188"/>
      <c r="N3" s="188"/>
      <c r="O3" s="188"/>
      <c r="P3" s="188"/>
      <c r="Q3" s="1908"/>
      <c r="R3" s="1908"/>
      <c r="S3" s="1908"/>
      <c r="T3" s="1908"/>
      <c r="U3" s="1908"/>
      <c r="V3" s="187"/>
      <c r="W3" s="185"/>
    </row>
    <row r="4" spans="1:33">
      <c r="A4" s="186"/>
      <c r="B4" s="187"/>
      <c r="C4" s="188"/>
      <c r="D4" s="1908"/>
      <c r="E4" s="1908"/>
      <c r="F4" s="1908"/>
      <c r="G4" s="1908"/>
      <c r="H4" s="1892"/>
      <c r="I4" s="1892"/>
      <c r="J4" s="187"/>
      <c r="K4" s="1908"/>
      <c r="L4" s="1908"/>
      <c r="M4" s="188"/>
      <c r="N4" s="188"/>
      <c r="O4" s="188"/>
      <c r="P4" s="1892" t="s">
        <v>841</v>
      </c>
      <c r="Q4" s="1892"/>
      <c r="R4" s="1892"/>
      <c r="S4" s="1892"/>
      <c r="T4" s="1892"/>
      <c r="U4" s="1892"/>
      <c r="V4" s="1892"/>
      <c r="W4" s="185"/>
    </row>
    <row r="5" spans="1:33">
      <c r="A5" s="186"/>
      <c r="B5" s="1892" t="s">
        <v>1557</v>
      </c>
      <c r="C5" s="1892"/>
      <c r="D5" s="1892"/>
      <c r="E5" s="1892"/>
      <c r="F5" s="1892"/>
      <c r="G5" s="1892"/>
      <c r="H5" s="1892"/>
      <c r="I5" s="1892"/>
      <c r="J5" s="1908"/>
      <c r="K5" s="1908"/>
      <c r="L5" s="188"/>
      <c r="M5" s="1908"/>
      <c r="N5" s="1908"/>
      <c r="O5" s="1908"/>
      <c r="P5" s="1908"/>
      <c r="Q5" s="1908"/>
      <c r="R5" s="1908"/>
      <c r="S5" s="1908"/>
      <c r="T5" s="1908"/>
      <c r="U5" s="1892"/>
      <c r="V5" s="1892"/>
      <c r="W5" s="1892"/>
    </row>
    <row r="6" spans="1:33" ht="16" thickBot="1">
      <c r="A6" s="186"/>
      <c r="B6" s="401"/>
      <c r="C6" s="401"/>
      <c r="D6" s="401"/>
      <c r="E6" s="401"/>
      <c r="F6" s="401"/>
      <c r="G6" s="401"/>
      <c r="H6" s="401"/>
      <c r="I6" s="401"/>
      <c r="J6" s="400"/>
      <c r="K6" s="400"/>
      <c r="L6" s="400"/>
      <c r="M6" s="400"/>
      <c r="N6" s="400"/>
      <c r="O6" s="400"/>
      <c r="P6" s="400"/>
      <c r="Q6" s="400"/>
      <c r="R6" s="400"/>
      <c r="S6" s="400"/>
      <c r="T6" s="400"/>
      <c r="U6" s="401"/>
      <c r="V6" s="401"/>
      <c r="W6" s="401"/>
    </row>
    <row r="7" spans="1:33" ht="16" thickBot="1">
      <c r="A7" s="1909" t="s">
        <v>0</v>
      </c>
      <c r="B7" s="189" t="s">
        <v>896</v>
      </c>
      <c r="C7" s="190"/>
      <c r="D7" s="1899" t="s">
        <v>899</v>
      </c>
      <c r="E7" s="1900"/>
      <c r="F7" s="1900"/>
      <c r="G7" s="1901"/>
      <c r="H7" s="1912" t="s">
        <v>900</v>
      </c>
      <c r="I7" s="1913"/>
      <c r="J7" s="190" t="s">
        <v>901</v>
      </c>
      <c r="K7" s="1912" t="s">
        <v>1558</v>
      </c>
      <c r="L7" s="1914"/>
      <c r="M7" s="1915"/>
      <c r="N7" s="189" t="s">
        <v>1559</v>
      </c>
      <c r="O7" s="190" t="s">
        <v>841</v>
      </c>
      <c r="P7" s="1909" t="s">
        <v>1560</v>
      </c>
      <c r="Q7" s="1912" t="s">
        <v>841</v>
      </c>
      <c r="R7" s="1913"/>
      <c r="S7" s="1912" t="s">
        <v>1561</v>
      </c>
      <c r="T7" s="1914"/>
      <c r="U7" s="1913"/>
      <c r="V7" s="189"/>
      <c r="W7" s="185"/>
    </row>
    <row r="8" spans="1:33" ht="16" thickBot="1">
      <c r="A8" s="1910"/>
      <c r="B8" s="191" t="s">
        <v>903</v>
      </c>
      <c r="C8" s="192" t="s">
        <v>1562</v>
      </c>
      <c r="D8" s="1912" t="s">
        <v>1563</v>
      </c>
      <c r="E8" s="1913"/>
      <c r="F8" s="1912" t="s">
        <v>907</v>
      </c>
      <c r="G8" s="1913"/>
      <c r="H8" s="1904" t="s">
        <v>841</v>
      </c>
      <c r="I8" s="1905"/>
      <c r="J8" s="192" t="s">
        <v>909</v>
      </c>
      <c r="K8" s="1902"/>
      <c r="L8" s="1906"/>
      <c r="M8" s="1907"/>
      <c r="N8" s="191" t="s">
        <v>1564</v>
      </c>
      <c r="O8" s="192" t="s">
        <v>910</v>
      </c>
      <c r="P8" s="1916"/>
      <c r="Q8" s="1904" t="s">
        <v>1565</v>
      </c>
      <c r="R8" s="1905"/>
      <c r="S8" s="1904" t="s">
        <v>1566</v>
      </c>
      <c r="T8" s="1897"/>
      <c r="U8" s="1905"/>
      <c r="V8" s="193" t="s">
        <v>913</v>
      </c>
      <c r="W8" s="185"/>
    </row>
    <row r="9" spans="1:33" ht="16" thickBot="1">
      <c r="A9" s="1911"/>
      <c r="B9" s="194"/>
      <c r="C9" s="195" t="s">
        <v>1567</v>
      </c>
      <c r="D9" s="1902" t="s">
        <v>916</v>
      </c>
      <c r="E9" s="1903"/>
      <c r="F9" s="1902" t="s">
        <v>917</v>
      </c>
      <c r="G9" s="1903"/>
      <c r="H9" s="1902" t="s">
        <v>879</v>
      </c>
      <c r="I9" s="1903"/>
      <c r="J9" s="194"/>
      <c r="K9" s="1899" t="s">
        <v>883</v>
      </c>
      <c r="L9" s="1901"/>
      <c r="M9" s="196" t="s">
        <v>884</v>
      </c>
      <c r="N9" s="197" t="s">
        <v>1568</v>
      </c>
      <c r="O9" s="195" t="s">
        <v>918</v>
      </c>
      <c r="P9" s="1917"/>
      <c r="Q9" s="1902" t="s">
        <v>1569</v>
      </c>
      <c r="R9" s="1903"/>
      <c r="S9" s="1902" t="s">
        <v>881</v>
      </c>
      <c r="T9" s="1906"/>
      <c r="U9" s="1903"/>
      <c r="V9" s="194"/>
      <c r="W9" s="185"/>
    </row>
    <row r="10" spans="1:33" ht="16" thickBot="1">
      <c r="A10" s="198">
        <v>1</v>
      </c>
      <c r="B10" s="194">
        <v>2</v>
      </c>
      <c r="C10" s="199">
        <v>3</v>
      </c>
      <c r="D10" s="1899">
        <v>4</v>
      </c>
      <c r="E10" s="1901"/>
      <c r="F10" s="1899">
        <v>5</v>
      </c>
      <c r="G10" s="1901"/>
      <c r="H10" s="1899">
        <v>6</v>
      </c>
      <c r="I10" s="1901"/>
      <c r="J10" s="200">
        <v>7</v>
      </c>
      <c r="K10" s="1899">
        <v>8</v>
      </c>
      <c r="L10" s="1901"/>
      <c r="M10" s="201">
        <v>9</v>
      </c>
      <c r="N10" s="202">
        <v>10</v>
      </c>
      <c r="O10" s="199">
        <v>11</v>
      </c>
      <c r="P10" s="202">
        <v>12</v>
      </c>
      <c r="Q10" s="1899">
        <v>13</v>
      </c>
      <c r="R10" s="1901"/>
      <c r="S10" s="1899">
        <v>14</v>
      </c>
      <c r="T10" s="1900"/>
      <c r="U10" s="1901"/>
      <c r="V10" s="200">
        <v>15</v>
      </c>
      <c r="W10" s="185"/>
    </row>
    <row r="11" spans="1:33" ht="16" thickBot="1">
      <c r="A11" s="402"/>
      <c r="B11" s="399"/>
      <c r="C11" s="405"/>
      <c r="D11" s="403"/>
      <c r="E11" s="404"/>
      <c r="F11" s="403"/>
      <c r="G11" s="405"/>
      <c r="H11" s="403"/>
      <c r="I11" s="404"/>
      <c r="J11" s="404"/>
      <c r="K11" s="403"/>
      <c r="L11" s="404"/>
      <c r="M11" s="403"/>
      <c r="N11" s="394"/>
      <c r="O11" s="405"/>
      <c r="P11" s="394"/>
      <c r="Q11" s="403"/>
      <c r="R11" s="404"/>
      <c r="S11" s="403"/>
      <c r="T11" s="405"/>
      <c r="U11" s="404"/>
      <c r="V11" s="404"/>
      <c r="W11" s="185"/>
    </row>
    <row r="12" spans="1:33" ht="16" thickBot="1">
      <c r="A12" s="402"/>
      <c r="B12" s="399"/>
      <c r="C12" s="405"/>
      <c r="D12" s="403"/>
      <c r="E12" s="404"/>
      <c r="F12" s="403"/>
      <c r="G12" s="405"/>
      <c r="H12" s="403"/>
      <c r="I12" s="404"/>
      <c r="J12" s="404"/>
      <c r="K12" s="403"/>
      <c r="L12" s="404"/>
      <c r="M12" s="403"/>
      <c r="N12" s="394"/>
      <c r="O12" s="405"/>
      <c r="P12" s="394"/>
      <c r="Q12" s="403"/>
      <c r="R12" s="404"/>
      <c r="S12" s="403"/>
      <c r="T12" s="405"/>
      <c r="U12" s="404"/>
      <c r="V12" s="404"/>
      <c r="W12" s="185"/>
    </row>
    <row r="13" spans="1:33">
      <c r="A13" s="203"/>
      <c r="B13" s="204"/>
      <c r="C13" s="205"/>
      <c r="D13" s="206"/>
      <c r="E13" s="207"/>
      <c r="F13" s="206"/>
      <c r="G13" s="208"/>
      <c r="H13" s="206"/>
      <c r="I13" s="207"/>
      <c r="J13" s="204"/>
      <c r="K13" s="206"/>
      <c r="L13" s="207"/>
      <c r="M13" s="205"/>
      <c r="N13" s="205"/>
      <c r="O13" s="205"/>
      <c r="P13" s="205"/>
      <c r="Q13" s="206"/>
      <c r="R13" s="207"/>
      <c r="S13" s="1894"/>
      <c r="T13" s="1894"/>
      <c r="U13" s="1894"/>
      <c r="V13" s="204"/>
      <c r="W13" s="185"/>
    </row>
    <row r="14" spans="1:33" ht="22.5" customHeight="1">
      <c r="A14" s="209">
        <v>1</v>
      </c>
      <c r="B14" s="210" t="s">
        <v>885</v>
      </c>
      <c r="C14" s="211" t="s">
        <v>841</v>
      </c>
      <c r="D14" s="212" t="s">
        <v>841</v>
      </c>
      <c r="E14" s="193"/>
      <c r="F14" s="212" t="s">
        <v>841</v>
      </c>
      <c r="G14" s="213"/>
      <c r="H14" s="212" t="s">
        <v>841</v>
      </c>
      <c r="I14" s="193"/>
      <c r="J14" s="214" t="s">
        <v>841</v>
      </c>
      <c r="K14" s="212" t="s">
        <v>841</v>
      </c>
      <c r="L14" s="193"/>
      <c r="M14" s="211" t="s">
        <v>841</v>
      </c>
      <c r="N14" s="211" t="s">
        <v>841</v>
      </c>
      <c r="O14" s="211" t="s">
        <v>841</v>
      </c>
      <c r="P14" s="211" t="s">
        <v>841</v>
      </c>
      <c r="Q14" s="212" t="s">
        <v>841</v>
      </c>
      <c r="R14" s="193"/>
      <c r="S14" s="1895" t="s">
        <v>841</v>
      </c>
      <c r="T14" s="1895"/>
      <c r="U14" s="1895"/>
      <c r="V14" s="214"/>
      <c r="W14" s="185"/>
    </row>
    <row r="15" spans="1:33" ht="19.5" customHeight="1">
      <c r="A15" s="209" t="s">
        <v>1570</v>
      </c>
      <c r="B15" s="210" t="s">
        <v>1571</v>
      </c>
      <c r="C15" s="211" t="s">
        <v>841</v>
      </c>
      <c r="D15" s="212" t="s">
        <v>841</v>
      </c>
      <c r="E15" s="193"/>
      <c r="F15" s="212" t="s">
        <v>841</v>
      </c>
      <c r="G15" s="213"/>
      <c r="H15" s="212" t="s">
        <v>841</v>
      </c>
      <c r="I15" s="193"/>
      <c r="J15" s="214" t="s">
        <v>841</v>
      </c>
      <c r="K15" s="212" t="s">
        <v>841</v>
      </c>
      <c r="L15" s="193"/>
      <c r="M15" s="211" t="s">
        <v>841</v>
      </c>
      <c r="N15" s="211" t="s">
        <v>841</v>
      </c>
      <c r="O15" s="211" t="s">
        <v>841</v>
      </c>
      <c r="P15" s="211" t="s">
        <v>841</v>
      </c>
      <c r="Q15" s="212" t="s">
        <v>841</v>
      </c>
      <c r="R15" s="193"/>
      <c r="S15" s="1896"/>
      <c r="T15" s="1895"/>
      <c r="U15" s="1895"/>
      <c r="V15" s="214"/>
      <c r="W15" s="185"/>
    </row>
    <row r="16" spans="1:33" ht="21.75" customHeight="1">
      <c r="A16" s="209" t="s">
        <v>1572</v>
      </c>
      <c r="B16" s="215" t="s">
        <v>1571</v>
      </c>
      <c r="C16" s="211"/>
      <c r="D16" s="212"/>
      <c r="E16" s="193"/>
      <c r="F16" s="212"/>
      <c r="G16" s="213"/>
      <c r="H16" s="212"/>
      <c r="I16" s="193"/>
      <c r="J16" s="214"/>
      <c r="K16" s="212"/>
      <c r="L16" s="193"/>
      <c r="M16" s="211"/>
      <c r="N16" s="211"/>
      <c r="O16" s="211"/>
      <c r="P16" s="211"/>
      <c r="Q16" s="212"/>
      <c r="R16" s="193"/>
      <c r="S16" s="1896">
        <f>SUM(S17:U84)</f>
        <v>87975239799</v>
      </c>
      <c r="T16" s="1895"/>
      <c r="U16" s="1895"/>
      <c r="V16" s="214"/>
      <c r="W16" s="185"/>
      <c r="X16" t="s">
        <v>1573</v>
      </c>
      <c r="AG16" s="165">
        <v>120008000</v>
      </c>
    </row>
    <row r="17" spans="1:33" ht="28.5" customHeight="1">
      <c r="A17" s="209">
        <v>1</v>
      </c>
      <c r="B17" s="216" t="s">
        <v>1574</v>
      </c>
      <c r="C17" s="211"/>
      <c r="D17" s="217"/>
      <c r="E17" s="191"/>
      <c r="F17" s="217"/>
      <c r="G17" s="192"/>
      <c r="H17" s="212"/>
      <c r="I17" s="193"/>
      <c r="J17" s="214"/>
      <c r="K17" s="217"/>
      <c r="L17" s="191"/>
      <c r="M17" s="211"/>
      <c r="N17" s="211">
        <v>2012</v>
      </c>
      <c r="O17" s="211"/>
      <c r="P17" s="211"/>
      <c r="Q17" s="218" t="s">
        <v>886</v>
      </c>
      <c r="R17" s="191"/>
      <c r="S17" s="219">
        <v>5798850</v>
      </c>
      <c r="T17" s="211"/>
      <c r="U17" s="211"/>
      <c r="V17" s="214"/>
      <c r="W17" s="185"/>
      <c r="X17" s="144" t="s">
        <v>1575</v>
      </c>
      <c r="AG17" s="165">
        <v>47320000</v>
      </c>
    </row>
    <row r="18" spans="1:33" ht="28.5" customHeight="1">
      <c r="A18" s="209">
        <v>2</v>
      </c>
      <c r="B18" s="216" t="s">
        <v>1576</v>
      </c>
      <c r="C18" s="211"/>
      <c r="D18" s="217"/>
      <c r="E18" s="191"/>
      <c r="F18" s="217"/>
      <c r="G18" s="192"/>
      <c r="H18" s="212"/>
      <c r="I18" s="193"/>
      <c r="J18" s="214"/>
      <c r="K18" s="217"/>
      <c r="L18" s="191"/>
      <c r="M18" s="211"/>
      <c r="N18" s="211">
        <v>2012</v>
      </c>
      <c r="O18" s="211"/>
      <c r="P18" s="211"/>
      <c r="Q18" s="218" t="s">
        <v>886</v>
      </c>
      <c r="R18" s="191"/>
      <c r="S18" s="219">
        <v>7408500</v>
      </c>
      <c r="T18" s="211"/>
      <c r="U18" s="211"/>
      <c r="V18" s="214"/>
      <c r="W18" s="185"/>
      <c r="X18" t="s">
        <v>1577</v>
      </c>
      <c r="AG18" s="165">
        <v>47650000</v>
      </c>
    </row>
    <row r="19" spans="1:33" ht="28.5" customHeight="1">
      <c r="A19" s="209">
        <v>3</v>
      </c>
      <c r="B19" s="216" t="s">
        <v>1578</v>
      </c>
      <c r="C19" s="211"/>
      <c r="D19" s="217" t="s">
        <v>973</v>
      </c>
      <c r="E19" s="191"/>
      <c r="F19" s="217" t="s">
        <v>1145</v>
      </c>
      <c r="G19" s="192"/>
      <c r="H19" s="212"/>
      <c r="I19" s="193"/>
      <c r="J19" s="214" t="s">
        <v>1579</v>
      </c>
      <c r="K19" s="220" t="s">
        <v>1580</v>
      </c>
      <c r="L19" s="191"/>
      <c r="M19" s="211" t="s">
        <v>1581</v>
      </c>
      <c r="N19" s="211">
        <v>2012</v>
      </c>
      <c r="O19" s="211" t="s">
        <v>1553</v>
      </c>
      <c r="P19" s="211"/>
      <c r="Q19" s="218" t="s">
        <v>886</v>
      </c>
      <c r="R19" s="191"/>
      <c r="S19" s="219">
        <v>17974000</v>
      </c>
      <c r="T19" s="211"/>
      <c r="U19" s="211"/>
      <c r="V19" s="214"/>
      <c r="W19" s="185"/>
      <c r="X19" t="s">
        <v>1582</v>
      </c>
      <c r="AG19" s="165">
        <v>47320000</v>
      </c>
    </row>
    <row r="20" spans="1:33" ht="28.5" customHeight="1">
      <c r="A20" s="209">
        <v>4</v>
      </c>
      <c r="B20" s="216" t="s">
        <v>1583</v>
      </c>
      <c r="C20" s="211"/>
      <c r="D20" s="217" t="s">
        <v>973</v>
      </c>
      <c r="E20" s="191"/>
      <c r="F20" s="217" t="s">
        <v>1145</v>
      </c>
      <c r="G20" s="192"/>
      <c r="H20" s="212"/>
      <c r="I20" s="193"/>
      <c r="J20" s="214" t="s">
        <v>1579</v>
      </c>
      <c r="K20" s="220" t="s">
        <v>1580</v>
      </c>
      <c r="L20" s="191"/>
      <c r="M20" s="211" t="s">
        <v>1584</v>
      </c>
      <c r="N20" s="211">
        <v>2012</v>
      </c>
      <c r="O20" s="211" t="s">
        <v>1553</v>
      </c>
      <c r="P20" s="211"/>
      <c r="Q20" s="218" t="s">
        <v>886</v>
      </c>
      <c r="R20" s="191"/>
      <c r="S20" s="219">
        <v>48147000</v>
      </c>
      <c r="T20" s="211"/>
      <c r="U20" s="211"/>
      <c r="V20" s="214"/>
      <c r="W20" s="185"/>
      <c r="X20" t="s">
        <v>1585</v>
      </c>
      <c r="AG20" s="165">
        <v>47980000</v>
      </c>
    </row>
    <row r="21" spans="1:33" ht="28.5" customHeight="1">
      <c r="A21" s="209">
        <v>5</v>
      </c>
      <c r="B21" s="216" t="s">
        <v>1586</v>
      </c>
      <c r="C21" s="211"/>
      <c r="D21" s="217" t="s">
        <v>973</v>
      </c>
      <c r="E21" s="191"/>
      <c r="F21" s="217" t="s">
        <v>1145</v>
      </c>
      <c r="G21" s="192"/>
      <c r="H21" s="212"/>
      <c r="I21" s="193"/>
      <c r="J21" s="214" t="s">
        <v>1579</v>
      </c>
      <c r="K21" s="220" t="s">
        <v>1587</v>
      </c>
      <c r="L21" s="191"/>
      <c r="M21" s="211" t="s">
        <v>1588</v>
      </c>
      <c r="N21" s="211">
        <v>2012</v>
      </c>
      <c r="O21" s="211" t="s">
        <v>1553</v>
      </c>
      <c r="P21" s="211"/>
      <c r="Q21" s="218" t="s">
        <v>886</v>
      </c>
      <c r="R21" s="191"/>
      <c r="S21" s="219">
        <v>34100000</v>
      </c>
      <c r="T21" s="211"/>
      <c r="U21" s="211"/>
      <c r="V21" s="214"/>
      <c r="W21" s="185"/>
      <c r="X21" t="s">
        <v>1589</v>
      </c>
      <c r="AG21" s="165">
        <v>14705000</v>
      </c>
    </row>
    <row r="22" spans="1:33" ht="28.5" customHeight="1">
      <c r="A22" s="209">
        <v>6</v>
      </c>
      <c r="B22" s="216" t="s">
        <v>1590</v>
      </c>
      <c r="C22" s="211"/>
      <c r="D22" s="217" t="s">
        <v>973</v>
      </c>
      <c r="E22" s="191"/>
      <c r="F22" s="217" t="s">
        <v>1145</v>
      </c>
      <c r="G22" s="192"/>
      <c r="H22" s="212"/>
      <c r="I22" s="193"/>
      <c r="J22" s="214" t="s">
        <v>961</v>
      </c>
      <c r="K22" s="220" t="s">
        <v>1591</v>
      </c>
      <c r="L22" s="191"/>
      <c r="M22" s="211" t="s">
        <v>1592</v>
      </c>
      <c r="N22" s="211">
        <v>2012</v>
      </c>
      <c r="O22" s="211" t="s">
        <v>1553</v>
      </c>
      <c r="P22" s="211"/>
      <c r="Q22" s="218" t="s">
        <v>886</v>
      </c>
      <c r="R22" s="191"/>
      <c r="S22" s="219">
        <v>32967000</v>
      </c>
      <c r="T22" s="211"/>
      <c r="U22" s="211"/>
      <c r="V22" s="214"/>
      <c r="W22" s="185"/>
      <c r="X22" t="s">
        <v>1593</v>
      </c>
      <c r="AG22" s="165">
        <v>47210000</v>
      </c>
    </row>
    <row r="23" spans="1:33" ht="28.5" customHeight="1">
      <c r="A23" s="209">
        <v>7</v>
      </c>
      <c r="B23" s="216" t="s">
        <v>1594</v>
      </c>
      <c r="C23" s="211"/>
      <c r="D23" s="217" t="s">
        <v>973</v>
      </c>
      <c r="E23" s="191"/>
      <c r="F23" s="217" t="s">
        <v>1145</v>
      </c>
      <c r="G23" s="192"/>
      <c r="H23" s="212"/>
      <c r="I23" s="193"/>
      <c r="J23" s="214" t="s">
        <v>961</v>
      </c>
      <c r="K23" s="220" t="s">
        <v>1587</v>
      </c>
      <c r="L23" s="191"/>
      <c r="M23" s="211" t="s">
        <v>1595</v>
      </c>
      <c r="N23" s="211">
        <v>2012</v>
      </c>
      <c r="O23" s="211" t="s">
        <v>1553</v>
      </c>
      <c r="P23" s="211"/>
      <c r="Q23" s="218" t="s">
        <v>886</v>
      </c>
      <c r="R23" s="191"/>
      <c r="S23" s="219">
        <v>42559000</v>
      </c>
      <c r="T23" s="211"/>
      <c r="U23" s="211"/>
      <c r="V23" s="214"/>
      <c r="W23" s="185"/>
      <c r="X23" t="s">
        <v>1596</v>
      </c>
    </row>
    <row r="24" spans="1:33" ht="28.5" customHeight="1">
      <c r="A24" s="209">
        <v>8</v>
      </c>
      <c r="B24" s="216" t="s">
        <v>1597</v>
      </c>
      <c r="C24" s="211"/>
      <c r="D24" s="217" t="s">
        <v>973</v>
      </c>
      <c r="E24" s="191"/>
      <c r="F24" s="217" t="s">
        <v>1145</v>
      </c>
      <c r="G24" s="192"/>
      <c r="H24" s="212"/>
      <c r="I24" s="193"/>
      <c r="J24" s="214" t="s">
        <v>961</v>
      </c>
      <c r="K24" s="220" t="s">
        <v>1591</v>
      </c>
      <c r="L24" s="191"/>
      <c r="M24" s="211" t="s">
        <v>1598</v>
      </c>
      <c r="N24" s="211">
        <v>2012</v>
      </c>
      <c r="O24" s="211" t="s">
        <v>1553</v>
      </c>
      <c r="P24" s="211"/>
      <c r="Q24" s="218" t="s">
        <v>886</v>
      </c>
      <c r="R24" s="191"/>
      <c r="S24" s="219">
        <v>21835000</v>
      </c>
      <c r="T24" s="211"/>
      <c r="U24" s="211"/>
      <c r="V24" s="214"/>
      <c r="W24" s="185"/>
      <c r="X24" t="s">
        <v>1599</v>
      </c>
    </row>
    <row r="25" spans="1:33" ht="28.5" customHeight="1">
      <c r="A25" s="209">
        <v>9</v>
      </c>
      <c r="B25" s="216" t="s">
        <v>1600</v>
      </c>
      <c r="C25" s="211"/>
      <c r="D25" s="217" t="s">
        <v>973</v>
      </c>
      <c r="E25" s="191"/>
      <c r="F25" s="217" t="s">
        <v>1145</v>
      </c>
      <c r="G25" s="192"/>
      <c r="H25" s="212"/>
      <c r="I25" s="193"/>
      <c r="J25" s="214" t="s">
        <v>961</v>
      </c>
      <c r="K25" s="220" t="s">
        <v>1591</v>
      </c>
      <c r="L25" s="191"/>
      <c r="M25" s="211" t="s">
        <v>1601</v>
      </c>
      <c r="N25" s="211">
        <v>2012</v>
      </c>
      <c r="O25" s="211" t="s">
        <v>1553</v>
      </c>
      <c r="P25" s="211"/>
      <c r="Q25" s="218" t="s">
        <v>886</v>
      </c>
      <c r="R25" s="191"/>
      <c r="S25" s="219">
        <v>21802000</v>
      </c>
      <c r="T25" s="211"/>
      <c r="U25" s="211"/>
      <c r="V25" s="214"/>
      <c r="W25" s="185"/>
    </row>
    <row r="26" spans="1:33" ht="28.5" customHeight="1">
      <c r="A26" s="209">
        <v>10</v>
      </c>
      <c r="B26" s="410" t="s">
        <v>1602</v>
      </c>
      <c r="C26" s="211"/>
      <c r="D26" s="217" t="s">
        <v>973</v>
      </c>
      <c r="E26" s="191"/>
      <c r="F26" s="217" t="s">
        <v>1145</v>
      </c>
      <c r="G26" s="192"/>
      <c r="H26" s="212"/>
      <c r="I26" s="193"/>
      <c r="J26" s="214" t="s">
        <v>961</v>
      </c>
      <c r="K26" s="220" t="s">
        <v>1580</v>
      </c>
      <c r="L26" s="191"/>
      <c r="M26" s="211" t="s">
        <v>1603</v>
      </c>
      <c r="N26" s="211">
        <v>2012</v>
      </c>
      <c r="O26" s="211" t="s">
        <v>1553</v>
      </c>
      <c r="P26" s="211"/>
      <c r="Q26" s="218" t="s">
        <v>886</v>
      </c>
      <c r="R26" s="191"/>
      <c r="S26" s="219">
        <v>44022000</v>
      </c>
      <c r="T26" s="211"/>
      <c r="U26" s="211"/>
      <c r="V26" s="214"/>
      <c r="W26" s="185"/>
    </row>
    <row r="27" spans="1:33" ht="28.5" customHeight="1">
      <c r="A27" s="209">
        <v>11</v>
      </c>
      <c r="B27" s="216" t="s">
        <v>1609</v>
      </c>
      <c r="C27" s="211"/>
      <c r="D27" s="217" t="s">
        <v>973</v>
      </c>
      <c r="E27" s="191"/>
      <c r="F27" s="217" t="s">
        <v>1145</v>
      </c>
      <c r="G27" s="192"/>
      <c r="H27" s="212"/>
      <c r="I27" s="193"/>
      <c r="J27" s="214" t="s">
        <v>961</v>
      </c>
      <c r="K27" s="220" t="s">
        <v>1610</v>
      </c>
      <c r="L27" s="191"/>
      <c r="M27" s="211" t="s">
        <v>1611</v>
      </c>
      <c r="N27" s="211">
        <v>2013</v>
      </c>
      <c r="O27" s="211" t="s">
        <v>1553</v>
      </c>
      <c r="P27" s="211"/>
      <c r="Q27" s="218" t="s">
        <v>886</v>
      </c>
      <c r="R27" s="191"/>
      <c r="S27" s="219">
        <v>232375000</v>
      </c>
      <c r="T27" s="211"/>
      <c r="U27" s="211"/>
      <c r="V27" s="214"/>
      <c r="W27" s="185"/>
    </row>
    <row r="28" spans="1:33" ht="28.5" customHeight="1">
      <c r="A28" s="209"/>
      <c r="B28" s="216"/>
      <c r="C28" s="395"/>
      <c r="D28" s="398"/>
      <c r="E28" s="399"/>
      <c r="F28" s="398"/>
      <c r="G28" s="396"/>
      <c r="H28" s="212"/>
      <c r="I28" s="193"/>
      <c r="J28" s="214"/>
      <c r="K28" s="220"/>
      <c r="L28" s="399"/>
      <c r="M28" s="395"/>
      <c r="N28" s="395"/>
      <c r="O28" s="395"/>
      <c r="P28" s="395"/>
      <c r="Q28" s="218"/>
      <c r="R28" s="399"/>
      <c r="S28" s="219"/>
      <c r="T28" s="395"/>
      <c r="U28" s="395"/>
      <c r="V28" s="214"/>
      <c r="W28" s="185"/>
    </row>
    <row r="29" spans="1:33" ht="28.5" customHeight="1" thickBot="1">
      <c r="A29" s="209"/>
      <c r="B29" s="216"/>
      <c r="C29" s="395"/>
      <c r="D29" s="398"/>
      <c r="E29" s="399"/>
      <c r="F29" s="398"/>
      <c r="G29" s="396"/>
      <c r="H29" s="212"/>
      <c r="I29" s="193"/>
      <c r="J29" s="214"/>
      <c r="K29" s="220"/>
      <c r="L29" s="399"/>
      <c r="M29" s="395"/>
      <c r="N29" s="395"/>
      <c r="O29" s="395"/>
      <c r="P29" s="395"/>
      <c r="Q29" s="218"/>
      <c r="R29" s="399"/>
      <c r="S29" s="219"/>
      <c r="T29" s="395"/>
      <c r="U29" s="395"/>
      <c r="V29" s="214"/>
      <c r="W29" s="185"/>
    </row>
    <row r="30" spans="1:33" ht="28.5" customHeight="1">
      <c r="A30" s="221"/>
      <c r="B30" s="222"/>
      <c r="C30" s="405"/>
      <c r="D30" s="405"/>
      <c r="E30" s="405"/>
      <c r="F30" s="405"/>
      <c r="G30" s="405"/>
      <c r="H30" s="397"/>
      <c r="I30" s="397"/>
      <c r="J30" s="397"/>
      <c r="K30" s="225"/>
      <c r="L30" s="405"/>
      <c r="M30" s="405"/>
      <c r="N30" s="405"/>
      <c r="O30" s="405"/>
      <c r="P30" s="405"/>
      <c r="Q30" s="223"/>
      <c r="R30" s="405"/>
      <c r="S30" s="224"/>
      <c r="T30" s="405"/>
      <c r="U30" s="405"/>
      <c r="V30" s="397"/>
      <c r="W30" s="185"/>
    </row>
    <row r="31" spans="1:33" ht="28.5" customHeight="1" thickBot="1">
      <c r="A31" s="411"/>
      <c r="B31" s="412"/>
      <c r="C31" s="413"/>
      <c r="D31" s="413"/>
      <c r="E31" s="413"/>
      <c r="F31" s="413"/>
      <c r="G31" s="413"/>
      <c r="H31" s="414"/>
      <c r="I31" s="414"/>
      <c r="J31" s="414"/>
      <c r="K31" s="415"/>
      <c r="L31" s="413"/>
      <c r="M31" s="413"/>
      <c r="N31" s="413"/>
      <c r="O31" s="413"/>
      <c r="P31" s="413"/>
      <c r="Q31" s="416"/>
      <c r="R31" s="413"/>
      <c r="S31" s="417"/>
      <c r="T31" s="413"/>
      <c r="U31" s="413"/>
      <c r="V31" s="414"/>
      <c r="W31" s="185"/>
    </row>
    <row r="32" spans="1:33" ht="31.5" customHeight="1">
      <c r="A32" s="209">
        <v>12</v>
      </c>
      <c r="B32" s="216" t="s">
        <v>1612</v>
      </c>
      <c r="C32" s="211"/>
      <c r="D32" s="217" t="s">
        <v>973</v>
      </c>
      <c r="E32" s="191"/>
      <c r="F32" s="217" t="s">
        <v>1145</v>
      </c>
      <c r="G32" s="192"/>
      <c r="H32" s="212"/>
      <c r="I32" s="193"/>
      <c r="J32" s="214" t="s">
        <v>961</v>
      </c>
      <c r="K32" s="220" t="s">
        <v>1610</v>
      </c>
      <c r="L32" s="191"/>
      <c r="M32" s="211" t="s">
        <v>1613</v>
      </c>
      <c r="N32" s="211">
        <v>2013</v>
      </c>
      <c r="O32" s="211" t="s">
        <v>1553</v>
      </c>
      <c r="P32" s="211"/>
      <c r="Q32" s="218" t="s">
        <v>886</v>
      </c>
      <c r="R32" s="191"/>
      <c r="S32" s="219">
        <v>230904000</v>
      </c>
      <c r="T32" s="211"/>
      <c r="U32" s="211"/>
      <c r="V32" s="214"/>
      <c r="W32" s="185"/>
    </row>
    <row r="33" spans="1:23" ht="44.25" customHeight="1">
      <c r="A33" s="209">
        <v>13</v>
      </c>
      <c r="B33" s="216" t="s">
        <v>1614</v>
      </c>
      <c r="C33" s="211"/>
      <c r="D33" s="217" t="s">
        <v>973</v>
      </c>
      <c r="E33" s="191"/>
      <c r="F33" s="217" t="s">
        <v>1145</v>
      </c>
      <c r="G33" s="192"/>
      <c r="H33" s="212"/>
      <c r="I33" s="193"/>
      <c r="J33" s="214" t="s">
        <v>961</v>
      </c>
      <c r="K33" s="220" t="s">
        <v>1615</v>
      </c>
      <c r="L33" s="191"/>
      <c r="M33" s="211" t="s">
        <v>1616</v>
      </c>
      <c r="N33" s="211">
        <v>2013</v>
      </c>
      <c r="O33" s="211" t="s">
        <v>1553</v>
      </c>
      <c r="P33" s="211"/>
      <c r="Q33" s="218" t="s">
        <v>886</v>
      </c>
      <c r="R33" s="191"/>
      <c r="S33" s="219">
        <v>102465000</v>
      </c>
      <c r="T33" s="211"/>
      <c r="U33" s="211"/>
      <c r="V33" s="214"/>
      <c r="W33" s="185"/>
    </row>
    <row r="34" spans="1:23" ht="44.25" customHeight="1">
      <c r="A34" s="209">
        <v>14</v>
      </c>
      <c r="B34" s="216" t="s">
        <v>1617</v>
      </c>
      <c r="C34" s="211"/>
      <c r="D34" s="217" t="s">
        <v>973</v>
      </c>
      <c r="E34" s="191"/>
      <c r="F34" s="217" t="s">
        <v>1145</v>
      </c>
      <c r="G34" s="192"/>
      <c r="H34" s="212"/>
      <c r="I34" s="193"/>
      <c r="J34" s="214" t="s">
        <v>961</v>
      </c>
      <c r="K34" s="220" t="s">
        <v>1615</v>
      </c>
      <c r="L34" s="191"/>
      <c r="M34" s="211" t="s">
        <v>1618</v>
      </c>
      <c r="N34" s="211">
        <v>2013</v>
      </c>
      <c r="O34" s="211" t="s">
        <v>1553</v>
      </c>
      <c r="P34" s="211"/>
      <c r="Q34" s="218" t="s">
        <v>886</v>
      </c>
      <c r="R34" s="191"/>
      <c r="S34" s="219">
        <v>111692000</v>
      </c>
      <c r="T34" s="211"/>
      <c r="U34" s="211"/>
      <c r="V34" s="214"/>
      <c r="W34" s="185"/>
    </row>
    <row r="35" spans="1:23" ht="30">
      <c r="A35" s="209">
        <v>15</v>
      </c>
      <c r="B35" s="216" t="s">
        <v>1619</v>
      </c>
      <c r="C35" s="211"/>
      <c r="D35" s="217" t="s">
        <v>973</v>
      </c>
      <c r="E35" s="191"/>
      <c r="F35" s="217" t="s">
        <v>1145</v>
      </c>
      <c r="G35" s="192"/>
      <c r="H35" s="212"/>
      <c r="I35" s="193"/>
      <c r="J35" s="214" t="s">
        <v>961</v>
      </c>
      <c r="K35" s="220" t="s">
        <v>1620</v>
      </c>
      <c r="L35" s="191"/>
      <c r="M35" s="211" t="s">
        <v>1621</v>
      </c>
      <c r="N35" s="211">
        <v>2013</v>
      </c>
      <c r="O35" s="211" t="s">
        <v>1553</v>
      </c>
      <c r="P35" s="211"/>
      <c r="Q35" s="218" t="s">
        <v>886</v>
      </c>
      <c r="R35" s="191"/>
      <c r="S35" s="219">
        <v>546010000</v>
      </c>
      <c r="T35" s="211"/>
      <c r="U35" s="211"/>
      <c r="V35" s="214"/>
      <c r="W35" s="185"/>
    </row>
    <row r="36" spans="1:23">
      <c r="A36" s="209">
        <v>16</v>
      </c>
      <c r="B36" s="216" t="s">
        <v>1622</v>
      </c>
      <c r="C36" s="211"/>
      <c r="D36" s="217" t="s">
        <v>973</v>
      </c>
      <c r="E36" s="191"/>
      <c r="F36" s="217" t="s">
        <v>1145</v>
      </c>
      <c r="G36" s="192"/>
      <c r="H36" s="212"/>
      <c r="I36" s="193"/>
      <c r="J36" s="214" t="s">
        <v>961</v>
      </c>
      <c r="K36" s="220" t="s">
        <v>1620</v>
      </c>
      <c r="L36" s="191"/>
      <c r="M36" s="211" t="s">
        <v>1623</v>
      </c>
      <c r="N36" s="211">
        <v>2013</v>
      </c>
      <c r="O36" s="211" t="s">
        <v>1553</v>
      </c>
      <c r="P36" s="211"/>
      <c r="Q36" s="218" t="s">
        <v>886</v>
      </c>
      <c r="R36" s="191"/>
      <c r="S36" s="219">
        <v>573994000</v>
      </c>
      <c r="T36" s="211"/>
      <c r="U36" s="211"/>
      <c r="V36" s="214"/>
      <c r="W36" s="185"/>
    </row>
    <row r="37" spans="1:23" ht="28.5" customHeight="1">
      <c r="A37" s="209">
        <v>17</v>
      </c>
      <c r="B37" s="216" t="s">
        <v>1631</v>
      </c>
      <c r="C37" s="211"/>
      <c r="D37" s="217" t="s">
        <v>973</v>
      </c>
      <c r="E37" s="191"/>
      <c r="F37" s="217" t="s">
        <v>1145</v>
      </c>
      <c r="G37" s="192"/>
      <c r="H37" s="212"/>
      <c r="I37" s="193"/>
      <c r="J37" s="214" t="s">
        <v>961</v>
      </c>
      <c r="K37" s="220" t="s">
        <v>1632</v>
      </c>
      <c r="L37" s="191"/>
      <c r="M37" s="211" t="s">
        <v>1633</v>
      </c>
      <c r="N37" s="211">
        <v>2013</v>
      </c>
      <c r="O37" s="211" t="s">
        <v>1553</v>
      </c>
      <c r="P37" s="211"/>
      <c r="Q37" s="218" t="s">
        <v>886</v>
      </c>
      <c r="R37" s="191"/>
      <c r="S37" s="219">
        <v>149289000</v>
      </c>
      <c r="T37" s="211"/>
      <c r="U37" s="211"/>
      <c r="V37" s="214"/>
      <c r="W37" s="185"/>
    </row>
    <row r="38" spans="1:23" ht="28.5" customHeight="1">
      <c r="A38" s="209">
        <v>18</v>
      </c>
      <c r="B38" s="216" t="s">
        <v>1635</v>
      </c>
      <c r="C38" s="211"/>
      <c r="D38" s="217" t="s">
        <v>973</v>
      </c>
      <c r="E38" s="191"/>
      <c r="F38" s="217" t="s">
        <v>1145</v>
      </c>
      <c r="G38" s="192"/>
      <c r="H38" s="212"/>
      <c r="I38" s="193"/>
      <c r="J38" s="214" t="s">
        <v>1458</v>
      </c>
      <c r="K38" s="220" t="s">
        <v>1634</v>
      </c>
      <c r="L38" s="191"/>
      <c r="M38" s="211" t="s">
        <v>1636</v>
      </c>
      <c r="N38" s="211">
        <v>2013</v>
      </c>
      <c r="O38" s="211" t="s">
        <v>1553</v>
      </c>
      <c r="P38" s="211"/>
      <c r="Q38" s="218" t="s">
        <v>886</v>
      </c>
      <c r="R38" s="191"/>
      <c r="S38" s="219">
        <v>13110000</v>
      </c>
      <c r="T38" s="211"/>
      <c r="U38" s="211"/>
      <c r="V38" s="214"/>
      <c r="W38" s="185"/>
    </row>
    <row r="39" spans="1:23" ht="28.5" customHeight="1">
      <c r="A39" s="209">
        <v>19</v>
      </c>
      <c r="B39" s="216" t="s">
        <v>1637</v>
      </c>
      <c r="C39" s="211"/>
      <c r="D39" s="217" t="s">
        <v>973</v>
      </c>
      <c r="E39" s="191"/>
      <c r="F39" s="217" t="s">
        <v>1145</v>
      </c>
      <c r="G39" s="192"/>
      <c r="H39" s="212"/>
      <c r="I39" s="193"/>
      <c r="J39" s="214" t="s">
        <v>961</v>
      </c>
      <c r="K39" s="220" t="s">
        <v>1634</v>
      </c>
      <c r="L39" s="191"/>
      <c r="M39" s="211" t="s">
        <v>1638</v>
      </c>
      <c r="N39" s="211">
        <v>2013</v>
      </c>
      <c r="O39" s="211" t="s">
        <v>1553</v>
      </c>
      <c r="P39" s="211"/>
      <c r="Q39" s="218" t="s">
        <v>886</v>
      </c>
      <c r="R39" s="191"/>
      <c r="S39" s="219">
        <v>14760000</v>
      </c>
      <c r="T39" s="211"/>
      <c r="U39" s="211"/>
      <c r="V39" s="214"/>
      <c r="W39" s="185"/>
    </row>
    <row r="40" spans="1:23" ht="28.5" customHeight="1">
      <c r="A40" s="209">
        <v>20</v>
      </c>
      <c r="B40" s="216" t="s">
        <v>1639</v>
      </c>
      <c r="C40" s="211"/>
      <c r="D40" s="217" t="s">
        <v>973</v>
      </c>
      <c r="E40" s="191"/>
      <c r="F40" s="217" t="s">
        <v>1145</v>
      </c>
      <c r="G40" s="192"/>
      <c r="H40" s="212"/>
      <c r="I40" s="193"/>
      <c r="J40" s="214" t="s">
        <v>1640</v>
      </c>
      <c r="K40" s="220" t="s">
        <v>1634</v>
      </c>
      <c r="L40" s="191"/>
      <c r="M40" s="211" t="s">
        <v>1641</v>
      </c>
      <c r="N40" s="211">
        <v>2013</v>
      </c>
      <c r="O40" s="211" t="s">
        <v>1553</v>
      </c>
      <c r="P40" s="211"/>
      <c r="Q40" s="218" t="s">
        <v>886</v>
      </c>
      <c r="R40" s="191"/>
      <c r="S40" s="219">
        <v>26860000</v>
      </c>
      <c r="T40" s="211"/>
      <c r="U40" s="211"/>
      <c r="V40" s="214"/>
      <c r="W40" s="185"/>
    </row>
    <row r="41" spans="1:23" ht="28.5" customHeight="1">
      <c r="A41" s="209">
        <v>21</v>
      </c>
      <c r="B41" s="216" t="s">
        <v>1642</v>
      </c>
      <c r="C41" s="211"/>
      <c r="D41" s="217" t="s">
        <v>973</v>
      </c>
      <c r="E41" s="191"/>
      <c r="F41" s="217" t="s">
        <v>1145</v>
      </c>
      <c r="G41" s="192"/>
      <c r="H41" s="212"/>
      <c r="I41" s="193"/>
      <c r="J41" s="214" t="s">
        <v>1643</v>
      </c>
      <c r="K41" s="220" t="s">
        <v>1610</v>
      </c>
      <c r="L41" s="191"/>
      <c r="M41" s="211" t="s">
        <v>1644</v>
      </c>
      <c r="N41" s="211">
        <v>2013</v>
      </c>
      <c r="O41" s="211" t="s">
        <v>1553</v>
      </c>
      <c r="P41" s="211"/>
      <c r="Q41" s="218" t="s">
        <v>886</v>
      </c>
      <c r="R41" s="191"/>
      <c r="S41" s="219">
        <v>28510000</v>
      </c>
      <c r="T41" s="211"/>
      <c r="U41" s="211"/>
      <c r="V41" s="214"/>
      <c r="W41" s="185"/>
    </row>
    <row r="42" spans="1:23" ht="28.5" customHeight="1">
      <c r="A42" s="209">
        <v>22</v>
      </c>
      <c r="B42" s="216" t="s">
        <v>1645</v>
      </c>
      <c r="C42" s="211"/>
      <c r="D42" s="217" t="s">
        <v>973</v>
      </c>
      <c r="E42" s="191"/>
      <c r="F42" s="217" t="s">
        <v>1145</v>
      </c>
      <c r="G42" s="192"/>
      <c r="H42" s="212"/>
      <c r="I42" s="193"/>
      <c r="J42" s="214" t="s">
        <v>1579</v>
      </c>
      <c r="K42" s="220" t="s">
        <v>1634</v>
      </c>
      <c r="L42" s="191"/>
      <c r="M42" s="211" t="s">
        <v>1646</v>
      </c>
      <c r="N42" s="211">
        <v>2013</v>
      </c>
      <c r="O42" s="211" t="s">
        <v>1553</v>
      </c>
      <c r="P42" s="211"/>
      <c r="Q42" s="218" t="s">
        <v>886</v>
      </c>
      <c r="R42" s="191"/>
      <c r="S42" s="219">
        <v>18912000</v>
      </c>
      <c r="T42" s="211"/>
      <c r="U42" s="211"/>
      <c r="V42" s="214"/>
      <c r="W42" s="185"/>
    </row>
    <row r="43" spans="1:23" ht="28.5" customHeight="1">
      <c r="A43" s="209">
        <v>23</v>
      </c>
      <c r="B43" s="216" t="s">
        <v>1647</v>
      </c>
      <c r="C43" s="211"/>
      <c r="D43" s="217" t="s">
        <v>973</v>
      </c>
      <c r="E43" s="191"/>
      <c r="F43" s="217" t="s">
        <v>1145</v>
      </c>
      <c r="G43" s="192"/>
      <c r="H43" s="212"/>
      <c r="I43" s="193"/>
      <c r="J43" s="214" t="s">
        <v>1648</v>
      </c>
      <c r="K43" s="220" t="s">
        <v>1610</v>
      </c>
      <c r="L43" s="191"/>
      <c r="M43" s="211" t="s">
        <v>1649</v>
      </c>
      <c r="N43" s="211">
        <v>2013</v>
      </c>
      <c r="O43" s="211" t="s">
        <v>1553</v>
      </c>
      <c r="P43" s="211"/>
      <c r="Q43" s="218" t="s">
        <v>886</v>
      </c>
      <c r="R43" s="191"/>
      <c r="S43" s="219">
        <v>47485000</v>
      </c>
      <c r="T43" s="211"/>
      <c r="U43" s="211"/>
      <c r="V43" s="214"/>
      <c r="W43" s="185"/>
    </row>
    <row r="44" spans="1:23" ht="28.5" customHeight="1">
      <c r="A44" s="209">
        <v>24</v>
      </c>
      <c r="B44" s="216" t="s">
        <v>1650</v>
      </c>
      <c r="C44" s="211"/>
      <c r="D44" s="217" t="s">
        <v>973</v>
      </c>
      <c r="E44" s="191"/>
      <c r="F44" s="217" t="s">
        <v>1145</v>
      </c>
      <c r="G44" s="192"/>
      <c r="H44" s="212"/>
      <c r="I44" s="193"/>
      <c r="J44" s="214" t="s">
        <v>1651</v>
      </c>
      <c r="K44" s="220" t="s">
        <v>1652</v>
      </c>
      <c r="L44" s="191"/>
      <c r="M44" s="211" t="s">
        <v>1653</v>
      </c>
      <c r="N44" s="211">
        <v>2013</v>
      </c>
      <c r="O44" s="211" t="s">
        <v>1553</v>
      </c>
      <c r="P44" s="211"/>
      <c r="Q44" s="218" t="s">
        <v>886</v>
      </c>
      <c r="R44" s="191"/>
      <c r="S44" s="219">
        <v>28180000</v>
      </c>
      <c r="T44" s="211"/>
      <c r="U44" s="211"/>
      <c r="V44" s="214"/>
      <c r="W44" s="185"/>
    </row>
    <row r="45" spans="1:23" ht="28.5" customHeight="1">
      <c r="A45" s="209">
        <v>25</v>
      </c>
      <c r="B45" s="216" t="s">
        <v>1654</v>
      </c>
      <c r="C45" s="211"/>
      <c r="D45" s="217" t="s">
        <v>973</v>
      </c>
      <c r="E45" s="191"/>
      <c r="F45" s="217" t="s">
        <v>1145</v>
      </c>
      <c r="G45" s="192"/>
      <c r="H45" s="212"/>
      <c r="I45" s="193"/>
      <c r="J45" s="214" t="s">
        <v>1655</v>
      </c>
      <c r="K45" s="220" t="s">
        <v>1610</v>
      </c>
      <c r="L45" s="191"/>
      <c r="M45" s="211" t="s">
        <v>1656</v>
      </c>
      <c r="N45" s="211">
        <v>2013</v>
      </c>
      <c r="O45" s="211" t="s">
        <v>1553</v>
      </c>
      <c r="P45" s="211"/>
      <c r="Q45" s="218" t="s">
        <v>886</v>
      </c>
      <c r="R45" s="191"/>
      <c r="S45" s="219">
        <v>47870000</v>
      </c>
      <c r="T45" s="211"/>
      <c r="U45" s="211"/>
      <c r="V45" s="214"/>
      <c r="W45" s="185"/>
    </row>
    <row r="46" spans="1:23" ht="28.5" customHeight="1">
      <c r="A46" s="209">
        <v>26</v>
      </c>
      <c r="B46" s="216" t="s">
        <v>1657</v>
      </c>
      <c r="C46" s="211"/>
      <c r="D46" s="217" t="s">
        <v>973</v>
      </c>
      <c r="E46" s="191"/>
      <c r="F46" s="217" t="s">
        <v>1145</v>
      </c>
      <c r="G46" s="192"/>
      <c r="H46" s="212"/>
      <c r="I46" s="193"/>
      <c r="J46" s="214" t="s">
        <v>1344</v>
      </c>
      <c r="K46" s="220" t="s">
        <v>1652</v>
      </c>
      <c r="L46" s="191"/>
      <c r="M46" s="211" t="s">
        <v>1658</v>
      </c>
      <c r="N46" s="211">
        <v>2013</v>
      </c>
      <c r="O46" s="211" t="s">
        <v>1553</v>
      </c>
      <c r="P46" s="211"/>
      <c r="Q46" s="218" t="s">
        <v>886</v>
      </c>
      <c r="R46" s="191"/>
      <c r="S46" s="219">
        <v>47705000</v>
      </c>
      <c r="T46" s="211"/>
      <c r="U46" s="211"/>
      <c r="V46" s="214"/>
      <c r="W46" s="185"/>
    </row>
    <row r="47" spans="1:23" ht="28.5" customHeight="1">
      <c r="A47" s="209">
        <v>27</v>
      </c>
      <c r="B47" s="216" t="s">
        <v>1659</v>
      </c>
      <c r="C47" s="211"/>
      <c r="D47" s="217" t="s">
        <v>973</v>
      </c>
      <c r="E47" s="191"/>
      <c r="F47" s="217" t="s">
        <v>1145</v>
      </c>
      <c r="G47" s="192"/>
      <c r="H47" s="212"/>
      <c r="I47" s="193"/>
      <c r="J47" s="214" t="s">
        <v>961</v>
      </c>
      <c r="K47" s="220" t="s">
        <v>1634</v>
      </c>
      <c r="L47" s="191"/>
      <c r="M47" s="211" t="s">
        <v>1660</v>
      </c>
      <c r="N47" s="211">
        <v>2013</v>
      </c>
      <c r="O47" s="211" t="s">
        <v>1553</v>
      </c>
      <c r="P47" s="211"/>
      <c r="Q47" s="218" t="s">
        <v>886</v>
      </c>
      <c r="R47" s="191"/>
      <c r="S47" s="219">
        <v>47375000</v>
      </c>
      <c r="T47" s="211"/>
      <c r="U47" s="211"/>
      <c r="V47" s="214"/>
      <c r="W47" s="185"/>
    </row>
    <row r="48" spans="1:23" ht="28.5" customHeight="1">
      <c r="A48" s="209">
        <v>28</v>
      </c>
      <c r="B48" s="216" t="s">
        <v>1661</v>
      </c>
      <c r="C48" s="211"/>
      <c r="D48" s="217" t="s">
        <v>973</v>
      </c>
      <c r="E48" s="191"/>
      <c r="F48" s="217" t="s">
        <v>1145</v>
      </c>
      <c r="G48" s="192"/>
      <c r="H48" s="212"/>
      <c r="I48" s="193"/>
      <c r="J48" s="214" t="s">
        <v>1248</v>
      </c>
      <c r="K48" s="220" t="s">
        <v>1634</v>
      </c>
      <c r="L48" s="191"/>
      <c r="M48" s="211" t="s">
        <v>1662</v>
      </c>
      <c r="N48" s="211">
        <v>2013</v>
      </c>
      <c r="O48" s="211" t="s">
        <v>1553</v>
      </c>
      <c r="P48" s="211"/>
      <c r="Q48" s="218" t="s">
        <v>886</v>
      </c>
      <c r="R48" s="191"/>
      <c r="S48" s="219">
        <v>47430000</v>
      </c>
      <c r="T48" s="211"/>
      <c r="U48" s="211"/>
      <c r="V48" s="214"/>
      <c r="W48" s="185"/>
    </row>
    <row r="49" spans="1:23" ht="28.5" customHeight="1">
      <c r="A49" s="209">
        <v>29</v>
      </c>
      <c r="B49" s="216" t="s">
        <v>1663</v>
      </c>
      <c r="C49" s="211"/>
      <c r="D49" s="217" t="s">
        <v>973</v>
      </c>
      <c r="E49" s="191"/>
      <c r="F49" s="217" t="s">
        <v>1145</v>
      </c>
      <c r="G49" s="192"/>
      <c r="H49" s="212"/>
      <c r="I49" s="193"/>
      <c r="J49" s="214" t="s">
        <v>1538</v>
      </c>
      <c r="K49" s="220" t="s">
        <v>1652</v>
      </c>
      <c r="L49" s="191"/>
      <c r="M49" s="211" t="s">
        <v>1664</v>
      </c>
      <c r="N49" s="211">
        <v>2013</v>
      </c>
      <c r="O49" s="211" t="s">
        <v>1553</v>
      </c>
      <c r="P49" s="211"/>
      <c r="Q49" s="218" t="s">
        <v>886</v>
      </c>
      <c r="R49" s="191"/>
      <c r="S49" s="219">
        <v>29060000</v>
      </c>
      <c r="T49" s="211"/>
      <c r="U49" s="211"/>
      <c r="V49" s="214"/>
      <c r="W49" s="185"/>
    </row>
    <row r="50" spans="1:23" ht="28.5" customHeight="1">
      <c r="A50" s="209">
        <v>30</v>
      </c>
      <c r="B50" s="216" t="s">
        <v>1665</v>
      </c>
      <c r="C50" s="211"/>
      <c r="D50" s="217" t="s">
        <v>973</v>
      </c>
      <c r="E50" s="191"/>
      <c r="F50" s="217" t="s">
        <v>1145</v>
      </c>
      <c r="G50" s="192"/>
      <c r="H50" s="212"/>
      <c r="I50" s="193"/>
      <c r="J50" s="214" t="s">
        <v>1455</v>
      </c>
      <c r="K50" s="220" t="s">
        <v>1652</v>
      </c>
      <c r="L50" s="191"/>
      <c r="M50" s="211" t="s">
        <v>1666</v>
      </c>
      <c r="N50" s="211">
        <v>2013</v>
      </c>
      <c r="O50" s="211" t="s">
        <v>1553</v>
      </c>
      <c r="P50" s="211"/>
      <c r="Q50" s="218" t="s">
        <v>886</v>
      </c>
      <c r="R50" s="191"/>
      <c r="S50" s="219">
        <v>14540000</v>
      </c>
      <c r="T50" s="211"/>
      <c r="U50" s="211"/>
      <c r="V50" s="214"/>
      <c r="W50" s="185"/>
    </row>
    <row r="51" spans="1:23" ht="28.5" customHeight="1">
      <c r="A51" s="209">
        <v>31</v>
      </c>
      <c r="B51" s="216" t="s">
        <v>1665</v>
      </c>
      <c r="C51" s="211"/>
      <c r="D51" s="217" t="s">
        <v>840</v>
      </c>
      <c r="E51" s="191"/>
      <c r="F51" s="217" t="s">
        <v>840</v>
      </c>
      <c r="G51" s="192"/>
      <c r="H51" s="212"/>
      <c r="I51" s="193"/>
      <c r="J51" s="214" t="s">
        <v>840</v>
      </c>
      <c r="K51" s="217" t="s">
        <v>840</v>
      </c>
      <c r="L51" s="191"/>
      <c r="M51" s="211" t="s">
        <v>840</v>
      </c>
      <c r="N51" s="211">
        <v>2013</v>
      </c>
      <c r="O51" s="211" t="s">
        <v>840</v>
      </c>
      <c r="P51" s="211"/>
      <c r="Q51" s="218" t="s">
        <v>886</v>
      </c>
      <c r="R51" s="191"/>
      <c r="S51" s="219">
        <v>14540000</v>
      </c>
      <c r="T51" s="211"/>
      <c r="U51" s="211"/>
      <c r="V51" s="214"/>
      <c r="W51" s="185"/>
    </row>
    <row r="52" spans="1:23" ht="28.5" customHeight="1" thickBot="1">
      <c r="A52" s="209"/>
      <c r="B52" s="216"/>
      <c r="C52" s="395"/>
      <c r="D52" s="398"/>
      <c r="E52" s="399"/>
      <c r="F52" s="398"/>
      <c r="G52" s="396"/>
      <c r="H52" s="212"/>
      <c r="I52" s="193"/>
      <c r="J52" s="214"/>
      <c r="K52" s="398"/>
      <c r="L52" s="399"/>
      <c r="M52" s="395"/>
      <c r="N52" s="395"/>
      <c r="O52" s="395"/>
      <c r="P52" s="395"/>
      <c r="Q52" s="218"/>
      <c r="R52" s="399"/>
      <c r="S52" s="219"/>
      <c r="T52" s="395"/>
      <c r="U52" s="395"/>
      <c r="V52" s="214"/>
      <c r="W52" s="185"/>
    </row>
    <row r="53" spans="1:23" ht="28.5" customHeight="1">
      <c r="A53" s="221"/>
      <c r="B53" s="222"/>
      <c r="C53" s="405"/>
      <c r="D53" s="405"/>
      <c r="E53" s="405"/>
      <c r="F53" s="405"/>
      <c r="G53" s="405"/>
      <c r="H53" s="397"/>
      <c r="I53" s="397"/>
      <c r="J53" s="397"/>
      <c r="K53" s="405"/>
      <c r="L53" s="405"/>
      <c r="M53" s="405"/>
      <c r="N53" s="405"/>
      <c r="O53" s="405"/>
      <c r="P53" s="405"/>
      <c r="Q53" s="223"/>
      <c r="R53" s="405"/>
      <c r="S53" s="224"/>
      <c r="T53" s="405"/>
      <c r="U53" s="405"/>
      <c r="V53" s="397"/>
      <c r="W53" s="185"/>
    </row>
    <row r="54" spans="1:23" ht="28.5" customHeight="1" thickBot="1">
      <c r="A54" s="411"/>
      <c r="B54" s="412"/>
      <c r="C54" s="413"/>
      <c r="D54" s="413"/>
      <c r="E54" s="413"/>
      <c r="F54" s="413"/>
      <c r="G54" s="413"/>
      <c r="H54" s="414"/>
      <c r="I54" s="414"/>
      <c r="J54" s="414"/>
      <c r="K54" s="413"/>
      <c r="L54" s="413"/>
      <c r="M54" s="413"/>
      <c r="N54" s="413"/>
      <c r="O54" s="413"/>
      <c r="P54" s="413"/>
      <c r="Q54" s="416"/>
      <c r="R54" s="413"/>
      <c r="S54" s="417"/>
      <c r="T54" s="413"/>
      <c r="U54" s="413"/>
      <c r="V54" s="414"/>
      <c r="W54" s="185"/>
    </row>
    <row r="55" spans="1:23" ht="28.5" customHeight="1">
      <c r="A55" s="209"/>
      <c r="B55" s="216"/>
      <c r="C55" s="395"/>
      <c r="D55" s="398"/>
      <c r="E55" s="399"/>
      <c r="F55" s="398"/>
      <c r="G55" s="396"/>
      <c r="H55" s="212"/>
      <c r="I55" s="193"/>
      <c r="J55" s="214"/>
      <c r="K55" s="398"/>
      <c r="L55" s="399"/>
      <c r="M55" s="395"/>
      <c r="N55" s="395"/>
      <c r="O55" s="395"/>
      <c r="P55" s="395"/>
      <c r="Q55" s="218"/>
      <c r="R55" s="399"/>
      <c r="S55" s="219"/>
      <c r="T55" s="395"/>
      <c r="U55" s="395"/>
      <c r="V55" s="214"/>
      <c r="W55" s="185"/>
    </row>
    <row r="56" spans="1:23" ht="28.5" customHeight="1">
      <c r="A56" s="209">
        <v>32</v>
      </c>
      <c r="B56" s="216" t="s">
        <v>1667</v>
      </c>
      <c r="C56" s="211"/>
      <c r="D56" s="217" t="s">
        <v>973</v>
      </c>
      <c r="E56" s="191"/>
      <c r="F56" s="217" t="s">
        <v>1145</v>
      </c>
      <c r="G56" s="192"/>
      <c r="H56" s="212"/>
      <c r="I56" s="193"/>
      <c r="J56" s="214" t="s">
        <v>1458</v>
      </c>
      <c r="K56" s="220" t="s">
        <v>1652</v>
      </c>
      <c r="L56" s="191"/>
      <c r="M56" s="211" t="s">
        <v>1668</v>
      </c>
      <c r="N56" s="211">
        <v>2013</v>
      </c>
      <c r="O56" s="211" t="s">
        <v>1553</v>
      </c>
      <c r="P56" s="211"/>
      <c r="Q56" s="218" t="s">
        <v>886</v>
      </c>
      <c r="R56" s="191"/>
      <c r="S56" s="219">
        <v>14320000</v>
      </c>
      <c r="T56" s="211"/>
      <c r="U56" s="211"/>
      <c r="V56" s="214"/>
      <c r="W56" s="185"/>
    </row>
    <row r="57" spans="1:23" ht="28.5" customHeight="1">
      <c r="A57" s="209">
        <v>33</v>
      </c>
      <c r="B57" s="216" t="s">
        <v>1669</v>
      </c>
      <c r="C57" s="211"/>
      <c r="D57" s="217" t="s">
        <v>973</v>
      </c>
      <c r="E57" s="191"/>
      <c r="F57" s="217" t="s">
        <v>1145</v>
      </c>
      <c r="G57" s="192"/>
      <c r="H57" s="212"/>
      <c r="I57" s="193"/>
      <c r="J57" s="214" t="s">
        <v>1348</v>
      </c>
      <c r="K57" s="220" t="s">
        <v>1634</v>
      </c>
      <c r="L57" s="191"/>
      <c r="M57" s="211" t="s">
        <v>1670</v>
      </c>
      <c r="N57" s="211">
        <v>2013</v>
      </c>
      <c r="O57" s="211" t="s">
        <v>1553</v>
      </c>
      <c r="P57" s="211"/>
      <c r="Q57" s="218" t="s">
        <v>886</v>
      </c>
      <c r="R57" s="191"/>
      <c r="S57" s="219">
        <v>28180000</v>
      </c>
      <c r="T57" s="211"/>
      <c r="U57" s="211"/>
      <c r="V57" s="214"/>
      <c r="W57" s="185"/>
    </row>
    <row r="58" spans="1:23" ht="28.5" customHeight="1">
      <c r="A58" s="209">
        <v>34</v>
      </c>
      <c r="B58" s="216" t="s">
        <v>1671</v>
      </c>
      <c r="C58" s="211"/>
      <c r="D58" s="217" t="s">
        <v>973</v>
      </c>
      <c r="E58" s="191"/>
      <c r="F58" s="217" t="s">
        <v>1145</v>
      </c>
      <c r="G58" s="192"/>
      <c r="H58" s="212"/>
      <c r="I58" s="193"/>
      <c r="J58" s="214" t="s">
        <v>1672</v>
      </c>
      <c r="K58" s="220" t="s">
        <v>1652</v>
      </c>
      <c r="L58" s="191"/>
      <c r="M58" s="211" t="s">
        <v>1673</v>
      </c>
      <c r="N58" s="211">
        <v>2013</v>
      </c>
      <c r="O58" s="211" t="s">
        <v>1553</v>
      </c>
      <c r="P58" s="211"/>
      <c r="Q58" s="218" t="s">
        <v>886</v>
      </c>
      <c r="R58" s="191"/>
      <c r="S58" s="219">
        <v>28400000</v>
      </c>
      <c r="T58" s="211"/>
      <c r="U58" s="211"/>
      <c r="V58" s="214"/>
      <c r="W58" s="185"/>
    </row>
    <row r="59" spans="1:23" ht="28.5" customHeight="1">
      <c r="A59" s="209">
        <v>35</v>
      </c>
      <c r="B59" s="216" t="s">
        <v>1674</v>
      </c>
      <c r="C59" s="211"/>
      <c r="D59" s="217" t="s">
        <v>973</v>
      </c>
      <c r="E59" s="191"/>
      <c r="F59" s="217" t="s">
        <v>1145</v>
      </c>
      <c r="G59" s="192"/>
      <c r="H59" s="212"/>
      <c r="I59" s="193"/>
      <c r="J59" s="214" t="s">
        <v>1248</v>
      </c>
      <c r="K59" s="220" t="s">
        <v>1652</v>
      </c>
      <c r="L59" s="191"/>
      <c r="M59" s="211" t="s">
        <v>1675</v>
      </c>
      <c r="N59" s="211">
        <v>2013</v>
      </c>
      <c r="O59" s="211" t="s">
        <v>1553</v>
      </c>
      <c r="P59" s="211"/>
      <c r="Q59" s="218" t="s">
        <v>886</v>
      </c>
      <c r="R59" s="191"/>
      <c r="S59" s="219">
        <v>38300000</v>
      </c>
      <c r="T59" s="211"/>
      <c r="U59" s="211"/>
      <c r="V59" s="214"/>
      <c r="W59" s="185"/>
    </row>
    <row r="60" spans="1:23" ht="28.5" customHeight="1">
      <c r="A60" s="209">
        <v>36</v>
      </c>
      <c r="B60" s="216" t="s">
        <v>1676</v>
      </c>
      <c r="C60" s="211"/>
      <c r="D60" s="217" t="s">
        <v>973</v>
      </c>
      <c r="E60" s="191"/>
      <c r="F60" s="217" t="s">
        <v>1145</v>
      </c>
      <c r="G60" s="192"/>
      <c r="H60" s="212"/>
      <c r="I60" s="193"/>
      <c r="J60" s="214" t="s">
        <v>961</v>
      </c>
      <c r="K60" s="220" t="s">
        <v>1677</v>
      </c>
      <c r="L60" s="191"/>
      <c r="M60" s="211" t="s">
        <v>1678</v>
      </c>
      <c r="N60" s="211">
        <v>2014</v>
      </c>
      <c r="O60" s="211" t="s">
        <v>1553</v>
      </c>
      <c r="P60" s="211"/>
      <c r="Q60" s="218" t="s">
        <v>886</v>
      </c>
      <c r="R60" s="191"/>
      <c r="S60" s="219">
        <v>40987027654</v>
      </c>
      <c r="T60" s="211"/>
      <c r="U60" s="211"/>
      <c r="V60" s="214"/>
      <c r="W60" s="185"/>
    </row>
    <row r="61" spans="1:23" ht="28.5" customHeight="1">
      <c r="A61" s="209">
        <v>37</v>
      </c>
      <c r="B61" s="216" t="s">
        <v>1679</v>
      </c>
      <c r="C61" s="211"/>
      <c r="D61" s="217" t="s">
        <v>973</v>
      </c>
      <c r="E61" s="191"/>
      <c r="F61" s="217" t="s">
        <v>1145</v>
      </c>
      <c r="G61" s="192"/>
      <c r="H61" s="212"/>
      <c r="I61" s="193"/>
      <c r="J61" s="214" t="s">
        <v>961</v>
      </c>
      <c r="K61" s="220" t="s">
        <v>1680</v>
      </c>
      <c r="L61" s="191"/>
      <c r="M61" s="211" t="s">
        <v>1681</v>
      </c>
      <c r="N61" s="211">
        <v>2014</v>
      </c>
      <c r="O61" s="211" t="s">
        <v>1553</v>
      </c>
      <c r="P61" s="211"/>
      <c r="Q61" s="218" t="s">
        <v>886</v>
      </c>
      <c r="R61" s="191"/>
      <c r="S61" s="219">
        <v>34224459998</v>
      </c>
      <c r="T61" s="211"/>
      <c r="U61" s="211"/>
      <c r="V61" s="214"/>
      <c r="W61" s="185"/>
    </row>
    <row r="62" spans="1:23" ht="28.5" customHeight="1">
      <c r="A62" s="209">
        <v>38</v>
      </c>
      <c r="B62" s="216" t="s">
        <v>1682</v>
      </c>
      <c r="C62" s="211"/>
      <c r="D62" s="217" t="s">
        <v>973</v>
      </c>
      <c r="E62" s="191"/>
      <c r="F62" s="217" t="s">
        <v>1145</v>
      </c>
      <c r="G62" s="192"/>
      <c r="H62" s="212"/>
      <c r="I62" s="193"/>
      <c r="J62" s="214" t="s">
        <v>961</v>
      </c>
      <c r="K62" s="220" t="s">
        <v>1683</v>
      </c>
      <c r="L62" s="191"/>
      <c r="M62" s="211" t="s">
        <v>1684</v>
      </c>
      <c r="N62" s="211">
        <v>2014</v>
      </c>
      <c r="O62" s="211" t="s">
        <v>1553</v>
      </c>
      <c r="P62" s="211"/>
      <c r="Q62" s="218" t="s">
        <v>886</v>
      </c>
      <c r="R62" s="191"/>
      <c r="S62" s="219">
        <v>3683147900</v>
      </c>
      <c r="T62" s="211"/>
      <c r="U62" s="211"/>
      <c r="V62" s="214"/>
      <c r="W62" s="185"/>
    </row>
    <row r="63" spans="1:23" ht="28.5" customHeight="1">
      <c r="A63" s="209">
        <v>39</v>
      </c>
      <c r="B63" s="216" t="s">
        <v>1685</v>
      </c>
      <c r="C63" s="211"/>
      <c r="D63" s="217" t="s">
        <v>973</v>
      </c>
      <c r="E63" s="191"/>
      <c r="F63" s="217" t="s">
        <v>1145</v>
      </c>
      <c r="G63" s="192"/>
      <c r="H63" s="212"/>
      <c r="I63" s="193"/>
      <c r="J63" s="214" t="s">
        <v>1351</v>
      </c>
      <c r="K63" s="220" t="s">
        <v>1686</v>
      </c>
      <c r="L63" s="191"/>
      <c r="M63" s="211" t="s">
        <v>1687</v>
      </c>
      <c r="N63" s="211">
        <v>2014</v>
      </c>
      <c r="O63" s="211" t="s">
        <v>1553</v>
      </c>
      <c r="P63" s="211"/>
      <c r="Q63" s="218" t="s">
        <v>886</v>
      </c>
      <c r="R63" s="191"/>
      <c r="S63" s="219">
        <v>37470000</v>
      </c>
      <c r="T63" s="211"/>
      <c r="U63" s="211"/>
      <c r="V63" s="214"/>
      <c r="W63" s="185"/>
    </row>
    <row r="64" spans="1:23" ht="28.5" customHeight="1">
      <c r="A64" s="209">
        <v>40</v>
      </c>
      <c r="B64" s="216" t="s">
        <v>1688</v>
      </c>
      <c r="C64" s="211"/>
      <c r="D64" s="217" t="s">
        <v>973</v>
      </c>
      <c r="E64" s="191"/>
      <c r="F64" s="217" t="s">
        <v>1145</v>
      </c>
      <c r="G64" s="192"/>
      <c r="H64" s="212"/>
      <c r="I64" s="193"/>
      <c r="J64" s="214" t="s">
        <v>961</v>
      </c>
      <c r="K64" s="220" t="s">
        <v>1689</v>
      </c>
      <c r="L64" s="191"/>
      <c r="M64" s="211" t="s">
        <v>1690</v>
      </c>
      <c r="N64" s="211">
        <v>2014</v>
      </c>
      <c r="O64" s="211" t="s">
        <v>1553</v>
      </c>
      <c r="P64" s="211"/>
      <c r="Q64" s="218" t="s">
        <v>886</v>
      </c>
      <c r="R64" s="191"/>
      <c r="S64" s="219">
        <v>47370000</v>
      </c>
      <c r="T64" s="211"/>
      <c r="U64" s="211"/>
      <c r="V64" s="214"/>
      <c r="W64" s="185"/>
    </row>
    <row r="65" spans="1:23" ht="28.5" customHeight="1">
      <c r="A65" s="209">
        <v>41</v>
      </c>
      <c r="B65" s="216" t="s">
        <v>1691</v>
      </c>
      <c r="C65" s="211"/>
      <c r="D65" s="217" t="s">
        <v>973</v>
      </c>
      <c r="E65" s="191"/>
      <c r="F65" s="217"/>
      <c r="G65" s="192"/>
      <c r="H65" s="212"/>
      <c r="I65" s="193"/>
      <c r="J65" s="214" t="s">
        <v>1355</v>
      </c>
      <c r="K65" s="220"/>
      <c r="L65" s="191"/>
      <c r="M65" s="211"/>
      <c r="N65" s="211">
        <v>2015</v>
      </c>
      <c r="O65" s="211" t="s">
        <v>1553</v>
      </c>
      <c r="P65" s="211"/>
      <c r="Q65" s="218" t="s">
        <v>886</v>
      </c>
      <c r="R65" s="191"/>
      <c r="S65" s="219">
        <v>34041000</v>
      </c>
      <c r="T65" s="211"/>
      <c r="U65" s="211"/>
      <c r="V65" s="214"/>
      <c r="W65" s="185"/>
    </row>
    <row r="66" spans="1:23" ht="28.5" customHeight="1">
      <c r="A66" s="209">
        <v>42</v>
      </c>
      <c r="B66" s="216" t="s">
        <v>1693</v>
      </c>
      <c r="C66" s="211"/>
      <c r="D66" s="217" t="s">
        <v>973</v>
      </c>
      <c r="E66" s="191"/>
      <c r="F66" s="217"/>
      <c r="G66" s="192"/>
      <c r="H66" s="212"/>
      <c r="I66" s="193"/>
      <c r="J66" s="214" t="s">
        <v>1298</v>
      </c>
      <c r="K66" s="220"/>
      <c r="L66" s="191"/>
      <c r="M66" s="211"/>
      <c r="N66" s="211">
        <v>2015</v>
      </c>
      <c r="O66" s="211" t="s">
        <v>1553</v>
      </c>
      <c r="P66" s="211"/>
      <c r="Q66" s="218" t="s">
        <v>886</v>
      </c>
      <c r="R66" s="191"/>
      <c r="S66" s="219">
        <v>34261000</v>
      </c>
      <c r="T66" s="211"/>
      <c r="U66" s="211"/>
      <c r="V66" s="214"/>
      <c r="W66" s="185"/>
    </row>
    <row r="67" spans="1:23" ht="28.5" customHeight="1">
      <c r="A67" s="209">
        <v>43</v>
      </c>
      <c r="B67" s="216" t="s">
        <v>1692</v>
      </c>
      <c r="C67" s="211"/>
      <c r="D67" s="217" t="s">
        <v>973</v>
      </c>
      <c r="E67" s="191"/>
      <c r="F67" s="217"/>
      <c r="G67" s="192"/>
      <c r="H67" s="212"/>
      <c r="I67" s="193"/>
      <c r="J67" s="214" t="s">
        <v>975</v>
      </c>
      <c r="K67" s="220"/>
      <c r="L67" s="191"/>
      <c r="M67" s="211"/>
      <c r="N67" s="211">
        <v>2015</v>
      </c>
      <c r="O67" s="211" t="s">
        <v>1553</v>
      </c>
      <c r="P67" s="211"/>
      <c r="Q67" s="218" t="s">
        <v>886</v>
      </c>
      <c r="R67" s="191"/>
      <c r="S67" s="219">
        <v>33821000</v>
      </c>
      <c r="T67" s="211"/>
      <c r="U67" s="211"/>
      <c r="V67" s="214"/>
      <c r="W67" s="185"/>
    </row>
    <row r="68" spans="1:23" ht="28.5" customHeight="1">
      <c r="A68" s="209">
        <v>44</v>
      </c>
      <c r="B68" s="216" t="s">
        <v>1692</v>
      </c>
      <c r="C68" s="211"/>
      <c r="D68" s="217" t="s">
        <v>973</v>
      </c>
      <c r="E68" s="191"/>
      <c r="F68" s="217"/>
      <c r="G68" s="192"/>
      <c r="H68" s="212"/>
      <c r="I68" s="193"/>
      <c r="J68" s="214" t="s">
        <v>1542</v>
      </c>
      <c r="K68" s="220"/>
      <c r="L68" s="191"/>
      <c r="M68" s="211"/>
      <c r="N68" s="211">
        <v>2015</v>
      </c>
      <c r="O68" s="211" t="s">
        <v>1553</v>
      </c>
      <c r="P68" s="211"/>
      <c r="Q68" s="218" t="s">
        <v>886</v>
      </c>
      <c r="R68" s="191"/>
      <c r="S68" s="219">
        <v>33491000</v>
      </c>
      <c r="T68" s="211"/>
      <c r="U68" s="211"/>
      <c r="V68" s="214"/>
      <c r="W68" s="185"/>
    </row>
    <row r="69" spans="1:23" ht="28.5" customHeight="1">
      <c r="A69" s="209">
        <v>45</v>
      </c>
      <c r="B69" s="216" t="s">
        <v>1694</v>
      </c>
      <c r="C69" s="211"/>
      <c r="D69" s="217" t="s">
        <v>973</v>
      </c>
      <c r="E69" s="191"/>
      <c r="F69" s="217"/>
      <c r="G69" s="192"/>
      <c r="H69" s="212"/>
      <c r="I69" s="193"/>
      <c r="J69" s="214" t="s">
        <v>961</v>
      </c>
      <c r="K69" s="220"/>
      <c r="L69" s="191"/>
      <c r="M69" s="211"/>
      <c r="N69" s="211">
        <v>2015</v>
      </c>
      <c r="O69" s="211" t="s">
        <v>1553</v>
      </c>
      <c r="P69" s="211"/>
      <c r="Q69" s="218" t="s">
        <v>886</v>
      </c>
      <c r="R69" s="191"/>
      <c r="S69" s="219">
        <v>33381000</v>
      </c>
      <c r="T69" s="211"/>
      <c r="U69" s="211"/>
      <c r="V69" s="214"/>
      <c r="W69" s="185"/>
    </row>
    <row r="70" spans="1:23" ht="28.5" customHeight="1">
      <c r="A70" s="209">
        <v>46</v>
      </c>
      <c r="B70" s="216" t="s">
        <v>1695</v>
      </c>
      <c r="C70" s="211"/>
      <c r="D70" s="217" t="s">
        <v>973</v>
      </c>
      <c r="E70" s="191"/>
      <c r="F70" s="217"/>
      <c r="G70" s="192"/>
      <c r="H70" s="212"/>
      <c r="I70" s="193"/>
      <c r="J70" s="214" t="s">
        <v>961</v>
      </c>
      <c r="K70" s="220"/>
      <c r="L70" s="191"/>
      <c r="M70" s="211"/>
      <c r="N70" s="211">
        <v>2015</v>
      </c>
      <c r="O70" s="211" t="s">
        <v>1553</v>
      </c>
      <c r="P70" s="211"/>
      <c r="Q70" s="218" t="s">
        <v>886</v>
      </c>
      <c r="R70" s="191"/>
      <c r="S70" s="219">
        <v>5368231700</v>
      </c>
      <c r="T70" s="211"/>
      <c r="U70" s="211"/>
      <c r="V70" s="214"/>
      <c r="W70" s="185"/>
    </row>
    <row r="71" spans="1:23" ht="28.5" customHeight="1">
      <c r="A71" s="209">
        <v>47</v>
      </c>
      <c r="B71" s="216" t="s">
        <v>1524</v>
      </c>
      <c r="C71" s="211"/>
      <c r="D71" s="217" t="s">
        <v>973</v>
      </c>
      <c r="E71" s="191"/>
      <c r="F71" s="217"/>
      <c r="G71" s="192"/>
      <c r="H71" s="212"/>
      <c r="I71" s="193"/>
      <c r="J71" s="214" t="s">
        <v>961</v>
      </c>
      <c r="K71" s="220"/>
      <c r="L71" s="191"/>
      <c r="M71" s="211"/>
      <c r="N71" s="211">
        <v>2015</v>
      </c>
      <c r="O71" s="211" t="s">
        <v>1553</v>
      </c>
      <c r="P71" s="211"/>
      <c r="Q71" s="218" t="s">
        <v>886</v>
      </c>
      <c r="R71" s="191"/>
      <c r="S71" s="219">
        <v>53283447</v>
      </c>
      <c r="T71" s="211"/>
      <c r="U71" s="211"/>
      <c r="V71" s="214"/>
      <c r="W71" s="185"/>
    </row>
    <row r="72" spans="1:23" ht="28.5" customHeight="1">
      <c r="A72" s="209">
        <v>48</v>
      </c>
      <c r="B72" s="216" t="s">
        <v>1696</v>
      </c>
      <c r="C72" s="211"/>
      <c r="D72" s="217" t="s">
        <v>973</v>
      </c>
      <c r="E72" s="191"/>
      <c r="F72" s="217"/>
      <c r="G72" s="192"/>
      <c r="H72" s="212"/>
      <c r="I72" s="193"/>
      <c r="J72" s="214" t="s">
        <v>961</v>
      </c>
      <c r="K72" s="220"/>
      <c r="L72" s="191"/>
      <c r="M72" s="211"/>
      <c r="N72" s="211">
        <v>2015</v>
      </c>
      <c r="O72" s="211" t="s">
        <v>1553</v>
      </c>
      <c r="P72" s="211"/>
      <c r="Q72" s="218" t="s">
        <v>886</v>
      </c>
      <c r="R72" s="191"/>
      <c r="S72" s="219">
        <v>234279000</v>
      </c>
      <c r="T72" s="211"/>
      <c r="U72" s="211"/>
      <c r="V72" s="214"/>
      <c r="W72" s="185"/>
    </row>
    <row r="73" spans="1:23" ht="28.5" customHeight="1">
      <c r="A73" s="209">
        <v>49</v>
      </c>
      <c r="B73" s="216" t="s">
        <v>1682</v>
      </c>
      <c r="C73" s="211"/>
      <c r="D73" s="217" t="s">
        <v>973</v>
      </c>
      <c r="E73" s="191"/>
      <c r="F73" s="217" t="s">
        <v>1145</v>
      </c>
      <c r="G73" s="192"/>
      <c r="H73" s="212"/>
      <c r="I73" s="193"/>
      <c r="J73" s="214" t="s">
        <v>961</v>
      </c>
      <c r="K73" s="220"/>
      <c r="L73" s="191"/>
      <c r="M73" s="211"/>
      <c r="N73" s="211">
        <v>2015</v>
      </c>
      <c r="O73" s="211" t="s">
        <v>1553</v>
      </c>
      <c r="P73" s="211"/>
      <c r="Q73" s="218" t="s">
        <v>886</v>
      </c>
      <c r="R73" s="191"/>
      <c r="S73" s="219">
        <v>72470500</v>
      </c>
      <c r="T73" s="211"/>
      <c r="U73" s="211"/>
      <c r="V73" s="214"/>
      <c r="W73" s="185"/>
    </row>
    <row r="74" spans="1:23" ht="28.5" customHeight="1">
      <c r="A74" s="209">
        <v>50</v>
      </c>
      <c r="B74" s="216" t="s">
        <v>1697</v>
      </c>
      <c r="C74" s="211"/>
      <c r="D74" s="217" t="s">
        <v>973</v>
      </c>
      <c r="E74" s="191"/>
      <c r="F74" s="217"/>
      <c r="G74" s="192"/>
      <c r="H74" s="212"/>
      <c r="I74" s="193"/>
      <c r="J74" s="214" t="s">
        <v>1223</v>
      </c>
      <c r="K74" s="220"/>
      <c r="L74" s="191"/>
      <c r="M74" s="211"/>
      <c r="N74" s="211">
        <v>2016</v>
      </c>
      <c r="O74" s="211" t="s">
        <v>1553</v>
      </c>
      <c r="P74" s="211"/>
      <c r="Q74" s="218" t="s">
        <v>886</v>
      </c>
      <c r="R74" s="191"/>
      <c r="S74" s="219">
        <v>46696250</v>
      </c>
      <c r="T74" s="211"/>
      <c r="U74" s="211"/>
      <c r="V74" s="214"/>
      <c r="W74" s="185"/>
    </row>
    <row r="75" spans="1:23" ht="28.5" customHeight="1">
      <c r="A75" s="209">
        <v>51</v>
      </c>
      <c r="B75" s="216" t="s">
        <v>1698</v>
      </c>
      <c r="C75" s="211"/>
      <c r="D75" s="217" t="s">
        <v>973</v>
      </c>
      <c r="E75" s="191"/>
      <c r="F75" s="217" t="s">
        <v>1145</v>
      </c>
      <c r="G75" s="192"/>
      <c r="H75" s="212"/>
      <c r="I75" s="193"/>
      <c r="J75" s="214" t="s">
        <v>1699</v>
      </c>
      <c r="K75" s="220"/>
      <c r="L75" s="191"/>
      <c r="M75" s="211"/>
      <c r="N75" s="211">
        <v>2016</v>
      </c>
      <c r="O75" s="211" t="s">
        <v>1553</v>
      </c>
      <c r="P75" s="211"/>
      <c r="Q75" s="218" t="s">
        <v>886</v>
      </c>
      <c r="R75" s="191"/>
      <c r="S75" s="219">
        <v>45372000</v>
      </c>
      <c r="T75" s="211"/>
      <c r="U75" s="211"/>
      <c r="V75" s="214"/>
      <c r="W75" s="185"/>
    </row>
    <row r="76" spans="1:23" ht="28.5" customHeight="1" thickBot="1">
      <c r="A76" s="209"/>
      <c r="B76" s="216"/>
      <c r="C76" s="395"/>
      <c r="D76" s="398"/>
      <c r="E76" s="399"/>
      <c r="F76" s="398"/>
      <c r="G76" s="396"/>
      <c r="H76" s="212"/>
      <c r="I76" s="193"/>
      <c r="J76" s="214"/>
      <c r="K76" s="220"/>
      <c r="L76" s="399"/>
      <c r="M76" s="395"/>
      <c r="N76" s="395"/>
      <c r="O76" s="395"/>
      <c r="P76" s="395"/>
      <c r="Q76" s="218"/>
      <c r="R76" s="399"/>
      <c r="S76" s="219"/>
      <c r="T76" s="395"/>
      <c r="U76" s="395"/>
      <c r="V76" s="214"/>
      <c r="W76" s="185"/>
    </row>
    <row r="77" spans="1:23" ht="28.5" customHeight="1">
      <c r="A77" s="221"/>
      <c r="B77" s="222"/>
      <c r="C77" s="405"/>
      <c r="D77" s="405"/>
      <c r="E77" s="405"/>
      <c r="F77" s="405"/>
      <c r="G77" s="405"/>
      <c r="H77" s="397"/>
      <c r="I77" s="397"/>
      <c r="J77" s="397"/>
      <c r="K77" s="225"/>
      <c r="L77" s="405"/>
      <c r="M77" s="405"/>
      <c r="N77" s="405"/>
      <c r="O77" s="405"/>
      <c r="P77" s="405"/>
      <c r="Q77" s="223"/>
      <c r="R77" s="405"/>
      <c r="S77" s="224"/>
      <c r="T77" s="405"/>
      <c r="U77" s="405"/>
      <c r="V77" s="397"/>
      <c r="W77" s="185"/>
    </row>
    <row r="78" spans="1:23" ht="28.5" customHeight="1" thickBot="1">
      <c r="A78" s="411"/>
      <c r="B78" s="412"/>
      <c r="C78" s="413"/>
      <c r="D78" s="413"/>
      <c r="E78" s="413"/>
      <c r="F78" s="413"/>
      <c r="G78" s="413"/>
      <c r="H78" s="414"/>
      <c r="I78" s="414"/>
      <c r="J78" s="414"/>
      <c r="K78" s="415"/>
      <c r="L78" s="413"/>
      <c r="M78" s="413"/>
      <c r="N78" s="413"/>
      <c r="O78" s="413"/>
      <c r="P78" s="413"/>
      <c r="Q78" s="416"/>
      <c r="R78" s="413"/>
      <c r="S78" s="417"/>
      <c r="T78" s="413"/>
      <c r="U78" s="413"/>
      <c r="V78" s="414"/>
      <c r="W78" s="185"/>
    </row>
    <row r="79" spans="1:23" ht="28.5" customHeight="1">
      <c r="A79" s="209"/>
      <c r="B79" s="216"/>
      <c r="C79" s="395"/>
      <c r="D79" s="398"/>
      <c r="E79" s="399"/>
      <c r="F79" s="398"/>
      <c r="G79" s="396"/>
      <c r="H79" s="212"/>
      <c r="I79" s="193"/>
      <c r="J79" s="214"/>
      <c r="K79" s="220"/>
      <c r="L79" s="399"/>
      <c r="M79" s="395"/>
      <c r="N79" s="395"/>
      <c r="O79" s="395"/>
      <c r="P79" s="395"/>
      <c r="Q79" s="218"/>
      <c r="R79" s="399"/>
      <c r="S79" s="219"/>
      <c r="T79" s="395"/>
      <c r="U79" s="395"/>
      <c r="V79" s="214"/>
      <c r="W79" s="185"/>
    </row>
    <row r="80" spans="1:23" ht="28.5" customHeight="1">
      <c r="A80" s="209">
        <v>52</v>
      </c>
      <c r="B80" s="216" t="s">
        <v>1700</v>
      </c>
      <c r="C80" s="211"/>
      <c r="D80" s="217" t="s">
        <v>973</v>
      </c>
      <c r="E80" s="191"/>
      <c r="F80" s="217" t="s">
        <v>1145</v>
      </c>
      <c r="G80" s="192"/>
      <c r="H80" s="212"/>
      <c r="I80" s="193"/>
      <c r="J80" s="214" t="s">
        <v>1640</v>
      </c>
      <c r="K80" s="220"/>
      <c r="L80" s="191"/>
      <c r="M80" s="211"/>
      <c r="N80" s="211">
        <v>2016</v>
      </c>
      <c r="O80" s="211" t="s">
        <v>1553</v>
      </c>
      <c r="P80" s="211"/>
      <c r="Q80" s="218" t="s">
        <v>886</v>
      </c>
      <c r="R80" s="191"/>
      <c r="S80" s="219">
        <v>47644000</v>
      </c>
      <c r="T80" s="211"/>
      <c r="U80" s="211"/>
      <c r="V80" s="214"/>
      <c r="W80" s="185"/>
    </row>
    <row r="81" spans="1:23" ht="28.5" customHeight="1">
      <c r="A81" s="209">
        <v>53</v>
      </c>
      <c r="B81" s="216" t="s">
        <v>1702</v>
      </c>
      <c r="C81" s="211"/>
      <c r="D81" s="217" t="s">
        <v>973</v>
      </c>
      <c r="E81" s="191"/>
      <c r="F81" s="217" t="s">
        <v>1145</v>
      </c>
      <c r="G81" s="192"/>
      <c r="H81" s="212"/>
      <c r="I81" s="193"/>
      <c r="J81" s="214" t="s">
        <v>961</v>
      </c>
      <c r="K81" s="220"/>
      <c r="L81" s="191"/>
      <c r="M81" s="211"/>
      <c r="N81" s="211">
        <v>2016</v>
      </c>
      <c r="O81" s="211" t="s">
        <v>1553</v>
      </c>
      <c r="P81" s="211"/>
      <c r="Q81" s="218" t="s">
        <v>886</v>
      </c>
      <c r="R81" s="191"/>
      <c r="S81" s="219">
        <v>50900000</v>
      </c>
      <c r="T81" s="211"/>
      <c r="U81" s="211"/>
      <c r="V81" s="214"/>
      <c r="W81" s="185"/>
    </row>
    <row r="82" spans="1:23" ht="28.5" customHeight="1">
      <c r="A82" s="209">
        <v>54</v>
      </c>
      <c r="B82" s="216" t="s">
        <v>1701</v>
      </c>
      <c r="C82" s="211"/>
      <c r="D82" s="217" t="s">
        <v>973</v>
      </c>
      <c r="E82" s="191"/>
      <c r="F82" s="217" t="s">
        <v>1145</v>
      </c>
      <c r="G82" s="192"/>
      <c r="H82" s="212"/>
      <c r="I82" s="193"/>
      <c r="J82" s="214" t="s">
        <v>961</v>
      </c>
      <c r="K82" s="220"/>
      <c r="L82" s="191"/>
      <c r="M82" s="211"/>
      <c r="N82" s="211">
        <v>2016</v>
      </c>
      <c r="O82" s="211" t="s">
        <v>1553</v>
      </c>
      <c r="P82" s="211"/>
      <c r="Q82" s="218" t="s">
        <v>886</v>
      </c>
      <c r="R82" s="191"/>
      <c r="S82" s="219">
        <v>50790000</v>
      </c>
      <c r="T82" s="211"/>
      <c r="U82" s="211"/>
      <c r="V82" s="214"/>
      <c r="W82" s="185"/>
    </row>
    <row r="83" spans="1:23" ht="28.5" customHeight="1">
      <c r="A83" s="209">
        <v>55</v>
      </c>
      <c r="B83" s="216" t="s">
        <v>1703</v>
      </c>
      <c r="C83" s="211"/>
      <c r="D83" s="217" t="s">
        <v>973</v>
      </c>
      <c r="E83" s="191"/>
      <c r="F83" s="217" t="s">
        <v>1145</v>
      </c>
      <c r="G83" s="192"/>
      <c r="H83" s="212"/>
      <c r="I83" s="193"/>
      <c r="J83" s="214" t="s">
        <v>961</v>
      </c>
      <c r="K83" s="220"/>
      <c r="L83" s="191"/>
      <c r="M83" s="211"/>
      <c r="N83" s="211">
        <v>2016</v>
      </c>
      <c r="O83" s="211" t="s">
        <v>1553</v>
      </c>
      <c r="P83" s="211"/>
      <c r="Q83" s="218" t="s">
        <v>886</v>
      </c>
      <c r="R83" s="191"/>
      <c r="S83" s="219">
        <v>50733000</v>
      </c>
      <c r="T83" s="211"/>
      <c r="U83" s="211"/>
      <c r="V83" s="214"/>
      <c r="W83" s="185"/>
    </row>
    <row r="84" spans="1:23" ht="28.5" customHeight="1">
      <c r="A84" s="209">
        <v>56</v>
      </c>
      <c r="B84" s="216" t="s">
        <v>1704</v>
      </c>
      <c r="C84" s="211"/>
      <c r="D84" s="217" t="s">
        <v>973</v>
      </c>
      <c r="E84" s="191"/>
      <c r="F84" s="217" t="s">
        <v>1145</v>
      </c>
      <c r="G84" s="192"/>
      <c r="H84" s="212"/>
      <c r="I84" s="193"/>
      <c r="J84" s="214" t="s">
        <v>961</v>
      </c>
      <c r="K84" s="220"/>
      <c r="L84" s="191"/>
      <c r="M84" s="211"/>
      <c r="N84" s="211">
        <v>2016</v>
      </c>
      <c r="O84" s="211" t="s">
        <v>1553</v>
      </c>
      <c r="P84" s="211"/>
      <c r="Q84" s="218" t="s">
        <v>886</v>
      </c>
      <c r="R84" s="191"/>
      <c r="S84" s="219">
        <v>47490000</v>
      </c>
      <c r="T84" s="211"/>
      <c r="U84" s="211"/>
      <c r="V84" s="214"/>
      <c r="W84" s="185"/>
    </row>
    <row r="85" spans="1:23" ht="28.5" customHeight="1" thickBot="1">
      <c r="A85" s="226"/>
      <c r="B85" s="227"/>
      <c r="C85" s="197"/>
      <c r="D85" s="196"/>
      <c r="E85" s="194"/>
      <c r="F85" s="196"/>
      <c r="G85" s="195"/>
      <c r="H85" s="228"/>
      <c r="I85" s="229"/>
      <c r="J85" s="230"/>
      <c r="K85" s="196"/>
      <c r="L85" s="194"/>
      <c r="M85" s="197"/>
      <c r="N85" s="197"/>
      <c r="O85" s="197"/>
      <c r="P85" s="197"/>
      <c r="Q85" s="231"/>
      <c r="R85" s="194"/>
      <c r="S85" s="232"/>
      <c r="T85" s="197"/>
      <c r="U85" s="197"/>
      <c r="V85" s="230"/>
      <c r="W85" s="185"/>
    </row>
    <row r="86" spans="1:23">
      <c r="A86" s="186"/>
      <c r="B86" s="187"/>
      <c r="C86" s="188"/>
      <c r="D86" s="1897"/>
      <c r="E86" s="1897"/>
      <c r="F86" s="1897"/>
      <c r="G86" s="1897"/>
      <c r="H86" s="1898"/>
      <c r="I86" s="1898"/>
      <c r="J86" s="187"/>
      <c r="K86" s="1897"/>
      <c r="L86" s="1897"/>
      <c r="M86" s="188"/>
      <c r="N86" s="188"/>
      <c r="O86" s="188"/>
      <c r="P86" s="188"/>
      <c r="Q86" s="1897"/>
      <c r="R86" s="1897"/>
      <c r="S86" s="1897"/>
      <c r="T86" s="1897"/>
      <c r="U86" s="1897"/>
      <c r="V86" s="187"/>
      <c r="W86" s="185"/>
    </row>
    <row r="87" spans="1:23">
      <c r="A87" s="186"/>
      <c r="B87" s="187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7"/>
      <c r="R87" s="187"/>
      <c r="S87" s="187"/>
      <c r="T87" s="187"/>
      <c r="U87" s="187"/>
      <c r="V87" s="187"/>
      <c r="W87" s="185"/>
    </row>
    <row r="88" spans="1:23">
      <c r="A88" s="186"/>
      <c r="B88" s="1862" t="s">
        <v>887</v>
      </c>
      <c r="C88" s="1862"/>
      <c r="D88" s="1862"/>
      <c r="E88" s="1862"/>
      <c r="F88" s="1862"/>
      <c r="G88" s="126"/>
      <c r="H88" s="126"/>
      <c r="I88" s="126"/>
      <c r="J88" s="126"/>
      <c r="K88" s="126"/>
      <c r="L88" s="126"/>
      <c r="M88" s="128"/>
      <c r="N88" s="128"/>
      <c r="O88" s="128"/>
      <c r="P88" s="128"/>
      <c r="Q88" s="128" t="s">
        <v>1705</v>
      </c>
      <c r="R88" s="128"/>
      <c r="S88" s="127"/>
      <c r="T88" s="187"/>
      <c r="U88" s="187"/>
      <c r="V88" s="187"/>
      <c r="W88" s="185"/>
    </row>
    <row r="89" spans="1:23">
      <c r="A89" s="186"/>
      <c r="B89" s="1862" t="s">
        <v>1706</v>
      </c>
      <c r="C89" s="1862"/>
      <c r="D89" s="1862"/>
      <c r="E89" s="1862"/>
      <c r="F89" s="1862"/>
      <c r="G89" s="126"/>
      <c r="H89" s="126"/>
      <c r="I89" s="126"/>
      <c r="J89" s="126"/>
      <c r="K89" s="126"/>
      <c r="L89" s="126"/>
      <c r="M89" s="128"/>
      <c r="N89" s="128"/>
      <c r="O89" s="128"/>
      <c r="P89" s="128"/>
      <c r="Q89" s="128" t="s">
        <v>888</v>
      </c>
      <c r="R89" s="128"/>
      <c r="S89" s="187"/>
      <c r="T89" s="187"/>
      <c r="U89" s="187"/>
      <c r="V89" s="187"/>
      <c r="W89" s="185"/>
    </row>
    <row r="90" spans="1:23">
      <c r="A90" s="186"/>
      <c r="B90" s="1862" t="s">
        <v>1707</v>
      </c>
      <c r="C90" s="1862"/>
      <c r="D90" s="1862"/>
      <c r="E90" s="1862"/>
      <c r="F90" s="1862"/>
      <c r="G90" s="130"/>
      <c r="H90" s="130"/>
      <c r="I90" s="130"/>
      <c r="J90" s="130"/>
      <c r="K90" s="130"/>
      <c r="L90" s="233"/>
      <c r="M90" s="129"/>
      <c r="N90" s="129"/>
      <c r="O90" s="129"/>
      <c r="P90" s="130"/>
      <c r="Q90" s="129"/>
      <c r="R90" s="170"/>
      <c r="S90" s="234"/>
      <c r="T90" s="234"/>
      <c r="U90" s="234"/>
      <c r="V90" s="187"/>
      <c r="W90" s="185"/>
    </row>
    <row r="91" spans="1:23">
      <c r="A91" s="186"/>
      <c r="B91" s="187"/>
      <c r="C91" s="129"/>
      <c r="D91" s="129"/>
      <c r="E91" s="129"/>
      <c r="F91" s="129"/>
      <c r="G91" s="130"/>
      <c r="H91" s="130"/>
      <c r="I91" s="130"/>
      <c r="J91" s="130"/>
      <c r="K91" s="130"/>
      <c r="L91" s="233"/>
      <c r="M91" s="129"/>
      <c r="N91" s="129"/>
      <c r="O91" s="129"/>
      <c r="P91" s="130"/>
      <c r="Q91" s="129"/>
      <c r="R91" s="127"/>
      <c r="S91" s="127"/>
      <c r="T91" s="127"/>
      <c r="U91" s="127"/>
      <c r="V91" s="187"/>
      <c r="W91" s="185"/>
    </row>
    <row r="92" spans="1:23">
      <c r="A92" s="186"/>
      <c r="B92" s="235"/>
      <c r="C92" s="129"/>
      <c r="D92" s="129"/>
      <c r="E92" s="129"/>
      <c r="F92" s="129"/>
      <c r="G92" s="130"/>
      <c r="H92" s="130"/>
      <c r="I92" s="130"/>
      <c r="J92" s="130"/>
      <c r="K92" s="130"/>
      <c r="L92" s="233"/>
      <c r="M92" s="129"/>
      <c r="N92" s="129"/>
      <c r="O92" s="129"/>
      <c r="P92" s="130"/>
      <c r="Q92" s="129"/>
      <c r="R92" s="127"/>
      <c r="S92" s="187"/>
      <c r="T92" s="187"/>
      <c r="U92" s="187"/>
      <c r="V92" s="187"/>
      <c r="W92" s="185"/>
    </row>
    <row r="93" spans="1:23">
      <c r="A93" s="186"/>
      <c r="B93" s="235"/>
      <c r="C93" s="129"/>
      <c r="D93" s="129"/>
      <c r="E93" s="129"/>
      <c r="F93" s="129"/>
      <c r="G93" s="130"/>
      <c r="H93" s="130"/>
      <c r="I93" s="236"/>
      <c r="J93" s="130"/>
      <c r="K93" s="130"/>
      <c r="L93" s="233"/>
      <c r="M93" s="129"/>
      <c r="N93" s="129"/>
      <c r="O93" s="129"/>
      <c r="P93" s="130"/>
      <c r="Q93" s="129"/>
      <c r="R93" s="237"/>
      <c r="S93" s="187"/>
      <c r="T93" s="187"/>
      <c r="U93" s="187"/>
      <c r="V93" s="187"/>
      <c r="W93" s="185"/>
    </row>
    <row r="94" spans="1:23" ht="16">
      <c r="A94" s="238"/>
      <c r="B94" s="239"/>
      <c r="C94" s="129"/>
      <c r="D94" s="129"/>
      <c r="E94" s="129"/>
      <c r="F94" s="129"/>
      <c r="G94" s="132"/>
      <c r="H94" s="132"/>
      <c r="I94" s="132"/>
      <c r="J94" s="132"/>
      <c r="K94" s="132"/>
      <c r="L94" s="132"/>
      <c r="M94" s="129"/>
      <c r="N94" s="129"/>
      <c r="O94" s="129"/>
      <c r="P94" s="132"/>
      <c r="Q94" s="129"/>
      <c r="R94" s="132"/>
      <c r="S94" s="131"/>
      <c r="T94" s="131"/>
      <c r="U94" s="240"/>
      <c r="V94" s="240"/>
      <c r="W94" s="241"/>
    </row>
    <row r="95" spans="1:23">
      <c r="A95" s="239"/>
      <c r="B95" s="1861" t="s">
        <v>1708</v>
      </c>
      <c r="C95" s="1861"/>
      <c r="D95" s="1861"/>
      <c r="E95" s="1861"/>
      <c r="F95" s="1861"/>
      <c r="G95" s="126"/>
      <c r="H95" s="126"/>
      <c r="I95" s="126"/>
      <c r="J95" s="126"/>
      <c r="K95" s="126"/>
      <c r="L95" s="126"/>
      <c r="M95" s="134"/>
      <c r="N95" s="134"/>
      <c r="O95" s="134"/>
      <c r="P95" s="134"/>
      <c r="Q95" s="134" t="s">
        <v>890</v>
      </c>
      <c r="R95" s="134"/>
      <c r="S95" s="131"/>
      <c r="T95" s="131"/>
      <c r="U95" s="131"/>
      <c r="V95" s="239"/>
      <c r="W95" s="239"/>
    </row>
    <row r="96" spans="1:23">
      <c r="B96" s="1862" t="s">
        <v>1943</v>
      </c>
      <c r="C96" s="1862"/>
      <c r="D96" s="1862"/>
      <c r="E96" s="1862"/>
      <c r="F96" s="1862"/>
      <c r="G96" s="127"/>
      <c r="H96" s="127"/>
      <c r="I96" s="127"/>
      <c r="J96" s="127"/>
      <c r="K96" s="127"/>
      <c r="L96" s="127"/>
      <c r="M96" s="128"/>
      <c r="N96" s="128"/>
      <c r="O96" s="128"/>
      <c r="P96" s="128"/>
      <c r="Q96" s="128" t="s">
        <v>891</v>
      </c>
      <c r="R96" s="128"/>
      <c r="S96" s="127"/>
      <c r="T96" s="127"/>
      <c r="U96" s="127"/>
    </row>
  </sheetData>
  <autoFilter ref="A10:V85" xr:uid="{00000000-0009-0000-0000-000015000000}">
    <filterColumn colId="3" showButton="0"/>
    <filterColumn colId="5" showButton="0"/>
    <filterColumn colId="7" showButton="0"/>
    <filterColumn colId="10" showButton="0"/>
    <filterColumn colId="16" showButton="0"/>
    <filterColumn colId="18" showButton="0"/>
    <filterColumn colId="19" showButton="0"/>
  </autoFilter>
  <mergeCells count="60">
    <mergeCell ref="A1:V1"/>
    <mergeCell ref="A2:V2"/>
    <mergeCell ref="D3:E3"/>
    <mergeCell ref="F3:G3"/>
    <mergeCell ref="H3:I3"/>
    <mergeCell ref="K3:L3"/>
    <mergeCell ref="Q3:R3"/>
    <mergeCell ref="S3:U3"/>
    <mergeCell ref="D4:E4"/>
    <mergeCell ref="F4:G4"/>
    <mergeCell ref="H4:I4"/>
    <mergeCell ref="K4:L4"/>
    <mergeCell ref="P4:V4"/>
    <mergeCell ref="R5:T5"/>
    <mergeCell ref="U5:W5"/>
    <mergeCell ref="A7:A9"/>
    <mergeCell ref="D7:G7"/>
    <mergeCell ref="H7:I7"/>
    <mergeCell ref="K7:M7"/>
    <mergeCell ref="P7:P9"/>
    <mergeCell ref="Q7:R7"/>
    <mergeCell ref="S7:U7"/>
    <mergeCell ref="D8:E8"/>
    <mergeCell ref="B5:E5"/>
    <mergeCell ref="F5:G5"/>
    <mergeCell ref="H5:I5"/>
    <mergeCell ref="J5:K5"/>
    <mergeCell ref="M5:Q5"/>
    <mergeCell ref="F8:G8"/>
    <mergeCell ref="H8:I8"/>
    <mergeCell ref="K8:M8"/>
    <mergeCell ref="Q8:R8"/>
    <mergeCell ref="S8:U8"/>
    <mergeCell ref="S9:U9"/>
    <mergeCell ref="S10:U10"/>
    <mergeCell ref="D9:E9"/>
    <mergeCell ref="F9:G9"/>
    <mergeCell ref="H9:I9"/>
    <mergeCell ref="K9:L9"/>
    <mergeCell ref="Q9:R9"/>
    <mergeCell ref="D10:E10"/>
    <mergeCell ref="F10:G10"/>
    <mergeCell ref="H10:I10"/>
    <mergeCell ref="K10:L10"/>
    <mergeCell ref="Q10:R10"/>
    <mergeCell ref="S13:U13"/>
    <mergeCell ref="S14:U14"/>
    <mergeCell ref="S15:U15"/>
    <mergeCell ref="S16:U16"/>
    <mergeCell ref="D86:E86"/>
    <mergeCell ref="F86:G86"/>
    <mergeCell ref="H86:I86"/>
    <mergeCell ref="K86:L86"/>
    <mergeCell ref="Q86:R86"/>
    <mergeCell ref="S86:U86"/>
    <mergeCell ref="B88:F88"/>
    <mergeCell ref="B89:F89"/>
    <mergeCell ref="B90:F90"/>
    <mergeCell ref="B95:F95"/>
    <mergeCell ref="B96:F96"/>
  </mergeCells>
  <pageMargins left="0.39370078740157483" right="0.43307086614173229" top="0.74803149606299213" bottom="0.74803149606299213" header="0.31496062992125984" footer="0.31496062992125984"/>
  <pageSetup paperSize="5" scale="75" orientation="landscape" horizontalDpi="4294967293" vertic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368"/>
  <sheetViews>
    <sheetView topLeftCell="C1" zoomScale="86" zoomScaleNormal="86" workbookViewId="0">
      <pane ySplit="10" topLeftCell="A11" activePane="bottomLeft" state="frozen"/>
      <selection pane="bottomLeft" activeCell="M12" sqref="M12"/>
    </sheetView>
  </sheetViews>
  <sheetFormatPr baseColWidth="10" defaultColWidth="8.83203125" defaultRowHeight="15"/>
  <cols>
    <col min="1" max="1" width="7" customWidth="1"/>
    <col min="2" max="2" width="31.5" customWidth="1"/>
    <col min="3" max="3" width="13.83203125" customWidth="1"/>
    <col min="4" max="4" width="7.1640625" customWidth="1"/>
    <col min="5" max="5" width="7.83203125" customWidth="1"/>
    <col min="6" max="6" width="6.6640625" customWidth="1"/>
    <col min="7" max="7" width="6.5" customWidth="1"/>
    <col min="8" max="8" width="6.83203125" customWidth="1"/>
    <col min="9" max="9" width="15.83203125" customWidth="1"/>
    <col min="10" max="10" width="19" customWidth="1"/>
    <col min="11" max="11" width="31.5" customWidth="1"/>
    <col min="12" max="13" width="5.83203125" customWidth="1"/>
    <col min="14" max="14" width="6.6640625" customWidth="1"/>
    <col min="15" max="15" width="7.6640625" customWidth="1"/>
    <col min="16" max="16" width="17.6640625" customWidth="1"/>
    <col min="17" max="17" width="6" customWidth="1"/>
    <col min="19" max="19" width="22.6640625" hidden="1" customWidth="1"/>
    <col min="20" max="20" width="21.1640625" bestFit="1" customWidth="1"/>
    <col min="257" max="257" width="7" customWidth="1"/>
    <col min="258" max="258" width="30.1640625" customWidth="1"/>
    <col min="259" max="259" width="13.83203125" customWidth="1"/>
    <col min="260" max="260" width="7.1640625" customWidth="1"/>
    <col min="261" max="261" width="8.5" customWidth="1"/>
    <col min="262" max="262" width="6.6640625" customWidth="1"/>
    <col min="263" max="263" width="7.33203125" customWidth="1"/>
    <col min="264" max="264" width="7.5" customWidth="1"/>
    <col min="265" max="265" width="13.33203125" customWidth="1"/>
    <col min="266" max="266" width="19.1640625" customWidth="1"/>
    <col min="267" max="267" width="28.83203125" customWidth="1"/>
    <col min="268" max="268" width="6.83203125" customWidth="1"/>
    <col min="269" max="270" width="6.6640625" customWidth="1"/>
    <col min="271" max="271" width="5.83203125" customWidth="1"/>
    <col min="272" max="272" width="18.5" customWidth="1"/>
    <col min="273" max="273" width="6.83203125" customWidth="1"/>
    <col min="275" max="275" width="0" hidden="1" customWidth="1"/>
    <col min="276" max="276" width="14.83203125" bestFit="1" customWidth="1"/>
    <col min="513" max="513" width="7" customWidth="1"/>
    <col min="514" max="514" width="30.1640625" customWidth="1"/>
    <col min="515" max="515" width="13.83203125" customWidth="1"/>
    <col min="516" max="516" width="7.1640625" customWidth="1"/>
    <col min="517" max="517" width="8.5" customWidth="1"/>
    <col min="518" max="518" width="6.6640625" customWidth="1"/>
    <col min="519" max="519" width="7.33203125" customWidth="1"/>
    <col min="520" max="520" width="7.5" customWidth="1"/>
    <col min="521" max="521" width="13.33203125" customWidth="1"/>
    <col min="522" max="522" width="19.1640625" customWidth="1"/>
    <col min="523" max="523" width="28.83203125" customWidth="1"/>
    <col min="524" max="524" width="6.83203125" customWidth="1"/>
    <col min="525" max="526" width="6.6640625" customWidth="1"/>
    <col min="527" max="527" width="5.83203125" customWidth="1"/>
    <col min="528" max="528" width="18.5" customWidth="1"/>
    <col min="529" max="529" width="6.83203125" customWidth="1"/>
    <col min="531" max="531" width="0" hidden="1" customWidth="1"/>
    <col min="532" max="532" width="14.83203125" bestFit="1" customWidth="1"/>
    <col min="769" max="769" width="7" customWidth="1"/>
    <col min="770" max="770" width="30.1640625" customWidth="1"/>
    <col min="771" max="771" width="13.83203125" customWidth="1"/>
    <col min="772" max="772" width="7.1640625" customWidth="1"/>
    <col min="773" max="773" width="8.5" customWidth="1"/>
    <col min="774" max="774" width="6.6640625" customWidth="1"/>
    <col min="775" max="775" width="7.33203125" customWidth="1"/>
    <col min="776" max="776" width="7.5" customWidth="1"/>
    <col min="777" max="777" width="13.33203125" customWidth="1"/>
    <col min="778" max="778" width="19.1640625" customWidth="1"/>
    <col min="779" max="779" width="28.83203125" customWidth="1"/>
    <col min="780" max="780" width="6.83203125" customWidth="1"/>
    <col min="781" max="782" width="6.6640625" customWidth="1"/>
    <col min="783" max="783" width="5.83203125" customWidth="1"/>
    <col min="784" max="784" width="18.5" customWidth="1"/>
    <col min="785" max="785" width="6.83203125" customWidth="1"/>
    <col min="787" max="787" width="0" hidden="1" customWidth="1"/>
    <col min="788" max="788" width="14.83203125" bestFit="1" customWidth="1"/>
    <col min="1025" max="1025" width="7" customWidth="1"/>
    <col min="1026" max="1026" width="30.1640625" customWidth="1"/>
    <col min="1027" max="1027" width="13.83203125" customWidth="1"/>
    <col min="1028" max="1028" width="7.1640625" customWidth="1"/>
    <col min="1029" max="1029" width="8.5" customWidth="1"/>
    <col min="1030" max="1030" width="6.6640625" customWidth="1"/>
    <col min="1031" max="1031" width="7.33203125" customWidth="1"/>
    <col min="1032" max="1032" width="7.5" customWidth="1"/>
    <col min="1033" max="1033" width="13.33203125" customWidth="1"/>
    <col min="1034" max="1034" width="19.1640625" customWidth="1"/>
    <col min="1035" max="1035" width="28.83203125" customWidth="1"/>
    <col min="1036" max="1036" width="6.83203125" customWidth="1"/>
    <col min="1037" max="1038" width="6.6640625" customWidth="1"/>
    <col min="1039" max="1039" width="5.83203125" customWidth="1"/>
    <col min="1040" max="1040" width="18.5" customWidth="1"/>
    <col min="1041" max="1041" width="6.83203125" customWidth="1"/>
    <col min="1043" max="1043" width="0" hidden="1" customWidth="1"/>
    <col min="1044" max="1044" width="14.83203125" bestFit="1" customWidth="1"/>
    <col min="1281" max="1281" width="7" customWidth="1"/>
    <col min="1282" max="1282" width="30.1640625" customWidth="1"/>
    <col min="1283" max="1283" width="13.83203125" customWidth="1"/>
    <col min="1284" max="1284" width="7.1640625" customWidth="1"/>
    <col min="1285" max="1285" width="8.5" customWidth="1"/>
    <col min="1286" max="1286" width="6.6640625" customWidth="1"/>
    <col min="1287" max="1287" width="7.33203125" customWidth="1"/>
    <col min="1288" max="1288" width="7.5" customWidth="1"/>
    <col min="1289" max="1289" width="13.33203125" customWidth="1"/>
    <col min="1290" max="1290" width="19.1640625" customWidth="1"/>
    <col min="1291" max="1291" width="28.83203125" customWidth="1"/>
    <col min="1292" max="1292" width="6.83203125" customWidth="1"/>
    <col min="1293" max="1294" width="6.6640625" customWidth="1"/>
    <col min="1295" max="1295" width="5.83203125" customWidth="1"/>
    <col min="1296" max="1296" width="18.5" customWidth="1"/>
    <col min="1297" max="1297" width="6.83203125" customWidth="1"/>
    <col min="1299" max="1299" width="0" hidden="1" customWidth="1"/>
    <col min="1300" max="1300" width="14.83203125" bestFit="1" customWidth="1"/>
    <col min="1537" max="1537" width="7" customWidth="1"/>
    <col min="1538" max="1538" width="30.1640625" customWidth="1"/>
    <col min="1539" max="1539" width="13.83203125" customWidth="1"/>
    <col min="1540" max="1540" width="7.1640625" customWidth="1"/>
    <col min="1541" max="1541" width="8.5" customWidth="1"/>
    <col min="1542" max="1542" width="6.6640625" customWidth="1"/>
    <col min="1543" max="1543" width="7.33203125" customWidth="1"/>
    <col min="1544" max="1544" width="7.5" customWidth="1"/>
    <col min="1545" max="1545" width="13.33203125" customWidth="1"/>
    <col min="1546" max="1546" width="19.1640625" customWidth="1"/>
    <col min="1547" max="1547" width="28.83203125" customWidth="1"/>
    <col min="1548" max="1548" width="6.83203125" customWidth="1"/>
    <col min="1549" max="1550" width="6.6640625" customWidth="1"/>
    <col min="1551" max="1551" width="5.83203125" customWidth="1"/>
    <col min="1552" max="1552" width="18.5" customWidth="1"/>
    <col min="1553" max="1553" width="6.83203125" customWidth="1"/>
    <col min="1555" max="1555" width="0" hidden="1" customWidth="1"/>
    <col min="1556" max="1556" width="14.83203125" bestFit="1" customWidth="1"/>
    <col min="1793" max="1793" width="7" customWidth="1"/>
    <col min="1794" max="1794" width="30.1640625" customWidth="1"/>
    <col min="1795" max="1795" width="13.83203125" customWidth="1"/>
    <col min="1796" max="1796" width="7.1640625" customWidth="1"/>
    <col min="1797" max="1797" width="8.5" customWidth="1"/>
    <col min="1798" max="1798" width="6.6640625" customWidth="1"/>
    <col min="1799" max="1799" width="7.33203125" customWidth="1"/>
    <col min="1800" max="1800" width="7.5" customWidth="1"/>
    <col min="1801" max="1801" width="13.33203125" customWidth="1"/>
    <col min="1802" max="1802" width="19.1640625" customWidth="1"/>
    <col min="1803" max="1803" width="28.83203125" customWidth="1"/>
    <col min="1804" max="1804" width="6.83203125" customWidth="1"/>
    <col min="1805" max="1806" width="6.6640625" customWidth="1"/>
    <col min="1807" max="1807" width="5.83203125" customWidth="1"/>
    <col min="1808" max="1808" width="18.5" customWidth="1"/>
    <col min="1809" max="1809" width="6.83203125" customWidth="1"/>
    <col min="1811" max="1811" width="0" hidden="1" customWidth="1"/>
    <col min="1812" max="1812" width="14.83203125" bestFit="1" customWidth="1"/>
    <col min="2049" max="2049" width="7" customWidth="1"/>
    <col min="2050" max="2050" width="30.1640625" customWidth="1"/>
    <col min="2051" max="2051" width="13.83203125" customWidth="1"/>
    <col min="2052" max="2052" width="7.1640625" customWidth="1"/>
    <col min="2053" max="2053" width="8.5" customWidth="1"/>
    <col min="2054" max="2054" width="6.6640625" customWidth="1"/>
    <col min="2055" max="2055" width="7.33203125" customWidth="1"/>
    <col min="2056" max="2056" width="7.5" customWidth="1"/>
    <col min="2057" max="2057" width="13.33203125" customWidth="1"/>
    <col min="2058" max="2058" width="19.1640625" customWidth="1"/>
    <col min="2059" max="2059" width="28.83203125" customWidth="1"/>
    <col min="2060" max="2060" width="6.83203125" customWidth="1"/>
    <col min="2061" max="2062" width="6.6640625" customWidth="1"/>
    <col min="2063" max="2063" width="5.83203125" customWidth="1"/>
    <col min="2064" max="2064" width="18.5" customWidth="1"/>
    <col min="2065" max="2065" width="6.83203125" customWidth="1"/>
    <col min="2067" max="2067" width="0" hidden="1" customWidth="1"/>
    <col min="2068" max="2068" width="14.83203125" bestFit="1" customWidth="1"/>
    <col min="2305" max="2305" width="7" customWidth="1"/>
    <col min="2306" max="2306" width="30.1640625" customWidth="1"/>
    <col min="2307" max="2307" width="13.83203125" customWidth="1"/>
    <col min="2308" max="2308" width="7.1640625" customWidth="1"/>
    <col min="2309" max="2309" width="8.5" customWidth="1"/>
    <col min="2310" max="2310" width="6.6640625" customWidth="1"/>
    <col min="2311" max="2311" width="7.33203125" customWidth="1"/>
    <col min="2312" max="2312" width="7.5" customWidth="1"/>
    <col min="2313" max="2313" width="13.33203125" customWidth="1"/>
    <col min="2314" max="2314" width="19.1640625" customWidth="1"/>
    <col min="2315" max="2315" width="28.83203125" customWidth="1"/>
    <col min="2316" max="2316" width="6.83203125" customWidth="1"/>
    <col min="2317" max="2318" width="6.6640625" customWidth="1"/>
    <col min="2319" max="2319" width="5.83203125" customWidth="1"/>
    <col min="2320" max="2320" width="18.5" customWidth="1"/>
    <col min="2321" max="2321" width="6.83203125" customWidth="1"/>
    <col min="2323" max="2323" width="0" hidden="1" customWidth="1"/>
    <col min="2324" max="2324" width="14.83203125" bestFit="1" customWidth="1"/>
    <col min="2561" max="2561" width="7" customWidth="1"/>
    <col min="2562" max="2562" width="30.1640625" customWidth="1"/>
    <col min="2563" max="2563" width="13.83203125" customWidth="1"/>
    <col min="2564" max="2564" width="7.1640625" customWidth="1"/>
    <col min="2565" max="2565" width="8.5" customWidth="1"/>
    <col min="2566" max="2566" width="6.6640625" customWidth="1"/>
    <col min="2567" max="2567" width="7.33203125" customWidth="1"/>
    <col min="2568" max="2568" width="7.5" customWidth="1"/>
    <col min="2569" max="2569" width="13.33203125" customWidth="1"/>
    <col min="2570" max="2570" width="19.1640625" customWidth="1"/>
    <col min="2571" max="2571" width="28.83203125" customWidth="1"/>
    <col min="2572" max="2572" width="6.83203125" customWidth="1"/>
    <col min="2573" max="2574" width="6.6640625" customWidth="1"/>
    <col min="2575" max="2575" width="5.83203125" customWidth="1"/>
    <col min="2576" max="2576" width="18.5" customWidth="1"/>
    <col min="2577" max="2577" width="6.83203125" customWidth="1"/>
    <col min="2579" max="2579" width="0" hidden="1" customWidth="1"/>
    <col min="2580" max="2580" width="14.83203125" bestFit="1" customWidth="1"/>
    <col min="2817" max="2817" width="7" customWidth="1"/>
    <col min="2818" max="2818" width="30.1640625" customWidth="1"/>
    <col min="2819" max="2819" width="13.83203125" customWidth="1"/>
    <col min="2820" max="2820" width="7.1640625" customWidth="1"/>
    <col min="2821" max="2821" width="8.5" customWidth="1"/>
    <col min="2822" max="2822" width="6.6640625" customWidth="1"/>
    <col min="2823" max="2823" width="7.33203125" customWidth="1"/>
    <col min="2824" max="2824" width="7.5" customWidth="1"/>
    <col min="2825" max="2825" width="13.33203125" customWidth="1"/>
    <col min="2826" max="2826" width="19.1640625" customWidth="1"/>
    <col min="2827" max="2827" width="28.83203125" customWidth="1"/>
    <col min="2828" max="2828" width="6.83203125" customWidth="1"/>
    <col min="2829" max="2830" width="6.6640625" customWidth="1"/>
    <col min="2831" max="2831" width="5.83203125" customWidth="1"/>
    <col min="2832" max="2832" width="18.5" customWidth="1"/>
    <col min="2833" max="2833" width="6.83203125" customWidth="1"/>
    <col min="2835" max="2835" width="0" hidden="1" customWidth="1"/>
    <col min="2836" max="2836" width="14.83203125" bestFit="1" customWidth="1"/>
    <col min="3073" max="3073" width="7" customWidth="1"/>
    <col min="3074" max="3074" width="30.1640625" customWidth="1"/>
    <col min="3075" max="3075" width="13.83203125" customWidth="1"/>
    <col min="3076" max="3076" width="7.1640625" customWidth="1"/>
    <col min="3077" max="3077" width="8.5" customWidth="1"/>
    <col min="3078" max="3078" width="6.6640625" customWidth="1"/>
    <col min="3079" max="3079" width="7.33203125" customWidth="1"/>
    <col min="3080" max="3080" width="7.5" customWidth="1"/>
    <col min="3081" max="3081" width="13.33203125" customWidth="1"/>
    <col min="3082" max="3082" width="19.1640625" customWidth="1"/>
    <col min="3083" max="3083" width="28.83203125" customWidth="1"/>
    <col min="3084" max="3084" width="6.83203125" customWidth="1"/>
    <col min="3085" max="3086" width="6.6640625" customWidth="1"/>
    <col min="3087" max="3087" width="5.83203125" customWidth="1"/>
    <col min="3088" max="3088" width="18.5" customWidth="1"/>
    <col min="3089" max="3089" width="6.83203125" customWidth="1"/>
    <col min="3091" max="3091" width="0" hidden="1" customWidth="1"/>
    <col min="3092" max="3092" width="14.83203125" bestFit="1" customWidth="1"/>
    <col min="3329" max="3329" width="7" customWidth="1"/>
    <col min="3330" max="3330" width="30.1640625" customWidth="1"/>
    <col min="3331" max="3331" width="13.83203125" customWidth="1"/>
    <col min="3332" max="3332" width="7.1640625" customWidth="1"/>
    <col min="3333" max="3333" width="8.5" customWidth="1"/>
    <col min="3334" max="3334" width="6.6640625" customWidth="1"/>
    <col min="3335" max="3335" width="7.33203125" customWidth="1"/>
    <col min="3336" max="3336" width="7.5" customWidth="1"/>
    <col min="3337" max="3337" width="13.33203125" customWidth="1"/>
    <col min="3338" max="3338" width="19.1640625" customWidth="1"/>
    <col min="3339" max="3339" width="28.83203125" customWidth="1"/>
    <col min="3340" max="3340" width="6.83203125" customWidth="1"/>
    <col min="3341" max="3342" width="6.6640625" customWidth="1"/>
    <col min="3343" max="3343" width="5.83203125" customWidth="1"/>
    <col min="3344" max="3344" width="18.5" customWidth="1"/>
    <col min="3345" max="3345" width="6.83203125" customWidth="1"/>
    <col min="3347" max="3347" width="0" hidden="1" customWidth="1"/>
    <col min="3348" max="3348" width="14.83203125" bestFit="1" customWidth="1"/>
    <col min="3585" max="3585" width="7" customWidth="1"/>
    <col min="3586" max="3586" width="30.1640625" customWidth="1"/>
    <col min="3587" max="3587" width="13.83203125" customWidth="1"/>
    <col min="3588" max="3588" width="7.1640625" customWidth="1"/>
    <col min="3589" max="3589" width="8.5" customWidth="1"/>
    <col min="3590" max="3590" width="6.6640625" customWidth="1"/>
    <col min="3591" max="3591" width="7.33203125" customWidth="1"/>
    <col min="3592" max="3592" width="7.5" customWidth="1"/>
    <col min="3593" max="3593" width="13.33203125" customWidth="1"/>
    <col min="3594" max="3594" width="19.1640625" customWidth="1"/>
    <col min="3595" max="3595" width="28.83203125" customWidth="1"/>
    <col min="3596" max="3596" width="6.83203125" customWidth="1"/>
    <col min="3597" max="3598" width="6.6640625" customWidth="1"/>
    <col min="3599" max="3599" width="5.83203125" customWidth="1"/>
    <col min="3600" max="3600" width="18.5" customWidth="1"/>
    <col min="3601" max="3601" width="6.83203125" customWidth="1"/>
    <col min="3603" max="3603" width="0" hidden="1" customWidth="1"/>
    <col min="3604" max="3604" width="14.83203125" bestFit="1" customWidth="1"/>
    <col min="3841" max="3841" width="7" customWidth="1"/>
    <col min="3842" max="3842" width="30.1640625" customWidth="1"/>
    <col min="3843" max="3843" width="13.83203125" customWidth="1"/>
    <col min="3844" max="3844" width="7.1640625" customWidth="1"/>
    <col min="3845" max="3845" width="8.5" customWidth="1"/>
    <col min="3846" max="3846" width="6.6640625" customWidth="1"/>
    <col min="3847" max="3847" width="7.33203125" customWidth="1"/>
    <col min="3848" max="3848" width="7.5" customWidth="1"/>
    <col min="3849" max="3849" width="13.33203125" customWidth="1"/>
    <col min="3850" max="3850" width="19.1640625" customWidth="1"/>
    <col min="3851" max="3851" width="28.83203125" customWidth="1"/>
    <col min="3852" max="3852" width="6.83203125" customWidth="1"/>
    <col min="3853" max="3854" width="6.6640625" customWidth="1"/>
    <col min="3855" max="3855" width="5.83203125" customWidth="1"/>
    <col min="3856" max="3856" width="18.5" customWidth="1"/>
    <col min="3857" max="3857" width="6.83203125" customWidth="1"/>
    <col min="3859" max="3859" width="0" hidden="1" customWidth="1"/>
    <col min="3860" max="3860" width="14.83203125" bestFit="1" customWidth="1"/>
    <col min="4097" max="4097" width="7" customWidth="1"/>
    <col min="4098" max="4098" width="30.1640625" customWidth="1"/>
    <col min="4099" max="4099" width="13.83203125" customWidth="1"/>
    <col min="4100" max="4100" width="7.1640625" customWidth="1"/>
    <col min="4101" max="4101" width="8.5" customWidth="1"/>
    <col min="4102" max="4102" width="6.6640625" customWidth="1"/>
    <col min="4103" max="4103" width="7.33203125" customWidth="1"/>
    <col min="4104" max="4104" width="7.5" customWidth="1"/>
    <col min="4105" max="4105" width="13.33203125" customWidth="1"/>
    <col min="4106" max="4106" width="19.1640625" customWidth="1"/>
    <col min="4107" max="4107" width="28.83203125" customWidth="1"/>
    <col min="4108" max="4108" width="6.83203125" customWidth="1"/>
    <col min="4109" max="4110" width="6.6640625" customWidth="1"/>
    <col min="4111" max="4111" width="5.83203125" customWidth="1"/>
    <col min="4112" max="4112" width="18.5" customWidth="1"/>
    <col min="4113" max="4113" width="6.83203125" customWidth="1"/>
    <col min="4115" max="4115" width="0" hidden="1" customWidth="1"/>
    <col min="4116" max="4116" width="14.83203125" bestFit="1" customWidth="1"/>
    <col min="4353" max="4353" width="7" customWidth="1"/>
    <col min="4354" max="4354" width="30.1640625" customWidth="1"/>
    <col min="4355" max="4355" width="13.83203125" customWidth="1"/>
    <col min="4356" max="4356" width="7.1640625" customWidth="1"/>
    <col min="4357" max="4357" width="8.5" customWidth="1"/>
    <col min="4358" max="4358" width="6.6640625" customWidth="1"/>
    <col min="4359" max="4359" width="7.33203125" customWidth="1"/>
    <col min="4360" max="4360" width="7.5" customWidth="1"/>
    <col min="4361" max="4361" width="13.33203125" customWidth="1"/>
    <col min="4362" max="4362" width="19.1640625" customWidth="1"/>
    <col min="4363" max="4363" width="28.83203125" customWidth="1"/>
    <col min="4364" max="4364" width="6.83203125" customWidth="1"/>
    <col min="4365" max="4366" width="6.6640625" customWidth="1"/>
    <col min="4367" max="4367" width="5.83203125" customWidth="1"/>
    <col min="4368" max="4368" width="18.5" customWidth="1"/>
    <col min="4369" max="4369" width="6.83203125" customWidth="1"/>
    <col min="4371" max="4371" width="0" hidden="1" customWidth="1"/>
    <col min="4372" max="4372" width="14.83203125" bestFit="1" customWidth="1"/>
    <col min="4609" max="4609" width="7" customWidth="1"/>
    <col min="4610" max="4610" width="30.1640625" customWidth="1"/>
    <col min="4611" max="4611" width="13.83203125" customWidth="1"/>
    <col min="4612" max="4612" width="7.1640625" customWidth="1"/>
    <col min="4613" max="4613" width="8.5" customWidth="1"/>
    <col min="4614" max="4614" width="6.6640625" customWidth="1"/>
    <col min="4615" max="4615" width="7.33203125" customWidth="1"/>
    <col min="4616" max="4616" width="7.5" customWidth="1"/>
    <col min="4617" max="4617" width="13.33203125" customWidth="1"/>
    <col min="4618" max="4618" width="19.1640625" customWidth="1"/>
    <col min="4619" max="4619" width="28.83203125" customWidth="1"/>
    <col min="4620" max="4620" width="6.83203125" customWidth="1"/>
    <col min="4621" max="4622" width="6.6640625" customWidth="1"/>
    <col min="4623" max="4623" width="5.83203125" customWidth="1"/>
    <col min="4624" max="4624" width="18.5" customWidth="1"/>
    <col min="4625" max="4625" width="6.83203125" customWidth="1"/>
    <col min="4627" max="4627" width="0" hidden="1" customWidth="1"/>
    <col min="4628" max="4628" width="14.83203125" bestFit="1" customWidth="1"/>
    <col min="4865" max="4865" width="7" customWidth="1"/>
    <col min="4866" max="4866" width="30.1640625" customWidth="1"/>
    <col min="4867" max="4867" width="13.83203125" customWidth="1"/>
    <col min="4868" max="4868" width="7.1640625" customWidth="1"/>
    <col min="4869" max="4869" width="8.5" customWidth="1"/>
    <col min="4870" max="4870" width="6.6640625" customWidth="1"/>
    <col min="4871" max="4871" width="7.33203125" customWidth="1"/>
    <col min="4872" max="4872" width="7.5" customWidth="1"/>
    <col min="4873" max="4873" width="13.33203125" customWidth="1"/>
    <col min="4874" max="4874" width="19.1640625" customWidth="1"/>
    <col min="4875" max="4875" width="28.83203125" customWidth="1"/>
    <col min="4876" max="4876" width="6.83203125" customWidth="1"/>
    <col min="4877" max="4878" width="6.6640625" customWidth="1"/>
    <col min="4879" max="4879" width="5.83203125" customWidth="1"/>
    <col min="4880" max="4880" width="18.5" customWidth="1"/>
    <col min="4881" max="4881" width="6.83203125" customWidth="1"/>
    <col min="4883" max="4883" width="0" hidden="1" customWidth="1"/>
    <col min="4884" max="4884" width="14.83203125" bestFit="1" customWidth="1"/>
    <col min="5121" max="5121" width="7" customWidth="1"/>
    <col min="5122" max="5122" width="30.1640625" customWidth="1"/>
    <col min="5123" max="5123" width="13.83203125" customWidth="1"/>
    <col min="5124" max="5124" width="7.1640625" customWidth="1"/>
    <col min="5125" max="5125" width="8.5" customWidth="1"/>
    <col min="5126" max="5126" width="6.6640625" customWidth="1"/>
    <col min="5127" max="5127" width="7.33203125" customWidth="1"/>
    <col min="5128" max="5128" width="7.5" customWidth="1"/>
    <col min="5129" max="5129" width="13.33203125" customWidth="1"/>
    <col min="5130" max="5130" width="19.1640625" customWidth="1"/>
    <col min="5131" max="5131" width="28.83203125" customWidth="1"/>
    <col min="5132" max="5132" width="6.83203125" customWidth="1"/>
    <col min="5133" max="5134" width="6.6640625" customWidth="1"/>
    <col min="5135" max="5135" width="5.83203125" customWidth="1"/>
    <col min="5136" max="5136" width="18.5" customWidth="1"/>
    <col min="5137" max="5137" width="6.83203125" customWidth="1"/>
    <col min="5139" max="5139" width="0" hidden="1" customWidth="1"/>
    <col min="5140" max="5140" width="14.83203125" bestFit="1" customWidth="1"/>
    <col min="5377" max="5377" width="7" customWidth="1"/>
    <col min="5378" max="5378" width="30.1640625" customWidth="1"/>
    <col min="5379" max="5379" width="13.83203125" customWidth="1"/>
    <col min="5380" max="5380" width="7.1640625" customWidth="1"/>
    <col min="5381" max="5381" width="8.5" customWidth="1"/>
    <col min="5382" max="5382" width="6.6640625" customWidth="1"/>
    <col min="5383" max="5383" width="7.33203125" customWidth="1"/>
    <col min="5384" max="5384" width="7.5" customWidth="1"/>
    <col min="5385" max="5385" width="13.33203125" customWidth="1"/>
    <col min="5386" max="5386" width="19.1640625" customWidth="1"/>
    <col min="5387" max="5387" width="28.83203125" customWidth="1"/>
    <col min="5388" max="5388" width="6.83203125" customWidth="1"/>
    <col min="5389" max="5390" width="6.6640625" customWidth="1"/>
    <col min="5391" max="5391" width="5.83203125" customWidth="1"/>
    <col min="5392" max="5392" width="18.5" customWidth="1"/>
    <col min="5393" max="5393" width="6.83203125" customWidth="1"/>
    <col min="5395" max="5395" width="0" hidden="1" customWidth="1"/>
    <col min="5396" max="5396" width="14.83203125" bestFit="1" customWidth="1"/>
    <col min="5633" max="5633" width="7" customWidth="1"/>
    <col min="5634" max="5634" width="30.1640625" customWidth="1"/>
    <col min="5635" max="5635" width="13.83203125" customWidth="1"/>
    <col min="5636" max="5636" width="7.1640625" customWidth="1"/>
    <col min="5637" max="5637" width="8.5" customWidth="1"/>
    <col min="5638" max="5638" width="6.6640625" customWidth="1"/>
    <col min="5639" max="5639" width="7.33203125" customWidth="1"/>
    <col min="5640" max="5640" width="7.5" customWidth="1"/>
    <col min="5641" max="5641" width="13.33203125" customWidth="1"/>
    <col min="5642" max="5642" width="19.1640625" customWidth="1"/>
    <col min="5643" max="5643" width="28.83203125" customWidth="1"/>
    <col min="5644" max="5644" width="6.83203125" customWidth="1"/>
    <col min="5645" max="5646" width="6.6640625" customWidth="1"/>
    <col min="5647" max="5647" width="5.83203125" customWidth="1"/>
    <col min="5648" max="5648" width="18.5" customWidth="1"/>
    <col min="5649" max="5649" width="6.83203125" customWidth="1"/>
    <col min="5651" max="5651" width="0" hidden="1" customWidth="1"/>
    <col min="5652" max="5652" width="14.83203125" bestFit="1" customWidth="1"/>
    <col min="5889" max="5889" width="7" customWidth="1"/>
    <col min="5890" max="5890" width="30.1640625" customWidth="1"/>
    <col min="5891" max="5891" width="13.83203125" customWidth="1"/>
    <col min="5892" max="5892" width="7.1640625" customWidth="1"/>
    <col min="5893" max="5893" width="8.5" customWidth="1"/>
    <col min="5894" max="5894" width="6.6640625" customWidth="1"/>
    <col min="5895" max="5895" width="7.33203125" customWidth="1"/>
    <col min="5896" max="5896" width="7.5" customWidth="1"/>
    <col min="5897" max="5897" width="13.33203125" customWidth="1"/>
    <col min="5898" max="5898" width="19.1640625" customWidth="1"/>
    <col min="5899" max="5899" width="28.83203125" customWidth="1"/>
    <col min="5900" max="5900" width="6.83203125" customWidth="1"/>
    <col min="5901" max="5902" width="6.6640625" customWidth="1"/>
    <col min="5903" max="5903" width="5.83203125" customWidth="1"/>
    <col min="5904" max="5904" width="18.5" customWidth="1"/>
    <col min="5905" max="5905" width="6.83203125" customWidth="1"/>
    <col min="5907" max="5907" width="0" hidden="1" customWidth="1"/>
    <col min="5908" max="5908" width="14.83203125" bestFit="1" customWidth="1"/>
    <col min="6145" max="6145" width="7" customWidth="1"/>
    <col min="6146" max="6146" width="30.1640625" customWidth="1"/>
    <col min="6147" max="6147" width="13.83203125" customWidth="1"/>
    <col min="6148" max="6148" width="7.1640625" customWidth="1"/>
    <col min="6149" max="6149" width="8.5" customWidth="1"/>
    <col min="6150" max="6150" width="6.6640625" customWidth="1"/>
    <col min="6151" max="6151" width="7.33203125" customWidth="1"/>
    <col min="6152" max="6152" width="7.5" customWidth="1"/>
    <col min="6153" max="6153" width="13.33203125" customWidth="1"/>
    <col min="6154" max="6154" width="19.1640625" customWidth="1"/>
    <col min="6155" max="6155" width="28.83203125" customWidth="1"/>
    <col min="6156" max="6156" width="6.83203125" customWidth="1"/>
    <col min="6157" max="6158" width="6.6640625" customWidth="1"/>
    <col min="6159" max="6159" width="5.83203125" customWidth="1"/>
    <col min="6160" max="6160" width="18.5" customWidth="1"/>
    <col min="6161" max="6161" width="6.83203125" customWidth="1"/>
    <col min="6163" max="6163" width="0" hidden="1" customWidth="1"/>
    <col min="6164" max="6164" width="14.83203125" bestFit="1" customWidth="1"/>
    <col min="6401" max="6401" width="7" customWidth="1"/>
    <col min="6402" max="6402" width="30.1640625" customWidth="1"/>
    <col min="6403" max="6403" width="13.83203125" customWidth="1"/>
    <col min="6404" max="6404" width="7.1640625" customWidth="1"/>
    <col min="6405" max="6405" width="8.5" customWidth="1"/>
    <col min="6406" max="6406" width="6.6640625" customWidth="1"/>
    <col min="6407" max="6407" width="7.33203125" customWidth="1"/>
    <col min="6408" max="6408" width="7.5" customWidth="1"/>
    <col min="6409" max="6409" width="13.33203125" customWidth="1"/>
    <col min="6410" max="6410" width="19.1640625" customWidth="1"/>
    <col min="6411" max="6411" width="28.83203125" customWidth="1"/>
    <col min="6412" max="6412" width="6.83203125" customWidth="1"/>
    <col min="6413" max="6414" width="6.6640625" customWidth="1"/>
    <col min="6415" max="6415" width="5.83203125" customWidth="1"/>
    <col min="6416" max="6416" width="18.5" customWidth="1"/>
    <col min="6417" max="6417" width="6.83203125" customWidth="1"/>
    <col min="6419" max="6419" width="0" hidden="1" customWidth="1"/>
    <col min="6420" max="6420" width="14.83203125" bestFit="1" customWidth="1"/>
    <col min="6657" max="6657" width="7" customWidth="1"/>
    <col min="6658" max="6658" width="30.1640625" customWidth="1"/>
    <col min="6659" max="6659" width="13.83203125" customWidth="1"/>
    <col min="6660" max="6660" width="7.1640625" customWidth="1"/>
    <col min="6661" max="6661" width="8.5" customWidth="1"/>
    <col min="6662" max="6662" width="6.6640625" customWidth="1"/>
    <col min="6663" max="6663" width="7.33203125" customWidth="1"/>
    <col min="6664" max="6664" width="7.5" customWidth="1"/>
    <col min="6665" max="6665" width="13.33203125" customWidth="1"/>
    <col min="6666" max="6666" width="19.1640625" customWidth="1"/>
    <col min="6667" max="6667" width="28.83203125" customWidth="1"/>
    <col min="6668" max="6668" width="6.83203125" customWidth="1"/>
    <col min="6669" max="6670" width="6.6640625" customWidth="1"/>
    <col min="6671" max="6671" width="5.83203125" customWidth="1"/>
    <col min="6672" max="6672" width="18.5" customWidth="1"/>
    <col min="6673" max="6673" width="6.83203125" customWidth="1"/>
    <col min="6675" max="6675" width="0" hidden="1" customWidth="1"/>
    <col min="6676" max="6676" width="14.83203125" bestFit="1" customWidth="1"/>
    <col min="6913" max="6913" width="7" customWidth="1"/>
    <col min="6914" max="6914" width="30.1640625" customWidth="1"/>
    <col min="6915" max="6915" width="13.83203125" customWidth="1"/>
    <col min="6916" max="6916" width="7.1640625" customWidth="1"/>
    <col min="6917" max="6917" width="8.5" customWidth="1"/>
    <col min="6918" max="6918" width="6.6640625" customWidth="1"/>
    <col min="6919" max="6919" width="7.33203125" customWidth="1"/>
    <col min="6920" max="6920" width="7.5" customWidth="1"/>
    <col min="6921" max="6921" width="13.33203125" customWidth="1"/>
    <col min="6922" max="6922" width="19.1640625" customWidth="1"/>
    <col min="6923" max="6923" width="28.83203125" customWidth="1"/>
    <col min="6924" max="6924" width="6.83203125" customWidth="1"/>
    <col min="6925" max="6926" width="6.6640625" customWidth="1"/>
    <col min="6927" max="6927" width="5.83203125" customWidth="1"/>
    <col min="6928" max="6928" width="18.5" customWidth="1"/>
    <col min="6929" max="6929" width="6.83203125" customWidth="1"/>
    <col min="6931" max="6931" width="0" hidden="1" customWidth="1"/>
    <col min="6932" max="6932" width="14.83203125" bestFit="1" customWidth="1"/>
    <col min="7169" max="7169" width="7" customWidth="1"/>
    <col min="7170" max="7170" width="30.1640625" customWidth="1"/>
    <col min="7171" max="7171" width="13.83203125" customWidth="1"/>
    <col min="7172" max="7172" width="7.1640625" customWidth="1"/>
    <col min="7173" max="7173" width="8.5" customWidth="1"/>
    <col min="7174" max="7174" width="6.6640625" customWidth="1"/>
    <col min="7175" max="7175" width="7.33203125" customWidth="1"/>
    <col min="7176" max="7176" width="7.5" customWidth="1"/>
    <col min="7177" max="7177" width="13.33203125" customWidth="1"/>
    <col min="7178" max="7178" width="19.1640625" customWidth="1"/>
    <col min="7179" max="7179" width="28.83203125" customWidth="1"/>
    <col min="7180" max="7180" width="6.83203125" customWidth="1"/>
    <col min="7181" max="7182" width="6.6640625" customWidth="1"/>
    <col min="7183" max="7183" width="5.83203125" customWidth="1"/>
    <col min="7184" max="7184" width="18.5" customWidth="1"/>
    <col min="7185" max="7185" width="6.83203125" customWidth="1"/>
    <col min="7187" max="7187" width="0" hidden="1" customWidth="1"/>
    <col min="7188" max="7188" width="14.83203125" bestFit="1" customWidth="1"/>
    <col min="7425" max="7425" width="7" customWidth="1"/>
    <col min="7426" max="7426" width="30.1640625" customWidth="1"/>
    <col min="7427" max="7427" width="13.83203125" customWidth="1"/>
    <col min="7428" max="7428" width="7.1640625" customWidth="1"/>
    <col min="7429" max="7429" width="8.5" customWidth="1"/>
    <col min="7430" max="7430" width="6.6640625" customWidth="1"/>
    <col min="7431" max="7431" width="7.33203125" customWidth="1"/>
    <col min="7432" max="7432" width="7.5" customWidth="1"/>
    <col min="7433" max="7433" width="13.33203125" customWidth="1"/>
    <col min="7434" max="7434" width="19.1640625" customWidth="1"/>
    <col min="7435" max="7435" width="28.83203125" customWidth="1"/>
    <col min="7436" max="7436" width="6.83203125" customWidth="1"/>
    <col min="7437" max="7438" width="6.6640625" customWidth="1"/>
    <col min="7439" max="7439" width="5.83203125" customWidth="1"/>
    <col min="7440" max="7440" width="18.5" customWidth="1"/>
    <col min="7441" max="7441" width="6.83203125" customWidth="1"/>
    <col min="7443" max="7443" width="0" hidden="1" customWidth="1"/>
    <col min="7444" max="7444" width="14.83203125" bestFit="1" customWidth="1"/>
    <col min="7681" max="7681" width="7" customWidth="1"/>
    <col min="7682" max="7682" width="30.1640625" customWidth="1"/>
    <col min="7683" max="7683" width="13.83203125" customWidth="1"/>
    <col min="7684" max="7684" width="7.1640625" customWidth="1"/>
    <col min="7685" max="7685" width="8.5" customWidth="1"/>
    <col min="7686" max="7686" width="6.6640625" customWidth="1"/>
    <col min="7687" max="7687" width="7.33203125" customWidth="1"/>
    <col min="7688" max="7688" width="7.5" customWidth="1"/>
    <col min="7689" max="7689" width="13.33203125" customWidth="1"/>
    <col min="7690" max="7690" width="19.1640625" customWidth="1"/>
    <col min="7691" max="7691" width="28.83203125" customWidth="1"/>
    <col min="7692" max="7692" width="6.83203125" customWidth="1"/>
    <col min="7693" max="7694" width="6.6640625" customWidth="1"/>
    <col min="7695" max="7695" width="5.83203125" customWidth="1"/>
    <col min="7696" max="7696" width="18.5" customWidth="1"/>
    <col min="7697" max="7697" width="6.83203125" customWidth="1"/>
    <col min="7699" max="7699" width="0" hidden="1" customWidth="1"/>
    <col min="7700" max="7700" width="14.83203125" bestFit="1" customWidth="1"/>
    <col min="7937" max="7937" width="7" customWidth="1"/>
    <col min="7938" max="7938" width="30.1640625" customWidth="1"/>
    <col min="7939" max="7939" width="13.83203125" customWidth="1"/>
    <col min="7940" max="7940" width="7.1640625" customWidth="1"/>
    <col min="7941" max="7941" width="8.5" customWidth="1"/>
    <col min="7942" max="7942" width="6.6640625" customWidth="1"/>
    <col min="7943" max="7943" width="7.33203125" customWidth="1"/>
    <col min="7944" max="7944" width="7.5" customWidth="1"/>
    <col min="7945" max="7945" width="13.33203125" customWidth="1"/>
    <col min="7946" max="7946" width="19.1640625" customWidth="1"/>
    <col min="7947" max="7947" width="28.83203125" customWidth="1"/>
    <col min="7948" max="7948" width="6.83203125" customWidth="1"/>
    <col min="7949" max="7950" width="6.6640625" customWidth="1"/>
    <col min="7951" max="7951" width="5.83203125" customWidth="1"/>
    <col min="7952" max="7952" width="18.5" customWidth="1"/>
    <col min="7953" max="7953" width="6.83203125" customWidth="1"/>
    <col min="7955" max="7955" width="0" hidden="1" customWidth="1"/>
    <col min="7956" max="7956" width="14.83203125" bestFit="1" customWidth="1"/>
    <col min="8193" max="8193" width="7" customWidth="1"/>
    <col min="8194" max="8194" width="30.1640625" customWidth="1"/>
    <col min="8195" max="8195" width="13.83203125" customWidth="1"/>
    <col min="8196" max="8196" width="7.1640625" customWidth="1"/>
    <col min="8197" max="8197" width="8.5" customWidth="1"/>
    <col min="8198" max="8198" width="6.6640625" customWidth="1"/>
    <col min="8199" max="8199" width="7.33203125" customWidth="1"/>
    <col min="8200" max="8200" width="7.5" customWidth="1"/>
    <col min="8201" max="8201" width="13.33203125" customWidth="1"/>
    <col min="8202" max="8202" width="19.1640625" customWidth="1"/>
    <col min="8203" max="8203" width="28.83203125" customWidth="1"/>
    <col min="8204" max="8204" width="6.83203125" customWidth="1"/>
    <col min="8205" max="8206" width="6.6640625" customWidth="1"/>
    <col min="8207" max="8207" width="5.83203125" customWidth="1"/>
    <col min="8208" max="8208" width="18.5" customWidth="1"/>
    <col min="8209" max="8209" width="6.83203125" customWidth="1"/>
    <col min="8211" max="8211" width="0" hidden="1" customWidth="1"/>
    <col min="8212" max="8212" width="14.83203125" bestFit="1" customWidth="1"/>
    <col min="8449" max="8449" width="7" customWidth="1"/>
    <col min="8450" max="8450" width="30.1640625" customWidth="1"/>
    <col min="8451" max="8451" width="13.83203125" customWidth="1"/>
    <col min="8452" max="8452" width="7.1640625" customWidth="1"/>
    <col min="8453" max="8453" width="8.5" customWidth="1"/>
    <col min="8454" max="8454" width="6.6640625" customWidth="1"/>
    <col min="8455" max="8455" width="7.33203125" customWidth="1"/>
    <col min="8456" max="8456" width="7.5" customWidth="1"/>
    <col min="8457" max="8457" width="13.33203125" customWidth="1"/>
    <col min="8458" max="8458" width="19.1640625" customWidth="1"/>
    <col min="8459" max="8459" width="28.83203125" customWidth="1"/>
    <col min="8460" max="8460" width="6.83203125" customWidth="1"/>
    <col min="8461" max="8462" width="6.6640625" customWidth="1"/>
    <col min="8463" max="8463" width="5.83203125" customWidth="1"/>
    <col min="8464" max="8464" width="18.5" customWidth="1"/>
    <col min="8465" max="8465" width="6.83203125" customWidth="1"/>
    <col min="8467" max="8467" width="0" hidden="1" customWidth="1"/>
    <col min="8468" max="8468" width="14.83203125" bestFit="1" customWidth="1"/>
    <col min="8705" max="8705" width="7" customWidth="1"/>
    <col min="8706" max="8706" width="30.1640625" customWidth="1"/>
    <col min="8707" max="8707" width="13.83203125" customWidth="1"/>
    <col min="8708" max="8708" width="7.1640625" customWidth="1"/>
    <col min="8709" max="8709" width="8.5" customWidth="1"/>
    <col min="8710" max="8710" width="6.6640625" customWidth="1"/>
    <col min="8711" max="8711" width="7.33203125" customWidth="1"/>
    <col min="8712" max="8712" width="7.5" customWidth="1"/>
    <col min="8713" max="8713" width="13.33203125" customWidth="1"/>
    <col min="8714" max="8714" width="19.1640625" customWidth="1"/>
    <col min="8715" max="8715" width="28.83203125" customWidth="1"/>
    <col min="8716" max="8716" width="6.83203125" customWidth="1"/>
    <col min="8717" max="8718" width="6.6640625" customWidth="1"/>
    <col min="8719" max="8719" width="5.83203125" customWidth="1"/>
    <col min="8720" max="8720" width="18.5" customWidth="1"/>
    <col min="8721" max="8721" width="6.83203125" customWidth="1"/>
    <col min="8723" max="8723" width="0" hidden="1" customWidth="1"/>
    <col min="8724" max="8724" width="14.83203125" bestFit="1" customWidth="1"/>
    <col min="8961" max="8961" width="7" customWidth="1"/>
    <col min="8962" max="8962" width="30.1640625" customWidth="1"/>
    <col min="8963" max="8963" width="13.83203125" customWidth="1"/>
    <col min="8964" max="8964" width="7.1640625" customWidth="1"/>
    <col min="8965" max="8965" width="8.5" customWidth="1"/>
    <col min="8966" max="8966" width="6.6640625" customWidth="1"/>
    <col min="8967" max="8967" width="7.33203125" customWidth="1"/>
    <col min="8968" max="8968" width="7.5" customWidth="1"/>
    <col min="8969" max="8969" width="13.33203125" customWidth="1"/>
    <col min="8970" max="8970" width="19.1640625" customWidth="1"/>
    <col min="8971" max="8971" width="28.83203125" customWidth="1"/>
    <col min="8972" max="8972" width="6.83203125" customWidth="1"/>
    <col min="8973" max="8974" width="6.6640625" customWidth="1"/>
    <col min="8975" max="8975" width="5.83203125" customWidth="1"/>
    <col min="8976" max="8976" width="18.5" customWidth="1"/>
    <col min="8977" max="8977" width="6.83203125" customWidth="1"/>
    <col min="8979" max="8979" width="0" hidden="1" customWidth="1"/>
    <col min="8980" max="8980" width="14.83203125" bestFit="1" customWidth="1"/>
    <col min="9217" max="9217" width="7" customWidth="1"/>
    <col min="9218" max="9218" width="30.1640625" customWidth="1"/>
    <col min="9219" max="9219" width="13.83203125" customWidth="1"/>
    <col min="9220" max="9220" width="7.1640625" customWidth="1"/>
    <col min="9221" max="9221" width="8.5" customWidth="1"/>
    <col min="9222" max="9222" width="6.6640625" customWidth="1"/>
    <col min="9223" max="9223" width="7.33203125" customWidth="1"/>
    <col min="9224" max="9224" width="7.5" customWidth="1"/>
    <col min="9225" max="9225" width="13.33203125" customWidth="1"/>
    <col min="9226" max="9226" width="19.1640625" customWidth="1"/>
    <col min="9227" max="9227" width="28.83203125" customWidth="1"/>
    <col min="9228" max="9228" width="6.83203125" customWidth="1"/>
    <col min="9229" max="9230" width="6.6640625" customWidth="1"/>
    <col min="9231" max="9231" width="5.83203125" customWidth="1"/>
    <col min="9232" max="9232" width="18.5" customWidth="1"/>
    <col min="9233" max="9233" width="6.83203125" customWidth="1"/>
    <col min="9235" max="9235" width="0" hidden="1" customWidth="1"/>
    <col min="9236" max="9236" width="14.83203125" bestFit="1" customWidth="1"/>
    <col min="9473" max="9473" width="7" customWidth="1"/>
    <col min="9474" max="9474" width="30.1640625" customWidth="1"/>
    <col min="9475" max="9475" width="13.83203125" customWidth="1"/>
    <col min="9476" max="9476" width="7.1640625" customWidth="1"/>
    <col min="9477" max="9477" width="8.5" customWidth="1"/>
    <col min="9478" max="9478" width="6.6640625" customWidth="1"/>
    <col min="9479" max="9479" width="7.33203125" customWidth="1"/>
    <col min="9480" max="9480" width="7.5" customWidth="1"/>
    <col min="9481" max="9481" width="13.33203125" customWidth="1"/>
    <col min="9482" max="9482" width="19.1640625" customWidth="1"/>
    <col min="9483" max="9483" width="28.83203125" customWidth="1"/>
    <col min="9484" max="9484" width="6.83203125" customWidth="1"/>
    <col min="9485" max="9486" width="6.6640625" customWidth="1"/>
    <col min="9487" max="9487" width="5.83203125" customWidth="1"/>
    <col min="9488" max="9488" width="18.5" customWidth="1"/>
    <col min="9489" max="9489" width="6.83203125" customWidth="1"/>
    <col min="9491" max="9491" width="0" hidden="1" customWidth="1"/>
    <col min="9492" max="9492" width="14.83203125" bestFit="1" customWidth="1"/>
    <col min="9729" max="9729" width="7" customWidth="1"/>
    <col min="9730" max="9730" width="30.1640625" customWidth="1"/>
    <col min="9731" max="9731" width="13.83203125" customWidth="1"/>
    <col min="9732" max="9732" width="7.1640625" customWidth="1"/>
    <col min="9733" max="9733" width="8.5" customWidth="1"/>
    <col min="9734" max="9734" width="6.6640625" customWidth="1"/>
    <col min="9735" max="9735" width="7.33203125" customWidth="1"/>
    <col min="9736" max="9736" width="7.5" customWidth="1"/>
    <col min="9737" max="9737" width="13.33203125" customWidth="1"/>
    <col min="9738" max="9738" width="19.1640625" customWidth="1"/>
    <col min="9739" max="9739" width="28.83203125" customWidth="1"/>
    <col min="9740" max="9740" width="6.83203125" customWidth="1"/>
    <col min="9741" max="9742" width="6.6640625" customWidth="1"/>
    <col min="9743" max="9743" width="5.83203125" customWidth="1"/>
    <col min="9744" max="9744" width="18.5" customWidth="1"/>
    <col min="9745" max="9745" width="6.83203125" customWidth="1"/>
    <col min="9747" max="9747" width="0" hidden="1" customWidth="1"/>
    <col min="9748" max="9748" width="14.83203125" bestFit="1" customWidth="1"/>
    <col min="9985" max="9985" width="7" customWidth="1"/>
    <col min="9986" max="9986" width="30.1640625" customWidth="1"/>
    <col min="9987" max="9987" width="13.83203125" customWidth="1"/>
    <col min="9988" max="9988" width="7.1640625" customWidth="1"/>
    <col min="9989" max="9989" width="8.5" customWidth="1"/>
    <col min="9990" max="9990" width="6.6640625" customWidth="1"/>
    <col min="9991" max="9991" width="7.33203125" customWidth="1"/>
    <col min="9992" max="9992" width="7.5" customWidth="1"/>
    <col min="9993" max="9993" width="13.33203125" customWidth="1"/>
    <col min="9994" max="9994" width="19.1640625" customWidth="1"/>
    <col min="9995" max="9995" width="28.83203125" customWidth="1"/>
    <col min="9996" max="9996" width="6.83203125" customWidth="1"/>
    <col min="9997" max="9998" width="6.6640625" customWidth="1"/>
    <col min="9999" max="9999" width="5.83203125" customWidth="1"/>
    <col min="10000" max="10000" width="18.5" customWidth="1"/>
    <col min="10001" max="10001" width="6.83203125" customWidth="1"/>
    <col min="10003" max="10003" width="0" hidden="1" customWidth="1"/>
    <col min="10004" max="10004" width="14.83203125" bestFit="1" customWidth="1"/>
    <col min="10241" max="10241" width="7" customWidth="1"/>
    <col min="10242" max="10242" width="30.1640625" customWidth="1"/>
    <col min="10243" max="10243" width="13.83203125" customWidth="1"/>
    <col min="10244" max="10244" width="7.1640625" customWidth="1"/>
    <col min="10245" max="10245" width="8.5" customWidth="1"/>
    <col min="10246" max="10246" width="6.6640625" customWidth="1"/>
    <col min="10247" max="10247" width="7.33203125" customWidth="1"/>
    <col min="10248" max="10248" width="7.5" customWidth="1"/>
    <col min="10249" max="10249" width="13.33203125" customWidth="1"/>
    <col min="10250" max="10250" width="19.1640625" customWidth="1"/>
    <col min="10251" max="10251" width="28.83203125" customWidth="1"/>
    <col min="10252" max="10252" width="6.83203125" customWidth="1"/>
    <col min="10253" max="10254" width="6.6640625" customWidth="1"/>
    <col min="10255" max="10255" width="5.83203125" customWidth="1"/>
    <col min="10256" max="10256" width="18.5" customWidth="1"/>
    <col min="10257" max="10257" width="6.83203125" customWidth="1"/>
    <col min="10259" max="10259" width="0" hidden="1" customWidth="1"/>
    <col min="10260" max="10260" width="14.83203125" bestFit="1" customWidth="1"/>
    <col min="10497" max="10497" width="7" customWidth="1"/>
    <col min="10498" max="10498" width="30.1640625" customWidth="1"/>
    <col min="10499" max="10499" width="13.83203125" customWidth="1"/>
    <col min="10500" max="10500" width="7.1640625" customWidth="1"/>
    <col min="10501" max="10501" width="8.5" customWidth="1"/>
    <col min="10502" max="10502" width="6.6640625" customWidth="1"/>
    <col min="10503" max="10503" width="7.33203125" customWidth="1"/>
    <col min="10504" max="10504" width="7.5" customWidth="1"/>
    <col min="10505" max="10505" width="13.33203125" customWidth="1"/>
    <col min="10506" max="10506" width="19.1640625" customWidth="1"/>
    <col min="10507" max="10507" width="28.83203125" customWidth="1"/>
    <col min="10508" max="10508" width="6.83203125" customWidth="1"/>
    <col min="10509" max="10510" width="6.6640625" customWidth="1"/>
    <col min="10511" max="10511" width="5.83203125" customWidth="1"/>
    <col min="10512" max="10512" width="18.5" customWidth="1"/>
    <col min="10513" max="10513" width="6.83203125" customWidth="1"/>
    <col min="10515" max="10515" width="0" hidden="1" customWidth="1"/>
    <col min="10516" max="10516" width="14.83203125" bestFit="1" customWidth="1"/>
    <col min="10753" max="10753" width="7" customWidth="1"/>
    <col min="10754" max="10754" width="30.1640625" customWidth="1"/>
    <col min="10755" max="10755" width="13.83203125" customWidth="1"/>
    <col min="10756" max="10756" width="7.1640625" customWidth="1"/>
    <col min="10757" max="10757" width="8.5" customWidth="1"/>
    <col min="10758" max="10758" width="6.6640625" customWidth="1"/>
    <col min="10759" max="10759" width="7.33203125" customWidth="1"/>
    <col min="10760" max="10760" width="7.5" customWidth="1"/>
    <col min="10761" max="10761" width="13.33203125" customWidth="1"/>
    <col min="10762" max="10762" width="19.1640625" customWidth="1"/>
    <col min="10763" max="10763" width="28.83203125" customWidth="1"/>
    <col min="10764" max="10764" width="6.83203125" customWidth="1"/>
    <col min="10765" max="10766" width="6.6640625" customWidth="1"/>
    <col min="10767" max="10767" width="5.83203125" customWidth="1"/>
    <col min="10768" max="10768" width="18.5" customWidth="1"/>
    <col min="10769" max="10769" width="6.83203125" customWidth="1"/>
    <col min="10771" max="10771" width="0" hidden="1" customWidth="1"/>
    <col min="10772" max="10772" width="14.83203125" bestFit="1" customWidth="1"/>
    <col min="11009" max="11009" width="7" customWidth="1"/>
    <col min="11010" max="11010" width="30.1640625" customWidth="1"/>
    <col min="11011" max="11011" width="13.83203125" customWidth="1"/>
    <col min="11012" max="11012" width="7.1640625" customWidth="1"/>
    <col min="11013" max="11013" width="8.5" customWidth="1"/>
    <col min="11014" max="11014" width="6.6640625" customWidth="1"/>
    <col min="11015" max="11015" width="7.33203125" customWidth="1"/>
    <col min="11016" max="11016" width="7.5" customWidth="1"/>
    <col min="11017" max="11017" width="13.33203125" customWidth="1"/>
    <col min="11018" max="11018" width="19.1640625" customWidth="1"/>
    <col min="11019" max="11019" width="28.83203125" customWidth="1"/>
    <col min="11020" max="11020" width="6.83203125" customWidth="1"/>
    <col min="11021" max="11022" width="6.6640625" customWidth="1"/>
    <col min="11023" max="11023" width="5.83203125" customWidth="1"/>
    <col min="11024" max="11024" width="18.5" customWidth="1"/>
    <col min="11025" max="11025" width="6.83203125" customWidth="1"/>
    <col min="11027" max="11027" width="0" hidden="1" customWidth="1"/>
    <col min="11028" max="11028" width="14.83203125" bestFit="1" customWidth="1"/>
    <col min="11265" max="11265" width="7" customWidth="1"/>
    <col min="11266" max="11266" width="30.1640625" customWidth="1"/>
    <col min="11267" max="11267" width="13.83203125" customWidth="1"/>
    <col min="11268" max="11268" width="7.1640625" customWidth="1"/>
    <col min="11269" max="11269" width="8.5" customWidth="1"/>
    <col min="11270" max="11270" width="6.6640625" customWidth="1"/>
    <col min="11271" max="11271" width="7.33203125" customWidth="1"/>
    <col min="11272" max="11272" width="7.5" customWidth="1"/>
    <col min="11273" max="11273" width="13.33203125" customWidth="1"/>
    <col min="11274" max="11274" width="19.1640625" customWidth="1"/>
    <col min="11275" max="11275" width="28.83203125" customWidth="1"/>
    <col min="11276" max="11276" width="6.83203125" customWidth="1"/>
    <col min="11277" max="11278" width="6.6640625" customWidth="1"/>
    <col min="11279" max="11279" width="5.83203125" customWidth="1"/>
    <col min="11280" max="11280" width="18.5" customWidth="1"/>
    <col min="11281" max="11281" width="6.83203125" customWidth="1"/>
    <col min="11283" max="11283" width="0" hidden="1" customWidth="1"/>
    <col min="11284" max="11284" width="14.83203125" bestFit="1" customWidth="1"/>
    <col min="11521" max="11521" width="7" customWidth="1"/>
    <col min="11522" max="11522" width="30.1640625" customWidth="1"/>
    <col min="11523" max="11523" width="13.83203125" customWidth="1"/>
    <col min="11524" max="11524" width="7.1640625" customWidth="1"/>
    <col min="11525" max="11525" width="8.5" customWidth="1"/>
    <col min="11526" max="11526" width="6.6640625" customWidth="1"/>
    <col min="11527" max="11527" width="7.33203125" customWidth="1"/>
    <col min="11528" max="11528" width="7.5" customWidth="1"/>
    <col min="11529" max="11529" width="13.33203125" customWidth="1"/>
    <col min="11530" max="11530" width="19.1640625" customWidth="1"/>
    <col min="11531" max="11531" width="28.83203125" customWidth="1"/>
    <col min="11532" max="11532" width="6.83203125" customWidth="1"/>
    <col min="11533" max="11534" width="6.6640625" customWidth="1"/>
    <col min="11535" max="11535" width="5.83203125" customWidth="1"/>
    <col min="11536" max="11536" width="18.5" customWidth="1"/>
    <col min="11537" max="11537" width="6.83203125" customWidth="1"/>
    <col min="11539" max="11539" width="0" hidden="1" customWidth="1"/>
    <col min="11540" max="11540" width="14.83203125" bestFit="1" customWidth="1"/>
    <col min="11777" max="11777" width="7" customWidth="1"/>
    <col min="11778" max="11778" width="30.1640625" customWidth="1"/>
    <col min="11779" max="11779" width="13.83203125" customWidth="1"/>
    <col min="11780" max="11780" width="7.1640625" customWidth="1"/>
    <col min="11781" max="11781" width="8.5" customWidth="1"/>
    <col min="11782" max="11782" width="6.6640625" customWidth="1"/>
    <col min="11783" max="11783" width="7.33203125" customWidth="1"/>
    <col min="11784" max="11784" width="7.5" customWidth="1"/>
    <col min="11785" max="11785" width="13.33203125" customWidth="1"/>
    <col min="11786" max="11786" width="19.1640625" customWidth="1"/>
    <col min="11787" max="11787" width="28.83203125" customWidth="1"/>
    <col min="11788" max="11788" width="6.83203125" customWidth="1"/>
    <col min="11789" max="11790" width="6.6640625" customWidth="1"/>
    <col min="11791" max="11791" width="5.83203125" customWidth="1"/>
    <col min="11792" max="11792" width="18.5" customWidth="1"/>
    <col min="11793" max="11793" width="6.83203125" customWidth="1"/>
    <col min="11795" max="11795" width="0" hidden="1" customWidth="1"/>
    <col min="11796" max="11796" width="14.83203125" bestFit="1" customWidth="1"/>
    <col min="12033" max="12033" width="7" customWidth="1"/>
    <col min="12034" max="12034" width="30.1640625" customWidth="1"/>
    <col min="12035" max="12035" width="13.83203125" customWidth="1"/>
    <col min="12036" max="12036" width="7.1640625" customWidth="1"/>
    <col min="12037" max="12037" width="8.5" customWidth="1"/>
    <col min="12038" max="12038" width="6.6640625" customWidth="1"/>
    <col min="12039" max="12039" width="7.33203125" customWidth="1"/>
    <col min="12040" max="12040" width="7.5" customWidth="1"/>
    <col min="12041" max="12041" width="13.33203125" customWidth="1"/>
    <col min="12042" max="12042" width="19.1640625" customWidth="1"/>
    <col min="12043" max="12043" width="28.83203125" customWidth="1"/>
    <col min="12044" max="12044" width="6.83203125" customWidth="1"/>
    <col min="12045" max="12046" width="6.6640625" customWidth="1"/>
    <col min="12047" max="12047" width="5.83203125" customWidth="1"/>
    <col min="12048" max="12048" width="18.5" customWidth="1"/>
    <col min="12049" max="12049" width="6.83203125" customWidth="1"/>
    <col min="12051" max="12051" width="0" hidden="1" customWidth="1"/>
    <col min="12052" max="12052" width="14.83203125" bestFit="1" customWidth="1"/>
    <col min="12289" max="12289" width="7" customWidth="1"/>
    <col min="12290" max="12290" width="30.1640625" customWidth="1"/>
    <col min="12291" max="12291" width="13.83203125" customWidth="1"/>
    <col min="12292" max="12292" width="7.1640625" customWidth="1"/>
    <col min="12293" max="12293" width="8.5" customWidth="1"/>
    <col min="12294" max="12294" width="6.6640625" customWidth="1"/>
    <col min="12295" max="12295" width="7.33203125" customWidth="1"/>
    <col min="12296" max="12296" width="7.5" customWidth="1"/>
    <col min="12297" max="12297" width="13.33203125" customWidth="1"/>
    <col min="12298" max="12298" width="19.1640625" customWidth="1"/>
    <col min="12299" max="12299" width="28.83203125" customWidth="1"/>
    <col min="12300" max="12300" width="6.83203125" customWidth="1"/>
    <col min="12301" max="12302" width="6.6640625" customWidth="1"/>
    <col min="12303" max="12303" width="5.83203125" customWidth="1"/>
    <col min="12304" max="12304" width="18.5" customWidth="1"/>
    <col min="12305" max="12305" width="6.83203125" customWidth="1"/>
    <col min="12307" max="12307" width="0" hidden="1" customWidth="1"/>
    <col min="12308" max="12308" width="14.83203125" bestFit="1" customWidth="1"/>
    <col min="12545" max="12545" width="7" customWidth="1"/>
    <col min="12546" max="12546" width="30.1640625" customWidth="1"/>
    <col min="12547" max="12547" width="13.83203125" customWidth="1"/>
    <col min="12548" max="12548" width="7.1640625" customWidth="1"/>
    <col min="12549" max="12549" width="8.5" customWidth="1"/>
    <col min="12550" max="12550" width="6.6640625" customWidth="1"/>
    <col min="12551" max="12551" width="7.33203125" customWidth="1"/>
    <col min="12552" max="12552" width="7.5" customWidth="1"/>
    <col min="12553" max="12553" width="13.33203125" customWidth="1"/>
    <col min="12554" max="12554" width="19.1640625" customWidth="1"/>
    <col min="12555" max="12555" width="28.83203125" customWidth="1"/>
    <col min="12556" max="12556" width="6.83203125" customWidth="1"/>
    <col min="12557" max="12558" width="6.6640625" customWidth="1"/>
    <col min="12559" max="12559" width="5.83203125" customWidth="1"/>
    <col min="12560" max="12560" width="18.5" customWidth="1"/>
    <col min="12561" max="12561" width="6.83203125" customWidth="1"/>
    <col min="12563" max="12563" width="0" hidden="1" customWidth="1"/>
    <col min="12564" max="12564" width="14.83203125" bestFit="1" customWidth="1"/>
    <col min="12801" max="12801" width="7" customWidth="1"/>
    <col min="12802" max="12802" width="30.1640625" customWidth="1"/>
    <col min="12803" max="12803" width="13.83203125" customWidth="1"/>
    <col min="12804" max="12804" width="7.1640625" customWidth="1"/>
    <col min="12805" max="12805" width="8.5" customWidth="1"/>
    <col min="12806" max="12806" width="6.6640625" customWidth="1"/>
    <col min="12807" max="12807" width="7.33203125" customWidth="1"/>
    <col min="12808" max="12808" width="7.5" customWidth="1"/>
    <col min="12809" max="12809" width="13.33203125" customWidth="1"/>
    <col min="12810" max="12810" width="19.1640625" customWidth="1"/>
    <col min="12811" max="12811" width="28.83203125" customWidth="1"/>
    <col min="12812" max="12812" width="6.83203125" customWidth="1"/>
    <col min="12813" max="12814" width="6.6640625" customWidth="1"/>
    <col min="12815" max="12815" width="5.83203125" customWidth="1"/>
    <col min="12816" max="12816" width="18.5" customWidth="1"/>
    <col min="12817" max="12817" width="6.83203125" customWidth="1"/>
    <col min="12819" max="12819" width="0" hidden="1" customWidth="1"/>
    <col min="12820" max="12820" width="14.83203125" bestFit="1" customWidth="1"/>
    <col min="13057" max="13057" width="7" customWidth="1"/>
    <col min="13058" max="13058" width="30.1640625" customWidth="1"/>
    <col min="13059" max="13059" width="13.83203125" customWidth="1"/>
    <col min="13060" max="13060" width="7.1640625" customWidth="1"/>
    <col min="13061" max="13061" width="8.5" customWidth="1"/>
    <col min="13062" max="13062" width="6.6640625" customWidth="1"/>
    <col min="13063" max="13063" width="7.33203125" customWidth="1"/>
    <col min="13064" max="13064" width="7.5" customWidth="1"/>
    <col min="13065" max="13065" width="13.33203125" customWidth="1"/>
    <col min="13066" max="13066" width="19.1640625" customWidth="1"/>
    <col min="13067" max="13067" width="28.83203125" customWidth="1"/>
    <col min="13068" max="13068" width="6.83203125" customWidth="1"/>
    <col min="13069" max="13070" width="6.6640625" customWidth="1"/>
    <col min="13071" max="13071" width="5.83203125" customWidth="1"/>
    <col min="13072" max="13072" width="18.5" customWidth="1"/>
    <col min="13073" max="13073" width="6.83203125" customWidth="1"/>
    <col min="13075" max="13075" width="0" hidden="1" customWidth="1"/>
    <col min="13076" max="13076" width="14.83203125" bestFit="1" customWidth="1"/>
    <col min="13313" max="13313" width="7" customWidth="1"/>
    <col min="13314" max="13314" width="30.1640625" customWidth="1"/>
    <col min="13315" max="13315" width="13.83203125" customWidth="1"/>
    <col min="13316" max="13316" width="7.1640625" customWidth="1"/>
    <col min="13317" max="13317" width="8.5" customWidth="1"/>
    <col min="13318" max="13318" width="6.6640625" customWidth="1"/>
    <col min="13319" max="13319" width="7.33203125" customWidth="1"/>
    <col min="13320" max="13320" width="7.5" customWidth="1"/>
    <col min="13321" max="13321" width="13.33203125" customWidth="1"/>
    <col min="13322" max="13322" width="19.1640625" customWidth="1"/>
    <col min="13323" max="13323" width="28.83203125" customWidth="1"/>
    <col min="13324" max="13324" width="6.83203125" customWidth="1"/>
    <col min="13325" max="13326" width="6.6640625" customWidth="1"/>
    <col min="13327" max="13327" width="5.83203125" customWidth="1"/>
    <col min="13328" max="13328" width="18.5" customWidth="1"/>
    <col min="13329" max="13329" width="6.83203125" customWidth="1"/>
    <col min="13331" max="13331" width="0" hidden="1" customWidth="1"/>
    <col min="13332" max="13332" width="14.83203125" bestFit="1" customWidth="1"/>
    <col min="13569" max="13569" width="7" customWidth="1"/>
    <col min="13570" max="13570" width="30.1640625" customWidth="1"/>
    <col min="13571" max="13571" width="13.83203125" customWidth="1"/>
    <col min="13572" max="13572" width="7.1640625" customWidth="1"/>
    <col min="13573" max="13573" width="8.5" customWidth="1"/>
    <col min="13574" max="13574" width="6.6640625" customWidth="1"/>
    <col min="13575" max="13575" width="7.33203125" customWidth="1"/>
    <col min="13576" max="13576" width="7.5" customWidth="1"/>
    <col min="13577" max="13577" width="13.33203125" customWidth="1"/>
    <col min="13578" max="13578" width="19.1640625" customWidth="1"/>
    <col min="13579" max="13579" width="28.83203125" customWidth="1"/>
    <col min="13580" max="13580" width="6.83203125" customWidth="1"/>
    <col min="13581" max="13582" width="6.6640625" customWidth="1"/>
    <col min="13583" max="13583" width="5.83203125" customWidth="1"/>
    <col min="13584" max="13584" width="18.5" customWidth="1"/>
    <col min="13585" max="13585" width="6.83203125" customWidth="1"/>
    <col min="13587" max="13587" width="0" hidden="1" customWidth="1"/>
    <col min="13588" max="13588" width="14.83203125" bestFit="1" customWidth="1"/>
    <col min="13825" max="13825" width="7" customWidth="1"/>
    <col min="13826" max="13826" width="30.1640625" customWidth="1"/>
    <col min="13827" max="13827" width="13.83203125" customWidth="1"/>
    <col min="13828" max="13828" width="7.1640625" customWidth="1"/>
    <col min="13829" max="13829" width="8.5" customWidth="1"/>
    <col min="13830" max="13830" width="6.6640625" customWidth="1"/>
    <col min="13831" max="13831" width="7.33203125" customWidth="1"/>
    <col min="13832" max="13832" width="7.5" customWidth="1"/>
    <col min="13833" max="13833" width="13.33203125" customWidth="1"/>
    <col min="13834" max="13834" width="19.1640625" customWidth="1"/>
    <col min="13835" max="13835" width="28.83203125" customWidth="1"/>
    <col min="13836" max="13836" width="6.83203125" customWidth="1"/>
    <col min="13837" max="13838" width="6.6640625" customWidth="1"/>
    <col min="13839" max="13839" width="5.83203125" customWidth="1"/>
    <col min="13840" max="13840" width="18.5" customWidth="1"/>
    <col min="13841" max="13841" width="6.83203125" customWidth="1"/>
    <col min="13843" max="13843" width="0" hidden="1" customWidth="1"/>
    <col min="13844" max="13844" width="14.83203125" bestFit="1" customWidth="1"/>
    <col min="14081" max="14081" width="7" customWidth="1"/>
    <col min="14082" max="14082" width="30.1640625" customWidth="1"/>
    <col min="14083" max="14083" width="13.83203125" customWidth="1"/>
    <col min="14084" max="14084" width="7.1640625" customWidth="1"/>
    <col min="14085" max="14085" width="8.5" customWidth="1"/>
    <col min="14086" max="14086" width="6.6640625" customWidth="1"/>
    <col min="14087" max="14087" width="7.33203125" customWidth="1"/>
    <col min="14088" max="14088" width="7.5" customWidth="1"/>
    <col min="14089" max="14089" width="13.33203125" customWidth="1"/>
    <col min="14090" max="14090" width="19.1640625" customWidth="1"/>
    <col min="14091" max="14091" width="28.83203125" customWidth="1"/>
    <col min="14092" max="14092" width="6.83203125" customWidth="1"/>
    <col min="14093" max="14094" width="6.6640625" customWidth="1"/>
    <col min="14095" max="14095" width="5.83203125" customWidth="1"/>
    <col min="14096" max="14096" width="18.5" customWidth="1"/>
    <col min="14097" max="14097" width="6.83203125" customWidth="1"/>
    <col min="14099" max="14099" width="0" hidden="1" customWidth="1"/>
    <col min="14100" max="14100" width="14.83203125" bestFit="1" customWidth="1"/>
    <col min="14337" max="14337" width="7" customWidth="1"/>
    <col min="14338" max="14338" width="30.1640625" customWidth="1"/>
    <col min="14339" max="14339" width="13.83203125" customWidth="1"/>
    <col min="14340" max="14340" width="7.1640625" customWidth="1"/>
    <col min="14341" max="14341" width="8.5" customWidth="1"/>
    <col min="14342" max="14342" width="6.6640625" customWidth="1"/>
    <col min="14343" max="14343" width="7.33203125" customWidth="1"/>
    <col min="14344" max="14344" width="7.5" customWidth="1"/>
    <col min="14345" max="14345" width="13.33203125" customWidth="1"/>
    <col min="14346" max="14346" width="19.1640625" customWidth="1"/>
    <col min="14347" max="14347" width="28.83203125" customWidth="1"/>
    <col min="14348" max="14348" width="6.83203125" customWidth="1"/>
    <col min="14349" max="14350" width="6.6640625" customWidth="1"/>
    <col min="14351" max="14351" width="5.83203125" customWidth="1"/>
    <col min="14352" max="14352" width="18.5" customWidth="1"/>
    <col min="14353" max="14353" width="6.83203125" customWidth="1"/>
    <col min="14355" max="14355" width="0" hidden="1" customWidth="1"/>
    <col min="14356" max="14356" width="14.83203125" bestFit="1" customWidth="1"/>
    <col min="14593" max="14593" width="7" customWidth="1"/>
    <col min="14594" max="14594" width="30.1640625" customWidth="1"/>
    <col min="14595" max="14595" width="13.83203125" customWidth="1"/>
    <col min="14596" max="14596" width="7.1640625" customWidth="1"/>
    <col min="14597" max="14597" width="8.5" customWidth="1"/>
    <col min="14598" max="14598" width="6.6640625" customWidth="1"/>
    <col min="14599" max="14599" width="7.33203125" customWidth="1"/>
    <col min="14600" max="14600" width="7.5" customWidth="1"/>
    <col min="14601" max="14601" width="13.33203125" customWidth="1"/>
    <col min="14602" max="14602" width="19.1640625" customWidth="1"/>
    <col min="14603" max="14603" width="28.83203125" customWidth="1"/>
    <col min="14604" max="14604" width="6.83203125" customWidth="1"/>
    <col min="14605" max="14606" width="6.6640625" customWidth="1"/>
    <col min="14607" max="14607" width="5.83203125" customWidth="1"/>
    <col min="14608" max="14608" width="18.5" customWidth="1"/>
    <col min="14609" max="14609" width="6.83203125" customWidth="1"/>
    <col min="14611" max="14611" width="0" hidden="1" customWidth="1"/>
    <col min="14612" max="14612" width="14.83203125" bestFit="1" customWidth="1"/>
    <col min="14849" max="14849" width="7" customWidth="1"/>
    <col min="14850" max="14850" width="30.1640625" customWidth="1"/>
    <col min="14851" max="14851" width="13.83203125" customWidth="1"/>
    <col min="14852" max="14852" width="7.1640625" customWidth="1"/>
    <col min="14853" max="14853" width="8.5" customWidth="1"/>
    <col min="14854" max="14854" width="6.6640625" customWidth="1"/>
    <col min="14855" max="14855" width="7.33203125" customWidth="1"/>
    <col min="14856" max="14856" width="7.5" customWidth="1"/>
    <col min="14857" max="14857" width="13.33203125" customWidth="1"/>
    <col min="14858" max="14858" width="19.1640625" customWidth="1"/>
    <col min="14859" max="14859" width="28.83203125" customWidth="1"/>
    <col min="14860" max="14860" width="6.83203125" customWidth="1"/>
    <col min="14861" max="14862" width="6.6640625" customWidth="1"/>
    <col min="14863" max="14863" width="5.83203125" customWidth="1"/>
    <col min="14864" max="14864" width="18.5" customWidth="1"/>
    <col min="14865" max="14865" width="6.83203125" customWidth="1"/>
    <col min="14867" max="14867" width="0" hidden="1" customWidth="1"/>
    <col min="14868" max="14868" width="14.83203125" bestFit="1" customWidth="1"/>
    <col min="15105" max="15105" width="7" customWidth="1"/>
    <col min="15106" max="15106" width="30.1640625" customWidth="1"/>
    <col min="15107" max="15107" width="13.83203125" customWidth="1"/>
    <col min="15108" max="15108" width="7.1640625" customWidth="1"/>
    <col min="15109" max="15109" width="8.5" customWidth="1"/>
    <col min="15110" max="15110" width="6.6640625" customWidth="1"/>
    <col min="15111" max="15111" width="7.33203125" customWidth="1"/>
    <col min="15112" max="15112" width="7.5" customWidth="1"/>
    <col min="15113" max="15113" width="13.33203125" customWidth="1"/>
    <col min="15114" max="15114" width="19.1640625" customWidth="1"/>
    <col min="15115" max="15115" width="28.83203125" customWidth="1"/>
    <col min="15116" max="15116" width="6.83203125" customWidth="1"/>
    <col min="15117" max="15118" width="6.6640625" customWidth="1"/>
    <col min="15119" max="15119" width="5.83203125" customWidth="1"/>
    <col min="15120" max="15120" width="18.5" customWidth="1"/>
    <col min="15121" max="15121" width="6.83203125" customWidth="1"/>
    <col min="15123" max="15123" width="0" hidden="1" customWidth="1"/>
    <col min="15124" max="15124" width="14.83203125" bestFit="1" customWidth="1"/>
    <col min="15361" max="15361" width="7" customWidth="1"/>
    <col min="15362" max="15362" width="30.1640625" customWidth="1"/>
    <col min="15363" max="15363" width="13.83203125" customWidth="1"/>
    <col min="15364" max="15364" width="7.1640625" customWidth="1"/>
    <col min="15365" max="15365" width="8.5" customWidth="1"/>
    <col min="15366" max="15366" width="6.6640625" customWidth="1"/>
    <col min="15367" max="15367" width="7.33203125" customWidth="1"/>
    <col min="15368" max="15368" width="7.5" customWidth="1"/>
    <col min="15369" max="15369" width="13.33203125" customWidth="1"/>
    <col min="15370" max="15370" width="19.1640625" customWidth="1"/>
    <col min="15371" max="15371" width="28.83203125" customWidth="1"/>
    <col min="15372" max="15372" width="6.83203125" customWidth="1"/>
    <col min="15373" max="15374" width="6.6640625" customWidth="1"/>
    <col min="15375" max="15375" width="5.83203125" customWidth="1"/>
    <col min="15376" max="15376" width="18.5" customWidth="1"/>
    <col min="15377" max="15377" width="6.83203125" customWidth="1"/>
    <col min="15379" max="15379" width="0" hidden="1" customWidth="1"/>
    <col min="15380" max="15380" width="14.83203125" bestFit="1" customWidth="1"/>
    <col min="15617" max="15617" width="7" customWidth="1"/>
    <col min="15618" max="15618" width="30.1640625" customWidth="1"/>
    <col min="15619" max="15619" width="13.83203125" customWidth="1"/>
    <col min="15620" max="15620" width="7.1640625" customWidth="1"/>
    <col min="15621" max="15621" width="8.5" customWidth="1"/>
    <col min="15622" max="15622" width="6.6640625" customWidth="1"/>
    <col min="15623" max="15623" width="7.33203125" customWidth="1"/>
    <col min="15624" max="15624" width="7.5" customWidth="1"/>
    <col min="15625" max="15625" width="13.33203125" customWidth="1"/>
    <col min="15626" max="15626" width="19.1640625" customWidth="1"/>
    <col min="15627" max="15627" width="28.83203125" customWidth="1"/>
    <col min="15628" max="15628" width="6.83203125" customWidth="1"/>
    <col min="15629" max="15630" width="6.6640625" customWidth="1"/>
    <col min="15631" max="15631" width="5.83203125" customWidth="1"/>
    <col min="15632" max="15632" width="18.5" customWidth="1"/>
    <col min="15633" max="15633" width="6.83203125" customWidth="1"/>
    <col min="15635" max="15635" width="0" hidden="1" customWidth="1"/>
    <col min="15636" max="15636" width="14.83203125" bestFit="1" customWidth="1"/>
    <col min="15873" max="15873" width="7" customWidth="1"/>
    <col min="15874" max="15874" width="30.1640625" customWidth="1"/>
    <col min="15875" max="15875" width="13.83203125" customWidth="1"/>
    <col min="15876" max="15876" width="7.1640625" customWidth="1"/>
    <col min="15877" max="15877" width="8.5" customWidth="1"/>
    <col min="15878" max="15878" width="6.6640625" customWidth="1"/>
    <col min="15879" max="15879" width="7.33203125" customWidth="1"/>
    <col min="15880" max="15880" width="7.5" customWidth="1"/>
    <col min="15881" max="15881" width="13.33203125" customWidth="1"/>
    <col min="15882" max="15882" width="19.1640625" customWidth="1"/>
    <col min="15883" max="15883" width="28.83203125" customWidth="1"/>
    <col min="15884" max="15884" width="6.83203125" customWidth="1"/>
    <col min="15885" max="15886" width="6.6640625" customWidth="1"/>
    <col min="15887" max="15887" width="5.83203125" customWidth="1"/>
    <col min="15888" max="15888" width="18.5" customWidth="1"/>
    <col min="15889" max="15889" width="6.83203125" customWidth="1"/>
    <col min="15891" max="15891" width="0" hidden="1" customWidth="1"/>
    <col min="15892" max="15892" width="14.83203125" bestFit="1" customWidth="1"/>
    <col min="16129" max="16129" width="7" customWidth="1"/>
    <col min="16130" max="16130" width="30.1640625" customWidth="1"/>
    <col min="16131" max="16131" width="13.83203125" customWidth="1"/>
    <col min="16132" max="16132" width="7.1640625" customWidth="1"/>
    <col min="16133" max="16133" width="8.5" customWidth="1"/>
    <col min="16134" max="16134" width="6.6640625" customWidth="1"/>
    <col min="16135" max="16135" width="7.33203125" customWidth="1"/>
    <col min="16136" max="16136" width="7.5" customWidth="1"/>
    <col min="16137" max="16137" width="13.33203125" customWidth="1"/>
    <col min="16138" max="16138" width="19.1640625" customWidth="1"/>
    <col min="16139" max="16139" width="28.83203125" customWidth="1"/>
    <col min="16140" max="16140" width="6.83203125" customWidth="1"/>
    <col min="16141" max="16142" width="6.6640625" customWidth="1"/>
    <col min="16143" max="16143" width="5.83203125" customWidth="1"/>
    <col min="16144" max="16144" width="18.5" customWidth="1"/>
    <col min="16145" max="16145" width="6.83203125" customWidth="1"/>
    <col min="16147" max="16147" width="0" hidden="1" customWidth="1"/>
    <col min="16148" max="16148" width="14.83203125" bestFit="1" customWidth="1"/>
  </cols>
  <sheetData>
    <row r="1" spans="1:20" ht="21">
      <c r="A1" s="1919" t="s">
        <v>893</v>
      </c>
      <c r="B1" s="1919"/>
      <c r="C1" s="1919"/>
      <c r="D1" s="1919"/>
      <c r="E1" s="1919"/>
      <c r="F1" s="1919"/>
      <c r="G1" s="1919"/>
      <c r="H1" s="1919"/>
      <c r="I1" s="1919"/>
      <c r="J1" s="1919"/>
      <c r="K1" s="1919"/>
      <c r="L1" s="1919"/>
      <c r="M1" s="1919"/>
      <c r="N1" s="1919"/>
      <c r="O1" s="1919"/>
      <c r="P1" s="1919"/>
      <c r="Q1" s="1919"/>
    </row>
    <row r="2" spans="1:20" ht="21">
      <c r="A2" s="1919" t="s">
        <v>894</v>
      </c>
      <c r="B2" s="1919"/>
      <c r="C2" s="1919"/>
      <c r="D2" s="1919"/>
      <c r="E2" s="1919"/>
      <c r="F2" s="1919"/>
      <c r="G2" s="1919"/>
      <c r="H2" s="1919"/>
      <c r="I2" s="1919"/>
      <c r="J2" s="1919"/>
      <c r="K2" s="1919"/>
      <c r="L2" s="1919"/>
      <c r="M2" s="1919"/>
      <c r="N2" s="1919"/>
      <c r="O2" s="1919"/>
      <c r="P2" s="1919"/>
      <c r="Q2" s="1919"/>
    </row>
    <row r="3" spans="1:20" ht="21">
      <c r="A3" s="1919"/>
      <c r="B3" s="1919"/>
      <c r="C3" s="1919"/>
      <c r="D3" s="1919"/>
      <c r="E3" s="1919"/>
      <c r="F3" s="1919"/>
      <c r="G3" s="1919"/>
      <c r="H3" s="1919"/>
      <c r="I3" s="1919"/>
      <c r="J3" s="1919"/>
      <c r="K3" s="1919"/>
      <c r="L3" s="1919"/>
      <c r="M3" s="1919"/>
      <c r="N3" s="1919"/>
      <c r="O3" s="1919"/>
      <c r="P3" s="1919"/>
      <c r="Q3" s="1919"/>
    </row>
    <row r="4" spans="1:20">
      <c r="A4" s="98"/>
      <c r="B4" s="98"/>
      <c r="C4" s="98"/>
      <c r="D4" s="98"/>
      <c r="E4" s="99"/>
      <c r="F4" s="99"/>
      <c r="G4" s="99"/>
      <c r="H4" s="98"/>
      <c r="I4" s="98"/>
      <c r="J4" s="99"/>
      <c r="K4" s="99"/>
      <c r="L4" s="99"/>
      <c r="M4" s="99"/>
      <c r="N4" s="99"/>
      <c r="O4" s="99"/>
      <c r="P4" s="99"/>
      <c r="Q4" s="98"/>
    </row>
    <row r="5" spans="1:20">
      <c r="A5" s="98"/>
      <c r="B5" s="98"/>
      <c r="C5" s="98"/>
      <c r="D5" s="98"/>
      <c r="E5" s="99"/>
      <c r="F5" s="99"/>
      <c r="G5" s="99"/>
      <c r="H5" s="98"/>
      <c r="I5" s="98"/>
      <c r="J5" s="99"/>
      <c r="K5" s="99" t="s">
        <v>841</v>
      </c>
      <c r="L5" s="99"/>
      <c r="M5" s="99"/>
      <c r="N5" s="1920" t="s">
        <v>841</v>
      </c>
      <c r="O5" s="1920"/>
      <c r="P5" s="1920"/>
      <c r="Q5" s="1920"/>
    </row>
    <row r="6" spans="1:20" ht="16" thickBot="1">
      <c r="A6" s="98"/>
      <c r="B6" s="1920" t="s">
        <v>895</v>
      </c>
      <c r="C6" s="1920"/>
      <c r="D6" s="1920"/>
      <c r="E6" s="1920"/>
      <c r="F6" s="1920"/>
      <c r="G6" s="1920"/>
      <c r="H6" s="98"/>
      <c r="I6" s="98"/>
      <c r="J6" s="99"/>
      <c r="K6" s="99"/>
      <c r="L6" s="99"/>
      <c r="M6" s="99"/>
      <c r="N6" s="1920" t="s">
        <v>841</v>
      </c>
      <c r="O6" s="1920"/>
      <c r="P6" s="1920"/>
      <c r="Q6" s="1920"/>
    </row>
    <row r="7" spans="1:20" ht="16" thickBot="1">
      <c r="A7" s="1921" t="s">
        <v>0</v>
      </c>
      <c r="B7" s="102" t="s">
        <v>896</v>
      </c>
      <c r="C7" s="1924" t="s">
        <v>897</v>
      </c>
      <c r="D7" s="1925"/>
      <c r="E7" s="101" t="s">
        <v>898</v>
      </c>
      <c r="F7" s="1924" t="s">
        <v>899</v>
      </c>
      <c r="G7" s="1926"/>
      <c r="H7" s="102" t="s">
        <v>900</v>
      </c>
      <c r="I7" s="100" t="s">
        <v>901</v>
      </c>
      <c r="J7" s="1924" t="s">
        <v>902</v>
      </c>
      <c r="K7" s="1926"/>
      <c r="L7" s="102" t="s">
        <v>841</v>
      </c>
      <c r="M7" s="101" t="s">
        <v>841</v>
      </c>
      <c r="N7" s="102" t="s">
        <v>884</v>
      </c>
      <c r="O7" s="101" t="s">
        <v>841</v>
      </c>
      <c r="P7" s="102" t="s">
        <v>876</v>
      </c>
      <c r="Q7" s="104"/>
    </row>
    <row r="8" spans="1:20">
      <c r="A8" s="1922"/>
      <c r="B8" s="108" t="s">
        <v>903</v>
      </c>
      <c r="C8" s="136" t="s">
        <v>904</v>
      </c>
      <c r="D8" s="105" t="s">
        <v>878</v>
      </c>
      <c r="E8" s="107" t="s">
        <v>905</v>
      </c>
      <c r="F8" s="119" t="s">
        <v>906</v>
      </c>
      <c r="G8" s="119" t="s">
        <v>907</v>
      </c>
      <c r="H8" s="108" t="s">
        <v>908</v>
      </c>
      <c r="I8" s="106" t="s">
        <v>909</v>
      </c>
      <c r="J8" s="107" t="s">
        <v>883</v>
      </c>
      <c r="K8" s="119" t="s">
        <v>884</v>
      </c>
      <c r="L8" s="108" t="s">
        <v>873</v>
      </c>
      <c r="M8" s="107" t="s">
        <v>910</v>
      </c>
      <c r="N8" s="108" t="s">
        <v>911</v>
      </c>
      <c r="O8" s="107" t="s">
        <v>912</v>
      </c>
      <c r="P8" s="108" t="s">
        <v>841</v>
      </c>
      <c r="Q8" s="106" t="s">
        <v>913</v>
      </c>
    </row>
    <row r="9" spans="1:20" ht="16" thickBot="1">
      <c r="A9" s="1923"/>
      <c r="B9" s="114"/>
      <c r="C9" s="109" t="s">
        <v>914</v>
      </c>
      <c r="D9" s="109"/>
      <c r="E9" s="115" t="s">
        <v>915</v>
      </c>
      <c r="F9" s="113" t="s">
        <v>916</v>
      </c>
      <c r="G9" s="113" t="s">
        <v>917</v>
      </c>
      <c r="H9" s="112" t="s">
        <v>879</v>
      </c>
      <c r="I9" s="109"/>
      <c r="J9" s="111"/>
      <c r="K9" s="113" t="s">
        <v>841</v>
      </c>
      <c r="L9" s="112" t="s">
        <v>879</v>
      </c>
      <c r="M9" s="111" t="s">
        <v>918</v>
      </c>
      <c r="N9" s="112" t="s">
        <v>918</v>
      </c>
      <c r="O9" s="111" t="s">
        <v>919</v>
      </c>
      <c r="P9" s="112"/>
      <c r="Q9" s="109"/>
    </row>
    <row r="10" spans="1:20" ht="16" thickBot="1">
      <c r="A10" s="113">
        <v>1</v>
      </c>
      <c r="B10" s="112">
        <v>2</v>
      </c>
      <c r="C10" s="110">
        <v>3</v>
      </c>
      <c r="D10" s="137">
        <v>4</v>
      </c>
      <c r="E10" s="138">
        <v>5</v>
      </c>
      <c r="F10" s="139">
        <v>6</v>
      </c>
      <c r="G10" s="139">
        <v>7</v>
      </c>
      <c r="H10" s="140">
        <v>8</v>
      </c>
      <c r="I10" s="137">
        <v>9</v>
      </c>
      <c r="J10" s="138">
        <v>10</v>
      </c>
      <c r="K10" s="139">
        <v>11</v>
      </c>
      <c r="L10" s="140">
        <v>12</v>
      </c>
      <c r="M10" s="138">
        <v>13</v>
      </c>
      <c r="N10" s="140">
        <v>14</v>
      </c>
      <c r="O10" s="138">
        <v>15</v>
      </c>
      <c r="P10" s="140">
        <v>16</v>
      </c>
      <c r="Q10" s="137">
        <v>17</v>
      </c>
      <c r="T10" s="145">
        <f>P13+'KIB C MASTER'!P12</f>
        <v>156792222456.45358</v>
      </c>
    </row>
    <row r="11" spans="1:20">
      <c r="A11" s="119"/>
      <c r="B11" s="108"/>
      <c r="C11" s="102"/>
      <c r="D11" s="102"/>
      <c r="E11" s="102"/>
      <c r="F11" s="102"/>
      <c r="G11" s="119"/>
      <c r="H11" s="108"/>
      <c r="I11" s="106"/>
      <c r="J11" s="107"/>
      <c r="K11" s="119"/>
      <c r="L11" s="108"/>
      <c r="M11" s="107"/>
      <c r="N11" s="108"/>
      <c r="O11" s="107"/>
      <c r="P11" s="141"/>
      <c r="Q11" s="106"/>
    </row>
    <row r="12" spans="1:20">
      <c r="A12" s="118">
        <v>1</v>
      </c>
      <c r="B12" s="120" t="s">
        <v>885</v>
      </c>
      <c r="C12" s="108"/>
      <c r="D12" s="108"/>
      <c r="E12" s="108"/>
      <c r="F12" s="108"/>
      <c r="G12" s="119"/>
      <c r="H12" s="108"/>
      <c r="I12" s="106"/>
      <c r="J12" s="107"/>
      <c r="K12" s="119"/>
      <c r="L12" s="108"/>
      <c r="M12" s="107"/>
      <c r="N12" s="108"/>
      <c r="O12" s="107"/>
      <c r="P12" s="141"/>
      <c r="Q12" s="106"/>
      <c r="S12">
        <v>113452534892.44882</v>
      </c>
    </row>
    <row r="13" spans="1:20">
      <c r="A13" s="118" t="s">
        <v>920</v>
      </c>
      <c r="B13" s="120" t="s">
        <v>921</v>
      </c>
      <c r="C13" s="98"/>
      <c r="D13" s="105"/>
      <c r="E13" s="99"/>
      <c r="F13" s="119"/>
      <c r="G13" s="119"/>
      <c r="H13" s="105"/>
      <c r="I13" s="117"/>
      <c r="J13" s="99"/>
      <c r="K13" s="119"/>
      <c r="L13" s="108"/>
      <c r="M13" s="99"/>
      <c r="N13" s="108"/>
      <c r="O13" s="99"/>
      <c r="P13" s="141">
        <f>P14+P355</f>
        <v>155700755456.45358</v>
      </c>
      <c r="Q13" s="117"/>
    </row>
    <row r="14" spans="1:20">
      <c r="A14" s="118" t="s">
        <v>922</v>
      </c>
      <c r="B14" s="142" t="s">
        <v>923</v>
      </c>
      <c r="C14" s="98"/>
      <c r="D14" s="105" t="s">
        <v>841</v>
      </c>
      <c r="E14" s="99"/>
      <c r="F14" s="119"/>
      <c r="G14" s="119"/>
      <c r="H14" s="108"/>
      <c r="I14" s="117"/>
      <c r="J14" s="99"/>
      <c r="K14" s="119"/>
      <c r="L14" s="108"/>
      <c r="M14" s="99"/>
      <c r="N14" s="108"/>
      <c r="O14" s="99"/>
      <c r="P14" s="143">
        <f>SUM(P15:P351)</f>
        <v>149200254322.45358</v>
      </c>
      <c r="Q14" s="117"/>
      <c r="S14" s="144">
        <f>P14-S12</f>
        <v>35747719430.004761</v>
      </c>
      <c r="T14" s="145">
        <f>P14-113438798892.45</f>
        <v>35761455430.003586</v>
      </c>
    </row>
    <row r="15" spans="1:20">
      <c r="A15" s="118">
        <v>1</v>
      </c>
      <c r="B15" s="146" t="s">
        <v>924</v>
      </c>
      <c r="C15" s="124" t="s">
        <v>925</v>
      </c>
      <c r="D15" s="121" t="s">
        <v>926</v>
      </c>
      <c r="E15" s="123" t="s">
        <v>927</v>
      </c>
      <c r="F15" s="122" t="s">
        <v>916</v>
      </c>
      <c r="G15" s="122" t="s">
        <v>928</v>
      </c>
      <c r="H15" s="147">
        <v>124</v>
      </c>
      <c r="I15" s="148" t="s">
        <v>929</v>
      </c>
      <c r="J15" s="99" t="s">
        <v>930</v>
      </c>
      <c r="K15" s="119" t="s">
        <v>931</v>
      </c>
      <c r="L15" s="108"/>
      <c r="M15" s="99"/>
      <c r="N15" s="108"/>
      <c r="O15" s="123" t="s">
        <v>886</v>
      </c>
      <c r="P15" s="141">
        <v>267474021.18227947</v>
      </c>
      <c r="Q15" s="117"/>
      <c r="S15" s="145">
        <v>94803394155.529724</v>
      </c>
    </row>
    <row r="16" spans="1:20">
      <c r="A16" s="118">
        <v>2</v>
      </c>
      <c r="B16" s="146" t="s">
        <v>932</v>
      </c>
      <c r="C16" s="124"/>
      <c r="D16" s="121" t="s">
        <v>926</v>
      </c>
      <c r="E16" s="123" t="s">
        <v>927</v>
      </c>
      <c r="F16" s="122" t="s">
        <v>916</v>
      </c>
      <c r="G16" s="122" t="s">
        <v>928</v>
      </c>
      <c r="H16" s="147">
        <v>120</v>
      </c>
      <c r="I16" s="148" t="s">
        <v>933</v>
      </c>
      <c r="J16" s="99" t="s">
        <v>934</v>
      </c>
      <c r="K16" s="119" t="s">
        <v>935</v>
      </c>
      <c r="L16" s="108"/>
      <c r="M16" s="99"/>
      <c r="N16" s="108"/>
      <c r="O16" s="123" t="s">
        <v>886</v>
      </c>
      <c r="P16" s="141">
        <v>294688334.55143684</v>
      </c>
      <c r="Q16" s="117"/>
      <c r="S16" s="145">
        <f>P14-S15</f>
        <v>54396860166.923859</v>
      </c>
    </row>
    <row r="17" spans="1:17" ht="30">
      <c r="A17" s="118">
        <v>3</v>
      </c>
      <c r="B17" s="146" t="s">
        <v>936</v>
      </c>
      <c r="C17" s="124" t="s">
        <v>925</v>
      </c>
      <c r="D17" s="121" t="s">
        <v>926</v>
      </c>
      <c r="E17" s="123" t="s">
        <v>927</v>
      </c>
      <c r="F17" s="122" t="s">
        <v>916</v>
      </c>
      <c r="G17" s="122" t="s">
        <v>928</v>
      </c>
      <c r="H17" s="147">
        <v>120</v>
      </c>
      <c r="I17" s="148" t="s">
        <v>937</v>
      </c>
      <c r="J17" s="99" t="s">
        <v>938</v>
      </c>
      <c r="K17" s="119" t="s">
        <v>939</v>
      </c>
      <c r="L17" s="108"/>
      <c r="M17" s="99"/>
      <c r="N17" s="108"/>
      <c r="O17" s="123" t="s">
        <v>886</v>
      </c>
      <c r="P17" s="141">
        <v>290925425.00972772</v>
      </c>
      <c r="Q17" s="117"/>
    </row>
    <row r="18" spans="1:17" ht="30">
      <c r="A18" s="118">
        <v>4</v>
      </c>
      <c r="B18" s="146" t="s">
        <v>940</v>
      </c>
      <c r="C18" s="124" t="s">
        <v>925</v>
      </c>
      <c r="D18" s="121" t="s">
        <v>941</v>
      </c>
      <c r="E18" s="123" t="s">
        <v>927</v>
      </c>
      <c r="F18" s="122" t="s">
        <v>916</v>
      </c>
      <c r="G18" s="122" t="s">
        <v>928</v>
      </c>
      <c r="H18" s="147">
        <v>120</v>
      </c>
      <c r="I18" s="148" t="s">
        <v>942</v>
      </c>
      <c r="J18" s="99" t="s">
        <v>943</v>
      </c>
      <c r="K18" s="119" t="s">
        <v>944</v>
      </c>
      <c r="L18" s="108"/>
      <c r="M18" s="99"/>
      <c r="N18" s="108"/>
      <c r="O18" s="123" t="s">
        <v>886</v>
      </c>
      <c r="P18" s="141">
        <v>261207210.48636299</v>
      </c>
      <c r="Q18" s="117"/>
    </row>
    <row r="19" spans="1:17">
      <c r="A19" s="118">
        <v>5</v>
      </c>
      <c r="B19" s="146" t="s">
        <v>945</v>
      </c>
      <c r="C19" s="124" t="s">
        <v>925</v>
      </c>
      <c r="D19" s="121" t="s">
        <v>946</v>
      </c>
      <c r="E19" s="123" t="s">
        <v>927</v>
      </c>
      <c r="F19" s="122" t="s">
        <v>916</v>
      </c>
      <c r="G19" s="122" t="s">
        <v>928</v>
      </c>
      <c r="H19" s="147">
        <v>120</v>
      </c>
      <c r="I19" s="148" t="s">
        <v>947</v>
      </c>
      <c r="J19" s="99" t="s">
        <v>943</v>
      </c>
      <c r="K19" s="119" t="s">
        <v>944</v>
      </c>
      <c r="L19" s="108"/>
      <c r="M19" s="99"/>
      <c r="N19" s="108"/>
      <c r="O19" s="123" t="s">
        <v>886</v>
      </c>
      <c r="P19" s="141">
        <v>255580486.38729501</v>
      </c>
      <c r="Q19" s="117"/>
    </row>
    <row r="20" spans="1:17">
      <c r="A20" s="118">
        <v>6</v>
      </c>
      <c r="B20" s="146" t="s">
        <v>948</v>
      </c>
      <c r="C20" s="124" t="s">
        <v>925</v>
      </c>
      <c r="D20" s="121" t="s">
        <v>949</v>
      </c>
      <c r="E20" s="123" t="s">
        <v>927</v>
      </c>
      <c r="F20" s="122" t="s">
        <v>916</v>
      </c>
      <c r="G20" s="122" t="s">
        <v>928</v>
      </c>
      <c r="H20" s="147">
        <v>120</v>
      </c>
      <c r="I20" s="148" t="s">
        <v>950</v>
      </c>
      <c r="J20" s="99" t="s">
        <v>951</v>
      </c>
      <c r="K20" s="119" t="s">
        <v>952</v>
      </c>
      <c r="L20" s="108"/>
      <c r="M20" s="99"/>
      <c r="N20" s="108"/>
      <c r="O20" s="123" t="s">
        <v>886</v>
      </c>
      <c r="P20" s="141">
        <v>265355180.68838102</v>
      </c>
      <c r="Q20" s="117"/>
    </row>
    <row r="21" spans="1:17">
      <c r="A21" s="118">
        <v>7</v>
      </c>
      <c r="B21" s="146" t="s">
        <v>953</v>
      </c>
      <c r="C21" s="124" t="s">
        <v>954</v>
      </c>
      <c r="D21" s="121" t="s">
        <v>926</v>
      </c>
      <c r="E21" s="123" t="s">
        <v>927</v>
      </c>
      <c r="F21" s="122" t="s">
        <v>916</v>
      </c>
      <c r="G21" s="122" t="s">
        <v>928</v>
      </c>
      <c r="H21" s="147">
        <v>420</v>
      </c>
      <c r="I21" s="148" t="s">
        <v>955</v>
      </c>
      <c r="J21" s="99" t="s">
        <v>956</v>
      </c>
      <c r="K21" s="119" t="s">
        <v>957</v>
      </c>
      <c r="L21" s="108"/>
      <c r="M21" s="99"/>
      <c r="N21" s="108"/>
      <c r="O21" s="123" t="s">
        <v>886</v>
      </c>
      <c r="P21" s="141">
        <v>1713608643.4579301</v>
      </c>
      <c r="Q21" s="117"/>
    </row>
    <row r="22" spans="1:17" ht="30">
      <c r="A22" s="118">
        <v>8</v>
      </c>
      <c r="B22" s="146" t="s">
        <v>958</v>
      </c>
      <c r="C22" s="124"/>
      <c r="D22" s="121"/>
      <c r="E22" s="123" t="s">
        <v>927</v>
      </c>
      <c r="F22" s="122"/>
      <c r="G22" s="122"/>
      <c r="H22" s="147"/>
      <c r="I22" s="148" t="s">
        <v>959</v>
      </c>
      <c r="J22" s="99"/>
      <c r="K22" s="119"/>
      <c r="L22" s="108"/>
      <c r="M22" s="99"/>
      <c r="N22" s="108"/>
      <c r="O22" s="123" t="s">
        <v>886</v>
      </c>
      <c r="P22" s="141">
        <v>2065687788</v>
      </c>
      <c r="Q22" s="117"/>
    </row>
    <row r="23" spans="1:17" ht="30">
      <c r="A23" s="118">
        <v>9</v>
      </c>
      <c r="B23" s="146" t="s">
        <v>960</v>
      </c>
      <c r="C23" s="124"/>
      <c r="D23" s="121" t="s">
        <v>926</v>
      </c>
      <c r="E23" s="123" t="s">
        <v>927</v>
      </c>
      <c r="F23" s="122" t="s">
        <v>916</v>
      </c>
      <c r="G23" s="122" t="s">
        <v>928</v>
      </c>
      <c r="H23" s="147" t="s">
        <v>840</v>
      </c>
      <c r="I23" s="148" t="s">
        <v>961</v>
      </c>
      <c r="J23" s="99" t="s">
        <v>962</v>
      </c>
      <c r="K23" s="119" t="s">
        <v>963</v>
      </c>
      <c r="L23" s="108"/>
      <c r="M23" s="99"/>
      <c r="N23" s="108"/>
      <c r="O23" s="123" t="s">
        <v>886</v>
      </c>
      <c r="P23" s="141">
        <v>524619475.60007006</v>
      </c>
      <c r="Q23" s="117"/>
    </row>
    <row r="24" spans="1:17">
      <c r="A24" s="118">
        <v>10</v>
      </c>
      <c r="B24" s="146" t="s">
        <v>964</v>
      </c>
      <c r="C24" s="124" t="s">
        <v>965</v>
      </c>
      <c r="D24" s="121" t="s">
        <v>926</v>
      </c>
      <c r="E24" s="123" t="s">
        <v>966</v>
      </c>
      <c r="F24" s="122" t="s">
        <v>906</v>
      </c>
      <c r="G24" s="122" t="s">
        <v>928</v>
      </c>
      <c r="H24" s="147" t="s">
        <v>840</v>
      </c>
      <c r="I24" s="148" t="s">
        <v>967</v>
      </c>
      <c r="J24" s="99" t="s">
        <v>968</v>
      </c>
      <c r="K24" s="119" t="s">
        <v>969</v>
      </c>
      <c r="L24" s="108"/>
      <c r="M24" s="99"/>
      <c r="N24" s="108"/>
      <c r="O24" s="123" t="s">
        <v>886</v>
      </c>
      <c r="P24" s="141">
        <v>1120615226.5723109</v>
      </c>
      <c r="Q24" s="117"/>
    </row>
    <row r="25" spans="1:17" ht="30">
      <c r="A25" s="118">
        <v>11</v>
      </c>
      <c r="B25" s="146" t="s">
        <v>970</v>
      </c>
      <c r="C25" s="124"/>
      <c r="D25" s="121"/>
      <c r="E25" s="123" t="s">
        <v>927</v>
      </c>
      <c r="F25" s="122"/>
      <c r="G25" s="122"/>
      <c r="H25" s="147"/>
      <c r="I25" s="148" t="s">
        <v>961</v>
      </c>
      <c r="J25" s="99"/>
      <c r="K25" s="119"/>
      <c r="L25" s="108"/>
      <c r="M25" s="99"/>
      <c r="N25" s="108"/>
      <c r="O25" s="123" t="s">
        <v>886</v>
      </c>
      <c r="P25" s="141">
        <v>35880687.702640109</v>
      </c>
      <c r="Q25" s="117"/>
    </row>
    <row r="26" spans="1:17" ht="30">
      <c r="A26" s="118">
        <v>12</v>
      </c>
      <c r="B26" s="146" t="s">
        <v>971</v>
      </c>
      <c r="C26" s="124"/>
      <c r="D26" s="121"/>
      <c r="E26" s="123" t="s">
        <v>927</v>
      </c>
      <c r="F26" s="122"/>
      <c r="G26" s="122"/>
      <c r="H26" s="147"/>
      <c r="I26" s="148"/>
      <c r="J26" s="99"/>
      <c r="K26" s="119"/>
      <c r="L26" s="108"/>
      <c r="M26" s="99"/>
      <c r="N26" s="108"/>
      <c r="O26" s="123" t="s">
        <v>886</v>
      </c>
      <c r="P26" s="141">
        <v>530596000</v>
      </c>
      <c r="Q26" s="117"/>
    </row>
    <row r="27" spans="1:17">
      <c r="A27" s="118">
        <v>13</v>
      </c>
      <c r="B27" s="146" t="s">
        <v>972</v>
      </c>
      <c r="C27" s="124"/>
      <c r="D27" s="121" t="s">
        <v>926</v>
      </c>
      <c r="E27" s="123" t="s">
        <v>927</v>
      </c>
      <c r="F27" s="122" t="s">
        <v>973</v>
      </c>
      <c r="G27" s="122" t="s">
        <v>916</v>
      </c>
      <c r="H27" s="147"/>
      <c r="I27" s="148" t="s">
        <v>961</v>
      </c>
      <c r="J27" s="99"/>
      <c r="K27" s="119"/>
      <c r="L27" s="108"/>
      <c r="M27" s="99"/>
      <c r="N27" s="108"/>
      <c r="O27" s="123" t="s">
        <v>886</v>
      </c>
      <c r="P27" s="141">
        <v>215036010.5</v>
      </c>
      <c r="Q27" s="117"/>
    </row>
    <row r="28" spans="1:17">
      <c r="A28" s="118">
        <v>14</v>
      </c>
      <c r="B28" s="146" t="s">
        <v>974</v>
      </c>
      <c r="C28" s="149" t="s">
        <v>954</v>
      </c>
      <c r="D28" s="121" t="s">
        <v>941</v>
      </c>
      <c r="E28" s="150" t="s">
        <v>927</v>
      </c>
      <c r="F28" s="122" t="s">
        <v>973</v>
      </c>
      <c r="G28" s="122" t="s">
        <v>928</v>
      </c>
      <c r="H28" s="147"/>
      <c r="I28" s="148" t="s">
        <v>975</v>
      </c>
      <c r="J28" s="107"/>
      <c r="K28" s="119"/>
      <c r="L28" s="108"/>
      <c r="M28" s="107"/>
      <c r="N28" s="108"/>
      <c r="O28" s="150" t="s">
        <v>886</v>
      </c>
      <c r="P28" s="141">
        <v>557882255</v>
      </c>
      <c r="Q28" s="117"/>
    </row>
    <row r="29" spans="1:17" ht="30">
      <c r="A29" s="118">
        <v>15</v>
      </c>
      <c r="B29" s="146" t="s">
        <v>976</v>
      </c>
      <c r="C29" s="124" t="s">
        <v>965</v>
      </c>
      <c r="D29" s="121" t="s">
        <v>941</v>
      </c>
      <c r="E29" s="123" t="s">
        <v>927</v>
      </c>
      <c r="F29" s="122" t="s">
        <v>906</v>
      </c>
      <c r="G29" s="122" t="s">
        <v>928</v>
      </c>
      <c r="H29" s="147"/>
      <c r="I29" s="148" t="s">
        <v>967</v>
      </c>
      <c r="J29" s="99"/>
      <c r="K29" s="119"/>
      <c r="L29" s="108"/>
      <c r="M29" s="99"/>
      <c r="N29" s="108"/>
      <c r="O29" s="123" t="s">
        <v>886</v>
      </c>
      <c r="P29" s="141">
        <v>581026000</v>
      </c>
      <c r="Q29" s="117"/>
    </row>
    <row r="30" spans="1:17" ht="31" thickBot="1">
      <c r="A30" s="118">
        <v>16</v>
      </c>
      <c r="B30" s="146" t="s">
        <v>977</v>
      </c>
      <c r="C30" s="124" t="s">
        <v>978</v>
      </c>
      <c r="D30" s="121" t="s">
        <v>926</v>
      </c>
      <c r="E30" s="123" t="s">
        <v>927</v>
      </c>
      <c r="F30" s="122" t="s">
        <v>840</v>
      </c>
      <c r="G30" s="122" t="s">
        <v>840</v>
      </c>
      <c r="H30" s="147"/>
      <c r="I30" s="148" t="s">
        <v>979</v>
      </c>
      <c r="J30" s="99"/>
      <c r="K30" s="119"/>
      <c r="L30" s="108"/>
      <c r="M30" s="99"/>
      <c r="N30" s="108"/>
      <c r="O30" s="123" t="s">
        <v>886</v>
      </c>
      <c r="P30" s="141">
        <v>7253104</v>
      </c>
      <c r="Q30" s="117"/>
    </row>
    <row r="31" spans="1:17">
      <c r="A31" s="151"/>
      <c r="B31" s="152"/>
      <c r="C31" s="153"/>
      <c r="D31" s="153"/>
      <c r="E31" s="154"/>
      <c r="F31" s="154"/>
      <c r="G31" s="154"/>
      <c r="H31" s="154"/>
      <c r="I31" s="153"/>
      <c r="J31" s="101"/>
      <c r="K31" s="101"/>
      <c r="L31" s="101"/>
      <c r="M31" s="101"/>
      <c r="N31" s="101"/>
      <c r="O31" s="154"/>
      <c r="P31" s="155"/>
      <c r="Q31" s="103"/>
    </row>
    <row r="32" spans="1:17">
      <c r="A32" s="367"/>
      <c r="B32" s="368"/>
      <c r="C32" s="149"/>
      <c r="D32" s="149"/>
      <c r="E32" s="150"/>
      <c r="F32" s="150"/>
      <c r="G32" s="150"/>
      <c r="H32" s="150"/>
      <c r="I32" s="149"/>
      <c r="J32" s="107"/>
      <c r="K32" s="107"/>
      <c r="L32" s="107"/>
      <c r="M32" s="107"/>
      <c r="N32" s="107"/>
      <c r="O32" s="150"/>
      <c r="P32" s="169"/>
      <c r="Q32" s="136"/>
    </row>
    <row r="33" spans="1:17">
      <c r="A33" s="367"/>
      <c r="B33" s="368"/>
      <c r="C33" s="149"/>
      <c r="D33" s="149"/>
      <c r="E33" s="150"/>
      <c r="F33" s="150"/>
      <c r="G33" s="150"/>
      <c r="H33" s="150"/>
      <c r="I33" s="149"/>
      <c r="J33" s="107"/>
      <c r="K33" s="107"/>
      <c r="L33" s="107"/>
      <c r="M33" s="107"/>
      <c r="N33" s="107"/>
      <c r="O33" s="150"/>
      <c r="P33" s="169"/>
      <c r="Q33" s="136"/>
    </row>
    <row r="34" spans="1:17">
      <c r="A34" s="367"/>
      <c r="B34" s="368"/>
      <c r="C34" s="149"/>
      <c r="D34" s="149"/>
      <c r="E34" s="150"/>
      <c r="F34" s="150"/>
      <c r="G34" s="150"/>
      <c r="H34" s="150"/>
      <c r="I34" s="149"/>
      <c r="J34" s="107"/>
      <c r="K34" s="107"/>
      <c r="L34" s="107"/>
      <c r="M34" s="107"/>
      <c r="N34" s="107"/>
      <c r="O34" s="150"/>
      <c r="P34" s="169"/>
      <c r="Q34" s="136"/>
    </row>
    <row r="35" spans="1:17">
      <c r="A35" s="367"/>
      <c r="B35" s="368"/>
      <c r="C35" s="149"/>
      <c r="D35" s="149"/>
      <c r="E35" s="150"/>
      <c r="F35" s="150"/>
      <c r="G35" s="150"/>
      <c r="H35" s="150"/>
      <c r="I35" s="149"/>
      <c r="J35" s="107"/>
      <c r="K35" s="107"/>
      <c r="L35" s="107"/>
      <c r="M35" s="107"/>
      <c r="N35" s="107"/>
      <c r="O35" s="150"/>
      <c r="P35" s="169"/>
      <c r="Q35" s="136"/>
    </row>
    <row r="36" spans="1:17">
      <c r="A36" s="367"/>
      <c r="B36" s="368"/>
      <c r="C36" s="149"/>
      <c r="D36" s="149"/>
      <c r="E36" s="150"/>
      <c r="F36" s="150"/>
      <c r="G36" s="150"/>
      <c r="H36" s="150"/>
      <c r="I36" s="149"/>
      <c r="J36" s="107"/>
      <c r="K36" s="107"/>
      <c r="L36" s="107"/>
      <c r="M36" s="107"/>
      <c r="N36" s="107"/>
      <c r="O36" s="150"/>
      <c r="P36" s="169"/>
      <c r="Q36" s="136"/>
    </row>
    <row r="37" spans="1:17">
      <c r="A37" s="367"/>
      <c r="B37" s="368"/>
      <c r="C37" s="149"/>
      <c r="D37" s="149"/>
      <c r="E37" s="150"/>
      <c r="F37" s="150"/>
      <c r="G37" s="150"/>
      <c r="H37" s="150"/>
      <c r="I37" s="149"/>
      <c r="J37" s="107"/>
      <c r="K37" s="107"/>
      <c r="L37" s="107"/>
      <c r="M37" s="107"/>
      <c r="N37" s="107"/>
      <c r="O37" s="150"/>
      <c r="P37" s="169"/>
      <c r="Q37" s="136"/>
    </row>
    <row r="38" spans="1:17" ht="16" thickBot="1">
      <c r="A38" s="156"/>
      <c r="B38" s="157"/>
      <c r="C38" s="158"/>
      <c r="D38" s="158"/>
      <c r="E38" s="159"/>
      <c r="F38" s="159"/>
      <c r="G38" s="159"/>
      <c r="H38" s="159"/>
      <c r="I38" s="158"/>
      <c r="J38" s="111"/>
      <c r="K38" s="111"/>
      <c r="L38" s="111"/>
      <c r="M38" s="111"/>
      <c r="N38" s="111"/>
      <c r="O38" s="159"/>
      <c r="P38" s="160"/>
      <c r="Q38" s="115"/>
    </row>
    <row r="39" spans="1:17">
      <c r="A39" s="118"/>
      <c r="B39" s="146"/>
      <c r="C39" s="124"/>
      <c r="D39" s="121"/>
      <c r="E39" s="123"/>
      <c r="F39" s="122"/>
      <c r="G39" s="122"/>
      <c r="H39" s="147"/>
      <c r="I39" s="148"/>
      <c r="J39" s="99"/>
      <c r="K39" s="119"/>
      <c r="L39" s="108"/>
      <c r="M39" s="99"/>
      <c r="N39" s="108"/>
      <c r="O39" s="123"/>
      <c r="P39" s="141"/>
      <c r="Q39" s="117"/>
    </row>
    <row r="40" spans="1:17">
      <c r="A40" s="118">
        <v>17</v>
      </c>
      <c r="B40" s="146" t="s">
        <v>980</v>
      </c>
      <c r="C40" s="124"/>
      <c r="D40" s="121"/>
      <c r="E40" s="123" t="s">
        <v>927</v>
      </c>
      <c r="F40" s="122"/>
      <c r="G40" s="122" t="s">
        <v>928</v>
      </c>
      <c r="H40" s="147"/>
      <c r="I40" s="148" t="s">
        <v>981</v>
      </c>
      <c r="J40" s="99"/>
      <c r="K40" s="119"/>
      <c r="L40" s="108"/>
      <c r="M40" s="99"/>
      <c r="N40" s="108"/>
      <c r="O40" s="123" t="s">
        <v>886</v>
      </c>
      <c r="P40" s="141">
        <v>149705250</v>
      </c>
      <c r="Q40" s="117"/>
    </row>
    <row r="41" spans="1:17" ht="30">
      <c r="A41" s="118">
        <v>18</v>
      </c>
      <c r="B41" s="146" t="s">
        <v>982</v>
      </c>
      <c r="C41" s="124"/>
      <c r="D41" s="121" t="s">
        <v>926</v>
      </c>
      <c r="E41" s="123" t="s">
        <v>927</v>
      </c>
      <c r="F41" s="122" t="s">
        <v>906</v>
      </c>
      <c r="G41" s="122" t="s">
        <v>928</v>
      </c>
      <c r="H41" s="147"/>
      <c r="I41" s="148" t="s">
        <v>961</v>
      </c>
      <c r="J41" s="99" t="s">
        <v>983</v>
      </c>
      <c r="K41" s="119" t="s">
        <v>984</v>
      </c>
      <c r="L41" s="108"/>
      <c r="M41" s="99"/>
      <c r="N41" s="108"/>
      <c r="O41" s="123" t="s">
        <v>886</v>
      </c>
      <c r="P41" s="141">
        <v>1994193424.089128</v>
      </c>
      <c r="Q41" s="117"/>
    </row>
    <row r="42" spans="1:17">
      <c r="A42" s="118">
        <v>19</v>
      </c>
      <c r="B42" s="146" t="s">
        <v>985</v>
      </c>
      <c r="C42" s="124"/>
      <c r="D42" s="121"/>
      <c r="E42" s="123" t="s">
        <v>927</v>
      </c>
      <c r="F42" s="122"/>
      <c r="G42" s="122" t="s">
        <v>928</v>
      </c>
      <c r="H42" s="147"/>
      <c r="I42" s="148" t="s">
        <v>961</v>
      </c>
      <c r="J42" s="99" t="s">
        <v>986</v>
      </c>
      <c r="K42" s="119" t="s">
        <v>987</v>
      </c>
      <c r="L42" s="108"/>
      <c r="M42" s="99"/>
      <c r="N42" s="108"/>
      <c r="O42" s="123" t="s">
        <v>886</v>
      </c>
      <c r="P42" s="141">
        <v>805953135.49960303</v>
      </c>
      <c r="Q42" s="117"/>
    </row>
    <row r="43" spans="1:17">
      <c r="A43" s="118">
        <v>20</v>
      </c>
      <c r="B43" s="146" t="s">
        <v>988</v>
      </c>
      <c r="C43" s="124"/>
      <c r="D43" s="121" t="s">
        <v>926</v>
      </c>
      <c r="E43" s="123" t="s">
        <v>927</v>
      </c>
      <c r="F43" s="122" t="s">
        <v>906</v>
      </c>
      <c r="G43" s="122" t="s">
        <v>928</v>
      </c>
      <c r="H43" s="147">
        <v>550</v>
      </c>
      <c r="I43" s="148" t="s">
        <v>989</v>
      </c>
      <c r="J43" s="99"/>
      <c r="K43" s="119"/>
      <c r="L43" s="108"/>
      <c r="M43" s="99"/>
      <c r="N43" s="108"/>
      <c r="O43" s="123" t="s">
        <v>886</v>
      </c>
      <c r="P43" s="141">
        <v>3903247426.7526035</v>
      </c>
      <c r="Q43" s="117"/>
    </row>
    <row r="44" spans="1:17" ht="45">
      <c r="A44" s="118">
        <v>21</v>
      </c>
      <c r="B44" s="146" t="s">
        <v>990</v>
      </c>
      <c r="C44" s="124"/>
      <c r="D44" s="121"/>
      <c r="E44" s="123" t="s">
        <v>927</v>
      </c>
      <c r="F44" s="122"/>
      <c r="G44" s="122" t="s">
        <v>928</v>
      </c>
      <c r="H44" s="147"/>
      <c r="I44" s="148" t="s">
        <v>991</v>
      </c>
      <c r="J44" s="99"/>
      <c r="K44" s="119"/>
      <c r="L44" s="108"/>
      <c r="M44" s="99"/>
      <c r="N44" s="108"/>
      <c r="O44" s="123" t="s">
        <v>886</v>
      </c>
      <c r="P44" s="141">
        <v>41073930.524229623</v>
      </c>
      <c r="Q44" s="117"/>
    </row>
    <row r="45" spans="1:17" ht="45">
      <c r="A45" s="118">
        <v>22</v>
      </c>
      <c r="B45" s="146" t="s">
        <v>992</v>
      </c>
      <c r="C45" s="124"/>
      <c r="D45" s="121"/>
      <c r="E45" s="123" t="s">
        <v>927</v>
      </c>
      <c r="F45" s="122"/>
      <c r="G45" s="122" t="s">
        <v>928</v>
      </c>
      <c r="H45" s="147"/>
      <c r="I45" s="148" t="s">
        <v>993</v>
      </c>
      <c r="J45" s="99"/>
      <c r="K45" s="119"/>
      <c r="L45" s="108"/>
      <c r="M45" s="99"/>
      <c r="N45" s="108"/>
      <c r="O45" s="123" t="s">
        <v>886</v>
      </c>
      <c r="P45" s="141">
        <v>41073930.524229623</v>
      </c>
      <c r="Q45" s="117"/>
    </row>
    <row r="46" spans="1:17" ht="45">
      <c r="A46" s="118">
        <v>23</v>
      </c>
      <c r="B46" s="146" t="s">
        <v>994</v>
      </c>
      <c r="C46" s="124"/>
      <c r="D46" s="121"/>
      <c r="E46" s="123" t="s">
        <v>927</v>
      </c>
      <c r="F46" s="122"/>
      <c r="G46" s="122" t="s">
        <v>928</v>
      </c>
      <c r="H46" s="147"/>
      <c r="I46" s="148" t="s">
        <v>995</v>
      </c>
      <c r="J46" s="99"/>
      <c r="K46" s="119"/>
      <c r="L46" s="108"/>
      <c r="M46" s="99"/>
      <c r="N46" s="108"/>
      <c r="O46" s="123" t="s">
        <v>886</v>
      </c>
      <c r="P46" s="141">
        <v>41073930.524229623</v>
      </c>
      <c r="Q46" s="117"/>
    </row>
    <row r="47" spans="1:17" ht="45">
      <c r="A47" s="118">
        <v>24</v>
      </c>
      <c r="B47" s="146" t="s">
        <v>996</v>
      </c>
      <c r="C47" s="124"/>
      <c r="D47" s="121"/>
      <c r="E47" s="123" t="s">
        <v>927</v>
      </c>
      <c r="F47" s="122"/>
      <c r="G47" s="122" t="s">
        <v>928</v>
      </c>
      <c r="H47" s="147"/>
      <c r="I47" s="148" t="s">
        <v>997</v>
      </c>
      <c r="J47" s="99"/>
      <c r="K47" s="119"/>
      <c r="L47" s="108"/>
      <c r="M47" s="99"/>
      <c r="N47" s="108"/>
      <c r="O47" s="123" t="s">
        <v>886</v>
      </c>
      <c r="P47" s="141">
        <v>20536965.262114812</v>
      </c>
      <c r="Q47" s="117"/>
    </row>
    <row r="48" spans="1:17" ht="45">
      <c r="A48" s="118">
        <v>25</v>
      </c>
      <c r="B48" s="146" t="s">
        <v>998</v>
      </c>
      <c r="C48" s="124"/>
      <c r="D48" s="121"/>
      <c r="E48" s="123" t="s">
        <v>927</v>
      </c>
      <c r="F48" s="122"/>
      <c r="G48" s="122" t="s">
        <v>928</v>
      </c>
      <c r="H48" s="147"/>
      <c r="I48" s="148" t="s">
        <v>999</v>
      </c>
      <c r="J48" s="99"/>
      <c r="K48" s="119"/>
      <c r="L48" s="108"/>
      <c r="M48" s="99"/>
      <c r="N48" s="108"/>
      <c r="O48" s="123" t="s">
        <v>886</v>
      </c>
      <c r="P48" s="141">
        <v>41073930.524229623</v>
      </c>
      <c r="Q48" s="117"/>
    </row>
    <row r="49" spans="1:17" ht="45">
      <c r="A49" s="118">
        <v>26</v>
      </c>
      <c r="B49" s="146" t="s">
        <v>1000</v>
      </c>
      <c r="C49" s="124"/>
      <c r="D49" s="121"/>
      <c r="E49" s="123" t="s">
        <v>927</v>
      </c>
      <c r="F49" s="122"/>
      <c r="G49" s="122" t="s">
        <v>928</v>
      </c>
      <c r="H49" s="147"/>
      <c r="I49" s="148" t="s">
        <v>1001</v>
      </c>
      <c r="J49" s="99"/>
      <c r="K49" s="119"/>
      <c r="L49" s="108"/>
      <c r="M49" s="99"/>
      <c r="N49" s="108"/>
      <c r="O49" s="123" t="s">
        <v>886</v>
      </c>
      <c r="P49" s="141">
        <v>41073930.524229623</v>
      </c>
      <c r="Q49" s="117"/>
    </row>
    <row r="50" spans="1:17" ht="45">
      <c r="A50" s="118">
        <v>27</v>
      </c>
      <c r="B50" s="146" t="s">
        <v>1002</v>
      </c>
      <c r="C50" s="124"/>
      <c r="D50" s="121"/>
      <c r="E50" s="123" t="s">
        <v>927</v>
      </c>
      <c r="F50" s="122"/>
      <c r="G50" s="122" t="s">
        <v>928</v>
      </c>
      <c r="H50" s="147"/>
      <c r="I50" s="148" t="s">
        <v>1003</v>
      </c>
      <c r="J50" s="99"/>
      <c r="K50" s="119"/>
      <c r="L50" s="108"/>
      <c r="M50" s="99"/>
      <c r="N50" s="108"/>
      <c r="O50" s="123" t="s">
        <v>886</v>
      </c>
      <c r="P50" s="141">
        <v>20536965.262114812</v>
      </c>
      <c r="Q50" s="117"/>
    </row>
    <row r="51" spans="1:17" ht="45">
      <c r="A51" s="118">
        <v>28</v>
      </c>
      <c r="B51" s="146" t="s">
        <v>1004</v>
      </c>
      <c r="C51" s="124"/>
      <c r="D51" s="121"/>
      <c r="E51" s="123" t="s">
        <v>927</v>
      </c>
      <c r="F51" s="122"/>
      <c r="G51" s="122" t="s">
        <v>928</v>
      </c>
      <c r="H51" s="147"/>
      <c r="I51" s="148" t="s">
        <v>1005</v>
      </c>
      <c r="J51" s="99"/>
      <c r="K51" s="119"/>
      <c r="L51" s="108"/>
      <c r="M51" s="99"/>
      <c r="N51" s="108"/>
      <c r="O51" s="123" t="s">
        <v>886</v>
      </c>
      <c r="P51" s="141">
        <v>41073930.524229623</v>
      </c>
      <c r="Q51" s="117"/>
    </row>
    <row r="52" spans="1:17" ht="45">
      <c r="A52" s="118">
        <v>29</v>
      </c>
      <c r="B52" s="146" t="s">
        <v>1006</v>
      </c>
      <c r="C52" s="124"/>
      <c r="D52" s="121"/>
      <c r="E52" s="123" t="s">
        <v>927</v>
      </c>
      <c r="F52" s="122"/>
      <c r="G52" s="122" t="s">
        <v>928</v>
      </c>
      <c r="H52" s="147"/>
      <c r="I52" s="121" t="s">
        <v>1007</v>
      </c>
      <c r="J52" s="99"/>
      <c r="K52" s="119"/>
      <c r="L52" s="108"/>
      <c r="M52" s="99"/>
      <c r="N52" s="108"/>
      <c r="O52" s="123" t="s">
        <v>886</v>
      </c>
      <c r="P52" s="141">
        <v>20536965.262114812</v>
      </c>
      <c r="Q52" s="117"/>
    </row>
    <row r="53" spans="1:17">
      <c r="A53" s="118"/>
      <c r="B53" s="146"/>
      <c r="C53" s="124"/>
      <c r="D53" s="121"/>
      <c r="E53" s="123"/>
      <c r="F53" s="122"/>
      <c r="G53" s="122"/>
      <c r="H53" s="147"/>
      <c r="I53" s="121"/>
      <c r="J53" s="99"/>
      <c r="K53" s="119"/>
      <c r="L53" s="108"/>
      <c r="M53" s="99"/>
      <c r="N53" s="108"/>
      <c r="O53" s="123"/>
      <c r="P53" s="141"/>
      <c r="Q53" s="117"/>
    </row>
    <row r="54" spans="1:17">
      <c r="A54" s="118"/>
      <c r="B54" s="146"/>
      <c r="C54" s="124"/>
      <c r="D54" s="121"/>
      <c r="E54" s="123"/>
      <c r="F54" s="122"/>
      <c r="G54" s="122"/>
      <c r="H54" s="147"/>
      <c r="I54" s="121"/>
      <c r="J54" s="99"/>
      <c r="K54" s="119"/>
      <c r="L54" s="108"/>
      <c r="M54" s="99"/>
      <c r="N54" s="108"/>
      <c r="O54" s="123"/>
      <c r="P54" s="141"/>
      <c r="Q54" s="117"/>
    </row>
    <row r="55" spans="1:17">
      <c r="A55" s="118"/>
      <c r="B55" s="146"/>
      <c r="C55" s="124"/>
      <c r="D55" s="121"/>
      <c r="E55" s="123"/>
      <c r="F55" s="122"/>
      <c r="G55" s="122"/>
      <c r="H55" s="147"/>
      <c r="I55" s="121"/>
      <c r="J55" s="99"/>
      <c r="K55" s="119"/>
      <c r="L55" s="108"/>
      <c r="M55" s="99"/>
      <c r="N55" s="108"/>
      <c r="O55" s="123"/>
      <c r="P55" s="141"/>
      <c r="Q55" s="117"/>
    </row>
    <row r="56" spans="1:17">
      <c r="A56" s="118"/>
      <c r="B56" s="146"/>
      <c r="C56" s="124"/>
      <c r="D56" s="121"/>
      <c r="E56" s="123"/>
      <c r="F56" s="122"/>
      <c r="G56" s="122"/>
      <c r="H56" s="147"/>
      <c r="I56" s="121"/>
      <c r="J56" s="99"/>
      <c r="K56" s="119"/>
      <c r="L56" s="108"/>
      <c r="M56" s="99"/>
      <c r="N56" s="108"/>
      <c r="O56" s="123"/>
      <c r="P56" s="141"/>
      <c r="Q56" s="117"/>
    </row>
    <row r="57" spans="1:17" ht="16" thickBot="1">
      <c r="A57" s="118"/>
      <c r="B57" s="146"/>
      <c r="C57" s="124"/>
      <c r="D57" s="121"/>
      <c r="E57" s="123"/>
      <c r="F57" s="122"/>
      <c r="G57" s="122"/>
      <c r="H57" s="147"/>
      <c r="I57" s="121"/>
      <c r="J57" s="99"/>
      <c r="K57" s="119"/>
      <c r="L57" s="108"/>
      <c r="M57" s="99"/>
      <c r="N57" s="108"/>
      <c r="O57" s="123"/>
      <c r="P57" s="141"/>
      <c r="Q57" s="117"/>
    </row>
    <row r="58" spans="1:17">
      <c r="A58" s="151"/>
      <c r="B58" s="152"/>
      <c r="C58" s="153"/>
      <c r="D58" s="153"/>
      <c r="E58" s="154"/>
      <c r="F58" s="154"/>
      <c r="G58" s="154"/>
      <c r="H58" s="154"/>
      <c r="I58" s="153"/>
      <c r="J58" s="101"/>
      <c r="K58" s="101"/>
      <c r="L58" s="101"/>
      <c r="M58" s="101"/>
      <c r="N58" s="101"/>
      <c r="O58" s="154"/>
      <c r="P58" s="155"/>
      <c r="Q58" s="103"/>
    </row>
    <row r="59" spans="1:17">
      <c r="A59" s="367"/>
      <c r="B59" s="368"/>
      <c r="C59" s="149"/>
      <c r="D59" s="149"/>
      <c r="E59" s="150"/>
      <c r="F59" s="150"/>
      <c r="G59" s="150"/>
      <c r="H59" s="150"/>
      <c r="I59" s="149"/>
      <c r="J59" s="107"/>
      <c r="K59" s="107"/>
      <c r="L59" s="107"/>
      <c r="M59" s="107"/>
      <c r="N59" s="107"/>
      <c r="O59" s="150"/>
      <c r="P59" s="169"/>
      <c r="Q59" s="136"/>
    </row>
    <row r="60" spans="1:17">
      <c r="A60" s="367"/>
      <c r="B60" s="368"/>
      <c r="C60" s="149"/>
      <c r="D60" s="149"/>
      <c r="E60" s="150"/>
      <c r="F60" s="150"/>
      <c r="G60" s="150"/>
      <c r="H60" s="150"/>
      <c r="I60" s="149"/>
      <c r="J60" s="107"/>
      <c r="K60" s="107"/>
      <c r="L60" s="107"/>
      <c r="M60" s="107"/>
      <c r="N60" s="107"/>
      <c r="O60" s="150"/>
      <c r="P60" s="169"/>
      <c r="Q60" s="136"/>
    </row>
    <row r="61" spans="1:17">
      <c r="A61" s="367"/>
      <c r="B61" s="368"/>
      <c r="C61" s="149"/>
      <c r="D61" s="149"/>
      <c r="E61" s="150"/>
      <c r="F61" s="150"/>
      <c r="G61" s="150"/>
      <c r="H61" s="150"/>
      <c r="I61" s="149"/>
      <c r="J61" s="107"/>
      <c r="K61" s="107"/>
      <c r="L61" s="107"/>
      <c r="M61" s="107"/>
      <c r="N61" s="107"/>
      <c r="O61" s="150"/>
      <c r="P61" s="169"/>
      <c r="Q61" s="136"/>
    </row>
    <row r="62" spans="1:17" ht="16" thickBot="1">
      <c r="A62" s="156"/>
      <c r="B62" s="157"/>
      <c r="C62" s="158"/>
      <c r="D62" s="158"/>
      <c r="E62" s="159"/>
      <c r="F62" s="159"/>
      <c r="G62" s="159"/>
      <c r="H62" s="159"/>
      <c r="I62" s="158"/>
      <c r="J62" s="111"/>
      <c r="K62" s="111"/>
      <c r="L62" s="111"/>
      <c r="M62" s="111"/>
      <c r="N62" s="111"/>
      <c r="O62" s="159"/>
      <c r="P62" s="160"/>
      <c r="Q62" s="115"/>
    </row>
    <row r="63" spans="1:17">
      <c r="A63" s="118"/>
      <c r="B63" s="146"/>
      <c r="C63" s="124"/>
      <c r="D63" s="121"/>
      <c r="E63" s="123"/>
      <c r="F63" s="122"/>
      <c r="G63" s="122"/>
      <c r="H63" s="147"/>
      <c r="I63" s="121"/>
      <c r="J63" s="99"/>
      <c r="K63" s="119"/>
      <c r="L63" s="108"/>
      <c r="M63" s="99"/>
      <c r="N63" s="108"/>
      <c r="O63" s="123"/>
      <c r="P63" s="141"/>
      <c r="Q63" s="117"/>
    </row>
    <row r="64" spans="1:17" ht="45">
      <c r="A64" s="118">
        <v>30</v>
      </c>
      <c r="B64" s="146" t="s">
        <v>1008</v>
      </c>
      <c r="C64" s="149"/>
      <c r="D64" s="121"/>
      <c r="E64" s="150" t="s">
        <v>927</v>
      </c>
      <c r="F64" s="122"/>
      <c r="G64" s="122" t="s">
        <v>928</v>
      </c>
      <c r="H64" s="147"/>
      <c r="I64" s="121" t="s">
        <v>1009</v>
      </c>
      <c r="J64" s="107"/>
      <c r="K64" s="119"/>
      <c r="L64" s="108"/>
      <c r="M64" s="107"/>
      <c r="N64" s="108"/>
      <c r="O64" s="150" t="s">
        <v>886</v>
      </c>
      <c r="P64" s="141">
        <v>20536965.262114812</v>
      </c>
      <c r="Q64" s="117"/>
    </row>
    <row r="65" spans="1:17" ht="45">
      <c r="A65" s="118">
        <v>31</v>
      </c>
      <c r="B65" s="146" t="s">
        <v>1010</v>
      </c>
      <c r="C65" s="124"/>
      <c r="D65" s="121"/>
      <c r="E65" s="123" t="s">
        <v>927</v>
      </c>
      <c r="F65" s="122"/>
      <c r="G65" s="122" t="s">
        <v>928</v>
      </c>
      <c r="H65" s="147"/>
      <c r="I65" s="148" t="s">
        <v>1011</v>
      </c>
      <c r="J65" s="99"/>
      <c r="K65" s="119"/>
      <c r="L65" s="108"/>
      <c r="M65" s="99"/>
      <c r="N65" s="108"/>
      <c r="O65" s="123" t="s">
        <v>886</v>
      </c>
      <c r="P65" s="141">
        <v>41073930.524229623</v>
      </c>
      <c r="Q65" s="117"/>
    </row>
    <row r="66" spans="1:17" ht="45">
      <c r="A66" s="118">
        <v>32</v>
      </c>
      <c r="B66" s="146" t="s">
        <v>1012</v>
      </c>
      <c r="C66" s="124"/>
      <c r="D66" s="121"/>
      <c r="E66" s="123" t="s">
        <v>927</v>
      </c>
      <c r="F66" s="122"/>
      <c r="G66" s="122" t="s">
        <v>928</v>
      </c>
      <c r="H66" s="147"/>
      <c r="I66" s="148" t="s">
        <v>1013</v>
      </c>
      <c r="J66" s="99"/>
      <c r="K66" s="119"/>
      <c r="L66" s="108"/>
      <c r="M66" s="99"/>
      <c r="N66" s="108"/>
      <c r="O66" s="123" t="s">
        <v>886</v>
      </c>
      <c r="P66" s="141">
        <v>20536965.262114812</v>
      </c>
      <c r="Q66" s="117"/>
    </row>
    <row r="67" spans="1:17" ht="45">
      <c r="A67" s="118">
        <v>33</v>
      </c>
      <c r="B67" s="146" t="s">
        <v>1014</v>
      </c>
      <c r="C67" s="124"/>
      <c r="D67" s="121"/>
      <c r="E67" s="123" t="s">
        <v>927</v>
      </c>
      <c r="F67" s="122"/>
      <c r="G67" s="122" t="s">
        <v>928</v>
      </c>
      <c r="H67" s="147"/>
      <c r="I67" s="148" t="s">
        <v>1015</v>
      </c>
      <c r="J67" s="99"/>
      <c r="K67" s="119"/>
      <c r="L67" s="108"/>
      <c r="M67" s="99"/>
      <c r="N67" s="108"/>
      <c r="O67" s="123" t="s">
        <v>886</v>
      </c>
      <c r="P67" s="141">
        <v>41073930.524229623</v>
      </c>
      <c r="Q67" s="117"/>
    </row>
    <row r="68" spans="1:17" ht="30">
      <c r="A68" s="118">
        <v>34</v>
      </c>
      <c r="B68" s="146" t="s">
        <v>1016</v>
      </c>
      <c r="C68" s="124"/>
      <c r="D68" s="121" t="s">
        <v>926</v>
      </c>
      <c r="E68" s="123" t="s">
        <v>927</v>
      </c>
      <c r="F68" s="122" t="s">
        <v>916</v>
      </c>
      <c r="G68" s="122" t="s">
        <v>928</v>
      </c>
      <c r="H68" s="147"/>
      <c r="I68" s="148" t="s">
        <v>1017</v>
      </c>
      <c r="J68" s="99" t="s">
        <v>1018</v>
      </c>
      <c r="K68" s="119" t="s">
        <v>1019</v>
      </c>
      <c r="L68" s="108"/>
      <c r="M68" s="99"/>
      <c r="N68" s="108"/>
      <c r="O68" s="123" t="s">
        <v>886</v>
      </c>
      <c r="P68" s="141">
        <v>2488646709.8382626</v>
      </c>
      <c r="Q68" s="117"/>
    </row>
    <row r="69" spans="1:17" ht="45">
      <c r="A69" s="118">
        <v>35</v>
      </c>
      <c r="B69" s="146" t="s">
        <v>1020</v>
      </c>
      <c r="C69" s="124"/>
      <c r="D69" s="121" t="s">
        <v>926</v>
      </c>
      <c r="E69" s="123" t="s">
        <v>927</v>
      </c>
      <c r="F69" s="122" t="s">
        <v>916</v>
      </c>
      <c r="G69" s="122" t="s">
        <v>928</v>
      </c>
      <c r="H69" s="147"/>
      <c r="I69" s="148" t="s">
        <v>1017</v>
      </c>
      <c r="J69" s="99" t="s">
        <v>1021</v>
      </c>
      <c r="K69" s="119" t="s">
        <v>1022</v>
      </c>
      <c r="L69" s="108"/>
      <c r="M69" s="99"/>
      <c r="N69" s="108"/>
      <c r="O69" s="123" t="s">
        <v>886</v>
      </c>
      <c r="P69" s="141">
        <v>3846298304.7874517</v>
      </c>
      <c r="Q69" s="117"/>
    </row>
    <row r="70" spans="1:17" ht="45">
      <c r="A70" s="118">
        <v>36</v>
      </c>
      <c r="B70" s="146" t="s">
        <v>1023</v>
      </c>
      <c r="C70" s="124"/>
      <c r="D70" s="121" t="s">
        <v>926</v>
      </c>
      <c r="E70" s="123" t="s">
        <v>927</v>
      </c>
      <c r="F70" s="122" t="s">
        <v>916</v>
      </c>
      <c r="G70" s="122" t="s">
        <v>928</v>
      </c>
      <c r="H70" s="147"/>
      <c r="I70" s="148" t="s">
        <v>1017</v>
      </c>
      <c r="J70" s="99" t="s">
        <v>1018</v>
      </c>
      <c r="K70" s="119" t="s">
        <v>1024</v>
      </c>
      <c r="L70" s="108"/>
      <c r="M70" s="99"/>
      <c r="N70" s="108"/>
      <c r="O70" s="123" t="s">
        <v>886</v>
      </c>
      <c r="P70" s="141">
        <v>3249116342.4618435</v>
      </c>
      <c r="Q70" s="117"/>
    </row>
    <row r="71" spans="1:17" ht="30">
      <c r="A71" s="118">
        <v>37</v>
      </c>
      <c r="B71" s="146" t="s">
        <v>1025</v>
      </c>
      <c r="C71" s="124"/>
      <c r="D71" s="121"/>
      <c r="E71" s="123" t="s">
        <v>927</v>
      </c>
      <c r="F71" s="122"/>
      <c r="G71" s="122" t="s">
        <v>928</v>
      </c>
      <c r="H71" s="147"/>
      <c r="I71" s="148" t="s">
        <v>1026</v>
      </c>
      <c r="J71" s="99"/>
      <c r="K71" s="119"/>
      <c r="L71" s="108"/>
      <c r="M71" s="99"/>
      <c r="N71" s="108"/>
      <c r="O71" s="123" t="s">
        <v>886</v>
      </c>
      <c r="P71" s="141">
        <v>6624750</v>
      </c>
      <c r="Q71" s="117"/>
    </row>
    <row r="72" spans="1:17">
      <c r="A72" s="118">
        <v>38</v>
      </c>
      <c r="B72" s="146" t="s">
        <v>1027</v>
      </c>
      <c r="C72" s="124"/>
      <c r="D72" s="121" t="s">
        <v>926</v>
      </c>
      <c r="E72" s="123" t="s">
        <v>927</v>
      </c>
      <c r="F72" s="122" t="s">
        <v>916</v>
      </c>
      <c r="G72" s="122" t="s">
        <v>928</v>
      </c>
      <c r="H72" s="147"/>
      <c r="I72" s="148" t="s">
        <v>989</v>
      </c>
      <c r="J72" s="99" t="s">
        <v>930</v>
      </c>
      <c r="K72" s="119" t="s">
        <v>1028</v>
      </c>
      <c r="L72" s="108"/>
      <c r="M72" s="99"/>
      <c r="N72" s="108"/>
      <c r="O72" s="123" t="s">
        <v>886</v>
      </c>
      <c r="P72" s="141">
        <v>2825626654.2934227</v>
      </c>
      <c r="Q72" s="117"/>
    </row>
    <row r="73" spans="1:17">
      <c r="A73" s="118">
        <v>39</v>
      </c>
      <c r="B73" s="146" t="s">
        <v>1029</v>
      </c>
      <c r="C73" s="124"/>
      <c r="D73" s="121" t="s">
        <v>926</v>
      </c>
      <c r="E73" s="123" t="s">
        <v>927</v>
      </c>
      <c r="F73" s="122" t="s">
        <v>916</v>
      </c>
      <c r="G73" s="122" t="s">
        <v>928</v>
      </c>
      <c r="H73" s="147"/>
      <c r="I73" s="148" t="s">
        <v>959</v>
      </c>
      <c r="J73" s="99" t="s">
        <v>968</v>
      </c>
      <c r="K73" s="119" t="s">
        <v>1030</v>
      </c>
      <c r="L73" s="108"/>
      <c r="M73" s="99"/>
      <c r="N73" s="108"/>
      <c r="O73" s="123" t="s">
        <v>886</v>
      </c>
      <c r="P73" s="141">
        <v>824027928.92159629</v>
      </c>
      <c r="Q73" s="117"/>
    </row>
    <row r="74" spans="1:17" ht="30">
      <c r="A74" s="118">
        <v>40</v>
      </c>
      <c r="B74" s="146" t="s">
        <v>1031</v>
      </c>
      <c r="C74" s="124"/>
      <c r="D74" s="121" t="s">
        <v>926</v>
      </c>
      <c r="E74" s="123" t="s">
        <v>927</v>
      </c>
      <c r="F74" s="122" t="s">
        <v>916</v>
      </c>
      <c r="G74" s="122" t="s">
        <v>928</v>
      </c>
      <c r="H74" s="147"/>
      <c r="I74" s="148" t="s">
        <v>1032</v>
      </c>
      <c r="J74" s="99" t="s">
        <v>934</v>
      </c>
      <c r="K74" s="119" t="s">
        <v>1033</v>
      </c>
      <c r="L74" s="108"/>
      <c r="M74" s="99"/>
      <c r="N74" s="108"/>
      <c r="O74" s="123" t="s">
        <v>886</v>
      </c>
      <c r="P74" s="141">
        <v>755262054.30549741</v>
      </c>
      <c r="Q74" s="117"/>
    </row>
    <row r="75" spans="1:17" ht="30">
      <c r="A75" s="118">
        <v>41</v>
      </c>
      <c r="B75" s="146" t="s">
        <v>1034</v>
      </c>
      <c r="C75" s="124"/>
      <c r="D75" s="121" t="s">
        <v>926</v>
      </c>
      <c r="E75" s="123" t="s">
        <v>927</v>
      </c>
      <c r="F75" s="122" t="s">
        <v>916</v>
      </c>
      <c r="G75" s="122" t="s">
        <v>928</v>
      </c>
      <c r="H75" s="147">
        <v>420</v>
      </c>
      <c r="I75" s="148" t="s">
        <v>955</v>
      </c>
      <c r="J75" s="99" t="s">
        <v>1035</v>
      </c>
      <c r="K75" s="119" t="s">
        <v>1036</v>
      </c>
      <c r="L75" s="108"/>
      <c r="M75" s="99"/>
      <c r="N75" s="108"/>
      <c r="O75" s="123" t="s">
        <v>886</v>
      </c>
      <c r="P75" s="141">
        <v>1522324182.7031169</v>
      </c>
      <c r="Q75" s="117"/>
    </row>
    <row r="76" spans="1:17">
      <c r="A76" s="118">
        <v>42</v>
      </c>
      <c r="B76" s="146" t="s">
        <v>923</v>
      </c>
      <c r="C76" s="124"/>
      <c r="D76" s="121"/>
      <c r="E76" s="123" t="s">
        <v>927</v>
      </c>
      <c r="F76" s="122" t="s">
        <v>916</v>
      </c>
      <c r="G76" s="122" t="s">
        <v>928</v>
      </c>
      <c r="H76" s="147"/>
      <c r="I76" s="148" t="s">
        <v>1037</v>
      </c>
      <c r="J76" s="99"/>
      <c r="K76" s="119"/>
      <c r="L76" s="108"/>
      <c r="M76" s="99"/>
      <c r="N76" s="108"/>
      <c r="O76" s="123" t="s">
        <v>886</v>
      </c>
      <c r="P76" s="141">
        <v>102500000</v>
      </c>
      <c r="Q76" s="117"/>
    </row>
    <row r="77" spans="1:17">
      <c r="A77" s="118">
        <v>43</v>
      </c>
      <c r="B77" s="146" t="s">
        <v>1038</v>
      </c>
      <c r="C77" s="124" t="s">
        <v>925</v>
      </c>
      <c r="D77" s="161" t="s">
        <v>926</v>
      </c>
      <c r="E77" s="123" t="s">
        <v>927</v>
      </c>
      <c r="F77" s="122" t="s">
        <v>916</v>
      </c>
      <c r="G77" s="122" t="s">
        <v>928</v>
      </c>
      <c r="H77" s="147"/>
      <c r="I77" s="148" t="s">
        <v>1039</v>
      </c>
      <c r="J77" s="99" t="s">
        <v>1040</v>
      </c>
      <c r="K77" s="119" t="s">
        <v>1041</v>
      </c>
      <c r="L77" s="108"/>
      <c r="M77" s="99"/>
      <c r="N77" s="108"/>
      <c r="O77" s="123" t="s">
        <v>886</v>
      </c>
      <c r="P77" s="141">
        <v>370613224.82403874</v>
      </c>
      <c r="Q77" s="117"/>
    </row>
    <row r="78" spans="1:17" ht="30">
      <c r="A78" s="118">
        <v>44</v>
      </c>
      <c r="B78" s="146" t="s">
        <v>1042</v>
      </c>
      <c r="C78" s="124" t="s">
        <v>925</v>
      </c>
      <c r="D78" s="161" t="s">
        <v>941</v>
      </c>
      <c r="E78" s="123" t="s">
        <v>927</v>
      </c>
      <c r="F78" s="122" t="s">
        <v>916</v>
      </c>
      <c r="G78" s="122" t="s">
        <v>928</v>
      </c>
      <c r="H78" s="147">
        <v>400</v>
      </c>
      <c r="I78" s="148" t="s">
        <v>975</v>
      </c>
      <c r="J78" s="99" t="s">
        <v>1043</v>
      </c>
      <c r="K78" s="119" t="s">
        <v>1044</v>
      </c>
      <c r="L78" s="108"/>
      <c r="M78" s="99"/>
      <c r="N78" s="108"/>
      <c r="O78" s="123" t="s">
        <v>886</v>
      </c>
      <c r="P78" s="141">
        <v>462952428.51459199</v>
      </c>
      <c r="Q78" s="117"/>
    </row>
    <row r="79" spans="1:17" ht="30">
      <c r="A79" s="118">
        <v>45</v>
      </c>
      <c r="B79" s="146" t="s">
        <v>1045</v>
      </c>
      <c r="C79" s="124" t="s">
        <v>925</v>
      </c>
      <c r="D79" s="161" t="s">
        <v>946</v>
      </c>
      <c r="E79" s="123" t="s">
        <v>927</v>
      </c>
      <c r="F79" s="122" t="s">
        <v>916</v>
      </c>
      <c r="G79" s="122" t="s">
        <v>928</v>
      </c>
      <c r="H79" s="147">
        <v>400</v>
      </c>
      <c r="I79" s="148" t="s">
        <v>1046</v>
      </c>
      <c r="J79" s="99" t="s">
        <v>1043</v>
      </c>
      <c r="K79" s="119" t="s">
        <v>1047</v>
      </c>
      <c r="L79" s="108"/>
      <c r="M79" s="99"/>
      <c r="N79" s="108"/>
      <c r="O79" s="123" t="s">
        <v>886</v>
      </c>
      <c r="P79" s="141">
        <v>467879027.63128942</v>
      </c>
      <c r="Q79" s="117"/>
    </row>
    <row r="80" spans="1:17">
      <c r="A80" s="118">
        <v>46</v>
      </c>
      <c r="B80" s="146" t="s">
        <v>1048</v>
      </c>
      <c r="C80" s="149" t="s">
        <v>925</v>
      </c>
      <c r="D80" s="161" t="s">
        <v>949</v>
      </c>
      <c r="E80" s="150" t="s">
        <v>927</v>
      </c>
      <c r="F80" s="122" t="s">
        <v>916</v>
      </c>
      <c r="G80" s="122" t="s">
        <v>928</v>
      </c>
      <c r="H80" s="147">
        <v>400</v>
      </c>
      <c r="I80" s="148" t="s">
        <v>1049</v>
      </c>
      <c r="J80" s="107" t="s">
        <v>1050</v>
      </c>
      <c r="K80" s="119" t="s">
        <v>1051</v>
      </c>
      <c r="L80" s="108"/>
      <c r="M80" s="107"/>
      <c r="N80" s="108"/>
      <c r="O80" s="150" t="s">
        <v>886</v>
      </c>
      <c r="P80" s="141">
        <v>352125359.74023843</v>
      </c>
      <c r="Q80" s="117"/>
    </row>
    <row r="81" spans="1:17" ht="30">
      <c r="A81" s="118">
        <v>47</v>
      </c>
      <c r="B81" s="146" t="s">
        <v>1052</v>
      </c>
      <c r="C81" s="124" t="s">
        <v>925</v>
      </c>
      <c r="D81" s="161" t="s">
        <v>1053</v>
      </c>
      <c r="E81" s="123" t="s">
        <v>927</v>
      </c>
      <c r="F81" s="122" t="s">
        <v>916</v>
      </c>
      <c r="G81" s="122" t="s">
        <v>928</v>
      </c>
      <c r="H81" s="147" t="s">
        <v>840</v>
      </c>
      <c r="I81" s="148" t="s">
        <v>959</v>
      </c>
      <c r="J81" s="99"/>
      <c r="K81" s="119"/>
      <c r="L81" s="108"/>
      <c r="M81" s="99"/>
      <c r="N81" s="108"/>
      <c r="O81" s="123" t="s">
        <v>886</v>
      </c>
      <c r="P81" s="141">
        <v>44841446.885704212</v>
      </c>
      <c r="Q81" s="117"/>
    </row>
    <row r="82" spans="1:17" ht="16" thickBot="1">
      <c r="A82" s="118"/>
      <c r="B82" s="146"/>
      <c r="C82" s="124"/>
      <c r="D82" s="161"/>
      <c r="E82" s="123"/>
      <c r="F82" s="122"/>
      <c r="G82" s="122"/>
      <c r="H82" s="147"/>
      <c r="I82" s="148"/>
      <c r="J82" s="99"/>
      <c r="K82" s="119"/>
      <c r="L82" s="108"/>
      <c r="M82" s="99"/>
      <c r="N82" s="108"/>
      <c r="O82" s="123"/>
      <c r="P82" s="141"/>
      <c r="Q82" s="117"/>
    </row>
    <row r="83" spans="1:17">
      <c r="A83" s="151"/>
      <c r="B83" s="152"/>
      <c r="C83" s="153"/>
      <c r="D83" s="162"/>
      <c r="E83" s="154"/>
      <c r="F83" s="154"/>
      <c r="G83" s="154"/>
      <c r="H83" s="154"/>
      <c r="I83" s="153"/>
      <c r="J83" s="101"/>
      <c r="K83" s="101"/>
      <c r="L83" s="101"/>
      <c r="M83" s="101"/>
      <c r="N83" s="101"/>
      <c r="O83" s="154"/>
      <c r="P83" s="155"/>
      <c r="Q83" s="103"/>
    </row>
    <row r="84" spans="1:17">
      <c r="A84" s="367"/>
      <c r="B84" s="368"/>
      <c r="C84" s="149"/>
      <c r="D84" s="369"/>
      <c r="E84" s="150"/>
      <c r="F84" s="150"/>
      <c r="G84" s="150"/>
      <c r="H84" s="150"/>
      <c r="I84" s="149"/>
      <c r="J84" s="107"/>
      <c r="K84" s="107"/>
      <c r="L84" s="107"/>
      <c r="M84" s="107"/>
      <c r="N84" s="107"/>
      <c r="O84" s="150"/>
      <c r="P84" s="169"/>
      <c r="Q84" s="136"/>
    </row>
    <row r="85" spans="1:17">
      <c r="A85" s="367"/>
      <c r="B85" s="368"/>
      <c r="C85" s="149"/>
      <c r="D85" s="369"/>
      <c r="E85" s="150"/>
      <c r="F85" s="150"/>
      <c r="G85" s="150"/>
      <c r="H85" s="150"/>
      <c r="I85" s="149"/>
      <c r="J85" s="107"/>
      <c r="K85" s="107"/>
      <c r="L85" s="107"/>
      <c r="M85" s="107"/>
      <c r="N85" s="107"/>
      <c r="O85" s="150"/>
      <c r="P85" s="169"/>
      <c r="Q85" s="136"/>
    </row>
    <row r="86" spans="1:17">
      <c r="A86" s="367"/>
      <c r="B86" s="368"/>
      <c r="C86" s="149"/>
      <c r="D86" s="369"/>
      <c r="E86" s="150"/>
      <c r="F86" s="150"/>
      <c r="G86" s="150"/>
      <c r="H86" s="150"/>
      <c r="I86" s="149"/>
      <c r="J86" s="107"/>
      <c r="K86" s="107"/>
      <c r="L86" s="107"/>
      <c r="M86" s="107"/>
      <c r="N86" s="107"/>
      <c r="O86" s="150"/>
      <c r="P86" s="169"/>
      <c r="Q86" s="136"/>
    </row>
    <row r="87" spans="1:17" ht="16" thickBot="1">
      <c r="A87" s="156"/>
      <c r="B87" s="157"/>
      <c r="C87" s="158"/>
      <c r="D87" s="163"/>
      <c r="E87" s="159"/>
      <c r="F87" s="159"/>
      <c r="G87" s="159"/>
      <c r="H87" s="159"/>
      <c r="I87" s="158"/>
      <c r="J87" s="111"/>
      <c r="K87" s="111"/>
      <c r="L87" s="111"/>
      <c r="M87" s="111"/>
      <c r="N87" s="111"/>
      <c r="O87" s="159"/>
      <c r="P87" s="160"/>
      <c r="Q87" s="115"/>
    </row>
    <row r="88" spans="1:17">
      <c r="A88" s="118"/>
      <c r="B88" s="146"/>
      <c r="C88" s="124"/>
      <c r="D88" s="161"/>
      <c r="E88" s="123"/>
      <c r="F88" s="122"/>
      <c r="G88" s="122"/>
      <c r="H88" s="147"/>
      <c r="I88" s="148"/>
      <c r="J88" s="99"/>
      <c r="K88" s="119"/>
      <c r="L88" s="108"/>
      <c r="M88" s="99"/>
      <c r="N88" s="108"/>
      <c r="O88" s="123"/>
      <c r="P88" s="141"/>
      <c r="Q88" s="117"/>
    </row>
    <row r="89" spans="1:17" ht="30">
      <c r="A89" s="118">
        <v>48</v>
      </c>
      <c r="B89" s="146" t="s">
        <v>1054</v>
      </c>
      <c r="C89" s="124" t="s">
        <v>925</v>
      </c>
      <c r="D89" s="161" t="s">
        <v>1055</v>
      </c>
      <c r="E89" s="123" t="s">
        <v>927</v>
      </c>
      <c r="F89" s="122" t="s">
        <v>916</v>
      </c>
      <c r="G89" s="122" t="s">
        <v>928</v>
      </c>
      <c r="H89" s="147">
        <v>1139</v>
      </c>
      <c r="I89" s="148" t="s">
        <v>1056</v>
      </c>
      <c r="J89" s="99" t="s">
        <v>1057</v>
      </c>
      <c r="K89" s="119" t="s">
        <v>1058</v>
      </c>
      <c r="L89" s="108"/>
      <c r="M89" s="99"/>
      <c r="N89" s="108"/>
      <c r="O89" s="123" t="s">
        <v>886</v>
      </c>
      <c r="P89" s="141">
        <v>204084502.48363465</v>
      </c>
      <c r="Q89" s="117"/>
    </row>
    <row r="90" spans="1:17" ht="30">
      <c r="A90" s="118">
        <v>49</v>
      </c>
      <c r="B90" s="146" t="s">
        <v>1059</v>
      </c>
      <c r="C90" s="124" t="s">
        <v>925</v>
      </c>
      <c r="D90" s="161" t="s">
        <v>1060</v>
      </c>
      <c r="E90" s="123" t="s">
        <v>927</v>
      </c>
      <c r="F90" s="122" t="s">
        <v>916</v>
      </c>
      <c r="G90" s="122" t="s">
        <v>928</v>
      </c>
      <c r="H90" s="147" t="s">
        <v>840</v>
      </c>
      <c r="I90" s="148" t="s">
        <v>1061</v>
      </c>
      <c r="J90" s="99" t="s">
        <v>1062</v>
      </c>
      <c r="K90" s="119" t="s">
        <v>1063</v>
      </c>
      <c r="L90" s="108"/>
      <c r="M90" s="99"/>
      <c r="N90" s="108"/>
      <c r="O90" s="123" t="s">
        <v>886</v>
      </c>
      <c r="P90" s="141">
        <v>597829835.18074048</v>
      </c>
      <c r="Q90" s="117"/>
    </row>
    <row r="91" spans="1:17" ht="30">
      <c r="A91" s="118">
        <v>50</v>
      </c>
      <c r="B91" s="146" t="s">
        <v>1064</v>
      </c>
      <c r="C91" s="124" t="s">
        <v>925</v>
      </c>
      <c r="D91" s="161" t="s">
        <v>1065</v>
      </c>
      <c r="E91" s="123" t="s">
        <v>927</v>
      </c>
      <c r="F91" s="122" t="s">
        <v>916</v>
      </c>
      <c r="G91" s="122" t="s">
        <v>928</v>
      </c>
      <c r="H91" s="147"/>
      <c r="I91" s="164" t="s">
        <v>1056</v>
      </c>
      <c r="J91" s="99" t="s">
        <v>1050</v>
      </c>
      <c r="K91" s="119" t="s">
        <v>1066</v>
      </c>
      <c r="L91" s="108"/>
      <c r="M91" s="99"/>
      <c r="N91" s="108"/>
      <c r="O91" s="123" t="s">
        <v>886</v>
      </c>
      <c r="P91" s="141">
        <v>174282042.58594951</v>
      </c>
      <c r="Q91" s="117"/>
    </row>
    <row r="92" spans="1:17" ht="30">
      <c r="A92" s="118">
        <v>51</v>
      </c>
      <c r="B92" s="146" t="s">
        <v>1067</v>
      </c>
      <c r="C92" s="124" t="s">
        <v>1068</v>
      </c>
      <c r="D92" s="161" t="s">
        <v>926</v>
      </c>
      <c r="E92" s="123" t="s">
        <v>927</v>
      </c>
      <c r="F92" s="122" t="s">
        <v>916</v>
      </c>
      <c r="G92" s="122" t="s">
        <v>928</v>
      </c>
      <c r="H92" s="147"/>
      <c r="I92" s="164" t="s">
        <v>959</v>
      </c>
      <c r="J92" s="99" t="s">
        <v>1069</v>
      </c>
      <c r="K92" s="119" t="s">
        <v>1070</v>
      </c>
      <c r="L92" s="108"/>
      <c r="M92" s="99"/>
      <c r="N92" s="108"/>
      <c r="O92" s="123" t="s">
        <v>886</v>
      </c>
      <c r="P92" s="141">
        <v>295881353.59703356</v>
      </c>
      <c r="Q92" s="117"/>
    </row>
    <row r="93" spans="1:17" ht="30">
      <c r="A93" s="118">
        <v>52</v>
      </c>
      <c r="B93" s="146" t="s">
        <v>1071</v>
      </c>
      <c r="C93" s="124" t="s">
        <v>925</v>
      </c>
      <c r="D93" s="161" t="s">
        <v>1072</v>
      </c>
      <c r="E93" s="123" t="s">
        <v>927</v>
      </c>
      <c r="F93" s="122" t="s">
        <v>916</v>
      </c>
      <c r="G93" s="122" t="s">
        <v>928</v>
      </c>
      <c r="H93" s="147"/>
      <c r="I93" s="164" t="s">
        <v>1073</v>
      </c>
      <c r="J93" s="99" t="s">
        <v>1074</v>
      </c>
      <c r="K93" s="119" t="s">
        <v>1075</v>
      </c>
      <c r="L93" s="108"/>
      <c r="M93" s="99"/>
      <c r="N93" s="108"/>
      <c r="O93" s="123" t="s">
        <v>886</v>
      </c>
      <c r="P93" s="141">
        <v>370753609.40306878</v>
      </c>
      <c r="Q93" s="117"/>
    </row>
    <row r="94" spans="1:17" ht="30">
      <c r="A94" s="118">
        <v>53</v>
      </c>
      <c r="B94" s="146" t="s">
        <v>1076</v>
      </c>
      <c r="C94" s="124" t="s">
        <v>1077</v>
      </c>
      <c r="D94" s="161" t="s">
        <v>926</v>
      </c>
      <c r="E94" s="123" t="s">
        <v>927</v>
      </c>
      <c r="F94" s="122" t="s">
        <v>916</v>
      </c>
      <c r="G94" s="122" t="s">
        <v>928</v>
      </c>
      <c r="H94" s="147"/>
      <c r="I94" s="164" t="s">
        <v>959</v>
      </c>
      <c r="J94" s="99" t="s">
        <v>1078</v>
      </c>
      <c r="K94" s="119" t="s">
        <v>1079</v>
      </c>
      <c r="L94" s="108"/>
      <c r="M94" s="99"/>
      <c r="N94" s="108"/>
      <c r="O94" s="123" t="s">
        <v>886</v>
      </c>
      <c r="P94" s="141">
        <v>100898841.28566745</v>
      </c>
      <c r="Q94" s="117"/>
    </row>
    <row r="95" spans="1:17">
      <c r="A95" s="118">
        <v>54</v>
      </c>
      <c r="B95" s="146" t="s">
        <v>1080</v>
      </c>
      <c r="C95" s="124" t="s">
        <v>965</v>
      </c>
      <c r="D95" s="161" t="s">
        <v>926</v>
      </c>
      <c r="E95" s="123" t="s">
        <v>927</v>
      </c>
      <c r="F95" s="122" t="s">
        <v>916</v>
      </c>
      <c r="G95" s="122" t="s">
        <v>928</v>
      </c>
      <c r="H95" s="147"/>
      <c r="I95" s="164" t="s">
        <v>961</v>
      </c>
      <c r="J95" s="99" t="s">
        <v>1081</v>
      </c>
      <c r="K95" s="119" t="s">
        <v>1082</v>
      </c>
      <c r="L95" s="108"/>
      <c r="M95" s="99"/>
      <c r="N95" s="108"/>
      <c r="O95" s="123" t="s">
        <v>886</v>
      </c>
      <c r="P95" s="141">
        <v>39791347.29991632</v>
      </c>
      <c r="Q95" s="117"/>
    </row>
    <row r="96" spans="1:17" ht="30">
      <c r="A96" s="118">
        <v>55</v>
      </c>
      <c r="B96" s="146" t="s">
        <v>1083</v>
      </c>
      <c r="C96" s="124" t="s">
        <v>954</v>
      </c>
      <c r="D96" s="161" t="s">
        <v>926</v>
      </c>
      <c r="E96" s="123" t="s">
        <v>927</v>
      </c>
      <c r="F96" s="122" t="s">
        <v>916</v>
      </c>
      <c r="G96" s="122" t="s">
        <v>928</v>
      </c>
      <c r="H96" s="147"/>
      <c r="I96" s="164" t="s">
        <v>955</v>
      </c>
      <c r="J96" s="99" t="s">
        <v>1078</v>
      </c>
      <c r="K96" s="119" t="s">
        <v>1084</v>
      </c>
      <c r="L96" s="108"/>
      <c r="M96" s="99"/>
      <c r="N96" s="108"/>
      <c r="O96" s="123" t="s">
        <v>886</v>
      </c>
      <c r="P96" s="141">
        <v>24804481.452986579</v>
      </c>
      <c r="Q96" s="117"/>
    </row>
    <row r="97" spans="1:17" ht="45">
      <c r="A97" s="118">
        <v>56</v>
      </c>
      <c r="B97" s="146" t="s">
        <v>1085</v>
      </c>
      <c r="C97" s="124" t="s">
        <v>1086</v>
      </c>
      <c r="D97" s="161" t="s">
        <v>926</v>
      </c>
      <c r="E97" s="123" t="s">
        <v>927</v>
      </c>
      <c r="F97" s="122"/>
      <c r="G97" s="122" t="s">
        <v>928</v>
      </c>
      <c r="H97" s="147"/>
      <c r="I97" s="164" t="s">
        <v>959</v>
      </c>
      <c r="J97" s="99" t="s">
        <v>1078</v>
      </c>
      <c r="K97" s="119" t="s">
        <v>1087</v>
      </c>
      <c r="L97" s="108"/>
      <c r="M97" s="99"/>
      <c r="N97" s="108"/>
      <c r="O97" s="123" t="s">
        <v>886</v>
      </c>
      <c r="P97" s="141">
        <v>445621061.3068198</v>
      </c>
      <c r="Q97" s="117"/>
    </row>
    <row r="98" spans="1:17" ht="30">
      <c r="A98" s="118">
        <v>57</v>
      </c>
      <c r="B98" s="146" t="s">
        <v>1088</v>
      </c>
      <c r="C98" s="124" t="s">
        <v>1089</v>
      </c>
      <c r="D98" s="161" t="s">
        <v>926</v>
      </c>
      <c r="E98" s="123" t="s">
        <v>927</v>
      </c>
      <c r="F98" s="122" t="s">
        <v>916</v>
      </c>
      <c r="G98" s="122" t="s">
        <v>928</v>
      </c>
      <c r="H98" s="147"/>
      <c r="I98" s="164" t="s">
        <v>959</v>
      </c>
      <c r="J98" s="99" t="s">
        <v>1090</v>
      </c>
      <c r="K98" s="119" t="s">
        <v>1091</v>
      </c>
      <c r="L98" s="108"/>
      <c r="M98" s="99"/>
      <c r="N98" s="108"/>
      <c r="O98" s="123" t="s">
        <v>886</v>
      </c>
      <c r="P98" s="141">
        <v>108853060.37847494</v>
      </c>
      <c r="Q98" s="117"/>
    </row>
    <row r="99" spans="1:17">
      <c r="A99" s="118">
        <v>58</v>
      </c>
      <c r="B99" s="146" t="s">
        <v>1092</v>
      </c>
      <c r="C99" s="124" t="s">
        <v>1093</v>
      </c>
      <c r="D99" s="161" t="s">
        <v>1094</v>
      </c>
      <c r="E99" s="123" t="s">
        <v>927</v>
      </c>
      <c r="F99" s="122" t="s">
        <v>916</v>
      </c>
      <c r="G99" s="122" t="s">
        <v>928</v>
      </c>
      <c r="H99" s="147">
        <v>120</v>
      </c>
      <c r="I99" s="164" t="s">
        <v>1095</v>
      </c>
      <c r="J99" s="99" t="s">
        <v>1096</v>
      </c>
      <c r="K99" s="119" t="s">
        <v>1097</v>
      </c>
      <c r="L99" s="108"/>
      <c r="M99" s="99"/>
      <c r="N99" s="108"/>
      <c r="O99" s="123" t="s">
        <v>886</v>
      </c>
      <c r="P99" s="141">
        <v>358193812.42158926</v>
      </c>
      <c r="Q99" s="117"/>
    </row>
    <row r="100" spans="1:17" ht="45">
      <c r="A100" s="118">
        <v>59</v>
      </c>
      <c r="B100" s="146" t="s">
        <v>1098</v>
      </c>
      <c r="C100" s="124" t="s">
        <v>1099</v>
      </c>
      <c r="D100" s="161" t="s">
        <v>926</v>
      </c>
      <c r="E100" s="123" t="s">
        <v>927</v>
      </c>
      <c r="F100" s="122" t="s">
        <v>916</v>
      </c>
      <c r="G100" s="122" t="s">
        <v>928</v>
      </c>
      <c r="H100" s="147"/>
      <c r="I100" s="164" t="s">
        <v>959</v>
      </c>
      <c r="J100" s="99" t="s">
        <v>1100</v>
      </c>
      <c r="K100" s="119" t="s">
        <v>1101</v>
      </c>
      <c r="L100" s="108"/>
      <c r="M100" s="99"/>
      <c r="N100" s="108"/>
      <c r="O100" s="123" t="s">
        <v>886</v>
      </c>
      <c r="P100" s="141">
        <v>90830869.097878858</v>
      </c>
      <c r="Q100" s="117"/>
    </row>
    <row r="101" spans="1:17" ht="30">
      <c r="A101" s="118">
        <v>60</v>
      </c>
      <c r="B101" s="146" t="s">
        <v>1102</v>
      </c>
      <c r="C101" s="124" t="s">
        <v>1093</v>
      </c>
      <c r="D101" s="161" t="s">
        <v>1103</v>
      </c>
      <c r="E101" s="123" t="s">
        <v>927</v>
      </c>
      <c r="F101" s="122" t="s">
        <v>916</v>
      </c>
      <c r="G101" s="122" t="s">
        <v>928</v>
      </c>
      <c r="H101" s="147">
        <v>120</v>
      </c>
      <c r="I101" s="164" t="s">
        <v>1104</v>
      </c>
      <c r="J101" s="99" t="s">
        <v>1105</v>
      </c>
      <c r="K101" s="119" t="s">
        <v>1106</v>
      </c>
      <c r="L101" s="108"/>
      <c r="M101" s="99"/>
      <c r="N101" s="108"/>
      <c r="O101" s="123" t="s">
        <v>886</v>
      </c>
      <c r="P101" s="141">
        <v>364814419.24170172</v>
      </c>
      <c r="Q101" s="117"/>
    </row>
    <row r="102" spans="1:17">
      <c r="A102" s="118">
        <v>61</v>
      </c>
      <c r="B102" s="146" t="s">
        <v>1107</v>
      </c>
      <c r="C102" s="124" t="s">
        <v>1093</v>
      </c>
      <c r="D102" s="161" t="s">
        <v>1108</v>
      </c>
      <c r="E102" s="123" t="s">
        <v>927</v>
      </c>
      <c r="F102" s="122" t="s">
        <v>916</v>
      </c>
      <c r="G102" s="122" t="s">
        <v>928</v>
      </c>
      <c r="H102" s="147">
        <v>120</v>
      </c>
      <c r="I102" s="164" t="s">
        <v>1109</v>
      </c>
      <c r="J102" s="99" t="s">
        <v>1057</v>
      </c>
      <c r="K102" s="119" t="s">
        <v>1110</v>
      </c>
      <c r="L102" s="108"/>
      <c r="M102" s="99"/>
      <c r="N102" s="108"/>
      <c r="O102" s="123" t="s">
        <v>886</v>
      </c>
      <c r="P102" s="141">
        <v>296190899.72203624</v>
      </c>
      <c r="Q102" s="117"/>
    </row>
    <row r="103" spans="1:17">
      <c r="A103" s="118">
        <v>62</v>
      </c>
      <c r="B103" s="146" t="s">
        <v>1111</v>
      </c>
      <c r="C103" s="149" t="s">
        <v>1093</v>
      </c>
      <c r="D103" s="161" t="s">
        <v>1112</v>
      </c>
      <c r="E103" s="150" t="s">
        <v>927</v>
      </c>
      <c r="F103" s="122" t="s">
        <v>916</v>
      </c>
      <c r="G103" s="122" t="s">
        <v>928</v>
      </c>
      <c r="H103" s="147">
        <v>120</v>
      </c>
      <c r="I103" s="164" t="s">
        <v>1113</v>
      </c>
      <c r="J103" s="107" t="s">
        <v>1105</v>
      </c>
      <c r="K103" s="119" t="s">
        <v>1114</v>
      </c>
      <c r="L103" s="108"/>
      <c r="M103" s="107"/>
      <c r="N103" s="108"/>
      <c r="O103" s="150" t="s">
        <v>886</v>
      </c>
      <c r="P103" s="141">
        <v>369887614.54344255</v>
      </c>
      <c r="Q103" s="117"/>
    </row>
    <row r="104" spans="1:17">
      <c r="A104" s="118">
        <v>63</v>
      </c>
      <c r="B104" s="146" t="s">
        <v>1115</v>
      </c>
      <c r="C104" s="124" t="s">
        <v>1093</v>
      </c>
      <c r="D104" s="161" t="s">
        <v>1116</v>
      </c>
      <c r="E104" s="123" t="s">
        <v>927</v>
      </c>
      <c r="F104" s="122" t="s">
        <v>916</v>
      </c>
      <c r="G104" s="122" t="s">
        <v>928</v>
      </c>
      <c r="H104" s="147">
        <v>120</v>
      </c>
      <c r="I104" s="164" t="s">
        <v>1117</v>
      </c>
      <c r="J104" s="99" t="s">
        <v>1062</v>
      </c>
      <c r="K104" s="119" t="s">
        <v>1118</v>
      </c>
      <c r="L104" s="108"/>
      <c r="M104" s="99"/>
      <c r="N104" s="108"/>
      <c r="O104" s="123" t="s">
        <v>886</v>
      </c>
      <c r="P104" s="141">
        <v>321953506.89305788</v>
      </c>
      <c r="Q104" s="117"/>
    </row>
    <row r="105" spans="1:17" ht="30">
      <c r="A105" s="118">
        <v>64</v>
      </c>
      <c r="B105" s="146" t="s">
        <v>1119</v>
      </c>
      <c r="C105" s="124" t="s">
        <v>1093</v>
      </c>
      <c r="D105" s="161" t="s">
        <v>1120</v>
      </c>
      <c r="E105" s="123" t="s">
        <v>927</v>
      </c>
      <c r="F105" s="122" t="s">
        <v>916</v>
      </c>
      <c r="G105" s="122" t="s">
        <v>928</v>
      </c>
      <c r="H105" s="147"/>
      <c r="I105" s="164" t="s">
        <v>1121</v>
      </c>
      <c r="J105" s="99"/>
      <c r="K105" s="119"/>
      <c r="L105" s="108"/>
      <c r="M105" s="99"/>
      <c r="N105" s="108"/>
      <c r="O105" s="123" t="s">
        <v>886</v>
      </c>
      <c r="P105" s="141">
        <v>369737433.94443774</v>
      </c>
      <c r="Q105" s="117"/>
    </row>
    <row r="106" spans="1:17" ht="30">
      <c r="A106" s="118">
        <v>65</v>
      </c>
      <c r="B106" s="146" t="s">
        <v>1122</v>
      </c>
      <c r="C106" s="124" t="s">
        <v>1093</v>
      </c>
      <c r="D106" s="161" t="s">
        <v>1123</v>
      </c>
      <c r="E106" s="123" t="s">
        <v>927</v>
      </c>
      <c r="F106" s="122" t="s">
        <v>916</v>
      </c>
      <c r="G106" s="122" t="s">
        <v>928</v>
      </c>
      <c r="H106" s="147">
        <v>400</v>
      </c>
      <c r="I106" s="164" t="s">
        <v>1124</v>
      </c>
      <c r="J106" s="99" t="s">
        <v>1096</v>
      </c>
      <c r="K106" s="119" t="s">
        <v>1125</v>
      </c>
      <c r="L106" s="108"/>
      <c r="M106" s="99"/>
      <c r="N106" s="108"/>
      <c r="O106" s="123" t="s">
        <v>886</v>
      </c>
      <c r="P106" s="141">
        <v>418841604.26034129</v>
      </c>
      <c r="Q106" s="117"/>
    </row>
    <row r="107" spans="1:17">
      <c r="A107" s="118">
        <v>66</v>
      </c>
      <c r="B107" s="146" t="s">
        <v>1126</v>
      </c>
      <c r="C107" s="124" t="s">
        <v>1093</v>
      </c>
      <c r="D107" s="161" t="s">
        <v>1127</v>
      </c>
      <c r="E107" s="123" t="s">
        <v>927</v>
      </c>
      <c r="F107" s="122" t="s">
        <v>916</v>
      </c>
      <c r="G107" s="122" t="s">
        <v>928</v>
      </c>
      <c r="H107" s="147">
        <v>120</v>
      </c>
      <c r="I107" s="164" t="s">
        <v>1128</v>
      </c>
      <c r="J107" s="99" t="s">
        <v>1050</v>
      </c>
      <c r="K107" s="119" t="s">
        <v>1129</v>
      </c>
      <c r="L107" s="108"/>
      <c r="M107" s="99"/>
      <c r="N107" s="108"/>
      <c r="O107" s="123" t="s">
        <v>886</v>
      </c>
      <c r="P107" s="141">
        <v>328356658.1584819</v>
      </c>
      <c r="Q107" s="117"/>
    </row>
    <row r="108" spans="1:17">
      <c r="A108" s="118">
        <v>67</v>
      </c>
      <c r="B108" s="146" t="s">
        <v>1130</v>
      </c>
      <c r="C108" s="124" t="s">
        <v>1093</v>
      </c>
      <c r="D108" s="161" t="s">
        <v>1131</v>
      </c>
      <c r="E108" s="123" t="s">
        <v>927</v>
      </c>
      <c r="F108" s="122" t="s">
        <v>916</v>
      </c>
      <c r="G108" s="122" t="s">
        <v>928</v>
      </c>
      <c r="H108" s="147">
        <v>120</v>
      </c>
      <c r="I108" s="164" t="s">
        <v>1132</v>
      </c>
      <c r="J108" s="99" t="s">
        <v>1096</v>
      </c>
      <c r="K108" s="119" t="s">
        <v>1133</v>
      </c>
      <c r="L108" s="108"/>
      <c r="M108" s="99"/>
      <c r="N108" s="108"/>
      <c r="O108" s="123" t="s">
        <v>886</v>
      </c>
      <c r="P108" s="141">
        <v>297325609.5558452</v>
      </c>
      <c r="Q108" s="117"/>
    </row>
    <row r="109" spans="1:17">
      <c r="A109" s="118">
        <v>68</v>
      </c>
      <c r="B109" s="146" t="s">
        <v>1134</v>
      </c>
      <c r="C109" s="124" t="s">
        <v>1093</v>
      </c>
      <c r="D109" s="161" t="s">
        <v>1135</v>
      </c>
      <c r="E109" s="123" t="s">
        <v>927</v>
      </c>
      <c r="F109" s="122" t="s">
        <v>916</v>
      </c>
      <c r="G109" s="122" t="s">
        <v>928</v>
      </c>
      <c r="H109" s="147">
        <v>120</v>
      </c>
      <c r="I109" s="164" t="s">
        <v>1136</v>
      </c>
      <c r="J109" s="99" t="s">
        <v>1096</v>
      </c>
      <c r="K109" s="119" t="s">
        <v>1047</v>
      </c>
      <c r="L109" s="108"/>
      <c r="M109" s="99"/>
      <c r="N109" s="108"/>
      <c r="O109" s="123" t="s">
        <v>886</v>
      </c>
      <c r="P109" s="141">
        <v>347018145.06558543</v>
      </c>
      <c r="Q109" s="117"/>
    </row>
    <row r="110" spans="1:17" ht="16" thickBot="1">
      <c r="A110" s="118">
        <v>69</v>
      </c>
      <c r="B110" s="146" t="s">
        <v>1137</v>
      </c>
      <c r="C110" s="124" t="s">
        <v>1093</v>
      </c>
      <c r="D110" s="161" t="s">
        <v>1138</v>
      </c>
      <c r="E110" s="123" t="s">
        <v>927</v>
      </c>
      <c r="F110" s="122" t="s">
        <v>916</v>
      </c>
      <c r="G110" s="122" t="s">
        <v>928</v>
      </c>
      <c r="H110" s="147"/>
      <c r="I110" s="164" t="s">
        <v>1139</v>
      </c>
      <c r="J110" s="99" t="s">
        <v>1062</v>
      </c>
      <c r="K110" s="119" t="s">
        <v>1140</v>
      </c>
      <c r="L110" s="108"/>
      <c r="M110" s="99"/>
      <c r="N110" s="108"/>
      <c r="O110" s="123" t="s">
        <v>886</v>
      </c>
      <c r="P110" s="141">
        <v>306126753.72545201</v>
      </c>
      <c r="Q110" s="117"/>
    </row>
    <row r="111" spans="1:17">
      <c r="A111" s="151"/>
      <c r="B111" s="152"/>
      <c r="C111" s="153"/>
      <c r="D111" s="162"/>
      <c r="E111" s="154"/>
      <c r="F111" s="154"/>
      <c r="G111" s="154"/>
      <c r="H111" s="154"/>
      <c r="I111" s="152"/>
      <c r="J111" s="101"/>
      <c r="K111" s="101"/>
      <c r="L111" s="101"/>
      <c r="M111" s="101"/>
      <c r="N111" s="101"/>
      <c r="O111" s="154"/>
      <c r="P111" s="155"/>
      <c r="Q111" s="103"/>
    </row>
    <row r="112" spans="1:17">
      <c r="A112" s="367"/>
      <c r="B112" s="368"/>
      <c r="C112" s="149"/>
      <c r="D112" s="369"/>
      <c r="E112" s="150"/>
      <c r="F112" s="150"/>
      <c r="G112" s="150"/>
      <c r="H112" s="150"/>
      <c r="I112" s="368"/>
      <c r="J112" s="107"/>
      <c r="K112" s="107"/>
      <c r="L112" s="107"/>
      <c r="M112" s="107"/>
      <c r="N112" s="107"/>
      <c r="O112" s="150"/>
      <c r="P112" s="169"/>
      <c r="Q112" s="136"/>
    </row>
    <row r="113" spans="1:17">
      <c r="A113" s="367"/>
      <c r="B113" s="368"/>
      <c r="C113" s="149"/>
      <c r="D113" s="369"/>
      <c r="E113" s="150"/>
      <c r="F113" s="150"/>
      <c r="G113" s="150"/>
      <c r="H113" s="150"/>
      <c r="I113" s="368"/>
      <c r="J113" s="107"/>
      <c r="K113" s="107"/>
      <c r="L113" s="107"/>
      <c r="M113" s="107"/>
      <c r="N113" s="107"/>
      <c r="O113" s="150"/>
      <c r="P113" s="169"/>
      <c r="Q113" s="136"/>
    </row>
    <row r="114" spans="1:17">
      <c r="A114" s="367"/>
      <c r="B114" s="368"/>
      <c r="C114" s="149"/>
      <c r="D114" s="369"/>
      <c r="E114" s="150"/>
      <c r="F114" s="150"/>
      <c r="G114" s="150"/>
      <c r="H114" s="150"/>
      <c r="I114" s="368"/>
      <c r="J114" s="107"/>
      <c r="K114" s="107"/>
      <c r="L114" s="107"/>
      <c r="M114" s="107"/>
      <c r="N114" s="107"/>
      <c r="O114" s="150"/>
      <c r="P114" s="169"/>
      <c r="Q114" s="136"/>
    </row>
    <row r="115" spans="1:17">
      <c r="A115" s="367"/>
      <c r="B115" s="368"/>
      <c r="C115" s="149"/>
      <c r="D115" s="369"/>
      <c r="E115" s="150"/>
      <c r="F115" s="150"/>
      <c r="G115" s="150"/>
      <c r="H115" s="150"/>
      <c r="I115" s="368"/>
      <c r="J115" s="107"/>
      <c r="K115" s="107"/>
      <c r="L115" s="107"/>
      <c r="M115" s="107"/>
      <c r="N115" s="107"/>
      <c r="O115" s="150"/>
      <c r="P115" s="169"/>
      <c r="Q115" s="136"/>
    </row>
    <row r="116" spans="1:17">
      <c r="A116" s="367"/>
      <c r="B116" s="368"/>
      <c r="C116" s="149"/>
      <c r="D116" s="369"/>
      <c r="E116" s="150"/>
      <c r="F116" s="150"/>
      <c r="G116" s="150"/>
      <c r="H116" s="150"/>
      <c r="I116" s="368"/>
      <c r="J116" s="107"/>
      <c r="K116" s="107"/>
      <c r="L116" s="107"/>
      <c r="M116" s="107"/>
      <c r="N116" s="107"/>
      <c r="O116" s="150"/>
      <c r="P116" s="169"/>
      <c r="Q116" s="136"/>
    </row>
    <row r="117" spans="1:17">
      <c r="A117" s="367"/>
      <c r="B117" s="368"/>
      <c r="C117" s="149"/>
      <c r="D117" s="369"/>
      <c r="E117" s="150"/>
      <c r="F117" s="150"/>
      <c r="G117" s="150"/>
      <c r="H117" s="150"/>
      <c r="I117" s="368"/>
      <c r="J117" s="107"/>
      <c r="K117" s="107"/>
      <c r="L117" s="107"/>
      <c r="M117" s="107"/>
      <c r="N117" s="107"/>
      <c r="O117" s="150"/>
      <c r="P117" s="169"/>
      <c r="Q117" s="136"/>
    </row>
    <row r="118" spans="1:17" ht="16" thickBot="1">
      <c r="A118" s="156"/>
      <c r="B118" s="157"/>
      <c r="C118" s="158"/>
      <c r="D118" s="163"/>
      <c r="E118" s="159"/>
      <c r="F118" s="159"/>
      <c r="G118" s="159"/>
      <c r="H118" s="159"/>
      <c r="I118" s="157"/>
      <c r="J118" s="111"/>
      <c r="K118" s="111"/>
      <c r="L118" s="111"/>
      <c r="M118" s="111"/>
      <c r="N118" s="111"/>
      <c r="O118" s="159"/>
      <c r="P118" s="160"/>
      <c r="Q118" s="115"/>
    </row>
    <row r="119" spans="1:17">
      <c r="A119" s="118"/>
      <c r="B119" s="146"/>
      <c r="C119" s="124"/>
      <c r="D119" s="161"/>
      <c r="E119" s="123"/>
      <c r="F119" s="122"/>
      <c r="G119" s="122"/>
      <c r="H119" s="147"/>
      <c r="I119" s="164"/>
      <c r="J119" s="99"/>
      <c r="K119" s="119"/>
      <c r="L119" s="108"/>
      <c r="M119" s="99"/>
      <c r="N119" s="108"/>
      <c r="O119" s="123"/>
      <c r="P119" s="141"/>
      <c r="Q119" s="117"/>
    </row>
    <row r="120" spans="1:17" ht="45">
      <c r="A120" s="118">
        <v>70</v>
      </c>
      <c r="B120" s="146" t="s">
        <v>1141</v>
      </c>
      <c r="C120" s="124"/>
      <c r="D120" s="121"/>
      <c r="E120" s="123" t="s">
        <v>927</v>
      </c>
      <c r="F120" s="122"/>
      <c r="G120" s="122"/>
      <c r="H120" s="147"/>
      <c r="I120" s="164" t="s">
        <v>1142</v>
      </c>
      <c r="J120" s="99"/>
      <c r="K120" s="119"/>
      <c r="L120" s="108"/>
      <c r="M120" s="99"/>
      <c r="N120" s="108"/>
      <c r="O120" s="123" t="s">
        <v>886</v>
      </c>
      <c r="P120" s="141">
        <v>500000000</v>
      </c>
      <c r="Q120" s="117"/>
    </row>
    <row r="121" spans="1:17" ht="45">
      <c r="A121" s="118">
        <v>71</v>
      </c>
      <c r="B121" s="146" t="s">
        <v>1143</v>
      </c>
      <c r="C121" s="124"/>
      <c r="D121" s="121"/>
      <c r="E121" s="123" t="s">
        <v>927</v>
      </c>
      <c r="F121" s="122"/>
      <c r="G121" s="122"/>
      <c r="H121" s="147"/>
      <c r="I121" s="164" t="s">
        <v>1142</v>
      </c>
      <c r="J121" s="99"/>
      <c r="K121" s="119"/>
      <c r="L121" s="108"/>
      <c r="M121" s="99"/>
      <c r="N121" s="108"/>
      <c r="O121" s="123" t="s">
        <v>886</v>
      </c>
      <c r="P121" s="141">
        <v>712591462.12766397</v>
      </c>
      <c r="Q121" s="117"/>
    </row>
    <row r="122" spans="1:17" ht="45">
      <c r="A122" s="118">
        <v>72</v>
      </c>
      <c r="B122" s="146" t="s">
        <v>1141</v>
      </c>
      <c r="C122" s="124"/>
      <c r="D122" s="121"/>
      <c r="E122" s="123" t="s">
        <v>927</v>
      </c>
      <c r="F122" s="122"/>
      <c r="G122" s="122"/>
      <c r="H122" s="147"/>
      <c r="I122" s="164" t="s">
        <v>1142</v>
      </c>
      <c r="J122" s="99"/>
      <c r="K122" s="119"/>
      <c r="L122" s="108"/>
      <c r="M122" s="99"/>
      <c r="N122" s="108"/>
      <c r="O122" s="123" t="s">
        <v>886</v>
      </c>
      <c r="P122" s="141">
        <v>640564729.19418764</v>
      </c>
      <c r="Q122" s="117"/>
    </row>
    <row r="123" spans="1:17" ht="45">
      <c r="A123" s="118">
        <v>73</v>
      </c>
      <c r="B123" s="146" t="s">
        <v>1141</v>
      </c>
      <c r="C123" s="124"/>
      <c r="D123" s="121"/>
      <c r="E123" s="123" t="s">
        <v>927</v>
      </c>
      <c r="F123" s="122"/>
      <c r="G123" s="122"/>
      <c r="H123" s="147"/>
      <c r="I123" s="164" t="s">
        <v>1142</v>
      </c>
      <c r="J123" s="99"/>
      <c r="K123" s="119"/>
      <c r="L123" s="108"/>
      <c r="M123" s="99"/>
      <c r="N123" s="108"/>
      <c r="O123" s="123" t="s">
        <v>886</v>
      </c>
      <c r="P123" s="141">
        <v>349398943.19682962</v>
      </c>
      <c r="Q123" s="117"/>
    </row>
    <row r="124" spans="1:17">
      <c r="A124" s="118">
        <v>74</v>
      </c>
      <c r="B124" s="146" t="s">
        <v>1144</v>
      </c>
      <c r="C124" s="124" t="s">
        <v>925</v>
      </c>
      <c r="D124" s="161" t="s">
        <v>926</v>
      </c>
      <c r="E124" s="123" t="s">
        <v>927</v>
      </c>
      <c r="F124" s="122" t="s">
        <v>973</v>
      </c>
      <c r="G124" s="122" t="s">
        <v>1145</v>
      </c>
      <c r="H124" s="147"/>
      <c r="I124" s="164" t="s">
        <v>1146</v>
      </c>
      <c r="J124" s="99" t="s">
        <v>1147</v>
      </c>
      <c r="K124" s="119" t="s">
        <v>1148</v>
      </c>
      <c r="L124" s="108"/>
      <c r="M124" s="99"/>
      <c r="N124" s="108"/>
      <c r="O124" s="123" t="s">
        <v>886</v>
      </c>
      <c r="P124" s="141">
        <v>37008650</v>
      </c>
      <c r="Q124" s="117"/>
    </row>
    <row r="125" spans="1:17">
      <c r="A125" s="118">
        <v>75</v>
      </c>
      <c r="B125" s="146" t="s">
        <v>1149</v>
      </c>
      <c r="C125" s="124" t="s">
        <v>925</v>
      </c>
      <c r="D125" s="161" t="s">
        <v>941</v>
      </c>
      <c r="E125" s="123" t="s">
        <v>927</v>
      </c>
      <c r="F125" s="122" t="s">
        <v>973</v>
      </c>
      <c r="G125" s="122" t="s">
        <v>1145</v>
      </c>
      <c r="H125" s="147"/>
      <c r="I125" s="164" t="s">
        <v>1150</v>
      </c>
      <c r="J125" s="99" t="s">
        <v>1147</v>
      </c>
      <c r="K125" s="119" t="s">
        <v>1151</v>
      </c>
      <c r="L125" s="108"/>
      <c r="M125" s="99"/>
      <c r="N125" s="108"/>
      <c r="O125" s="123" t="s">
        <v>886</v>
      </c>
      <c r="P125" s="141">
        <v>36800000</v>
      </c>
      <c r="Q125" s="117"/>
    </row>
    <row r="126" spans="1:17" ht="30">
      <c r="A126" s="118">
        <v>76</v>
      </c>
      <c r="B126" s="146" t="s">
        <v>1152</v>
      </c>
      <c r="C126" s="124" t="s">
        <v>925</v>
      </c>
      <c r="D126" s="161" t="s">
        <v>946</v>
      </c>
      <c r="E126" s="123" t="s">
        <v>927</v>
      </c>
      <c r="F126" s="122" t="s">
        <v>973</v>
      </c>
      <c r="G126" s="122" t="s">
        <v>1145</v>
      </c>
      <c r="H126" s="147"/>
      <c r="I126" s="164" t="s">
        <v>1153</v>
      </c>
      <c r="J126" s="99" t="s">
        <v>1147</v>
      </c>
      <c r="K126" s="119" t="s">
        <v>1154</v>
      </c>
      <c r="L126" s="108"/>
      <c r="M126" s="99"/>
      <c r="N126" s="108"/>
      <c r="O126" s="123" t="s">
        <v>886</v>
      </c>
      <c r="P126" s="141">
        <v>22181000</v>
      </c>
      <c r="Q126" s="117"/>
    </row>
    <row r="127" spans="1:17">
      <c r="A127" s="118">
        <v>77</v>
      </c>
      <c r="B127" s="146" t="s">
        <v>1155</v>
      </c>
      <c r="C127" s="124" t="s">
        <v>925</v>
      </c>
      <c r="D127" s="161" t="s">
        <v>949</v>
      </c>
      <c r="E127" s="123" t="s">
        <v>927</v>
      </c>
      <c r="F127" s="122" t="s">
        <v>973</v>
      </c>
      <c r="G127" s="122" t="s">
        <v>1145</v>
      </c>
      <c r="H127" s="147"/>
      <c r="I127" s="164" t="s">
        <v>1156</v>
      </c>
      <c r="J127" s="99" t="s">
        <v>1157</v>
      </c>
      <c r="K127" s="119" t="s">
        <v>1158</v>
      </c>
      <c r="L127" s="108"/>
      <c r="M127" s="99"/>
      <c r="N127" s="108"/>
      <c r="O127" s="123" t="s">
        <v>886</v>
      </c>
      <c r="P127" s="141">
        <v>26185000</v>
      </c>
      <c r="Q127" s="117"/>
    </row>
    <row r="128" spans="1:17">
      <c r="A128" s="118">
        <v>78</v>
      </c>
      <c r="B128" s="146" t="s">
        <v>1159</v>
      </c>
      <c r="C128" s="149" t="s">
        <v>925</v>
      </c>
      <c r="D128" s="161" t="s">
        <v>1053</v>
      </c>
      <c r="E128" s="150" t="s">
        <v>927</v>
      </c>
      <c r="F128" s="122" t="s">
        <v>973</v>
      </c>
      <c r="G128" s="122" t="s">
        <v>1145</v>
      </c>
      <c r="H128" s="147"/>
      <c r="I128" s="164" t="s">
        <v>961</v>
      </c>
      <c r="J128" s="107" t="s">
        <v>1160</v>
      </c>
      <c r="K128" s="119" t="s">
        <v>1161</v>
      </c>
      <c r="L128" s="108"/>
      <c r="M128" s="107"/>
      <c r="N128" s="108"/>
      <c r="O128" s="150" t="s">
        <v>886</v>
      </c>
      <c r="P128" s="141">
        <v>39847000</v>
      </c>
      <c r="Q128" s="117"/>
    </row>
    <row r="129" spans="1:19" ht="30">
      <c r="A129" s="118">
        <v>79</v>
      </c>
      <c r="B129" s="146" t="s">
        <v>1162</v>
      </c>
      <c r="C129" s="124" t="s">
        <v>925</v>
      </c>
      <c r="D129" s="161" t="s">
        <v>1055</v>
      </c>
      <c r="E129" s="123" t="s">
        <v>927</v>
      </c>
      <c r="F129" s="122" t="s">
        <v>973</v>
      </c>
      <c r="G129" s="122" t="s">
        <v>1145</v>
      </c>
      <c r="H129" s="147"/>
      <c r="I129" s="164" t="s">
        <v>1163</v>
      </c>
      <c r="J129" s="99"/>
      <c r="K129" s="119"/>
      <c r="L129" s="108"/>
      <c r="M129" s="99"/>
      <c r="N129" s="108"/>
      <c r="O129" s="123" t="s">
        <v>886</v>
      </c>
      <c r="P129" s="141">
        <v>6327300</v>
      </c>
      <c r="Q129" s="117"/>
    </row>
    <row r="130" spans="1:19" ht="45">
      <c r="A130" s="118">
        <v>80</v>
      </c>
      <c r="B130" s="146" t="s">
        <v>1164</v>
      </c>
      <c r="C130" s="124" t="s">
        <v>925</v>
      </c>
      <c r="D130" s="161" t="s">
        <v>1060</v>
      </c>
      <c r="E130" s="123" t="s">
        <v>927</v>
      </c>
      <c r="F130" s="122" t="s">
        <v>973</v>
      </c>
      <c r="G130" s="122" t="s">
        <v>1145</v>
      </c>
      <c r="H130" s="147"/>
      <c r="I130" s="164" t="s">
        <v>1165</v>
      </c>
      <c r="J130" s="99"/>
      <c r="K130" s="119"/>
      <c r="L130" s="108"/>
      <c r="M130" s="99"/>
      <c r="N130" s="108"/>
      <c r="O130" s="123" t="s">
        <v>886</v>
      </c>
      <c r="P130" s="141">
        <v>6335100</v>
      </c>
      <c r="Q130" s="117"/>
    </row>
    <row r="131" spans="1:19" ht="30">
      <c r="A131" s="118">
        <v>81</v>
      </c>
      <c r="B131" s="146" t="s">
        <v>1166</v>
      </c>
      <c r="C131" s="124" t="s">
        <v>925</v>
      </c>
      <c r="D131" s="161" t="s">
        <v>1065</v>
      </c>
      <c r="E131" s="123" t="s">
        <v>927</v>
      </c>
      <c r="F131" s="122" t="s">
        <v>973</v>
      </c>
      <c r="G131" s="122" t="s">
        <v>1145</v>
      </c>
      <c r="H131" s="147"/>
      <c r="I131" s="164" t="s">
        <v>1167</v>
      </c>
      <c r="J131" s="99" t="s">
        <v>1168</v>
      </c>
      <c r="K131" s="119" t="s">
        <v>1169</v>
      </c>
      <c r="L131" s="108"/>
      <c r="M131" s="99"/>
      <c r="N131" s="108"/>
      <c r="O131" s="123" t="s">
        <v>886</v>
      </c>
      <c r="P131" s="141">
        <v>25213000</v>
      </c>
      <c r="Q131" s="117"/>
    </row>
    <row r="132" spans="1:19" ht="30">
      <c r="A132" s="118">
        <v>82</v>
      </c>
      <c r="B132" s="146" t="s">
        <v>1170</v>
      </c>
      <c r="C132" s="124" t="s">
        <v>954</v>
      </c>
      <c r="D132" s="161" t="s">
        <v>926</v>
      </c>
      <c r="E132" s="123" t="s">
        <v>927</v>
      </c>
      <c r="F132" s="122" t="s">
        <v>973</v>
      </c>
      <c r="G132" s="122" t="s">
        <v>1145</v>
      </c>
      <c r="H132" s="147"/>
      <c r="I132" s="164" t="s">
        <v>1171</v>
      </c>
      <c r="J132" s="99" t="s">
        <v>1172</v>
      </c>
      <c r="K132" s="119" t="s">
        <v>1173</v>
      </c>
      <c r="L132" s="108"/>
      <c r="M132" s="99"/>
      <c r="N132" s="108"/>
      <c r="O132" s="123" t="s">
        <v>886</v>
      </c>
      <c r="P132" s="141">
        <v>49368000</v>
      </c>
      <c r="Q132" s="117"/>
    </row>
    <row r="133" spans="1:19" ht="30">
      <c r="A133" s="118">
        <v>83</v>
      </c>
      <c r="B133" s="146" t="s">
        <v>1174</v>
      </c>
      <c r="C133" s="124"/>
      <c r="D133" s="121"/>
      <c r="E133" s="123" t="s">
        <v>927</v>
      </c>
      <c r="F133" s="122"/>
      <c r="G133" s="122"/>
      <c r="H133" s="147"/>
      <c r="I133" s="164" t="s">
        <v>1175</v>
      </c>
      <c r="J133" s="99"/>
      <c r="K133" s="119"/>
      <c r="L133" s="108"/>
      <c r="M133" s="99"/>
      <c r="N133" s="108"/>
      <c r="O133" s="123" t="s">
        <v>886</v>
      </c>
      <c r="P133" s="141">
        <f>92743943.1871327+14705000</f>
        <v>107448943.1871327</v>
      </c>
      <c r="Q133" s="117"/>
      <c r="R133" t="s">
        <v>1</v>
      </c>
      <c r="S133" s="165">
        <v>14705000</v>
      </c>
    </row>
    <row r="134" spans="1:19" ht="30">
      <c r="A134" s="118">
        <v>84</v>
      </c>
      <c r="B134" s="146" t="s">
        <v>1176</v>
      </c>
      <c r="C134" s="124" t="s">
        <v>925</v>
      </c>
      <c r="D134" s="161" t="s">
        <v>1072</v>
      </c>
      <c r="E134" s="123" t="s">
        <v>927</v>
      </c>
      <c r="F134" s="122" t="s">
        <v>973</v>
      </c>
      <c r="G134" s="122" t="s">
        <v>1145</v>
      </c>
      <c r="H134" s="147"/>
      <c r="I134" s="164" t="s">
        <v>1177</v>
      </c>
      <c r="J134" s="99" t="s">
        <v>1178</v>
      </c>
      <c r="K134" s="119" t="s">
        <v>1179</v>
      </c>
      <c r="L134" s="108"/>
      <c r="M134" s="99"/>
      <c r="N134" s="108"/>
      <c r="O134" s="123" t="s">
        <v>886</v>
      </c>
      <c r="P134" s="141">
        <v>81058991.464514166</v>
      </c>
      <c r="Q134" s="117"/>
    </row>
    <row r="135" spans="1:19" ht="30">
      <c r="A135" s="118">
        <v>85</v>
      </c>
      <c r="B135" s="146" t="s">
        <v>1180</v>
      </c>
      <c r="C135" s="124" t="s">
        <v>925</v>
      </c>
      <c r="D135" s="161" t="s">
        <v>1094</v>
      </c>
      <c r="E135" s="123" t="s">
        <v>927</v>
      </c>
      <c r="F135" s="122" t="s">
        <v>973</v>
      </c>
      <c r="G135" s="122" t="s">
        <v>1145</v>
      </c>
      <c r="H135" s="147">
        <v>120</v>
      </c>
      <c r="I135" s="164" t="s">
        <v>1181</v>
      </c>
      <c r="J135" s="99" t="s">
        <v>1182</v>
      </c>
      <c r="K135" s="119" t="s">
        <v>1183</v>
      </c>
      <c r="L135" s="108"/>
      <c r="M135" s="99"/>
      <c r="N135" s="108"/>
      <c r="O135" s="123" t="s">
        <v>886</v>
      </c>
      <c r="P135" s="141">
        <v>351466878.48290658</v>
      </c>
      <c r="Q135" s="117"/>
    </row>
    <row r="136" spans="1:19" ht="30">
      <c r="A136" s="118">
        <v>86</v>
      </c>
      <c r="B136" s="146" t="s">
        <v>1184</v>
      </c>
      <c r="C136" s="124" t="s">
        <v>925</v>
      </c>
      <c r="D136" s="161" t="s">
        <v>1103</v>
      </c>
      <c r="E136" s="123" t="s">
        <v>927</v>
      </c>
      <c r="F136" s="122" t="s">
        <v>973</v>
      </c>
      <c r="G136" s="122" t="s">
        <v>1145</v>
      </c>
      <c r="H136" s="147">
        <v>120</v>
      </c>
      <c r="I136" s="164" t="s">
        <v>1185</v>
      </c>
      <c r="J136" s="99" t="s">
        <v>1182</v>
      </c>
      <c r="K136" s="119" t="s">
        <v>1186</v>
      </c>
      <c r="L136" s="108"/>
      <c r="M136" s="99"/>
      <c r="N136" s="108"/>
      <c r="O136" s="123" t="s">
        <v>886</v>
      </c>
      <c r="P136" s="141">
        <v>362976238.0473305</v>
      </c>
      <c r="Q136" s="117"/>
    </row>
    <row r="137" spans="1:19" ht="30">
      <c r="A137" s="118">
        <v>87</v>
      </c>
      <c r="B137" s="146" t="s">
        <v>1187</v>
      </c>
      <c r="C137" s="124" t="s">
        <v>925</v>
      </c>
      <c r="D137" s="161" t="s">
        <v>1108</v>
      </c>
      <c r="E137" s="123" t="s">
        <v>927</v>
      </c>
      <c r="F137" s="122" t="s">
        <v>973</v>
      </c>
      <c r="G137" s="122" t="s">
        <v>1145</v>
      </c>
      <c r="H137" s="147">
        <v>120</v>
      </c>
      <c r="I137" s="164" t="s">
        <v>1188</v>
      </c>
      <c r="J137" s="99" t="s">
        <v>1182</v>
      </c>
      <c r="K137" s="119" t="s">
        <v>1189</v>
      </c>
      <c r="L137" s="108"/>
      <c r="M137" s="99"/>
      <c r="N137" s="108"/>
      <c r="O137" s="123" t="s">
        <v>886</v>
      </c>
      <c r="P137" s="141">
        <v>392223433.04041535</v>
      </c>
      <c r="Q137" s="117"/>
    </row>
    <row r="138" spans="1:19">
      <c r="A138" s="118">
        <v>88</v>
      </c>
      <c r="B138" s="146" t="s">
        <v>1190</v>
      </c>
      <c r="C138" s="124" t="s">
        <v>925</v>
      </c>
      <c r="D138" s="161" t="s">
        <v>1112</v>
      </c>
      <c r="E138" s="123" t="s">
        <v>927</v>
      </c>
      <c r="F138" s="122" t="s">
        <v>973</v>
      </c>
      <c r="G138" s="122" t="s">
        <v>1145</v>
      </c>
      <c r="H138" s="147"/>
      <c r="I138" s="164" t="s">
        <v>1191</v>
      </c>
      <c r="J138" s="99" t="s">
        <v>1182</v>
      </c>
      <c r="K138" s="119" t="s">
        <v>1192</v>
      </c>
      <c r="L138" s="108"/>
      <c r="M138" s="99"/>
      <c r="N138" s="108"/>
      <c r="O138" s="123" t="s">
        <v>886</v>
      </c>
      <c r="P138" s="141">
        <v>488428761.87471801</v>
      </c>
      <c r="Q138" s="117"/>
    </row>
    <row r="139" spans="1:19" ht="30">
      <c r="A139" s="118">
        <v>89</v>
      </c>
      <c r="B139" s="146" t="s">
        <v>1193</v>
      </c>
      <c r="C139" s="124" t="s">
        <v>925</v>
      </c>
      <c r="D139" s="161" t="s">
        <v>1116</v>
      </c>
      <c r="E139" s="123" t="s">
        <v>927</v>
      </c>
      <c r="F139" s="122" t="s">
        <v>973</v>
      </c>
      <c r="G139" s="122" t="s">
        <v>1145</v>
      </c>
      <c r="H139" s="147">
        <v>120</v>
      </c>
      <c r="I139" s="164" t="s">
        <v>1194</v>
      </c>
      <c r="J139" s="99" t="s">
        <v>1157</v>
      </c>
      <c r="K139" s="119" t="s">
        <v>1195</v>
      </c>
      <c r="L139" s="108"/>
      <c r="M139" s="99"/>
      <c r="N139" s="108"/>
      <c r="O139" s="123" t="s">
        <v>886</v>
      </c>
      <c r="P139" s="141">
        <v>525749159.54341811</v>
      </c>
      <c r="Q139" s="117"/>
    </row>
    <row r="140" spans="1:19" ht="30">
      <c r="A140" s="118">
        <v>90</v>
      </c>
      <c r="B140" s="146" t="s">
        <v>1196</v>
      </c>
      <c r="C140" s="124" t="s">
        <v>925</v>
      </c>
      <c r="D140" s="161" t="s">
        <v>1120</v>
      </c>
      <c r="E140" s="123" t="s">
        <v>927</v>
      </c>
      <c r="F140" s="122" t="s">
        <v>973</v>
      </c>
      <c r="G140" s="122" t="s">
        <v>1145</v>
      </c>
      <c r="H140" s="147"/>
      <c r="I140" s="164" t="s">
        <v>1197</v>
      </c>
      <c r="J140" s="99" t="s">
        <v>1157</v>
      </c>
      <c r="K140" s="119" t="s">
        <v>1198</v>
      </c>
      <c r="L140" s="108"/>
      <c r="M140" s="99"/>
      <c r="N140" s="108"/>
      <c r="O140" s="123" t="s">
        <v>886</v>
      </c>
      <c r="P140" s="141">
        <v>519172526.81379509</v>
      </c>
      <c r="Q140" s="117"/>
    </row>
    <row r="141" spans="1:19" ht="9.75" customHeight="1" thickBot="1">
      <c r="A141" s="118"/>
      <c r="B141" s="146"/>
      <c r="C141" s="124"/>
      <c r="D141" s="161"/>
      <c r="E141" s="123"/>
      <c r="F141" s="122"/>
      <c r="G141" s="122"/>
      <c r="H141" s="147"/>
      <c r="I141" s="164"/>
      <c r="J141" s="99"/>
      <c r="K141" s="119"/>
      <c r="L141" s="108"/>
      <c r="M141" s="99"/>
      <c r="N141" s="108"/>
      <c r="O141" s="123"/>
      <c r="P141" s="141"/>
      <c r="Q141" s="117"/>
    </row>
    <row r="142" spans="1:19">
      <c r="A142" s="151"/>
      <c r="B142" s="152"/>
      <c r="C142" s="153"/>
      <c r="D142" s="162"/>
      <c r="E142" s="154"/>
      <c r="F142" s="154"/>
      <c r="G142" s="154"/>
      <c r="H142" s="154"/>
      <c r="I142" s="152"/>
      <c r="J142" s="101"/>
      <c r="K142" s="101"/>
      <c r="L142" s="101"/>
      <c r="M142" s="101"/>
      <c r="N142" s="101"/>
      <c r="O142" s="154"/>
      <c r="P142" s="155"/>
      <c r="Q142" s="103"/>
    </row>
    <row r="143" spans="1:19">
      <c r="A143" s="367"/>
      <c r="B143" s="368"/>
      <c r="C143" s="149"/>
      <c r="D143" s="369"/>
      <c r="E143" s="150"/>
      <c r="F143" s="150"/>
      <c r="G143" s="150"/>
      <c r="H143" s="150"/>
      <c r="I143" s="368"/>
      <c r="J143" s="107"/>
      <c r="K143" s="107"/>
      <c r="L143" s="107"/>
      <c r="M143" s="107"/>
      <c r="N143" s="107"/>
      <c r="O143" s="150"/>
      <c r="P143" s="169"/>
      <c r="Q143" s="136"/>
    </row>
    <row r="144" spans="1:19">
      <c r="A144" s="367"/>
      <c r="B144" s="368"/>
      <c r="C144" s="149"/>
      <c r="D144" s="369"/>
      <c r="E144" s="150"/>
      <c r="F144" s="150"/>
      <c r="G144" s="150"/>
      <c r="H144" s="150"/>
      <c r="I144" s="368"/>
      <c r="J144" s="107"/>
      <c r="K144" s="107"/>
      <c r="L144" s="107"/>
      <c r="M144" s="107"/>
      <c r="N144" s="107"/>
      <c r="O144" s="150"/>
      <c r="P144" s="169"/>
      <c r="Q144" s="136"/>
    </row>
    <row r="145" spans="1:17">
      <c r="A145" s="367"/>
      <c r="B145" s="368"/>
      <c r="C145" s="149"/>
      <c r="D145" s="369"/>
      <c r="E145" s="150"/>
      <c r="F145" s="150"/>
      <c r="G145" s="150"/>
      <c r="H145" s="150"/>
      <c r="I145" s="368"/>
      <c r="J145" s="107"/>
      <c r="K145" s="107"/>
      <c r="L145" s="107"/>
      <c r="M145" s="107"/>
      <c r="N145" s="107"/>
      <c r="O145" s="150"/>
      <c r="P145" s="169"/>
      <c r="Q145" s="136"/>
    </row>
    <row r="146" spans="1:17">
      <c r="A146" s="367"/>
      <c r="B146" s="368"/>
      <c r="C146" s="149"/>
      <c r="D146" s="369"/>
      <c r="E146" s="150"/>
      <c r="F146" s="150"/>
      <c r="G146" s="150"/>
      <c r="H146" s="150"/>
      <c r="I146" s="368"/>
      <c r="J146" s="107"/>
      <c r="K146" s="107"/>
      <c r="L146" s="107"/>
      <c r="M146" s="107"/>
      <c r="N146" s="107"/>
      <c r="O146" s="150"/>
      <c r="P146" s="169"/>
      <c r="Q146" s="136"/>
    </row>
    <row r="147" spans="1:17">
      <c r="A147" s="367"/>
      <c r="B147" s="368"/>
      <c r="C147" s="149"/>
      <c r="D147" s="369"/>
      <c r="E147" s="150"/>
      <c r="F147" s="150"/>
      <c r="G147" s="150"/>
      <c r="H147" s="150"/>
      <c r="I147" s="368"/>
      <c r="J147" s="107"/>
      <c r="K147" s="107"/>
      <c r="L147" s="107"/>
      <c r="M147" s="107"/>
      <c r="N147" s="107"/>
      <c r="O147" s="150"/>
      <c r="P147" s="169"/>
      <c r="Q147" s="136"/>
    </row>
    <row r="148" spans="1:17">
      <c r="A148" s="367"/>
      <c r="B148" s="368"/>
      <c r="C148" s="149"/>
      <c r="D148" s="369"/>
      <c r="E148" s="150"/>
      <c r="F148" s="150"/>
      <c r="G148" s="150"/>
      <c r="H148" s="150"/>
      <c r="I148" s="368"/>
      <c r="J148" s="107"/>
      <c r="K148" s="107"/>
      <c r="L148" s="107"/>
      <c r="M148" s="107"/>
      <c r="N148" s="107"/>
      <c r="O148" s="150"/>
      <c r="P148" s="169"/>
      <c r="Q148" s="136"/>
    </row>
    <row r="149" spans="1:17" ht="16" thickBot="1">
      <c r="A149" s="156"/>
      <c r="B149" s="157"/>
      <c r="C149" s="158"/>
      <c r="D149" s="163"/>
      <c r="E149" s="159"/>
      <c r="F149" s="159"/>
      <c r="G149" s="159"/>
      <c r="H149" s="159"/>
      <c r="I149" s="157"/>
      <c r="J149" s="111"/>
      <c r="K149" s="111"/>
      <c r="L149" s="111"/>
      <c r="M149" s="111"/>
      <c r="N149" s="111"/>
      <c r="O149" s="159"/>
      <c r="P149" s="160"/>
      <c r="Q149" s="115"/>
    </row>
    <row r="150" spans="1:17">
      <c r="A150" s="118"/>
      <c r="B150" s="146"/>
      <c r="C150" s="124"/>
      <c r="D150" s="161"/>
      <c r="E150" s="123"/>
      <c r="F150" s="122"/>
      <c r="G150" s="122"/>
      <c r="H150" s="147"/>
      <c r="I150" s="164"/>
      <c r="J150" s="99"/>
      <c r="K150" s="119"/>
      <c r="L150" s="108"/>
      <c r="M150" s="99"/>
      <c r="N150" s="108"/>
      <c r="O150" s="123"/>
      <c r="P150" s="141"/>
      <c r="Q150" s="117"/>
    </row>
    <row r="151" spans="1:17" ht="30">
      <c r="A151" s="118">
        <v>91</v>
      </c>
      <c r="B151" s="146" t="s">
        <v>1199</v>
      </c>
      <c r="C151" s="124" t="s">
        <v>954</v>
      </c>
      <c r="D151" s="161" t="s">
        <v>941</v>
      </c>
      <c r="E151" s="123" t="s">
        <v>927</v>
      </c>
      <c r="F151" s="122" t="s">
        <v>973</v>
      </c>
      <c r="G151" s="122" t="s">
        <v>1145</v>
      </c>
      <c r="H151" s="147"/>
      <c r="I151" s="164" t="s">
        <v>1200</v>
      </c>
      <c r="J151" s="99" t="s">
        <v>1201</v>
      </c>
      <c r="K151" s="119" t="s">
        <v>1202</v>
      </c>
      <c r="L151" s="108"/>
      <c r="M151" s="99"/>
      <c r="N151" s="108"/>
      <c r="O151" s="123" t="s">
        <v>886</v>
      </c>
      <c r="P151" s="141">
        <v>1966923816.2265131</v>
      </c>
      <c r="Q151" s="117"/>
    </row>
    <row r="152" spans="1:17" ht="30">
      <c r="A152" s="118">
        <v>92</v>
      </c>
      <c r="B152" s="146" t="s">
        <v>1203</v>
      </c>
      <c r="C152" s="124"/>
      <c r="D152" s="161" t="s">
        <v>941</v>
      </c>
      <c r="E152" s="123" t="s">
        <v>927</v>
      </c>
      <c r="F152" s="122" t="s">
        <v>973</v>
      </c>
      <c r="G152" s="122" t="s">
        <v>1145</v>
      </c>
      <c r="H152" s="147"/>
      <c r="I152" s="164" t="s">
        <v>1204</v>
      </c>
      <c r="J152" s="99" t="s">
        <v>1205</v>
      </c>
      <c r="K152" s="119" t="s">
        <v>1206</v>
      </c>
      <c r="L152" s="108"/>
      <c r="M152" s="99"/>
      <c r="N152" s="108"/>
      <c r="O152" s="123" t="s">
        <v>886</v>
      </c>
      <c r="P152" s="141">
        <v>82249788.859167397</v>
      </c>
      <c r="Q152" s="117"/>
    </row>
    <row r="153" spans="1:17">
      <c r="A153" s="118">
        <v>93</v>
      </c>
      <c r="B153" s="146" t="s">
        <v>1207</v>
      </c>
      <c r="C153" s="124" t="s">
        <v>1208</v>
      </c>
      <c r="D153" s="161" t="s">
        <v>926</v>
      </c>
      <c r="E153" s="123" t="s">
        <v>927</v>
      </c>
      <c r="F153" s="122" t="s">
        <v>973</v>
      </c>
      <c r="G153" s="122" t="s">
        <v>1145</v>
      </c>
      <c r="H153" s="147"/>
      <c r="I153" s="164" t="s">
        <v>1209</v>
      </c>
      <c r="J153" s="99" t="s">
        <v>1147</v>
      </c>
      <c r="K153" s="119" t="s">
        <v>1210</v>
      </c>
      <c r="L153" s="108"/>
      <c r="M153" s="99"/>
      <c r="N153" s="108"/>
      <c r="O153" s="123" t="s">
        <v>886</v>
      </c>
      <c r="P153" s="141">
        <v>49059200</v>
      </c>
      <c r="Q153" s="117"/>
    </row>
    <row r="154" spans="1:17">
      <c r="A154" s="118">
        <v>94</v>
      </c>
      <c r="B154" s="146" t="s">
        <v>1211</v>
      </c>
      <c r="C154" s="121" t="s">
        <v>1208</v>
      </c>
      <c r="D154" s="161" t="s">
        <v>941</v>
      </c>
      <c r="E154" s="147" t="s">
        <v>927</v>
      </c>
      <c r="F154" s="147" t="s">
        <v>973</v>
      </c>
      <c r="G154" s="147" t="s">
        <v>1145</v>
      </c>
      <c r="H154" s="147"/>
      <c r="I154" s="146" t="s">
        <v>1209</v>
      </c>
      <c r="J154" s="108" t="s">
        <v>1201</v>
      </c>
      <c r="K154" s="108" t="s">
        <v>1212</v>
      </c>
      <c r="L154" s="108"/>
      <c r="M154" s="108"/>
      <c r="N154" s="108"/>
      <c r="O154" s="147" t="s">
        <v>886</v>
      </c>
      <c r="P154" s="141">
        <v>48328000</v>
      </c>
      <c r="Q154" s="105"/>
    </row>
    <row r="155" spans="1:17" ht="45">
      <c r="A155" s="118">
        <v>95</v>
      </c>
      <c r="B155" s="146" t="s">
        <v>1213</v>
      </c>
      <c r="C155" s="124"/>
      <c r="D155" s="121"/>
      <c r="E155" s="123" t="s">
        <v>927</v>
      </c>
      <c r="F155" s="122"/>
      <c r="G155" s="122"/>
      <c r="H155" s="147"/>
      <c r="I155" s="164" t="s">
        <v>1142</v>
      </c>
      <c r="J155" s="99"/>
      <c r="K155" s="119"/>
      <c r="L155" s="108"/>
      <c r="M155" s="99"/>
      <c r="N155" s="108"/>
      <c r="O155" s="123" t="s">
        <v>886</v>
      </c>
      <c r="P155" s="141">
        <v>1689351378.7947791</v>
      </c>
      <c r="Q155" s="117"/>
    </row>
    <row r="156" spans="1:17" ht="45">
      <c r="A156" s="118">
        <v>96</v>
      </c>
      <c r="B156" s="146" t="s">
        <v>1213</v>
      </c>
      <c r="C156" s="124"/>
      <c r="D156" s="121"/>
      <c r="E156" s="123" t="s">
        <v>927</v>
      </c>
      <c r="F156" s="122"/>
      <c r="G156" s="122"/>
      <c r="H156" s="147"/>
      <c r="I156" s="164" t="s">
        <v>1142</v>
      </c>
      <c r="J156" s="99"/>
      <c r="K156" s="119"/>
      <c r="L156" s="108"/>
      <c r="M156" s="99"/>
      <c r="N156" s="108"/>
      <c r="O156" s="123" t="s">
        <v>886</v>
      </c>
      <c r="P156" s="141">
        <v>408571621.20522106</v>
      </c>
      <c r="Q156" s="117"/>
    </row>
    <row r="157" spans="1:17" ht="45">
      <c r="A157" s="118">
        <v>97</v>
      </c>
      <c r="B157" s="146" t="s">
        <v>1214</v>
      </c>
      <c r="C157" s="124"/>
      <c r="D157" s="121"/>
      <c r="E157" s="123" t="s">
        <v>927</v>
      </c>
      <c r="F157" s="122"/>
      <c r="G157" s="122"/>
      <c r="H157" s="147"/>
      <c r="I157" s="164" t="s">
        <v>1215</v>
      </c>
      <c r="J157" s="99"/>
      <c r="K157" s="119"/>
      <c r="L157" s="108"/>
      <c r="M157" s="99"/>
      <c r="N157" s="108"/>
      <c r="O157" s="123" t="s">
        <v>886</v>
      </c>
      <c r="P157" s="141">
        <v>36586943.055999883</v>
      </c>
      <c r="Q157" s="117"/>
    </row>
    <row r="158" spans="1:17" ht="45">
      <c r="A158" s="118">
        <v>98</v>
      </c>
      <c r="B158" s="146" t="s">
        <v>1216</v>
      </c>
      <c r="C158" s="124"/>
      <c r="D158" s="121"/>
      <c r="E158" s="123" t="s">
        <v>927</v>
      </c>
      <c r="F158" s="122"/>
      <c r="G158" s="122"/>
      <c r="H158" s="147"/>
      <c r="I158" s="164" t="s">
        <v>1217</v>
      </c>
      <c r="J158" s="99"/>
      <c r="K158" s="119"/>
      <c r="L158" s="108"/>
      <c r="M158" s="99"/>
      <c r="N158" s="108"/>
      <c r="O158" s="123" t="s">
        <v>886</v>
      </c>
      <c r="P158" s="141">
        <v>36632045.731048763</v>
      </c>
      <c r="Q158" s="117"/>
    </row>
    <row r="159" spans="1:17" ht="45">
      <c r="A159" s="118">
        <v>99</v>
      </c>
      <c r="B159" s="146" t="s">
        <v>1141</v>
      </c>
      <c r="C159" s="124"/>
      <c r="D159" s="121"/>
      <c r="E159" s="123" t="s">
        <v>927</v>
      </c>
      <c r="F159" s="122"/>
      <c r="G159" s="122"/>
      <c r="H159" s="147"/>
      <c r="I159" s="164" t="s">
        <v>1142</v>
      </c>
      <c r="J159" s="99"/>
      <c r="K159" s="119"/>
      <c r="L159" s="108"/>
      <c r="M159" s="99"/>
      <c r="N159" s="108"/>
      <c r="O159" s="123" t="s">
        <v>886</v>
      </c>
      <c r="P159" s="141">
        <v>145567127.71980911</v>
      </c>
      <c r="Q159" s="117"/>
    </row>
    <row r="160" spans="1:17" ht="45">
      <c r="A160" s="118">
        <v>100</v>
      </c>
      <c r="B160" s="146" t="s">
        <v>1141</v>
      </c>
      <c r="C160" s="124"/>
      <c r="D160" s="121"/>
      <c r="E160" s="123" t="s">
        <v>927</v>
      </c>
      <c r="F160" s="122"/>
      <c r="G160" s="122"/>
      <c r="H160" s="147"/>
      <c r="I160" s="164" t="s">
        <v>1142</v>
      </c>
      <c r="J160" s="99"/>
      <c r="K160" s="119"/>
      <c r="L160" s="108"/>
      <c r="M160" s="99"/>
      <c r="N160" s="108"/>
      <c r="O160" s="123" t="s">
        <v>886</v>
      </c>
      <c r="P160" s="141">
        <v>145567127.71980911</v>
      </c>
      <c r="Q160" s="117"/>
    </row>
    <row r="161" spans="1:17" ht="45">
      <c r="A161" s="118">
        <v>101</v>
      </c>
      <c r="B161" s="146" t="s">
        <v>1141</v>
      </c>
      <c r="C161" s="124"/>
      <c r="D161" s="121"/>
      <c r="E161" s="123" t="s">
        <v>927</v>
      </c>
      <c r="F161" s="122"/>
      <c r="G161" s="122"/>
      <c r="H161" s="147"/>
      <c r="I161" s="164" t="s">
        <v>1142</v>
      </c>
      <c r="J161" s="99"/>
      <c r="K161" s="119"/>
      <c r="L161" s="108"/>
      <c r="M161" s="99"/>
      <c r="N161" s="108"/>
      <c r="O161" s="123" t="s">
        <v>886</v>
      </c>
      <c r="P161" s="141">
        <v>145567127.71980911</v>
      </c>
      <c r="Q161" s="117"/>
    </row>
    <row r="162" spans="1:17" ht="45">
      <c r="A162" s="118">
        <v>102</v>
      </c>
      <c r="B162" s="146" t="s">
        <v>1218</v>
      </c>
      <c r="C162" s="124"/>
      <c r="D162" s="121"/>
      <c r="E162" s="123" t="s">
        <v>927</v>
      </c>
      <c r="F162" s="122"/>
      <c r="G162" s="122"/>
      <c r="H162" s="147"/>
      <c r="I162" s="164" t="s">
        <v>1142</v>
      </c>
      <c r="J162" s="99"/>
      <c r="K162" s="119"/>
      <c r="L162" s="108"/>
      <c r="M162" s="99"/>
      <c r="N162" s="108"/>
      <c r="O162" s="123" t="s">
        <v>886</v>
      </c>
      <c r="P162" s="141">
        <v>63459263.200000003</v>
      </c>
      <c r="Q162" s="117"/>
    </row>
    <row r="163" spans="1:17">
      <c r="A163" s="118">
        <v>103</v>
      </c>
      <c r="B163" s="146"/>
      <c r="C163" s="124"/>
      <c r="D163" s="121"/>
      <c r="E163" s="123"/>
      <c r="F163" s="122"/>
      <c r="G163" s="122"/>
      <c r="H163" s="147"/>
      <c r="I163" s="164"/>
      <c r="J163" s="99"/>
      <c r="K163" s="119"/>
      <c r="L163" s="108"/>
      <c r="M163" s="99"/>
      <c r="N163" s="108"/>
      <c r="O163" s="123"/>
      <c r="P163" s="141"/>
      <c r="Q163" s="117"/>
    </row>
    <row r="164" spans="1:17">
      <c r="A164" s="118">
        <v>104</v>
      </c>
      <c r="B164" s="146" t="s">
        <v>1219</v>
      </c>
      <c r="C164" s="124"/>
      <c r="D164" s="121"/>
      <c r="E164" s="123"/>
      <c r="F164" s="122"/>
      <c r="G164" s="122"/>
      <c r="H164" s="147"/>
      <c r="I164" s="164"/>
      <c r="J164" s="99"/>
      <c r="K164" s="119"/>
      <c r="L164" s="108"/>
      <c r="M164" s="99"/>
      <c r="N164" s="108"/>
      <c r="O164" s="123" t="s">
        <v>886</v>
      </c>
      <c r="P164" s="141">
        <v>839591000</v>
      </c>
      <c r="Q164" s="117"/>
    </row>
    <row r="165" spans="1:17">
      <c r="A165" s="118">
        <v>105</v>
      </c>
      <c r="B165" s="146" t="s">
        <v>1220</v>
      </c>
      <c r="C165" s="124"/>
      <c r="D165" s="121"/>
      <c r="E165" s="123"/>
      <c r="F165" s="122"/>
      <c r="G165" s="122"/>
      <c r="H165" s="147"/>
      <c r="I165" s="164"/>
      <c r="J165" s="99"/>
      <c r="K165" s="119"/>
      <c r="L165" s="108"/>
      <c r="M165" s="99"/>
      <c r="N165" s="108"/>
      <c r="O165" s="123" t="s">
        <v>886</v>
      </c>
      <c r="P165" s="141">
        <v>440000000</v>
      </c>
      <c r="Q165" s="117"/>
    </row>
    <row r="166" spans="1:17" ht="30">
      <c r="A166" s="118">
        <v>106</v>
      </c>
      <c r="B166" s="146" t="s">
        <v>1221</v>
      </c>
      <c r="C166" s="124"/>
      <c r="D166" s="121"/>
      <c r="E166" s="123"/>
      <c r="F166" s="122"/>
      <c r="G166" s="122"/>
      <c r="H166" s="147"/>
      <c r="I166" s="164"/>
      <c r="J166" s="99"/>
      <c r="K166" s="119"/>
      <c r="L166" s="108"/>
      <c r="M166" s="99"/>
      <c r="N166" s="108"/>
      <c r="O166" s="123" t="s">
        <v>886</v>
      </c>
      <c r="P166" s="141">
        <v>121067000</v>
      </c>
      <c r="Q166" s="117"/>
    </row>
    <row r="167" spans="1:17" ht="30">
      <c r="A167" s="118">
        <v>107</v>
      </c>
      <c r="B167" s="146" t="s">
        <v>1222</v>
      </c>
      <c r="C167" s="124" t="s">
        <v>925</v>
      </c>
      <c r="D167" s="161" t="s">
        <v>926</v>
      </c>
      <c r="E167" s="123" t="s">
        <v>927</v>
      </c>
      <c r="F167" s="122" t="s">
        <v>973</v>
      </c>
      <c r="G167" s="122" t="s">
        <v>1145</v>
      </c>
      <c r="H167" s="147"/>
      <c r="I167" s="164" t="s">
        <v>1223</v>
      </c>
      <c r="J167" s="99" t="s">
        <v>1224</v>
      </c>
      <c r="K167" s="119" t="s">
        <v>1225</v>
      </c>
      <c r="L167" s="108"/>
      <c r="M167" s="99"/>
      <c r="N167" s="108"/>
      <c r="O167" s="123" t="s">
        <v>886</v>
      </c>
      <c r="P167" s="141">
        <v>184025000</v>
      </c>
      <c r="Q167" s="117"/>
    </row>
    <row r="168" spans="1:17" ht="30">
      <c r="A168" s="118">
        <v>108</v>
      </c>
      <c r="B168" s="146" t="s">
        <v>1226</v>
      </c>
      <c r="C168" s="124" t="s">
        <v>925</v>
      </c>
      <c r="D168" s="161" t="s">
        <v>941</v>
      </c>
      <c r="E168" s="123" t="s">
        <v>927</v>
      </c>
      <c r="F168" s="122" t="s">
        <v>973</v>
      </c>
      <c r="G168" s="122" t="s">
        <v>1145</v>
      </c>
      <c r="H168" s="147"/>
      <c r="I168" s="164" t="s">
        <v>1227</v>
      </c>
      <c r="J168" s="99" t="s">
        <v>1224</v>
      </c>
      <c r="K168" s="119" t="s">
        <v>1228</v>
      </c>
      <c r="L168" s="108"/>
      <c r="M168" s="99"/>
      <c r="N168" s="108"/>
      <c r="O168" s="123" t="s">
        <v>886</v>
      </c>
      <c r="P168" s="141">
        <v>184800000</v>
      </c>
      <c r="Q168" s="117"/>
    </row>
    <row r="169" spans="1:17" ht="16" thickBot="1">
      <c r="A169" s="118"/>
      <c r="B169" s="146"/>
      <c r="C169" s="124"/>
      <c r="D169" s="161"/>
      <c r="E169" s="123"/>
      <c r="F169" s="122"/>
      <c r="G169" s="122"/>
      <c r="H169" s="147"/>
      <c r="I169" s="164"/>
      <c r="J169" s="99"/>
      <c r="K169" s="119"/>
      <c r="L169" s="108"/>
      <c r="M169" s="99"/>
      <c r="N169" s="108"/>
      <c r="O169" s="123"/>
      <c r="P169" s="141"/>
      <c r="Q169" s="117"/>
    </row>
    <row r="170" spans="1:17">
      <c r="A170" s="151"/>
      <c r="B170" s="152"/>
      <c r="C170" s="153"/>
      <c r="D170" s="162"/>
      <c r="E170" s="154"/>
      <c r="F170" s="154"/>
      <c r="G170" s="154"/>
      <c r="H170" s="154"/>
      <c r="I170" s="152"/>
      <c r="J170" s="101"/>
      <c r="K170" s="101"/>
      <c r="L170" s="101"/>
      <c r="M170" s="101"/>
      <c r="N170" s="101"/>
      <c r="O170" s="154"/>
      <c r="P170" s="155"/>
      <c r="Q170" s="103"/>
    </row>
    <row r="171" spans="1:17" ht="16" thickBot="1">
      <c r="A171" s="156"/>
      <c r="B171" s="157"/>
      <c r="C171" s="158"/>
      <c r="D171" s="163"/>
      <c r="E171" s="159"/>
      <c r="F171" s="159"/>
      <c r="G171" s="159"/>
      <c r="H171" s="159"/>
      <c r="I171" s="157"/>
      <c r="J171" s="111"/>
      <c r="K171" s="111"/>
      <c r="L171" s="111"/>
      <c r="M171" s="111"/>
      <c r="N171" s="111"/>
      <c r="O171" s="159"/>
      <c r="P171" s="160"/>
      <c r="Q171" s="115"/>
    </row>
    <row r="172" spans="1:17">
      <c r="A172" s="118"/>
      <c r="B172" s="146"/>
      <c r="C172" s="124"/>
      <c r="D172" s="161"/>
      <c r="E172" s="123"/>
      <c r="F172" s="122"/>
      <c r="G172" s="122"/>
      <c r="H172" s="147"/>
      <c r="I172" s="164"/>
      <c r="J172" s="99"/>
      <c r="K172" s="119"/>
      <c r="L172" s="108"/>
      <c r="M172" s="99"/>
      <c r="N172" s="108"/>
      <c r="O172" s="123"/>
      <c r="P172" s="141"/>
      <c r="Q172" s="117"/>
    </row>
    <row r="173" spans="1:17" ht="30">
      <c r="A173" s="118">
        <v>109</v>
      </c>
      <c r="B173" s="146" t="s">
        <v>1229</v>
      </c>
      <c r="C173" s="124" t="s">
        <v>925</v>
      </c>
      <c r="D173" s="161" t="s">
        <v>946</v>
      </c>
      <c r="E173" s="123" t="s">
        <v>927</v>
      </c>
      <c r="F173" s="122" t="s">
        <v>973</v>
      </c>
      <c r="G173" s="122" t="s">
        <v>1145</v>
      </c>
      <c r="H173" s="147"/>
      <c r="I173" s="164" t="s">
        <v>1230</v>
      </c>
      <c r="J173" s="99" t="s">
        <v>1224</v>
      </c>
      <c r="K173" s="119" t="s">
        <v>1231</v>
      </c>
      <c r="L173" s="108"/>
      <c r="M173" s="99"/>
      <c r="N173" s="108"/>
      <c r="O173" s="123" t="s">
        <v>886</v>
      </c>
      <c r="P173" s="141">
        <v>199291000</v>
      </c>
      <c r="Q173" s="117"/>
    </row>
    <row r="174" spans="1:17" ht="30">
      <c r="A174" s="118">
        <v>110</v>
      </c>
      <c r="B174" s="146" t="s">
        <v>1232</v>
      </c>
      <c r="C174" s="124" t="s">
        <v>925</v>
      </c>
      <c r="D174" s="161" t="s">
        <v>949</v>
      </c>
      <c r="E174" s="123" t="s">
        <v>927</v>
      </c>
      <c r="F174" s="122" t="s">
        <v>973</v>
      </c>
      <c r="G174" s="122" t="s">
        <v>1145</v>
      </c>
      <c r="H174" s="147"/>
      <c r="I174" s="164" t="s">
        <v>1223</v>
      </c>
      <c r="J174" s="99" t="s">
        <v>1233</v>
      </c>
      <c r="K174" s="119" t="s">
        <v>1234</v>
      </c>
      <c r="L174" s="108"/>
      <c r="M174" s="99"/>
      <c r="N174" s="108"/>
      <c r="O174" s="123" t="s">
        <v>886</v>
      </c>
      <c r="P174" s="141">
        <f>2670322000+45837000</f>
        <v>2716159000</v>
      </c>
      <c r="Q174" s="117"/>
    </row>
    <row r="175" spans="1:17" ht="30">
      <c r="A175" s="118">
        <v>111</v>
      </c>
      <c r="B175" s="146" t="s">
        <v>1235</v>
      </c>
      <c r="C175" s="124" t="s">
        <v>925</v>
      </c>
      <c r="D175" s="161" t="s">
        <v>1053</v>
      </c>
      <c r="E175" s="123" t="s">
        <v>927</v>
      </c>
      <c r="F175" s="122" t="s">
        <v>973</v>
      </c>
      <c r="G175" s="122" t="s">
        <v>1145</v>
      </c>
      <c r="H175" s="147"/>
      <c r="I175" s="164" t="s">
        <v>1227</v>
      </c>
      <c r="J175" s="99" t="s">
        <v>1236</v>
      </c>
      <c r="K175" s="119" t="s">
        <v>1237</v>
      </c>
      <c r="L175" s="108"/>
      <c r="M175" s="99"/>
      <c r="N175" s="108"/>
      <c r="O175" s="123" t="s">
        <v>886</v>
      </c>
      <c r="P175" s="141">
        <f>2305482700+45727000</f>
        <v>2351209700</v>
      </c>
      <c r="Q175" s="117"/>
    </row>
    <row r="176" spans="1:17" ht="30">
      <c r="A176" s="118">
        <v>112</v>
      </c>
      <c r="B176" s="146" t="s">
        <v>1238</v>
      </c>
      <c r="C176" s="124" t="s">
        <v>925</v>
      </c>
      <c r="D176" s="161" t="s">
        <v>1055</v>
      </c>
      <c r="E176" s="123" t="s">
        <v>927</v>
      </c>
      <c r="F176" s="122" t="s">
        <v>973</v>
      </c>
      <c r="G176" s="122" t="s">
        <v>1145</v>
      </c>
      <c r="H176" s="147"/>
      <c r="I176" s="164" t="s">
        <v>1230</v>
      </c>
      <c r="J176" s="99" t="s">
        <v>1233</v>
      </c>
      <c r="K176" s="119" t="s">
        <v>1239</v>
      </c>
      <c r="L176" s="108"/>
      <c r="M176" s="99"/>
      <c r="N176" s="108"/>
      <c r="O176" s="123" t="s">
        <v>886</v>
      </c>
      <c r="P176" s="141">
        <f>2912781000+45650000</f>
        <v>2958431000</v>
      </c>
      <c r="Q176" s="117"/>
    </row>
    <row r="177" spans="1:19" ht="30">
      <c r="A177" s="118">
        <v>113</v>
      </c>
      <c r="B177" s="146" t="s">
        <v>1240</v>
      </c>
      <c r="C177" s="124" t="s">
        <v>925</v>
      </c>
      <c r="D177" s="161" t="s">
        <v>1060</v>
      </c>
      <c r="E177" s="123" t="s">
        <v>927</v>
      </c>
      <c r="F177" s="122" t="s">
        <v>973</v>
      </c>
      <c r="G177" s="122" t="s">
        <v>1145</v>
      </c>
      <c r="H177" s="147"/>
      <c r="I177" s="164" t="s">
        <v>1241</v>
      </c>
      <c r="J177" s="99" t="s">
        <v>1242</v>
      </c>
      <c r="K177" s="119" t="s">
        <v>1243</v>
      </c>
      <c r="L177" s="108"/>
      <c r="M177" s="99"/>
      <c r="N177" s="108"/>
      <c r="O177" s="123" t="s">
        <v>886</v>
      </c>
      <c r="P177" s="141">
        <v>443030094.3235327</v>
      </c>
      <c r="Q177" s="117"/>
    </row>
    <row r="178" spans="1:19" ht="30">
      <c r="A178" s="118">
        <v>114</v>
      </c>
      <c r="B178" s="146" t="s">
        <v>1244</v>
      </c>
      <c r="C178" s="124" t="s">
        <v>925</v>
      </c>
      <c r="D178" s="161" t="s">
        <v>1065</v>
      </c>
      <c r="E178" s="123" t="s">
        <v>927</v>
      </c>
      <c r="F178" s="122" t="s">
        <v>973</v>
      </c>
      <c r="G178" s="122" t="s">
        <v>1145</v>
      </c>
      <c r="H178" s="147"/>
      <c r="I178" s="164" t="s">
        <v>1245</v>
      </c>
      <c r="J178" s="99" t="s">
        <v>1233</v>
      </c>
      <c r="K178" s="119" t="s">
        <v>1246</v>
      </c>
      <c r="L178" s="108"/>
      <c r="M178" s="99"/>
      <c r="N178" s="108"/>
      <c r="O178" s="123" t="s">
        <v>886</v>
      </c>
      <c r="P178" s="141">
        <v>439755084.76753765</v>
      </c>
      <c r="Q178" s="117"/>
    </row>
    <row r="179" spans="1:19" ht="30">
      <c r="A179" s="118">
        <v>115</v>
      </c>
      <c r="B179" s="146" t="s">
        <v>1247</v>
      </c>
      <c r="C179" s="124" t="s">
        <v>925</v>
      </c>
      <c r="D179" s="161" t="s">
        <v>1072</v>
      </c>
      <c r="E179" s="123" t="s">
        <v>927</v>
      </c>
      <c r="F179" s="122" t="s">
        <v>973</v>
      </c>
      <c r="G179" s="122" t="s">
        <v>1145</v>
      </c>
      <c r="H179" s="147"/>
      <c r="I179" s="164" t="s">
        <v>1248</v>
      </c>
      <c r="J179" s="99" t="s">
        <v>1249</v>
      </c>
      <c r="K179" s="119" t="s">
        <v>1250</v>
      </c>
      <c r="L179" s="108"/>
      <c r="M179" s="99"/>
      <c r="N179" s="108"/>
      <c r="O179" s="123" t="s">
        <v>886</v>
      </c>
      <c r="P179" s="141">
        <v>441362872.62528366</v>
      </c>
      <c r="Q179" s="117"/>
    </row>
    <row r="180" spans="1:19" ht="30">
      <c r="A180" s="118">
        <v>116</v>
      </c>
      <c r="B180" s="146" t="s">
        <v>1251</v>
      </c>
      <c r="C180" s="124" t="s">
        <v>925</v>
      </c>
      <c r="D180" s="161" t="s">
        <v>1094</v>
      </c>
      <c r="E180" s="123" t="s">
        <v>927</v>
      </c>
      <c r="F180" s="122" t="s">
        <v>973</v>
      </c>
      <c r="G180" s="122" t="s">
        <v>1145</v>
      </c>
      <c r="H180" s="147"/>
      <c r="I180" s="164" t="s">
        <v>1252</v>
      </c>
      <c r="J180" s="99" t="s">
        <v>1253</v>
      </c>
      <c r="K180" s="119" t="s">
        <v>1254</v>
      </c>
      <c r="L180" s="108"/>
      <c r="M180" s="99"/>
      <c r="N180" s="108"/>
      <c r="O180" s="123" t="s">
        <v>886</v>
      </c>
      <c r="P180" s="141">
        <v>438678102.58876711</v>
      </c>
      <c r="Q180" s="117"/>
    </row>
    <row r="181" spans="1:19" ht="30">
      <c r="A181" s="118">
        <v>117</v>
      </c>
      <c r="B181" s="146" t="s">
        <v>1255</v>
      </c>
      <c r="C181" s="124" t="s">
        <v>925</v>
      </c>
      <c r="D181" s="161" t="s">
        <v>1103</v>
      </c>
      <c r="E181" s="123" t="s">
        <v>927</v>
      </c>
      <c r="F181" s="122" t="s">
        <v>973</v>
      </c>
      <c r="G181" s="122" t="s">
        <v>1145</v>
      </c>
      <c r="H181" s="147"/>
      <c r="I181" s="164" t="s">
        <v>1256</v>
      </c>
      <c r="J181" s="99" t="s">
        <v>1242</v>
      </c>
      <c r="K181" s="119" t="s">
        <v>1257</v>
      </c>
      <c r="L181" s="108"/>
      <c r="M181" s="99"/>
      <c r="N181" s="108"/>
      <c r="O181" s="123" t="s">
        <v>886</v>
      </c>
      <c r="P181" s="141">
        <v>443392845.69487888</v>
      </c>
      <c r="Q181" s="117"/>
    </row>
    <row r="182" spans="1:19" ht="30">
      <c r="A182" s="118">
        <v>118</v>
      </c>
      <c r="B182" s="146" t="s">
        <v>1258</v>
      </c>
      <c r="C182" s="124" t="s">
        <v>925</v>
      </c>
      <c r="D182" s="161" t="s">
        <v>1108</v>
      </c>
      <c r="E182" s="123" t="s">
        <v>927</v>
      </c>
      <c r="F182" s="122" t="s">
        <v>973</v>
      </c>
      <c r="G182" s="122" t="s">
        <v>1145</v>
      </c>
      <c r="H182" s="147"/>
      <c r="I182" s="164" t="s">
        <v>1259</v>
      </c>
      <c r="J182" s="99" t="s">
        <v>1260</v>
      </c>
      <c r="K182" s="119" t="s">
        <v>1261</v>
      </c>
      <c r="L182" s="108"/>
      <c r="M182" s="99"/>
      <c r="N182" s="108"/>
      <c r="O182" s="123" t="s">
        <v>886</v>
      </c>
      <c r="P182" s="141">
        <v>550731000</v>
      </c>
      <c r="Q182" s="117"/>
    </row>
    <row r="183" spans="1:19">
      <c r="A183" s="118">
        <v>119</v>
      </c>
      <c r="B183" s="146" t="s">
        <v>1262</v>
      </c>
      <c r="C183" s="124" t="s">
        <v>925</v>
      </c>
      <c r="D183" s="161" t="s">
        <v>1112</v>
      </c>
      <c r="E183" s="123" t="s">
        <v>927</v>
      </c>
      <c r="F183" s="122" t="s">
        <v>973</v>
      </c>
      <c r="G183" s="122" t="s">
        <v>1145</v>
      </c>
      <c r="H183" s="147"/>
      <c r="I183" s="164" t="s">
        <v>1263</v>
      </c>
      <c r="J183" s="99" t="s">
        <v>1264</v>
      </c>
      <c r="K183" s="119" t="s">
        <v>1261</v>
      </c>
      <c r="L183" s="108"/>
      <c r="M183" s="99"/>
      <c r="N183" s="108"/>
      <c r="O183" s="123" t="s">
        <v>886</v>
      </c>
      <c r="P183" s="141">
        <v>448379000</v>
      </c>
      <c r="Q183" s="117"/>
    </row>
    <row r="184" spans="1:19" ht="30">
      <c r="A184" s="118">
        <v>120</v>
      </c>
      <c r="B184" s="146" t="s">
        <v>1265</v>
      </c>
      <c r="C184" s="124" t="s">
        <v>925</v>
      </c>
      <c r="D184" s="161" t="s">
        <v>1116</v>
      </c>
      <c r="E184" s="123" t="s">
        <v>927</v>
      </c>
      <c r="F184" s="122" t="s">
        <v>973</v>
      </c>
      <c r="G184" s="122" t="s">
        <v>1145</v>
      </c>
      <c r="H184" s="147"/>
      <c r="I184" s="164" t="s">
        <v>1266</v>
      </c>
      <c r="J184" s="99" t="s">
        <v>1264</v>
      </c>
      <c r="K184" s="119" t="s">
        <v>1267</v>
      </c>
      <c r="L184" s="108"/>
      <c r="M184" s="99"/>
      <c r="N184" s="108"/>
      <c r="O184" s="123" t="s">
        <v>886</v>
      </c>
      <c r="P184" s="141">
        <v>426089126.5672524</v>
      </c>
      <c r="Q184" s="117"/>
    </row>
    <row r="185" spans="1:19" ht="30">
      <c r="A185" s="118">
        <v>121</v>
      </c>
      <c r="B185" s="146" t="s">
        <v>1268</v>
      </c>
      <c r="C185" s="124" t="s">
        <v>925</v>
      </c>
      <c r="D185" s="161" t="s">
        <v>1120</v>
      </c>
      <c r="E185" s="123" t="s">
        <v>927</v>
      </c>
      <c r="F185" s="122" t="s">
        <v>973</v>
      </c>
      <c r="G185" s="122" t="s">
        <v>1145</v>
      </c>
      <c r="H185" s="147"/>
      <c r="I185" s="164" t="s">
        <v>1269</v>
      </c>
      <c r="J185" s="99" t="s">
        <v>1270</v>
      </c>
      <c r="K185" s="119" t="s">
        <v>1271</v>
      </c>
      <c r="L185" s="108"/>
      <c r="M185" s="99"/>
      <c r="N185" s="108"/>
      <c r="O185" s="123" t="s">
        <v>886</v>
      </c>
      <c r="P185" s="141">
        <v>441125006.51592267</v>
      </c>
      <c r="Q185" s="117"/>
    </row>
    <row r="186" spans="1:19">
      <c r="A186" s="118">
        <v>122</v>
      </c>
      <c r="B186" s="146" t="s">
        <v>1272</v>
      </c>
      <c r="C186" s="124" t="s">
        <v>925</v>
      </c>
      <c r="D186" s="161" t="s">
        <v>1123</v>
      </c>
      <c r="E186" s="123" t="s">
        <v>927</v>
      </c>
      <c r="F186" s="122" t="s">
        <v>973</v>
      </c>
      <c r="G186" s="122" t="s">
        <v>1145</v>
      </c>
      <c r="H186" s="147"/>
      <c r="I186" s="164" t="s">
        <v>1273</v>
      </c>
      <c r="J186" s="99" t="s">
        <v>1274</v>
      </c>
      <c r="K186" s="119" t="s">
        <v>1275</v>
      </c>
      <c r="L186" s="108"/>
      <c r="M186" s="99"/>
      <c r="N186" s="108"/>
      <c r="O186" s="123" t="s">
        <v>886</v>
      </c>
      <c r="P186" s="141">
        <v>443360374.87962258</v>
      </c>
      <c r="Q186" s="117"/>
    </row>
    <row r="187" spans="1:19">
      <c r="A187" s="118">
        <v>123</v>
      </c>
      <c r="B187" s="146" t="s">
        <v>1276</v>
      </c>
      <c r="C187" s="124" t="s">
        <v>925</v>
      </c>
      <c r="D187" s="161" t="s">
        <v>1127</v>
      </c>
      <c r="E187" s="123" t="s">
        <v>927</v>
      </c>
      <c r="F187" s="122" t="s">
        <v>973</v>
      </c>
      <c r="G187" s="122" t="s">
        <v>1145</v>
      </c>
      <c r="H187" s="147"/>
      <c r="I187" s="164" t="s">
        <v>1277</v>
      </c>
      <c r="J187" s="99" t="s">
        <v>1278</v>
      </c>
      <c r="K187" s="119" t="s">
        <v>1279</v>
      </c>
      <c r="L187" s="108"/>
      <c r="M187" s="99"/>
      <c r="N187" s="108"/>
      <c r="O187" s="123" t="s">
        <v>886</v>
      </c>
      <c r="P187" s="141">
        <v>439390492.03720236</v>
      </c>
      <c r="Q187" s="117"/>
    </row>
    <row r="188" spans="1:19" ht="30">
      <c r="A188" s="118">
        <v>124</v>
      </c>
      <c r="B188" s="146" t="s">
        <v>1280</v>
      </c>
      <c r="C188" s="124" t="s">
        <v>925</v>
      </c>
      <c r="D188" s="161" t="s">
        <v>1131</v>
      </c>
      <c r="E188" s="123" t="s">
        <v>927</v>
      </c>
      <c r="F188" s="122" t="s">
        <v>973</v>
      </c>
      <c r="G188" s="122" t="s">
        <v>1145</v>
      </c>
      <c r="H188" s="147"/>
      <c r="I188" s="164" t="s">
        <v>1281</v>
      </c>
      <c r="J188" s="99" t="s">
        <v>1282</v>
      </c>
      <c r="K188" s="119" t="s">
        <v>1283</v>
      </c>
      <c r="L188" s="108"/>
      <c r="M188" s="99"/>
      <c r="N188" s="108"/>
      <c r="O188" s="123" t="s">
        <v>886</v>
      </c>
      <c r="P188" s="141">
        <v>426167000</v>
      </c>
      <c r="Q188" s="117"/>
    </row>
    <row r="189" spans="1:19" ht="30">
      <c r="A189" s="118">
        <v>125</v>
      </c>
      <c r="B189" s="146" t="s">
        <v>1284</v>
      </c>
      <c r="C189" s="124" t="s">
        <v>925</v>
      </c>
      <c r="D189" s="161" t="s">
        <v>1135</v>
      </c>
      <c r="E189" s="123" t="s">
        <v>927</v>
      </c>
      <c r="F189" s="122" t="s">
        <v>973</v>
      </c>
      <c r="G189" s="122" t="s">
        <v>1145</v>
      </c>
      <c r="H189" s="147"/>
      <c r="I189" s="164" t="s">
        <v>1285</v>
      </c>
      <c r="J189" s="99" t="s">
        <v>1286</v>
      </c>
      <c r="K189" s="119" t="s">
        <v>1287</v>
      </c>
      <c r="L189" s="108"/>
      <c r="M189" s="99"/>
      <c r="N189" s="108"/>
      <c r="O189" s="123" t="s">
        <v>886</v>
      </c>
      <c r="P189" s="141">
        <v>460983000</v>
      </c>
      <c r="Q189" s="117"/>
    </row>
    <row r="190" spans="1:19" ht="30">
      <c r="A190" s="118">
        <v>126</v>
      </c>
      <c r="B190" s="146" t="s">
        <v>1288</v>
      </c>
      <c r="C190" s="124" t="s">
        <v>925</v>
      </c>
      <c r="D190" s="161" t="s">
        <v>1138</v>
      </c>
      <c r="E190" s="123" t="s">
        <v>927</v>
      </c>
      <c r="F190" s="122" t="s">
        <v>973</v>
      </c>
      <c r="G190" s="122" t="s">
        <v>1145</v>
      </c>
      <c r="H190" s="147"/>
      <c r="I190" s="164" t="s">
        <v>1289</v>
      </c>
      <c r="J190" s="99" t="s">
        <v>1290</v>
      </c>
      <c r="K190" s="119" t="s">
        <v>1291</v>
      </c>
      <c r="L190" s="108"/>
      <c r="M190" s="99"/>
      <c r="N190" s="108"/>
      <c r="O190" s="123" t="s">
        <v>886</v>
      </c>
      <c r="P190" s="141">
        <v>443827000</v>
      </c>
      <c r="Q190" s="117"/>
    </row>
    <row r="191" spans="1:19" ht="30">
      <c r="A191" s="118">
        <v>127</v>
      </c>
      <c r="B191" s="146" t="s">
        <v>1292</v>
      </c>
      <c r="C191" s="124" t="s">
        <v>925</v>
      </c>
      <c r="D191" s="161" t="s">
        <v>1293</v>
      </c>
      <c r="E191" s="123" t="s">
        <v>927</v>
      </c>
      <c r="F191" s="122" t="s">
        <v>973</v>
      </c>
      <c r="G191" s="122" t="s">
        <v>1145</v>
      </c>
      <c r="H191" s="147"/>
      <c r="I191" s="164" t="s">
        <v>1294</v>
      </c>
      <c r="J191" s="99" t="s">
        <v>1278</v>
      </c>
      <c r="K191" s="119" t="s">
        <v>1295</v>
      </c>
      <c r="L191" s="108"/>
      <c r="M191" s="99"/>
      <c r="N191" s="108"/>
      <c r="O191" s="123" t="s">
        <v>886</v>
      </c>
      <c r="P191" s="141">
        <v>441644000</v>
      </c>
      <c r="Q191" s="117"/>
    </row>
    <row r="192" spans="1:19">
      <c r="A192" s="118">
        <v>128</v>
      </c>
      <c r="B192" s="146" t="s">
        <v>1296</v>
      </c>
      <c r="C192" s="124" t="s">
        <v>1297</v>
      </c>
      <c r="D192" s="161" t="s">
        <v>926</v>
      </c>
      <c r="E192" s="123" t="s">
        <v>927</v>
      </c>
      <c r="F192" s="122" t="s">
        <v>973</v>
      </c>
      <c r="G192" s="122" t="s">
        <v>1145</v>
      </c>
      <c r="H192" s="147"/>
      <c r="I192" s="164" t="s">
        <v>1298</v>
      </c>
      <c r="J192" s="99" t="s">
        <v>1299</v>
      </c>
      <c r="K192" s="119" t="s">
        <v>1300</v>
      </c>
      <c r="L192" s="108"/>
      <c r="M192" s="99"/>
      <c r="N192" s="108"/>
      <c r="O192" s="123" t="s">
        <v>886</v>
      </c>
      <c r="P192" s="141">
        <f>1056702200+47980000</f>
        <v>1104682200</v>
      </c>
      <c r="Q192" s="117"/>
      <c r="R192" s="366" t="s">
        <v>1</v>
      </c>
      <c r="S192" s="165">
        <v>47980000</v>
      </c>
    </row>
    <row r="193" spans="1:19">
      <c r="A193" s="118">
        <v>129</v>
      </c>
      <c r="B193" s="146" t="s">
        <v>1301</v>
      </c>
      <c r="C193" s="124" t="s">
        <v>1297</v>
      </c>
      <c r="D193" s="161" t="s">
        <v>941</v>
      </c>
      <c r="E193" s="123" t="s">
        <v>927</v>
      </c>
      <c r="F193" s="122" t="s">
        <v>973</v>
      </c>
      <c r="G193" s="122" t="s">
        <v>1145</v>
      </c>
      <c r="H193" s="147"/>
      <c r="I193" s="164" t="s">
        <v>1223</v>
      </c>
      <c r="J193" s="99" t="s">
        <v>1278</v>
      </c>
      <c r="K193" s="119" t="s">
        <v>1302</v>
      </c>
      <c r="L193" s="108"/>
      <c r="M193" s="99"/>
      <c r="N193" s="108"/>
      <c r="O193" s="123" t="s">
        <v>886</v>
      </c>
      <c r="P193" s="166">
        <f>1297640000+47650000</f>
        <v>1345290000</v>
      </c>
      <c r="Q193" s="117"/>
      <c r="R193" s="366" t="s">
        <v>1</v>
      </c>
      <c r="S193" s="165">
        <v>47650000</v>
      </c>
    </row>
    <row r="194" spans="1:19">
      <c r="A194" s="118">
        <v>130</v>
      </c>
      <c r="B194" s="146" t="s">
        <v>1303</v>
      </c>
      <c r="C194" s="124" t="s">
        <v>1297</v>
      </c>
      <c r="D194" s="161" t="s">
        <v>946</v>
      </c>
      <c r="E194" s="123" t="s">
        <v>927</v>
      </c>
      <c r="F194" s="122" t="s">
        <v>973</v>
      </c>
      <c r="G194" s="122" t="s">
        <v>1145</v>
      </c>
      <c r="H194" s="147"/>
      <c r="I194" s="164" t="s">
        <v>1304</v>
      </c>
      <c r="J194" s="99" t="s">
        <v>1305</v>
      </c>
      <c r="K194" s="119" t="s">
        <v>1306</v>
      </c>
      <c r="L194" s="108"/>
      <c r="M194" s="99"/>
      <c r="N194" s="108"/>
      <c r="O194" s="123" t="s">
        <v>886</v>
      </c>
      <c r="P194" s="141">
        <f>1219290000+47320000</f>
        <v>1266610000</v>
      </c>
      <c r="Q194" s="117"/>
      <c r="R194" s="366" t="s">
        <v>1</v>
      </c>
      <c r="S194" s="165">
        <v>47320000</v>
      </c>
    </row>
    <row r="195" spans="1:19" ht="30">
      <c r="A195" s="118">
        <v>131</v>
      </c>
      <c r="B195" s="146" t="s">
        <v>1307</v>
      </c>
      <c r="C195" s="124" t="s">
        <v>1297</v>
      </c>
      <c r="D195" s="161" t="s">
        <v>949</v>
      </c>
      <c r="E195" s="123" t="s">
        <v>927</v>
      </c>
      <c r="F195" s="122" t="s">
        <v>973</v>
      </c>
      <c r="G195" s="122" t="s">
        <v>1145</v>
      </c>
      <c r="H195" s="147"/>
      <c r="I195" s="164" t="s">
        <v>1241</v>
      </c>
      <c r="J195" s="99" t="s">
        <v>1308</v>
      </c>
      <c r="K195" s="119" t="s">
        <v>1309</v>
      </c>
      <c r="L195" s="108"/>
      <c r="M195" s="99"/>
      <c r="N195" s="108"/>
      <c r="O195" s="123" t="s">
        <v>886</v>
      </c>
      <c r="P195" s="141">
        <v>994218140</v>
      </c>
      <c r="Q195" s="117"/>
    </row>
    <row r="196" spans="1:19" ht="16" thickBot="1">
      <c r="A196" s="118"/>
      <c r="B196" s="146"/>
      <c r="C196" s="124"/>
      <c r="D196" s="161"/>
      <c r="E196" s="123"/>
      <c r="F196" s="122"/>
      <c r="G196" s="122"/>
      <c r="H196" s="147"/>
      <c r="I196" s="164"/>
      <c r="J196" s="99"/>
      <c r="K196" s="119"/>
      <c r="L196" s="108"/>
      <c r="M196" s="99"/>
      <c r="N196" s="108"/>
      <c r="O196" s="123"/>
      <c r="P196" s="141"/>
      <c r="Q196" s="117"/>
    </row>
    <row r="197" spans="1:19">
      <c r="A197" s="151"/>
      <c r="B197" s="152"/>
      <c r="C197" s="153"/>
      <c r="D197" s="162"/>
      <c r="E197" s="154"/>
      <c r="F197" s="154"/>
      <c r="G197" s="154"/>
      <c r="H197" s="154"/>
      <c r="I197" s="152"/>
      <c r="J197" s="101"/>
      <c r="K197" s="101"/>
      <c r="L197" s="101"/>
      <c r="M197" s="101"/>
      <c r="N197" s="101"/>
      <c r="O197" s="154"/>
      <c r="P197" s="155"/>
      <c r="Q197" s="103"/>
    </row>
    <row r="198" spans="1:19">
      <c r="A198" s="367"/>
      <c r="B198" s="368"/>
      <c r="C198" s="149"/>
      <c r="D198" s="369"/>
      <c r="E198" s="150"/>
      <c r="F198" s="150"/>
      <c r="G198" s="150"/>
      <c r="H198" s="150"/>
      <c r="I198" s="368"/>
      <c r="J198" s="107"/>
      <c r="K198" s="107"/>
      <c r="L198" s="107"/>
      <c r="M198" s="107"/>
      <c r="N198" s="107"/>
      <c r="O198" s="150"/>
      <c r="P198" s="169"/>
      <c r="Q198" s="136"/>
    </row>
    <row r="199" spans="1:19">
      <c r="A199" s="367"/>
      <c r="B199" s="368"/>
      <c r="C199" s="149"/>
      <c r="D199" s="369"/>
      <c r="E199" s="150"/>
      <c r="F199" s="150"/>
      <c r="G199" s="150"/>
      <c r="H199" s="150"/>
      <c r="I199" s="368"/>
      <c r="J199" s="107"/>
      <c r="K199" s="107"/>
      <c r="L199" s="107"/>
      <c r="M199" s="107"/>
      <c r="N199" s="107"/>
      <c r="O199" s="150"/>
      <c r="P199" s="169"/>
      <c r="Q199" s="136"/>
    </row>
    <row r="200" spans="1:19">
      <c r="A200" s="367"/>
      <c r="B200" s="368"/>
      <c r="C200" s="149"/>
      <c r="D200" s="369"/>
      <c r="E200" s="150"/>
      <c r="F200" s="150"/>
      <c r="G200" s="150"/>
      <c r="H200" s="150"/>
      <c r="I200" s="368"/>
      <c r="J200" s="107"/>
      <c r="K200" s="107"/>
      <c r="L200" s="107"/>
      <c r="M200" s="107"/>
      <c r="N200" s="107"/>
      <c r="O200" s="150"/>
      <c r="P200" s="169"/>
      <c r="Q200" s="136"/>
    </row>
    <row r="201" spans="1:19">
      <c r="A201" s="367"/>
      <c r="B201" s="368"/>
      <c r="C201" s="149"/>
      <c r="D201" s="369"/>
      <c r="E201" s="150"/>
      <c r="F201" s="150"/>
      <c r="G201" s="150"/>
      <c r="H201" s="150"/>
      <c r="I201" s="368"/>
      <c r="J201" s="107"/>
      <c r="K201" s="107"/>
      <c r="L201" s="107"/>
      <c r="M201" s="107"/>
      <c r="N201" s="107"/>
      <c r="O201" s="150"/>
      <c r="P201" s="169"/>
      <c r="Q201" s="136"/>
    </row>
    <row r="202" spans="1:19" ht="16" thickBot="1">
      <c r="A202" s="156"/>
      <c r="B202" s="157"/>
      <c r="C202" s="158"/>
      <c r="D202" s="163"/>
      <c r="E202" s="159"/>
      <c r="F202" s="159"/>
      <c r="G202" s="159"/>
      <c r="H202" s="159"/>
      <c r="I202" s="157"/>
      <c r="J202" s="111"/>
      <c r="K202" s="111"/>
      <c r="L202" s="111"/>
      <c r="M202" s="111"/>
      <c r="N202" s="111"/>
      <c r="O202" s="159"/>
      <c r="P202" s="160"/>
      <c r="Q202" s="115"/>
    </row>
    <row r="203" spans="1:19">
      <c r="A203" s="118"/>
      <c r="B203" s="146"/>
      <c r="C203" s="124"/>
      <c r="D203" s="161"/>
      <c r="E203" s="123"/>
      <c r="F203" s="122"/>
      <c r="G203" s="122"/>
      <c r="H203" s="147"/>
      <c r="I203" s="164"/>
      <c r="J203" s="99"/>
      <c r="K203" s="119"/>
      <c r="L203" s="108"/>
      <c r="M203" s="99"/>
      <c r="N203" s="108"/>
      <c r="O203" s="123"/>
      <c r="P203" s="141"/>
      <c r="Q203" s="117"/>
    </row>
    <row r="204" spans="1:19" ht="30">
      <c r="A204" s="118">
        <v>132</v>
      </c>
      <c r="B204" s="146" t="s">
        <v>1310</v>
      </c>
      <c r="C204" s="124" t="s">
        <v>925</v>
      </c>
      <c r="D204" s="161" t="s">
        <v>1293</v>
      </c>
      <c r="E204" s="123" t="s">
        <v>927</v>
      </c>
      <c r="F204" s="122" t="s">
        <v>973</v>
      </c>
      <c r="G204" s="122" t="s">
        <v>1145</v>
      </c>
      <c r="H204" s="147"/>
      <c r="I204" s="164" t="s">
        <v>1311</v>
      </c>
      <c r="J204" s="99" t="s">
        <v>1290</v>
      </c>
      <c r="K204" s="119" t="s">
        <v>1312</v>
      </c>
      <c r="L204" s="108"/>
      <c r="M204" s="99"/>
      <c r="N204" s="108"/>
      <c r="O204" s="123" t="s">
        <v>886</v>
      </c>
      <c r="P204" s="141">
        <v>446691730.21282196</v>
      </c>
      <c r="Q204" s="117"/>
    </row>
    <row r="205" spans="1:19" ht="30">
      <c r="A205" s="118">
        <v>133</v>
      </c>
      <c r="B205" s="146" t="s">
        <v>1313</v>
      </c>
      <c r="C205" s="124" t="s">
        <v>925</v>
      </c>
      <c r="D205" s="161" t="s">
        <v>1314</v>
      </c>
      <c r="E205" s="123" t="s">
        <v>927</v>
      </c>
      <c r="F205" s="122" t="s">
        <v>973</v>
      </c>
      <c r="G205" s="122" t="s">
        <v>1145</v>
      </c>
      <c r="H205" s="147"/>
      <c r="I205" s="164" t="s">
        <v>1315</v>
      </c>
      <c r="J205" s="99" t="s">
        <v>1316</v>
      </c>
      <c r="K205" s="119" t="s">
        <v>1317</v>
      </c>
      <c r="L205" s="108"/>
      <c r="M205" s="99"/>
      <c r="N205" s="108"/>
      <c r="O205" s="123" t="s">
        <v>886</v>
      </c>
      <c r="P205" s="141">
        <v>452117524.85524189</v>
      </c>
      <c r="Q205" s="117"/>
    </row>
    <row r="206" spans="1:19" ht="30">
      <c r="A206" s="118">
        <v>134</v>
      </c>
      <c r="B206" s="146" t="s">
        <v>1318</v>
      </c>
      <c r="C206" s="124" t="s">
        <v>925</v>
      </c>
      <c r="D206" s="161" t="s">
        <v>1319</v>
      </c>
      <c r="E206" s="123" t="s">
        <v>927</v>
      </c>
      <c r="F206" s="122" t="s">
        <v>973</v>
      </c>
      <c r="G206" s="122" t="s">
        <v>1145</v>
      </c>
      <c r="H206" s="147"/>
      <c r="I206" s="164" t="s">
        <v>1320</v>
      </c>
      <c r="J206" s="99" t="s">
        <v>1321</v>
      </c>
      <c r="K206" s="119" t="s">
        <v>1322</v>
      </c>
      <c r="L206" s="108"/>
      <c r="M206" s="99"/>
      <c r="N206" s="108"/>
      <c r="O206" s="123" t="s">
        <v>886</v>
      </c>
      <c r="P206" s="141">
        <v>437203744.93193614</v>
      </c>
      <c r="Q206" s="117"/>
    </row>
    <row r="207" spans="1:19" ht="30">
      <c r="A207" s="118">
        <v>135</v>
      </c>
      <c r="B207" s="146" t="s">
        <v>1323</v>
      </c>
      <c r="C207" s="124" t="s">
        <v>925</v>
      </c>
      <c r="D207" s="161" t="s">
        <v>1324</v>
      </c>
      <c r="E207" s="123" t="s">
        <v>927</v>
      </c>
      <c r="F207" s="122" t="s">
        <v>973</v>
      </c>
      <c r="G207" s="122" t="s">
        <v>1145</v>
      </c>
      <c r="H207" s="147"/>
      <c r="I207" s="164" t="s">
        <v>1325</v>
      </c>
      <c r="J207" s="99" t="s">
        <v>1326</v>
      </c>
      <c r="K207" s="119" t="s">
        <v>1327</v>
      </c>
      <c r="L207" s="108"/>
      <c r="M207" s="99"/>
      <c r="N207" s="108"/>
      <c r="O207" s="123" t="s">
        <v>886</v>
      </c>
      <c r="P207" s="141">
        <v>438372000</v>
      </c>
      <c r="Q207" s="117"/>
    </row>
    <row r="208" spans="1:19">
      <c r="A208" s="118">
        <v>136</v>
      </c>
      <c r="B208" s="146" t="s">
        <v>1328</v>
      </c>
      <c r="C208" s="124" t="s">
        <v>925</v>
      </c>
      <c r="D208" s="161" t="s">
        <v>1329</v>
      </c>
      <c r="E208" s="123" t="s">
        <v>927</v>
      </c>
      <c r="F208" s="122" t="s">
        <v>973</v>
      </c>
      <c r="G208" s="122" t="s">
        <v>1145</v>
      </c>
      <c r="H208" s="147"/>
      <c r="I208" s="164" t="s">
        <v>1298</v>
      </c>
      <c r="J208" s="99" t="s">
        <v>1330</v>
      </c>
      <c r="K208" s="119" t="s">
        <v>1331</v>
      </c>
      <c r="L208" s="108"/>
      <c r="M208" s="99"/>
      <c r="N208" s="108"/>
      <c r="O208" s="123" t="s">
        <v>886</v>
      </c>
      <c r="P208" s="141">
        <v>480245000</v>
      </c>
      <c r="Q208" s="117"/>
    </row>
    <row r="209" spans="1:17" ht="30">
      <c r="A209" s="118">
        <v>137</v>
      </c>
      <c r="B209" s="146" t="s">
        <v>1332</v>
      </c>
      <c r="C209" s="124" t="s">
        <v>925</v>
      </c>
      <c r="D209" s="161" t="s">
        <v>1333</v>
      </c>
      <c r="E209" s="123" t="s">
        <v>927</v>
      </c>
      <c r="F209" s="122" t="s">
        <v>973</v>
      </c>
      <c r="G209" s="122" t="s">
        <v>1145</v>
      </c>
      <c r="H209" s="147"/>
      <c r="I209" s="164" t="s">
        <v>1334</v>
      </c>
      <c r="J209" s="99" t="s">
        <v>1335</v>
      </c>
      <c r="K209" s="119" t="s">
        <v>1336</v>
      </c>
      <c r="L209" s="108"/>
      <c r="M209" s="99"/>
      <c r="N209" s="108"/>
      <c r="O209" s="123" t="s">
        <v>886</v>
      </c>
      <c r="P209" s="141">
        <v>426541000</v>
      </c>
      <c r="Q209" s="117"/>
    </row>
    <row r="210" spans="1:17" ht="30">
      <c r="A210" s="118">
        <v>138</v>
      </c>
      <c r="B210" s="146" t="s">
        <v>1337</v>
      </c>
      <c r="C210" s="124" t="s">
        <v>925</v>
      </c>
      <c r="D210" s="161" t="s">
        <v>1338</v>
      </c>
      <c r="E210" s="123" t="s">
        <v>927</v>
      </c>
      <c r="F210" s="122" t="s">
        <v>973</v>
      </c>
      <c r="G210" s="122" t="s">
        <v>1145</v>
      </c>
      <c r="H210" s="147"/>
      <c r="I210" s="164" t="s">
        <v>961</v>
      </c>
      <c r="J210" s="99" t="s">
        <v>1316</v>
      </c>
      <c r="K210" s="119" t="s">
        <v>1339</v>
      </c>
      <c r="L210" s="108"/>
      <c r="M210" s="99"/>
      <c r="N210" s="108"/>
      <c r="O210" s="123" t="s">
        <v>886</v>
      </c>
      <c r="P210" s="141">
        <v>1435037000</v>
      </c>
      <c r="Q210" s="117"/>
    </row>
    <row r="211" spans="1:17" ht="30">
      <c r="A211" s="118">
        <v>139</v>
      </c>
      <c r="B211" s="146" t="s">
        <v>1340</v>
      </c>
      <c r="C211" s="124" t="s">
        <v>1341</v>
      </c>
      <c r="D211" s="161" t="s">
        <v>926</v>
      </c>
      <c r="E211" s="123" t="s">
        <v>927</v>
      </c>
      <c r="F211" s="122" t="s">
        <v>973</v>
      </c>
      <c r="G211" s="122" t="s">
        <v>1145</v>
      </c>
      <c r="H211" s="147"/>
      <c r="I211" s="164" t="s">
        <v>961</v>
      </c>
      <c r="J211" s="99" t="s">
        <v>1316</v>
      </c>
      <c r="K211" s="119" t="s">
        <v>1342</v>
      </c>
      <c r="L211" s="108"/>
      <c r="M211" s="99"/>
      <c r="N211" s="108"/>
      <c r="O211" s="123" t="s">
        <v>886</v>
      </c>
      <c r="P211" s="141">
        <v>2350180000</v>
      </c>
      <c r="Q211" s="117"/>
    </row>
    <row r="212" spans="1:17" ht="30">
      <c r="A212" s="118">
        <v>140</v>
      </c>
      <c r="B212" s="146" t="s">
        <v>1343</v>
      </c>
      <c r="C212" s="124" t="s">
        <v>1341</v>
      </c>
      <c r="D212" s="161" t="s">
        <v>941</v>
      </c>
      <c r="E212" s="123" t="s">
        <v>927</v>
      </c>
      <c r="F212" s="122" t="s">
        <v>973</v>
      </c>
      <c r="G212" s="122" t="s">
        <v>1145</v>
      </c>
      <c r="H212" s="147"/>
      <c r="I212" s="164" t="s">
        <v>1344</v>
      </c>
      <c r="J212" s="99" t="s">
        <v>1345</v>
      </c>
      <c r="K212" s="119" t="s">
        <v>1346</v>
      </c>
      <c r="L212" s="108"/>
      <c r="M212" s="99"/>
      <c r="N212" s="108"/>
      <c r="O212" s="123" t="s">
        <v>886</v>
      </c>
      <c r="P212" s="141">
        <f>205977296.579411+7447000</f>
        <v>213424296.579411</v>
      </c>
      <c r="Q212" s="117"/>
    </row>
    <row r="213" spans="1:17" ht="30">
      <c r="A213" s="118">
        <v>141</v>
      </c>
      <c r="B213" s="146" t="s">
        <v>1347</v>
      </c>
      <c r="C213" s="124" t="s">
        <v>1341</v>
      </c>
      <c r="D213" s="161" t="s">
        <v>946</v>
      </c>
      <c r="E213" s="123" t="s">
        <v>927</v>
      </c>
      <c r="F213" s="122" t="s">
        <v>973</v>
      </c>
      <c r="G213" s="122" t="s">
        <v>1145</v>
      </c>
      <c r="H213" s="147"/>
      <c r="I213" s="164" t="s">
        <v>1348</v>
      </c>
      <c r="J213" s="99" t="s">
        <v>1345</v>
      </c>
      <c r="K213" s="119" t="s">
        <v>1349</v>
      </c>
      <c r="L213" s="108"/>
      <c r="M213" s="99"/>
      <c r="N213" s="108"/>
      <c r="O213" s="123" t="s">
        <v>886</v>
      </c>
      <c r="P213" s="141">
        <f>205725925.403359+7447000</f>
        <v>213172925.403359</v>
      </c>
      <c r="Q213" s="117"/>
    </row>
    <row r="214" spans="1:17" ht="30">
      <c r="A214" s="118">
        <v>142</v>
      </c>
      <c r="B214" s="146" t="s">
        <v>1350</v>
      </c>
      <c r="C214" s="124" t="s">
        <v>1341</v>
      </c>
      <c r="D214" s="161" t="s">
        <v>949</v>
      </c>
      <c r="E214" s="123" t="s">
        <v>927</v>
      </c>
      <c r="F214" s="122" t="s">
        <v>973</v>
      </c>
      <c r="G214" s="122" t="s">
        <v>1145</v>
      </c>
      <c r="H214" s="147"/>
      <c r="I214" s="164" t="s">
        <v>1351</v>
      </c>
      <c r="J214" s="99" t="s">
        <v>1345</v>
      </c>
      <c r="K214" s="119" t="s">
        <v>1352</v>
      </c>
      <c r="L214" s="108"/>
      <c r="M214" s="99"/>
      <c r="N214" s="108"/>
      <c r="O214" s="123" t="s">
        <v>886</v>
      </c>
      <c r="P214" s="141">
        <f>205867778.01723+7447000</f>
        <v>213314778.01723</v>
      </c>
      <c r="Q214" s="117"/>
    </row>
    <row r="215" spans="1:17" ht="30">
      <c r="A215" s="118">
        <v>143</v>
      </c>
      <c r="B215" s="146" t="s">
        <v>1353</v>
      </c>
      <c r="C215" s="124" t="s">
        <v>954</v>
      </c>
      <c r="D215" s="161" t="s">
        <v>1354</v>
      </c>
      <c r="E215" s="123" t="s">
        <v>927</v>
      </c>
      <c r="F215" s="122" t="s">
        <v>973</v>
      </c>
      <c r="G215" s="122" t="s">
        <v>1145</v>
      </c>
      <c r="H215" s="147"/>
      <c r="I215" s="164" t="s">
        <v>1355</v>
      </c>
      <c r="J215" s="99" t="s">
        <v>1356</v>
      </c>
      <c r="K215" s="119" t="s">
        <v>1357</v>
      </c>
      <c r="L215" s="108"/>
      <c r="M215" s="99"/>
      <c r="N215" s="108"/>
      <c r="O215" s="123" t="s">
        <v>886</v>
      </c>
      <c r="P215" s="141">
        <v>2030934900</v>
      </c>
      <c r="Q215" s="117"/>
    </row>
    <row r="216" spans="1:17" ht="30">
      <c r="A216" s="118">
        <v>144</v>
      </c>
      <c r="B216" s="146" t="s">
        <v>1358</v>
      </c>
      <c r="C216" s="124" t="s">
        <v>954</v>
      </c>
      <c r="D216" s="161" t="s">
        <v>1055</v>
      </c>
      <c r="E216" s="123" t="s">
        <v>927</v>
      </c>
      <c r="F216" s="122" t="s">
        <v>973</v>
      </c>
      <c r="G216" s="122" t="s">
        <v>1145</v>
      </c>
      <c r="H216" s="147"/>
      <c r="I216" s="164" t="s">
        <v>961</v>
      </c>
      <c r="J216" s="99" t="s">
        <v>1359</v>
      </c>
      <c r="K216" s="119" t="s">
        <v>1360</v>
      </c>
      <c r="L216" s="108"/>
      <c r="M216" s="99"/>
      <c r="N216" s="108"/>
      <c r="O216" s="123" t="s">
        <v>886</v>
      </c>
      <c r="P216" s="141">
        <v>1956592000</v>
      </c>
      <c r="Q216" s="117"/>
    </row>
    <row r="217" spans="1:17" ht="30">
      <c r="A217" s="118">
        <v>145</v>
      </c>
      <c r="B217" s="146" t="s">
        <v>1361</v>
      </c>
      <c r="C217" s="124" t="s">
        <v>954</v>
      </c>
      <c r="D217" s="161" t="s">
        <v>1060</v>
      </c>
      <c r="E217" s="123" t="s">
        <v>927</v>
      </c>
      <c r="F217" s="122" t="s">
        <v>973</v>
      </c>
      <c r="G217" s="122" t="s">
        <v>1145</v>
      </c>
      <c r="H217" s="147"/>
      <c r="I217" s="164" t="s">
        <v>1362</v>
      </c>
      <c r="J217" s="99" t="s">
        <v>1363</v>
      </c>
      <c r="K217" s="119" t="s">
        <v>1364</v>
      </c>
      <c r="L217" s="108"/>
      <c r="M217" s="99"/>
      <c r="N217" s="108"/>
      <c r="O217" s="123" t="s">
        <v>886</v>
      </c>
      <c r="P217" s="141">
        <v>397173000</v>
      </c>
      <c r="Q217" s="117"/>
    </row>
    <row r="218" spans="1:17" ht="45">
      <c r="A218" s="118">
        <v>146</v>
      </c>
      <c r="B218" s="146" t="s">
        <v>1365</v>
      </c>
      <c r="C218" s="124" t="s">
        <v>954</v>
      </c>
      <c r="D218" s="161" t="s">
        <v>1065</v>
      </c>
      <c r="E218" s="123" t="s">
        <v>927</v>
      </c>
      <c r="F218" s="122" t="s">
        <v>973</v>
      </c>
      <c r="G218" s="122" t="s">
        <v>1145</v>
      </c>
      <c r="H218" s="147"/>
      <c r="I218" s="164" t="s">
        <v>961</v>
      </c>
      <c r="J218" s="99" t="s">
        <v>1366</v>
      </c>
      <c r="K218" s="119" t="s">
        <v>1254</v>
      </c>
      <c r="L218" s="108"/>
      <c r="M218" s="99"/>
      <c r="N218" s="108"/>
      <c r="O218" s="123" t="s">
        <v>886</v>
      </c>
      <c r="P218" s="141">
        <v>991552000</v>
      </c>
      <c r="Q218" s="117"/>
    </row>
    <row r="219" spans="1:17" ht="45">
      <c r="A219" s="118">
        <v>147</v>
      </c>
      <c r="B219" s="146" t="s">
        <v>1367</v>
      </c>
      <c r="C219" s="124" t="s">
        <v>1368</v>
      </c>
      <c r="D219" s="161" t="s">
        <v>926</v>
      </c>
      <c r="E219" s="123" t="s">
        <v>927</v>
      </c>
      <c r="F219" s="122" t="s">
        <v>973</v>
      </c>
      <c r="G219" s="122" t="s">
        <v>1145</v>
      </c>
      <c r="H219" s="147"/>
      <c r="I219" s="164" t="s">
        <v>961</v>
      </c>
      <c r="J219" s="99" t="s">
        <v>1366</v>
      </c>
      <c r="K219" s="119" t="s">
        <v>1254</v>
      </c>
      <c r="L219" s="108"/>
      <c r="M219" s="99"/>
      <c r="N219" s="108"/>
      <c r="O219" s="123" t="s">
        <v>886</v>
      </c>
      <c r="P219" s="141">
        <v>48327850</v>
      </c>
      <c r="Q219" s="117"/>
    </row>
    <row r="220" spans="1:17" ht="30">
      <c r="A220" s="118">
        <v>148</v>
      </c>
      <c r="B220" s="146" t="s">
        <v>1369</v>
      </c>
      <c r="C220" s="124" t="s">
        <v>925</v>
      </c>
      <c r="D220" s="161" t="s">
        <v>1370</v>
      </c>
      <c r="E220" s="123" t="s">
        <v>927</v>
      </c>
      <c r="F220" s="122" t="s">
        <v>973</v>
      </c>
      <c r="G220" s="122" t="s">
        <v>1145</v>
      </c>
      <c r="H220" s="147"/>
      <c r="I220" s="164" t="s">
        <v>961</v>
      </c>
      <c r="J220" s="99" t="s">
        <v>1224</v>
      </c>
      <c r="K220" s="119" t="s">
        <v>1371</v>
      </c>
      <c r="L220" s="108"/>
      <c r="M220" s="99"/>
      <c r="N220" s="108"/>
      <c r="O220" s="123" t="s">
        <v>886</v>
      </c>
      <c r="P220" s="141">
        <v>199428000</v>
      </c>
      <c r="Q220" s="117"/>
    </row>
    <row r="221" spans="1:17" ht="30">
      <c r="A221" s="118">
        <v>149</v>
      </c>
      <c r="B221" s="146" t="s">
        <v>1372</v>
      </c>
      <c r="C221" s="124" t="s">
        <v>925</v>
      </c>
      <c r="D221" s="161" t="s">
        <v>1373</v>
      </c>
      <c r="E221" s="123" t="s">
        <v>927</v>
      </c>
      <c r="F221" s="122" t="s">
        <v>973</v>
      </c>
      <c r="G221" s="122" t="s">
        <v>1145</v>
      </c>
      <c r="H221" s="147"/>
      <c r="I221" s="164" t="s">
        <v>961</v>
      </c>
      <c r="J221" s="99" t="s">
        <v>1316</v>
      </c>
      <c r="K221" s="119" t="s">
        <v>1374</v>
      </c>
      <c r="L221" s="108"/>
      <c r="M221" s="99"/>
      <c r="N221" s="108"/>
      <c r="O221" s="123" t="s">
        <v>886</v>
      </c>
      <c r="P221" s="141">
        <v>458377000</v>
      </c>
      <c r="Q221" s="117"/>
    </row>
    <row r="222" spans="1:17">
      <c r="A222" s="118">
        <v>150</v>
      </c>
      <c r="B222" s="146" t="s">
        <v>1375</v>
      </c>
      <c r="C222" s="124" t="s">
        <v>925</v>
      </c>
      <c r="D222" s="161" t="s">
        <v>1373</v>
      </c>
      <c r="E222" s="123" t="s">
        <v>927</v>
      </c>
      <c r="F222" s="122" t="s">
        <v>973</v>
      </c>
      <c r="G222" s="122" t="s">
        <v>1145</v>
      </c>
      <c r="H222" s="147"/>
      <c r="I222" s="164" t="s">
        <v>961</v>
      </c>
      <c r="J222" s="99" t="s">
        <v>1376</v>
      </c>
      <c r="K222" s="119" t="s">
        <v>1377</v>
      </c>
      <c r="L222" s="108"/>
      <c r="M222" s="99"/>
      <c r="N222" s="108"/>
      <c r="O222" s="123" t="s">
        <v>886</v>
      </c>
      <c r="P222" s="141">
        <v>74497000</v>
      </c>
      <c r="Q222" s="117"/>
    </row>
    <row r="223" spans="1:17" ht="30">
      <c r="A223" s="118">
        <v>151</v>
      </c>
      <c r="B223" s="146" t="s">
        <v>1378</v>
      </c>
      <c r="C223" s="124" t="s">
        <v>925</v>
      </c>
      <c r="D223" s="161" t="s">
        <v>1379</v>
      </c>
      <c r="E223" s="123" t="s">
        <v>927</v>
      </c>
      <c r="F223" s="122" t="s">
        <v>973</v>
      </c>
      <c r="G223" s="122" t="s">
        <v>1145</v>
      </c>
      <c r="H223" s="147"/>
      <c r="I223" s="164" t="s">
        <v>961</v>
      </c>
      <c r="J223" s="99" t="s">
        <v>1380</v>
      </c>
      <c r="K223" s="119" t="s">
        <v>1381</v>
      </c>
      <c r="L223" s="108"/>
      <c r="M223" s="99"/>
      <c r="N223" s="108"/>
      <c r="O223" s="123" t="s">
        <v>886</v>
      </c>
      <c r="P223" s="141">
        <v>2002583850</v>
      </c>
      <c r="Q223" s="117"/>
    </row>
    <row r="224" spans="1:17">
      <c r="A224" s="118">
        <v>152</v>
      </c>
      <c r="B224" s="146" t="s">
        <v>1382</v>
      </c>
      <c r="C224" s="124" t="s">
        <v>925</v>
      </c>
      <c r="D224" s="161" t="s">
        <v>1383</v>
      </c>
      <c r="E224" s="123" t="s">
        <v>927</v>
      </c>
      <c r="F224" s="122" t="s">
        <v>973</v>
      </c>
      <c r="G224" s="122" t="s">
        <v>1145</v>
      </c>
      <c r="H224" s="147"/>
      <c r="I224" s="164" t="s">
        <v>1384</v>
      </c>
      <c r="J224" s="99" t="s">
        <v>1316</v>
      </c>
      <c r="K224" s="119" t="s">
        <v>1385</v>
      </c>
      <c r="L224" s="108"/>
      <c r="M224" s="99"/>
      <c r="N224" s="108"/>
      <c r="O224" s="123" t="s">
        <v>886</v>
      </c>
      <c r="P224" s="141">
        <v>199852000</v>
      </c>
      <c r="Q224" s="117"/>
    </row>
    <row r="225" spans="1:17" ht="16" thickBot="1">
      <c r="A225" s="118"/>
      <c r="B225" s="146"/>
      <c r="C225" s="124"/>
      <c r="D225" s="161"/>
      <c r="E225" s="123"/>
      <c r="F225" s="122"/>
      <c r="G225" s="122"/>
      <c r="H225" s="147"/>
      <c r="I225" s="164"/>
      <c r="J225" s="99"/>
      <c r="K225" s="119"/>
      <c r="L225" s="108"/>
      <c r="M225" s="99"/>
      <c r="N225" s="108"/>
      <c r="O225" s="123"/>
      <c r="P225" s="141"/>
      <c r="Q225" s="117"/>
    </row>
    <row r="226" spans="1:17">
      <c r="A226" s="151"/>
      <c r="B226" s="152"/>
      <c r="C226" s="153"/>
      <c r="D226" s="162"/>
      <c r="E226" s="154"/>
      <c r="F226" s="154"/>
      <c r="G226" s="154"/>
      <c r="H226" s="154"/>
      <c r="I226" s="152"/>
      <c r="J226" s="101"/>
      <c r="K226" s="101"/>
      <c r="L226" s="101"/>
      <c r="M226" s="101"/>
      <c r="N226" s="101"/>
      <c r="O226" s="154"/>
      <c r="P226" s="155"/>
      <c r="Q226" s="103"/>
    </row>
    <row r="227" spans="1:17">
      <c r="A227" s="367"/>
      <c r="B227" s="368"/>
      <c r="C227" s="149"/>
      <c r="D227" s="369"/>
      <c r="E227" s="150"/>
      <c r="F227" s="150"/>
      <c r="G227" s="150"/>
      <c r="H227" s="150"/>
      <c r="I227" s="368"/>
      <c r="J227" s="107"/>
      <c r="K227" s="107"/>
      <c r="L227" s="107"/>
      <c r="M227" s="107"/>
      <c r="N227" s="107"/>
      <c r="O227" s="150"/>
      <c r="P227" s="169"/>
      <c r="Q227" s="136"/>
    </row>
    <row r="228" spans="1:17">
      <c r="A228" s="367"/>
      <c r="B228" s="368"/>
      <c r="C228" s="149"/>
      <c r="D228" s="369"/>
      <c r="E228" s="150"/>
      <c r="F228" s="150"/>
      <c r="G228" s="150"/>
      <c r="H228" s="150"/>
      <c r="I228" s="368"/>
      <c r="J228" s="107"/>
      <c r="K228" s="107"/>
      <c r="L228" s="107"/>
      <c r="M228" s="107"/>
      <c r="N228" s="107"/>
      <c r="O228" s="150"/>
      <c r="P228" s="169"/>
      <c r="Q228" s="136"/>
    </row>
    <row r="229" spans="1:17">
      <c r="A229" s="367"/>
      <c r="B229" s="368"/>
      <c r="C229" s="149"/>
      <c r="D229" s="369"/>
      <c r="E229" s="150"/>
      <c r="F229" s="150"/>
      <c r="G229" s="150"/>
      <c r="H229" s="150"/>
      <c r="I229" s="368"/>
      <c r="J229" s="107"/>
      <c r="K229" s="107"/>
      <c r="L229" s="107"/>
      <c r="M229" s="107"/>
      <c r="N229" s="107"/>
      <c r="O229" s="150"/>
      <c r="P229" s="169"/>
      <c r="Q229" s="136"/>
    </row>
    <row r="230" spans="1:17" ht="16" thickBot="1">
      <c r="A230" s="156"/>
      <c r="B230" s="157"/>
      <c r="C230" s="158"/>
      <c r="D230" s="163"/>
      <c r="E230" s="159"/>
      <c r="F230" s="159"/>
      <c r="G230" s="159"/>
      <c r="H230" s="159"/>
      <c r="I230" s="157"/>
      <c r="J230" s="111"/>
      <c r="K230" s="111"/>
      <c r="L230" s="111"/>
      <c r="M230" s="111"/>
      <c r="N230" s="111"/>
      <c r="O230" s="159"/>
      <c r="P230" s="160"/>
      <c r="Q230" s="115"/>
    </row>
    <row r="231" spans="1:17">
      <c r="A231" s="118"/>
      <c r="B231" s="146"/>
      <c r="C231" s="124"/>
      <c r="D231" s="161"/>
      <c r="E231" s="123"/>
      <c r="F231" s="122"/>
      <c r="G231" s="122"/>
      <c r="H231" s="147"/>
      <c r="I231" s="164"/>
      <c r="J231" s="99"/>
      <c r="K231" s="119"/>
      <c r="L231" s="108"/>
      <c r="M231" s="99"/>
      <c r="N231" s="108"/>
      <c r="O231" s="123"/>
      <c r="P231" s="141"/>
      <c r="Q231" s="117"/>
    </row>
    <row r="232" spans="1:17">
      <c r="A232" s="118">
        <v>153</v>
      </c>
      <c r="B232" s="146" t="s">
        <v>1386</v>
      </c>
      <c r="C232" s="124" t="s">
        <v>925</v>
      </c>
      <c r="D232" s="161" t="s">
        <v>1387</v>
      </c>
      <c r="E232" s="123" t="s">
        <v>927</v>
      </c>
      <c r="F232" s="122" t="s">
        <v>973</v>
      </c>
      <c r="G232" s="122" t="s">
        <v>1145</v>
      </c>
      <c r="H232" s="147"/>
      <c r="I232" s="164" t="s">
        <v>961</v>
      </c>
      <c r="J232" s="99" t="s">
        <v>1224</v>
      </c>
      <c r="K232" s="119" t="s">
        <v>1388</v>
      </c>
      <c r="L232" s="108"/>
      <c r="M232" s="99"/>
      <c r="N232" s="108"/>
      <c r="O232" s="123" t="s">
        <v>886</v>
      </c>
      <c r="P232" s="141">
        <v>189561100</v>
      </c>
      <c r="Q232" s="117"/>
    </row>
    <row r="233" spans="1:17" ht="30">
      <c r="A233" s="118">
        <v>154</v>
      </c>
      <c r="B233" s="146" t="s">
        <v>1389</v>
      </c>
      <c r="C233" s="124" t="s">
        <v>925</v>
      </c>
      <c r="D233" s="161" t="s">
        <v>1390</v>
      </c>
      <c r="E233" s="123" t="s">
        <v>927</v>
      </c>
      <c r="F233" s="122" t="s">
        <v>973</v>
      </c>
      <c r="G233" s="122" t="s">
        <v>1145</v>
      </c>
      <c r="H233" s="147"/>
      <c r="I233" s="164" t="s">
        <v>1223</v>
      </c>
      <c r="J233" s="99" t="s">
        <v>1391</v>
      </c>
      <c r="K233" s="119" t="s">
        <v>1392</v>
      </c>
      <c r="L233" s="108"/>
      <c r="M233" s="99"/>
      <c r="N233" s="108"/>
      <c r="O233" s="123" t="s">
        <v>886</v>
      </c>
      <c r="P233" s="141">
        <v>151057700</v>
      </c>
      <c r="Q233" s="117"/>
    </row>
    <row r="234" spans="1:17" ht="30">
      <c r="A234" s="118">
        <v>155</v>
      </c>
      <c r="B234" s="146" t="s">
        <v>1393</v>
      </c>
      <c r="C234" s="124" t="s">
        <v>925</v>
      </c>
      <c r="D234" s="161" t="s">
        <v>1394</v>
      </c>
      <c r="E234" s="123" t="s">
        <v>927</v>
      </c>
      <c r="F234" s="122" t="s">
        <v>973</v>
      </c>
      <c r="G234" s="122" t="s">
        <v>1145</v>
      </c>
      <c r="H234" s="147"/>
      <c r="I234" s="164" t="s">
        <v>1227</v>
      </c>
      <c r="J234" s="99" t="s">
        <v>1391</v>
      </c>
      <c r="K234" s="119" t="s">
        <v>1395</v>
      </c>
      <c r="L234" s="108"/>
      <c r="M234" s="99"/>
      <c r="N234" s="108"/>
      <c r="O234" s="123" t="s">
        <v>886</v>
      </c>
      <c r="P234" s="141">
        <v>181010000</v>
      </c>
      <c r="Q234" s="117"/>
    </row>
    <row r="235" spans="1:17" ht="30">
      <c r="A235" s="118">
        <v>156</v>
      </c>
      <c r="B235" s="146" t="s">
        <v>1396</v>
      </c>
      <c r="C235" s="124" t="s">
        <v>925</v>
      </c>
      <c r="D235" s="161" t="s">
        <v>1397</v>
      </c>
      <c r="E235" s="123" t="s">
        <v>927</v>
      </c>
      <c r="F235" s="122" t="s">
        <v>973</v>
      </c>
      <c r="G235" s="122" t="s">
        <v>1145</v>
      </c>
      <c r="H235" s="147"/>
      <c r="I235" s="164" t="s">
        <v>1230</v>
      </c>
      <c r="J235" s="99" t="s">
        <v>1391</v>
      </c>
      <c r="K235" s="119" t="s">
        <v>1398</v>
      </c>
      <c r="L235" s="108"/>
      <c r="M235" s="99"/>
      <c r="N235" s="108"/>
      <c r="O235" s="123" t="s">
        <v>886</v>
      </c>
      <c r="P235" s="141">
        <v>198413000</v>
      </c>
      <c r="Q235" s="117"/>
    </row>
    <row r="236" spans="1:17" ht="30">
      <c r="A236" s="118">
        <v>157</v>
      </c>
      <c r="B236" s="146" t="s">
        <v>1399</v>
      </c>
      <c r="C236" s="124" t="s">
        <v>925</v>
      </c>
      <c r="D236" s="161" t="s">
        <v>1400</v>
      </c>
      <c r="E236" s="123" t="s">
        <v>927</v>
      </c>
      <c r="F236" s="122" t="s">
        <v>973</v>
      </c>
      <c r="G236" s="122" t="s">
        <v>1145</v>
      </c>
      <c r="H236" s="147"/>
      <c r="I236" s="164" t="s">
        <v>1401</v>
      </c>
      <c r="J236" s="99" t="s">
        <v>1391</v>
      </c>
      <c r="K236" s="119" t="s">
        <v>1402</v>
      </c>
      <c r="L236" s="108"/>
      <c r="M236" s="99"/>
      <c r="N236" s="108"/>
      <c r="O236" s="123" t="s">
        <v>886</v>
      </c>
      <c r="P236" s="141">
        <v>150029000</v>
      </c>
      <c r="Q236" s="117"/>
    </row>
    <row r="237" spans="1:17" ht="30">
      <c r="A237" s="118">
        <v>158</v>
      </c>
      <c r="B237" s="146" t="s">
        <v>1404</v>
      </c>
      <c r="C237" s="124"/>
      <c r="D237" s="121"/>
      <c r="E237" s="123"/>
      <c r="F237" s="122" t="s">
        <v>916</v>
      </c>
      <c r="G237" s="122" t="s">
        <v>928</v>
      </c>
      <c r="H237" s="147"/>
      <c r="I237" s="164" t="s">
        <v>959</v>
      </c>
      <c r="J237" s="99"/>
      <c r="K237" s="119"/>
      <c r="L237" s="108"/>
      <c r="M237" s="99"/>
      <c r="N237" s="108"/>
      <c r="O237" s="123" t="s">
        <v>886</v>
      </c>
      <c r="P237" s="141">
        <v>113211796.06274666</v>
      </c>
      <c r="Q237" s="117"/>
    </row>
    <row r="238" spans="1:17">
      <c r="A238" s="118">
        <v>159</v>
      </c>
      <c r="B238" s="146" t="s">
        <v>1141</v>
      </c>
      <c r="C238" s="124"/>
      <c r="D238" s="121"/>
      <c r="E238" s="123"/>
      <c r="F238" s="122"/>
      <c r="G238" s="122"/>
      <c r="H238" s="147"/>
      <c r="I238" s="164"/>
      <c r="J238" s="99"/>
      <c r="K238" s="119"/>
      <c r="L238" s="108"/>
      <c r="M238" s="99"/>
      <c r="N238" s="108"/>
      <c r="O238" s="123" t="s">
        <v>886</v>
      </c>
      <c r="P238" s="141">
        <v>518872308.79713184</v>
      </c>
      <c r="Q238" s="117"/>
    </row>
    <row r="239" spans="1:17">
      <c r="A239" s="118">
        <v>160</v>
      </c>
      <c r="B239" s="146" t="s">
        <v>1405</v>
      </c>
      <c r="C239" s="124"/>
      <c r="D239" s="121"/>
      <c r="E239" s="123"/>
      <c r="F239" s="122" t="s">
        <v>916</v>
      </c>
      <c r="G239" s="122" t="s">
        <v>916</v>
      </c>
      <c r="H239" s="147"/>
      <c r="I239" s="164" t="s">
        <v>959</v>
      </c>
      <c r="J239" s="99"/>
      <c r="K239" s="119"/>
      <c r="L239" s="108"/>
      <c r="M239" s="99"/>
      <c r="N239" s="108"/>
      <c r="O239" s="123" t="s">
        <v>886</v>
      </c>
      <c r="P239" s="141">
        <v>40499800</v>
      </c>
      <c r="Q239" s="117"/>
    </row>
    <row r="240" spans="1:17" ht="30">
      <c r="A240" s="118">
        <v>161</v>
      </c>
      <c r="B240" s="146" t="s">
        <v>1406</v>
      </c>
      <c r="C240" s="124"/>
      <c r="D240" s="121"/>
      <c r="E240" s="123"/>
      <c r="F240" s="122" t="s">
        <v>906</v>
      </c>
      <c r="G240" s="122" t="s">
        <v>928</v>
      </c>
      <c r="H240" s="147"/>
      <c r="I240" s="164" t="s">
        <v>959</v>
      </c>
      <c r="J240" s="99"/>
      <c r="K240" s="119"/>
      <c r="L240" s="108"/>
      <c r="M240" s="99"/>
      <c r="N240" s="108"/>
      <c r="O240" s="123" t="s">
        <v>886</v>
      </c>
      <c r="P240" s="141">
        <f>92371750+6153437330.46009-591000</f>
        <v>6245218080.4600897</v>
      </c>
      <c r="Q240" s="117"/>
    </row>
    <row r="241" spans="1:19">
      <c r="A241" s="118">
        <v>162</v>
      </c>
      <c r="B241" s="146" t="s">
        <v>1407</v>
      </c>
      <c r="C241" s="124"/>
      <c r="D241" s="121"/>
      <c r="E241" s="123"/>
      <c r="F241" s="122"/>
      <c r="G241" s="122" t="s">
        <v>928</v>
      </c>
      <c r="H241" s="147"/>
      <c r="I241" s="164" t="s">
        <v>1408</v>
      </c>
      <c r="J241" s="99"/>
      <c r="K241" s="119"/>
      <c r="L241" s="108"/>
      <c r="M241" s="99"/>
      <c r="N241" s="108"/>
      <c r="O241" s="123" t="s">
        <v>886</v>
      </c>
      <c r="P241" s="141">
        <v>113672190.51406735</v>
      </c>
      <c r="Q241" s="117"/>
    </row>
    <row r="242" spans="1:19" ht="27.75" customHeight="1">
      <c r="A242" s="118">
        <v>163</v>
      </c>
      <c r="B242" s="146" t="s">
        <v>1409</v>
      </c>
      <c r="C242" s="124"/>
      <c r="D242" s="121"/>
      <c r="E242" s="123"/>
      <c r="F242" s="122"/>
      <c r="G242" s="122" t="s">
        <v>928</v>
      </c>
      <c r="H242" s="147"/>
      <c r="I242" s="164" t="s">
        <v>1362</v>
      </c>
      <c r="J242" s="99"/>
      <c r="K242" s="119"/>
      <c r="L242" s="108"/>
      <c r="M242" s="99"/>
      <c r="N242" s="108"/>
      <c r="O242" s="123" t="s">
        <v>886</v>
      </c>
      <c r="P242" s="141">
        <v>7392750</v>
      </c>
      <c r="Q242" s="117"/>
    </row>
    <row r="243" spans="1:19" ht="30">
      <c r="A243" s="118">
        <v>164</v>
      </c>
      <c r="B243" s="146" t="s">
        <v>1410</v>
      </c>
      <c r="C243" s="124"/>
      <c r="D243" s="121"/>
      <c r="E243" s="123"/>
      <c r="F243" s="122"/>
      <c r="G243" s="122"/>
      <c r="H243" s="147"/>
      <c r="I243" s="164" t="s">
        <v>959</v>
      </c>
      <c r="J243" s="99"/>
      <c r="K243" s="119"/>
      <c r="L243" s="108"/>
      <c r="M243" s="99"/>
      <c r="N243" s="108"/>
      <c r="O243" s="123" t="s">
        <v>886</v>
      </c>
      <c r="P243" s="141">
        <v>33253000</v>
      </c>
      <c r="Q243" s="117"/>
    </row>
    <row r="244" spans="1:19">
      <c r="A244" s="118">
        <v>165</v>
      </c>
      <c r="B244" s="146" t="s">
        <v>1411</v>
      </c>
      <c r="C244" s="124"/>
      <c r="D244" s="121"/>
      <c r="E244" s="123"/>
      <c r="F244" s="122"/>
      <c r="G244" s="122"/>
      <c r="H244" s="147"/>
      <c r="I244" s="164"/>
      <c r="J244" s="99"/>
      <c r="K244" s="119"/>
      <c r="L244" s="108"/>
      <c r="M244" s="99"/>
      <c r="N244" s="108"/>
      <c r="O244" s="123" t="s">
        <v>886</v>
      </c>
      <c r="P244" s="141">
        <v>46015756.919106446</v>
      </c>
      <c r="Q244" s="117"/>
    </row>
    <row r="245" spans="1:19" ht="20.25" customHeight="1">
      <c r="A245" s="118">
        <v>166</v>
      </c>
      <c r="B245" s="146" t="s">
        <v>1412</v>
      </c>
      <c r="C245" s="124"/>
      <c r="D245" s="121"/>
      <c r="E245" s="123"/>
      <c r="F245" s="122"/>
      <c r="G245" s="122"/>
      <c r="H245" s="147"/>
      <c r="I245" s="164"/>
      <c r="J245" s="99"/>
      <c r="K245" s="119"/>
      <c r="L245" s="108"/>
      <c r="M245" s="99"/>
      <c r="N245" s="108"/>
      <c r="O245" s="123"/>
      <c r="P245" s="141">
        <v>340497000</v>
      </c>
      <c r="Q245" s="117"/>
    </row>
    <row r="246" spans="1:19" ht="30">
      <c r="A246" s="118">
        <v>167</v>
      </c>
      <c r="B246" s="146" t="s">
        <v>1413</v>
      </c>
      <c r="C246" s="124" t="s">
        <v>925</v>
      </c>
      <c r="D246" s="161" t="s">
        <v>926</v>
      </c>
      <c r="E246" s="123" t="s">
        <v>927</v>
      </c>
      <c r="F246" s="122" t="s">
        <v>973</v>
      </c>
      <c r="G246" s="122" t="s">
        <v>1145</v>
      </c>
      <c r="H246" s="147"/>
      <c r="I246" s="164" t="s">
        <v>1414</v>
      </c>
      <c r="J246" s="99" t="s">
        <v>1299</v>
      </c>
      <c r="K246" s="119" t="s">
        <v>1415</v>
      </c>
      <c r="L246" s="108"/>
      <c r="M246" s="99"/>
      <c r="N246" s="108"/>
      <c r="O246" s="123"/>
      <c r="P246" s="141">
        <v>170698800</v>
      </c>
      <c r="Q246" s="117"/>
    </row>
    <row r="247" spans="1:19" ht="30">
      <c r="A247" s="118">
        <v>168</v>
      </c>
      <c r="B247" s="146" t="s">
        <v>1416</v>
      </c>
      <c r="C247" s="124" t="s">
        <v>925</v>
      </c>
      <c r="D247" s="161" t="s">
        <v>941</v>
      </c>
      <c r="E247" s="123" t="s">
        <v>927</v>
      </c>
      <c r="F247" s="122" t="s">
        <v>973</v>
      </c>
      <c r="G247" s="122" t="s">
        <v>1145</v>
      </c>
      <c r="H247" s="147"/>
      <c r="I247" s="164" t="s">
        <v>1241</v>
      </c>
      <c r="J247" s="99" t="s">
        <v>1417</v>
      </c>
      <c r="K247" s="119" t="s">
        <v>1309</v>
      </c>
      <c r="L247" s="108"/>
      <c r="M247" s="99"/>
      <c r="N247" s="108"/>
      <c r="O247" s="123"/>
      <c r="P247" s="141">
        <v>150796700</v>
      </c>
      <c r="Q247" s="117"/>
    </row>
    <row r="248" spans="1:19" ht="30">
      <c r="A248" s="118">
        <v>169</v>
      </c>
      <c r="B248" s="146" t="s">
        <v>1418</v>
      </c>
      <c r="C248" s="124" t="s">
        <v>925</v>
      </c>
      <c r="D248" s="161" t="s">
        <v>946</v>
      </c>
      <c r="E248" s="123" t="s">
        <v>927</v>
      </c>
      <c r="F248" s="122" t="s">
        <v>973</v>
      </c>
      <c r="G248" s="122" t="s">
        <v>1145</v>
      </c>
      <c r="H248" s="147"/>
      <c r="I248" s="164" t="s">
        <v>1241</v>
      </c>
      <c r="J248" s="99" t="s">
        <v>1419</v>
      </c>
      <c r="K248" s="119" t="s">
        <v>1420</v>
      </c>
      <c r="L248" s="108"/>
      <c r="M248" s="99"/>
      <c r="N248" s="108"/>
      <c r="O248" s="123"/>
      <c r="P248" s="141">
        <v>506599100</v>
      </c>
      <c r="Q248" s="117"/>
    </row>
    <row r="249" spans="1:19" ht="30">
      <c r="A249" s="118">
        <v>170</v>
      </c>
      <c r="B249" s="146" t="s">
        <v>1421</v>
      </c>
      <c r="C249" s="124" t="s">
        <v>925</v>
      </c>
      <c r="D249" s="161" t="s">
        <v>949</v>
      </c>
      <c r="E249" s="123" t="s">
        <v>927</v>
      </c>
      <c r="F249" s="122" t="s">
        <v>973</v>
      </c>
      <c r="G249" s="122" t="s">
        <v>1145</v>
      </c>
      <c r="H249" s="147"/>
      <c r="I249" s="164" t="s">
        <v>1422</v>
      </c>
      <c r="J249" s="99" t="s">
        <v>1423</v>
      </c>
      <c r="K249" s="119" t="s">
        <v>1424</v>
      </c>
      <c r="L249" s="108"/>
      <c r="M249" s="99"/>
      <c r="N249" s="108"/>
      <c r="O249" s="123"/>
      <c r="P249" s="141">
        <v>475767500</v>
      </c>
      <c r="Q249" s="117"/>
    </row>
    <row r="250" spans="1:19">
      <c r="A250" s="118">
        <v>171</v>
      </c>
      <c r="B250" s="146" t="s">
        <v>1425</v>
      </c>
      <c r="C250" s="124" t="s">
        <v>925</v>
      </c>
      <c r="D250" s="161" t="s">
        <v>1053</v>
      </c>
      <c r="E250" s="123" t="s">
        <v>927</v>
      </c>
      <c r="F250" s="122" t="s">
        <v>973</v>
      </c>
      <c r="G250" s="122" t="s">
        <v>1145</v>
      </c>
      <c r="H250" s="147"/>
      <c r="I250" s="164" t="s">
        <v>1426</v>
      </c>
      <c r="J250" s="99" t="s">
        <v>1427</v>
      </c>
      <c r="K250" s="119" t="s">
        <v>1424</v>
      </c>
      <c r="L250" s="108"/>
      <c r="M250" s="99"/>
      <c r="N250" s="108"/>
      <c r="O250" s="123"/>
      <c r="P250" s="141">
        <f>2328551000+47320000</f>
        <v>2375871000</v>
      </c>
      <c r="Q250" s="117"/>
      <c r="R250" s="366" t="s">
        <v>1</v>
      </c>
      <c r="S250" s="165">
        <v>47320000</v>
      </c>
    </row>
    <row r="251" spans="1:19" ht="30">
      <c r="A251" s="118">
        <v>172</v>
      </c>
      <c r="B251" s="146" t="s">
        <v>1428</v>
      </c>
      <c r="C251" s="124" t="s">
        <v>925</v>
      </c>
      <c r="D251" s="161" t="s">
        <v>1055</v>
      </c>
      <c r="E251" s="123" t="s">
        <v>927</v>
      </c>
      <c r="F251" s="122" t="s">
        <v>973</v>
      </c>
      <c r="G251" s="122" t="s">
        <v>1145</v>
      </c>
      <c r="H251" s="147"/>
      <c r="I251" s="164" t="s">
        <v>1429</v>
      </c>
      <c r="J251" s="99" t="s">
        <v>1430</v>
      </c>
      <c r="K251" s="119" t="s">
        <v>1431</v>
      </c>
      <c r="L251" s="108"/>
      <c r="M251" s="99"/>
      <c r="N251" s="108"/>
      <c r="O251" s="123"/>
      <c r="P251" s="141">
        <v>556156500</v>
      </c>
      <c r="Q251" s="117"/>
      <c r="R251" s="366"/>
      <c r="S251" s="165"/>
    </row>
    <row r="252" spans="1:19" ht="30">
      <c r="A252" s="118">
        <v>173</v>
      </c>
      <c r="B252" s="146" t="s">
        <v>1432</v>
      </c>
      <c r="C252" s="124" t="s">
        <v>925</v>
      </c>
      <c r="D252" s="161" t="s">
        <v>1060</v>
      </c>
      <c r="E252" s="123" t="s">
        <v>927</v>
      </c>
      <c r="F252" s="122" t="s">
        <v>973</v>
      </c>
      <c r="G252" s="122" t="s">
        <v>1145</v>
      </c>
      <c r="H252" s="147"/>
      <c r="I252" s="164" t="s">
        <v>1433</v>
      </c>
      <c r="J252" s="99" t="s">
        <v>1434</v>
      </c>
      <c r="K252" s="119" t="s">
        <v>1435</v>
      </c>
      <c r="L252" s="108"/>
      <c r="M252" s="99"/>
      <c r="N252" s="108"/>
      <c r="O252" s="123"/>
      <c r="P252" s="141">
        <f>3853861000+120008000</f>
        <v>3973869000</v>
      </c>
      <c r="Q252" s="117"/>
      <c r="R252" s="366" t="s">
        <v>1</v>
      </c>
      <c r="S252" s="165">
        <v>120008000</v>
      </c>
    </row>
    <row r="253" spans="1:19">
      <c r="A253" s="118">
        <v>174</v>
      </c>
      <c r="B253" s="146" t="s">
        <v>1436</v>
      </c>
      <c r="C253" s="124" t="s">
        <v>925</v>
      </c>
      <c r="D253" s="161" t="s">
        <v>1060</v>
      </c>
      <c r="E253" s="123" t="s">
        <v>927</v>
      </c>
      <c r="F253" s="122" t="s">
        <v>973</v>
      </c>
      <c r="G253" s="122" t="s">
        <v>1145</v>
      </c>
      <c r="H253" s="147"/>
      <c r="I253" s="164" t="s">
        <v>1437</v>
      </c>
      <c r="J253" s="99" t="s">
        <v>1438</v>
      </c>
      <c r="K253" s="119" t="s">
        <v>1439</v>
      </c>
      <c r="L253" s="108"/>
      <c r="M253" s="99"/>
      <c r="N253" s="108"/>
      <c r="O253" s="123"/>
      <c r="P253" s="141">
        <f>572559000+47210000</f>
        <v>619769000</v>
      </c>
      <c r="Q253" s="117"/>
      <c r="R253" s="366" t="s">
        <v>1</v>
      </c>
      <c r="S253" s="165">
        <v>47210000</v>
      </c>
    </row>
    <row r="254" spans="1:19" ht="16" thickBot="1">
      <c r="A254" s="118">
        <v>175</v>
      </c>
      <c r="B254" s="146"/>
      <c r="C254" s="124"/>
      <c r="D254" s="161"/>
      <c r="E254" s="123"/>
      <c r="F254" s="122"/>
      <c r="G254" s="122"/>
      <c r="H254" s="147"/>
      <c r="I254" s="164"/>
      <c r="J254" s="99"/>
      <c r="K254" s="119"/>
      <c r="L254" s="108"/>
      <c r="M254" s="99"/>
      <c r="N254" s="108"/>
      <c r="O254" s="123"/>
      <c r="P254" s="141"/>
      <c r="Q254" s="117"/>
      <c r="R254" s="366"/>
      <c r="S254" s="165"/>
    </row>
    <row r="255" spans="1:19">
      <c r="A255" s="151"/>
      <c r="B255" s="152"/>
      <c r="C255" s="153"/>
      <c r="D255" s="162"/>
      <c r="E255" s="154"/>
      <c r="F255" s="154"/>
      <c r="G255" s="154"/>
      <c r="H255" s="154"/>
      <c r="I255" s="152"/>
      <c r="J255" s="101"/>
      <c r="K255" s="101"/>
      <c r="L255" s="101"/>
      <c r="M255" s="101"/>
      <c r="N255" s="101"/>
      <c r="O255" s="154"/>
      <c r="P255" s="155"/>
      <c r="Q255" s="103"/>
      <c r="R255" s="366"/>
      <c r="S255" s="165"/>
    </row>
    <row r="256" spans="1:19">
      <c r="A256" s="367"/>
      <c r="B256" s="368"/>
      <c r="C256" s="149"/>
      <c r="D256" s="369"/>
      <c r="E256" s="150"/>
      <c r="F256" s="150"/>
      <c r="G256" s="150"/>
      <c r="H256" s="150"/>
      <c r="I256" s="368"/>
      <c r="J256" s="107"/>
      <c r="K256" s="107"/>
      <c r="L256" s="107"/>
      <c r="M256" s="107"/>
      <c r="N256" s="107"/>
      <c r="O256" s="150"/>
      <c r="P256" s="169"/>
      <c r="Q256" s="136"/>
      <c r="R256" s="366"/>
      <c r="S256" s="165"/>
    </row>
    <row r="257" spans="1:19">
      <c r="A257" s="367"/>
      <c r="B257" s="368"/>
      <c r="C257" s="149"/>
      <c r="D257" s="369"/>
      <c r="E257" s="150"/>
      <c r="F257" s="150"/>
      <c r="G257" s="150"/>
      <c r="H257" s="150"/>
      <c r="I257" s="368"/>
      <c r="J257" s="107"/>
      <c r="K257" s="107"/>
      <c r="L257" s="107"/>
      <c r="M257" s="107"/>
      <c r="N257" s="107"/>
      <c r="O257" s="150"/>
      <c r="P257" s="169"/>
      <c r="Q257" s="136"/>
      <c r="R257" s="366"/>
      <c r="S257" s="165"/>
    </row>
    <row r="258" spans="1:19">
      <c r="A258" s="367"/>
      <c r="B258" s="368"/>
      <c r="C258" s="149"/>
      <c r="D258" s="369"/>
      <c r="E258" s="150"/>
      <c r="F258" s="150"/>
      <c r="G258" s="150"/>
      <c r="H258" s="150"/>
      <c r="I258" s="368"/>
      <c r="J258" s="107"/>
      <c r="K258" s="107"/>
      <c r="L258" s="107"/>
      <c r="M258" s="107"/>
      <c r="N258" s="107"/>
      <c r="O258" s="150"/>
      <c r="P258" s="169"/>
      <c r="Q258" s="136"/>
      <c r="R258" s="366"/>
      <c r="S258" s="165"/>
    </row>
    <row r="259" spans="1:19">
      <c r="A259" s="367"/>
      <c r="B259" s="368"/>
      <c r="C259" s="149"/>
      <c r="D259" s="369"/>
      <c r="E259" s="150"/>
      <c r="F259" s="150"/>
      <c r="G259" s="150"/>
      <c r="H259" s="150"/>
      <c r="I259" s="368"/>
      <c r="J259" s="107"/>
      <c r="K259" s="107"/>
      <c r="L259" s="107"/>
      <c r="M259" s="107"/>
      <c r="N259" s="107"/>
      <c r="O259" s="150"/>
      <c r="P259" s="169"/>
      <c r="Q259" s="136"/>
      <c r="R259" s="366"/>
      <c r="S259" s="165"/>
    </row>
    <row r="260" spans="1:19">
      <c r="A260" s="367"/>
      <c r="B260" s="368"/>
      <c r="C260" s="149"/>
      <c r="D260" s="369"/>
      <c r="E260" s="150"/>
      <c r="F260" s="150"/>
      <c r="G260" s="150"/>
      <c r="H260" s="150"/>
      <c r="I260" s="368"/>
      <c r="J260" s="107"/>
      <c r="K260" s="107"/>
      <c r="L260" s="107"/>
      <c r="M260" s="107"/>
      <c r="N260" s="107"/>
      <c r="O260" s="150"/>
      <c r="P260" s="169"/>
      <c r="Q260" s="136"/>
      <c r="R260" s="366"/>
      <c r="S260" s="165"/>
    </row>
    <row r="261" spans="1:19">
      <c r="A261" s="367"/>
      <c r="B261" s="368"/>
      <c r="C261" s="149"/>
      <c r="D261" s="369"/>
      <c r="E261" s="150"/>
      <c r="F261" s="150"/>
      <c r="G261" s="150"/>
      <c r="H261" s="150"/>
      <c r="I261" s="368"/>
      <c r="J261" s="107"/>
      <c r="K261" s="107"/>
      <c r="L261" s="107"/>
      <c r="M261" s="107"/>
      <c r="N261" s="107"/>
      <c r="O261" s="150"/>
      <c r="P261" s="169"/>
      <c r="Q261" s="136"/>
      <c r="R261" s="366"/>
      <c r="S261" s="165"/>
    </row>
    <row r="262" spans="1:19" ht="16" thickBot="1">
      <c r="A262" s="156"/>
      <c r="B262" s="157"/>
      <c r="C262" s="158"/>
      <c r="D262" s="163"/>
      <c r="E262" s="159"/>
      <c r="F262" s="159"/>
      <c r="G262" s="159"/>
      <c r="H262" s="159"/>
      <c r="I262" s="157"/>
      <c r="J262" s="111"/>
      <c r="K262" s="111"/>
      <c r="L262" s="111"/>
      <c r="M262" s="111"/>
      <c r="N262" s="111"/>
      <c r="O262" s="159"/>
      <c r="P262" s="160"/>
      <c r="Q262" s="115"/>
      <c r="R262" s="366"/>
      <c r="S262" s="165"/>
    </row>
    <row r="263" spans="1:19">
      <c r="A263" s="118"/>
      <c r="B263" s="146"/>
      <c r="C263" s="124"/>
      <c r="D263" s="161"/>
      <c r="E263" s="123"/>
      <c r="F263" s="122"/>
      <c r="G263" s="122"/>
      <c r="H263" s="147"/>
      <c r="I263" s="164"/>
      <c r="J263" s="99"/>
      <c r="K263" s="119"/>
      <c r="L263" s="108"/>
      <c r="M263" s="99"/>
      <c r="N263" s="108"/>
      <c r="O263" s="123"/>
      <c r="P263" s="141"/>
      <c r="Q263" s="117"/>
      <c r="S263" s="165"/>
    </row>
    <row r="264" spans="1:19">
      <c r="A264" s="118">
        <v>176</v>
      </c>
      <c r="B264" s="146" t="s">
        <v>1440</v>
      </c>
      <c r="C264" s="124" t="s">
        <v>925</v>
      </c>
      <c r="D264" s="161" t="s">
        <v>1060</v>
      </c>
      <c r="E264" s="123" t="s">
        <v>927</v>
      </c>
      <c r="F264" s="122" t="s">
        <v>973</v>
      </c>
      <c r="G264" s="122" t="s">
        <v>1145</v>
      </c>
      <c r="H264" s="147"/>
      <c r="I264" s="164" t="s">
        <v>1344</v>
      </c>
      <c r="J264" s="99" t="s">
        <v>1434</v>
      </c>
      <c r="K264" s="119" t="s">
        <v>1441</v>
      </c>
      <c r="L264" s="108"/>
      <c r="M264" s="99"/>
      <c r="N264" s="108"/>
      <c r="O264" s="123"/>
      <c r="P264" s="141">
        <v>634567000</v>
      </c>
      <c r="Q264" s="117"/>
      <c r="S264" s="165"/>
    </row>
    <row r="265" spans="1:19" ht="30">
      <c r="A265" s="118">
        <v>177</v>
      </c>
      <c r="B265" s="146" t="s">
        <v>1442</v>
      </c>
      <c r="C265" s="124" t="s">
        <v>925</v>
      </c>
      <c r="D265" s="161" t="s">
        <v>1065</v>
      </c>
      <c r="E265" s="123" t="s">
        <v>927</v>
      </c>
      <c r="F265" s="122" t="s">
        <v>973</v>
      </c>
      <c r="G265" s="122" t="s">
        <v>1145</v>
      </c>
      <c r="H265" s="147"/>
      <c r="I265" s="164" t="s">
        <v>1443</v>
      </c>
      <c r="J265" s="99" t="s">
        <v>1444</v>
      </c>
      <c r="K265" s="119" t="s">
        <v>1445</v>
      </c>
      <c r="L265" s="108"/>
      <c r="M265" s="99"/>
      <c r="N265" s="108"/>
      <c r="O265" s="123"/>
      <c r="P265" s="141">
        <v>1326532000</v>
      </c>
      <c r="Q265" s="117"/>
    </row>
    <row r="266" spans="1:19">
      <c r="A266" s="118">
        <v>178</v>
      </c>
      <c r="B266" s="146" t="s">
        <v>1446</v>
      </c>
      <c r="C266" s="124" t="s">
        <v>925</v>
      </c>
      <c r="D266" s="161" t="s">
        <v>1072</v>
      </c>
      <c r="E266" s="123" t="s">
        <v>927</v>
      </c>
      <c r="F266" s="122" t="s">
        <v>973</v>
      </c>
      <c r="G266" s="122" t="s">
        <v>1145</v>
      </c>
      <c r="H266" s="147"/>
      <c r="I266" s="164" t="s">
        <v>1447</v>
      </c>
      <c r="J266" s="99" t="s">
        <v>1448</v>
      </c>
      <c r="K266" s="119" t="s">
        <v>1449</v>
      </c>
      <c r="L266" s="108"/>
      <c r="M266" s="99"/>
      <c r="N266" s="108"/>
      <c r="O266" s="123"/>
      <c r="P266" s="141">
        <v>442917500</v>
      </c>
      <c r="Q266" s="117"/>
    </row>
    <row r="267" spans="1:19" ht="30">
      <c r="A267" s="118">
        <v>179</v>
      </c>
      <c r="B267" s="146" t="s">
        <v>1450</v>
      </c>
      <c r="C267" s="124" t="s">
        <v>925</v>
      </c>
      <c r="D267" s="161" t="s">
        <v>1094</v>
      </c>
      <c r="E267" s="123" t="s">
        <v>927</v>
      </c>
      <c r="F267" s="122" t="s">
        <v>973</v>
      </c>
      <c r="G267" s="122" t="s">
        <v>1145</v>
      </c>
      <c r="H267" s="147"/>
      <c r="I267" s="164" t="s">
        <v>1451</v>
      </c>
      <c r="J267" s="99" t="s">
        <v>1452</v>
      </c>
      <c r="K267" s="119" t="s">
        <v>1453</v>
      </c>
      <c r="L267" s="108"/>
      <c r="M267" s="99"/>
      <c r="N267" s="108"/>
      <c r="O267" s="123"/>
      <c r="P267" s="141">
        <v>463224500</v>
      </c>
      <c r="Q267" s="117"/>
    </row>
    <row r="268" spans="1:19" ht="30">
      <c r="A268" s="118">
        <v>180</v>
      </c>
      <c r="B268" s="146" t="s">
        <v>1454</v>
      </c>
      <c r="C268" s="124" t="s">
        <v>925</v>
      </c>
      <c r="D268" s="161" t="s">
        <v>1103</v>
      </c>
      <c r="E268" s="123" t="s">
        <v>927</v>
      </c>
      <c r="F268" s="122" t="s">
        <v>973</v>
      </c>
      <c r="G268" s="122" t="s">
        <v>1145</v>
      </c>
      <c r="H268" s="147"/>
      <c r="I268" s="164" t="s">
        <v>1455</v>
      </c>
      <c r="J268" s="99" t="s">
        <v>1448</v>
      </c>
      <c r="K268" s="119" t="s">
        <v>1456</v>
      </c>
      <c r="L268" s="108"/>
      <c r="M268" s="99"/>
      <c r="N268" s="108"/>
      <c r="O268" s="123"/>
      <c r="P268" s="141">
        <v>458480000</v>
      </c>
      <c r="Q268" s="117"/>
    </row>
    <row r="269" spans="1:19" ht="30">
      <c r="A269" s="118">
        <v>181</v>
      </c>
      <c r="B269" s="146" t="s">
        <v>1457</v>
      </c>
      <c r="C269" s="124" t="s">
        <v>925</v>
      </c>
      <c r="D269" s="161" t="s">
        <v>1108</v>
      </c>
      <c r="E269" s="123" t="s">
        <v>927</v>
      </c>
      <c r="F269" s="122" t="s">
        <v>973</v>
      </c>
      <c r="G269" s="122" t="s">
        <v>1145</v>
      </c>
      <c r="H269" s="147"/>
      <c r="I269" s="164" t="s">
        <v>1458</v>
      </c>
      <c r="J269" s="99" t="s">
        <v>1452</v>
      </c>
      <c r="K269" s="119" t="s">
        <v>1459</v>
      </c>
      <c r="L269" s="108"/>
      <c r="M269" s="99"/>
      <c r="N269" s="108"/>
      <c r="O269" s="123"/>
      <c r="P269" s="141">
        <v>480055500</v>
      </c>
      <c r="Q269" s="117"/>
    </row>
    <row r="270" spans="1:19" ht="30">
      <c r="A270" s="118">
        <v>182</v>
      </c>
      <c r="B270" s="146" t="s">
        <v>1460</v>
      </c>
      <c r="C270" s="124" t="s">
        <v>925</v>
      </c>
      <c r="D270" s="161" t="s">
        <v>1112</v>
      </c>
      <c r="E270" s="123" t="s">
        <v>927</v>
      </c>
      <c r="F270" s="122" t="s">
        <v>973</v>
      </c>
      <c r="G270" s="122" t="s">
        <v>1145</v>
      </c>
      <c r="H270" s="147"/>
      <c r="I270" s="164" t="s">
        <v>1298</v>
      </c>
      <c r="J270" s="99" t="s">
        <v>1452</v>
      </c>
      <c r="K270" s="119" t="s">
        <v>1461</v>
      </c>
      <c r="L270" s="108"/>
      <c r="M270" s="99"/>
      <c r="N270" s="108"/>
      <c r="O270" s="123"/>
      <c r="P270" s="141">
        <v>463021000</v>
      </c>
      <c r="Q270" s="117"/>
    </row>
    <row r="271" spans="1:19" ht="30">
      <c r="A271" s="118">
        <v>183</v>
      </c>
      <c r="B271" s="146" t="s">
        <v>1462</v>
      </c>
      <c r="C271" s="124" t="s">
        <v>925</v>
      </c>
      <c r="D271" s="161" t="s">
        <v>1116</v>
      </c>
      <c r="E271" s="123" t="s">
        <v>927</v>
      </c>
      <c r="F271" s="122" t="s">
        <v>973</v>
      </c>
      <c r="G271" s="122" t="s">
        <v>1145</v>
      </c>
      <c r="H271" s="147"/>
      <c r="I271" s="164" t="s">
        <v>1230</v>
      </c>
      <c r="J271" s="99" t="s">
        <v>1463</v>
      </c>
      <c r="K271" s="119" t="s">
        <v>1464</v>
      </c>
      <c r="L271" s="108"/>
      <c r="M271" s="99"/>
      <c r="N271" s="108"/>
      <c r="O271" s="123"/>
      <c r="P271" s="141">
        <v>484939000</v>
      </c>
      <c r="Q271" s="117"/>
    </row>
    <row r="272" spans="1:19" ht="30">
      <c r="A272" s="118">
        <v>184</v>
      </c>
      <c r="B272" s="146" t="s">
        <v>1465</v>
      </c>
      <c r="C272" s="124" t="s">
        <v>925</v>
      </c>
      <c r="D272" s="161" t="s">
        <v>1120</v>
      </c>
      <c r="E272" s="123" t="s">
        <v>927</v>
      </c>
      <c r="F272" s="122" t="s">
        <v>973</v>
      </c>
      <c r="G272" s="122" t="s">
        <v>1145</v>
      </c>
      <c r="H272" s="147"/>
      <c r="I272" s="164" t="s">
        <v>1298</v>
      </c>
      <c r="J272" s="99" t="s">
        <v>1463</v>
      </c>
      <c r="K272" s="119" t="s">
        <v>1466</v>
      </c>
      <c r="L272" s="108"/>
      <c r="M272" s="99"/>
      <c r="N272" s="108"/>
      <c r="O272" s="123"/>
      <c r="P272" s="141">
        <v>483753000</v>
      </c>
      <c r="Q272" s="117"/>
    </row>
    <row r="273" spans="1:17" ht="27.75" customHeight="1">
      <c r="A273" s="118">
        <v>185</v>
      </c>
      <c r="B273" s="146" t="s">
        <v>1467</v>
      </c>
      <c r="C273" s="124" t="s">
        <v>925</v>
      </c>
      <c r="D273" s="161" t="s">
        <v>1123</v>
      </c>
      <c r="E273" s="123" t="s">
        <v>927</v>
      </c>
      <c r="F273" s="122" t="s">
        <v>973</v>
      </c>
      <c r="G273" s="122" t="s">
        <v>1145</v>
      </c>
      <c r="H273" s="147"/>
      <c r="I273" s="164" t="s">
        <v>1304</v>
      </c>
      <c r="J273" s="99" t="s">
        <v>1463</v>
      </c>
      <c r="K273" s="119" t="s">
        <v>1468</v>
      </c>
      <c r="L273" s="108"/>
      <c r="M273" s="99"/>
      <c r="N273" s="108"/>
      <c r="O273" s="123"/>
      <c r="P273" s="141">
        <v>470472500</v>
      </c>
      <c r="Q273" s="117"/>
    </row>
    <row r="274" spans="1:17" ht="27" customHeight="1">
      <c r="A274" s="118">
        <v>186</v>
      </c>
      <c r="B274" s="146" t="s">
        <v>1469</v>
      </c>
      <c r="C274" s="124" t="s">
        <v>925</v>
      </c>
      <c r="D274" s="161" t="s">
        <v>1127</v>
      </c>
      <c r="E274" s="123" t="s">
        <v>927</v>
      </c>
      <c r="F274" s="122" t="s">
        <v>973</v>
      </c>
      <c r="G274" s="122" t="s">
        <v>1145</v>
      </c>
      <c r="H274" s="147"/>
      <c r="I274" s="164" t="s">
        <v>1470</v>
      </c>
      <c r="J274" s="99" t="s">
        <v>1448</v>
      </c>
      <c r="K274" s="119" t="s">
        <v>1471</v>
      </c>
      <c r="L274" s="108"/>
      <c r="M274" s="99"/>
      <c r="N274" s="108"/>
      <c r="O274" s="123"/>
      <c r="P274" s="141">
        <v>465972500</v>
      </c>
      <c r="Q274" s="117"/>
    </row>
    <row r="275" spans="1:17" ht="30">
      <c r="A275" s="118">
        <v>187</v>
      </c>
      <c r="B275" s="146" t="s">
        <v>1472</v>
      </c>
      <c r="C275" s="124" t="s">
        <v>925</v>
      </c>
      <c r="D275" s="161" t="s">
        <v>1131</v>
      </c>
      <c r="E275" s="123" t="s">
        <v>927</v>
      </c>
      <c r="F275" s="122" t="s">
        <v>973</v>
      </c>
      <c r="G275" s="122" t="s">
        <v>1145</v>
      </c>
      <c r="H275" s="147"/>
      <c r="I275" s="164" t="s">
        <v>1384</v>
      </c>
      <c r="J275" s="99" t="s">
        <v>1448</v>
      </c>
      <c r="K275" s="119" t="s">
        <v>1471</v>
      </c>
      <c r="L275" s="108"/>
      <c r="M275" s="99"/>
      <c r="N275" s="108"/>
      <c r="O275" s="123"/>
      <c r="P275" s="141">
        <v>456553500</v>
      </c>
      <c r="Q275" s="117"/>
    </row>
    <row r="276" spans="1:17" ht="27.75" customHeight="1">
      <c r="A276" s="118">
        <v>188</v>
      </c>
      <c r="B276" s="146" t="s">
        <v>1473</v>
      </c>
      <c r="C276" s="124" t="s">
        <v>925</v>
      </c>
      <c r="D276" s="161" t="s">
        <v>1135</v>
      </c>
      <c r="E276" s="123" t="s">
        <v>927</v>
      </c>
      <c r="F276" s="122" t="s">
        <v>973</v>
      </c>
      <c r="G276" s="122" t="s">
        <v>1145</v>
      </c>
      <c r="H276" s="147"/>
      <c r="I276" s="164" t="s">
        <v>1474</v>
      </c>
      <c r="J276" s="99" t="s">
        <v>1423</v>
      </c>
      <c r="K276" s="119" t="s">
        <v>1475</v>
      </c>
      <c r="L276" s="108"/>
      <c r="M276" s="99"/>
      <c r="N276" s="108"/>
      <c r="O276" s="123"/>
      <c r="P276" s="141">
        <v>469934500</v>
      </c>
      <c r="Q276" s="117"/>
    </row>
    <row r="277" spans="1:17" ht="27" customHeight="1">
      <c r="A277" s="118">
        <v>189</v>
      </c>
      <c r="B277" s="146" t="s">
        <v>1476</v>
      </c>
      <c r="C277" s="124" t="s">
        <v>925</v>
      </c>
      <c r="D277" s="161" t="s">
        <v>1477</v>
      </c>
      <c r="E277" s="123" t="s">
        <v>927</v>
      </c>
      <c r="F277" s="122" t="s">
        <v>973</v>
      </c>
      <c r="G277" s="122" t="s">
        <v>1145</v>
      </c>
      <c r="H277" s="147"/>
      <c r="I277" s="164" t="s">
        <v>1298</v>
      </c>
      <c r="J277" s="99" t="s">
        <v>1434</v>
      </c>
      <c r="K277" s="119" t="s">
        <v>1478</v>
      </c>
      <c r="L277" s="108"/>
      <c r="M277" s="99"/>
      <c r="N277" s="108"/>
      <c r="O277" s="123"/>
      <c r="P277" s="141">
        <v>551109500</v>
      </c>
      <c r="Q277" s="117"/>
    </row>
    <row r="278" spans="1:17" ht="30">
      <c r="A278" s="118">
        <v>190</v>
      </c>
      <c r="B278" s="146" t="s">
        <v>1479</v>
      </c>
      <c r="C278" s="124" t="s">
        <v>925</v>
      </c>
      <c r="D278" s="161" t="s">
        <v>1480</v>
      </c>
      <c r="E278" s="123" t="s">
        <v>927</v>
      </c>
      <c r="F278" s="122" t="s">
        <v>973</v>
      </c>
      <c r="G278" s="122" t="s">
        <v>1145</v>
      </c>
      <c r="H278" s="147"/>
      <c r="I278" s="164" t="s">
        <v>961</v>
      </c>
      <c r="J278" s="99" t="s">
        <v>1481</v>
      </c>
      <c r="K278" s="119" t="s">
        <v>1482</v>
      </c>
      <c r="L278" s="108"/>
      <c r="M278" s="99"/>
      <c r="N278" s="108"/>
      <c r="O278" s="123"/>
      <c r="P278" s="141">
        <v>74368000</v>
      </c>
      <c r="Q278" s="117"/>
    </row>
    <row r="279" spans="1:17" ht="29.25" customHeight="1">
      <c r="A279" s="118">
        <v>191</v>
      </c>
      <c r="B279" s="146" t="s">
        <v>1483</v>
      </c>
      <c r="C279" s="124" t="s">
        <v>925</v>
      </c>
      <c r="D279" s="161" t="s">
        <v>1314</v>
      </c>
      <c r="E279" s="123" t="s">
        <v>927</v>
      </c>
      <c r="F279" s="122" t="s">
        <v>973</v>
      </c>
      <c r="G279" s="122" t="s">
        <v>1145</v>
      </c>
      <c r="H279" s="147"/>
      <c r="I279" s="164" t="s">
        <v>961</v>
      </c>
      <c r="J279" s="99" t="s">
        <v>1484</v>
      </c>
      <c r="K279" s="119" t="s">
        <v>1485</v>
      </c>
      <c r="L279" s="108"/>
      <c r="M279" s="99"/>
      <c r="N279" s="108"/>
      <c r="O279" s="123"/>
      <c r="P279" s="141">
        <v>213674000</v>
      </c>
      <c r="Q279" s="117"/>
    </row>
    <row r="280" spans="1:17" ht="29.25" customHeight="1">
      <c r="A280" s="118">
        <v>192</v>
      </c>
      <c r="B280" s="146" t="s">
        <v>1486</v>
      </c>
      <c r="C280" s="124" t="s">
        <v>925</v>
      </c>
      <c r="D280" s="161" t="s">
        <v>1319</v>
      </c>
      <c r="E280" s="123" t="s">
        <v>927</v>
      </c>
      <c r="F280" s="122" t="s">
        <v>973</v>
      </c>
      <c r="G280" s="122" t="s">
        <v>1145</v>
      </c>
      <c r="H280" s="147"/>
      <c r="I280" s="164" t="s">
        <v>961</v>
      </c>
      <c r="J280" s="99" t="s">
        <v>1484</v>
      </c>
      <c r="K280" s="119" t="s">
        <v>1487</v>
      </c>
      <c r="L280" s="108"/>
      <c r="M280" s="99"/>
      <c r="N280" s="108"/>
      <c r="O280" s="123"/>
      <c r="P280" s="141">
        <v>178919000</v>
      </c>
      <c r="Q280" s="117"/>
    </row>
    <row r="281" spans="1:17" ht="28.5" customHeight="1">
      <c r="A281" s="118">
        <v>193</v>
      </c>
      <c r="B281" s="146" t="s">
        <v>1488</v>
      </c>
      <c r="C281" s="124" t="s">
        <v>925</v>
      </c>
      <c r="D281" s="161" t="s">
        <v>1324</v>
      </c>
      <c r="E281" s="123" t="s">
        <v>927</v>
      </c>
      <c r="F281" s="122" t="s">
        <v>973</v>
      </c>
      <c r="G281" s="122" t="s">
        <v>1145</v>
      </c>
      <c r="H281" s="147"/>
      <c r="I281" s="164" t="s">
        <v>961</v>
      </c>
      <c r="J281" s="99" t="s">
        <v>1489</v>
      </c>
      <c r="K281" s="119" t="s">
        <v>1490</v>
      </c>
      <c r="L281" s="108"/>
      <c r="M281" s="99"/>
      <c r="N281" s="108"/>
      <c r="O281" s="123"/>
      <c r="P281" s="141">
        <v>213587000</v>
      </c>
      <c r="Q281" s="117"/>
    </row>
    <row r="282" spans="1:17" ht="30">
      <c r="A282" s="118">
        <v>194</v>
      </c>
      <c r="B282" s="146" t="s">
        <v>1491</v>
      </c>
      <c r="C282" s="124" t="s">
        <v>925</v>
      </c>
      <c r="D282" s="161" t="s">
        <v>1492</v>
      </c>
      <c r="E282" s="123" t="s">
        <v>927</v>
      </c>
      <c r="F282" s="122" t="s">
        <v>973</v>
      </c>
      <c r="G282" s="122" t="s">
        <v>1145</v>
      </c>
      <c r="H282" s="147"/>
      <c r="I282" s="164" t="s">
        <v>961</v>
      </c>
      <c r="J282" s="99" t="s">
        <v>1489</v>
      </c>
      <c r="K282" s="119" t="s">
        <v>1493</v>
      </c>
      <c r="L282" s="108"/>
      <c r="M282" s="99"/>
      <c r="N282" s="108"/>
      <c r="O282" s="123"/>
      <c r="P282" s="141">
        <v>213258000</v>
      </c>
      <c r="Q282" s="117"/>
    </row>
    <row r="283" spans="1:17" ht="30">
      <c r="A283" s="118">
        <v>195</v>
      </c>
      <c r="B283" s="146" t="s">
        <v>1494</v>
      </c>
      <c r="C283" s="124" t="s">
        <v>925</v>
      </c>
      <c r="D283" s="161" t="s">
        <v>1333</v>
      </c>
      <c r="E283" s="123" t="s">
        <v>927</v>
      </c>
      <c r="F283" s="122" t="s">
        <v>973</v>
      </c>
      <c r="G283" s="122" t="s">
        <v>1145</v>
      </c>
      <c r="H283" s="147"/>
      <c r="I283" s="164" t="s">
        <v>1227</v>
      </c>
      <c r="J283" s="99" t="s">
        <v>1495</v>
      </c>
      <c r="K283" s="119" t="s">
        <v>1496</v>
      </c>
      <c r="L283" s="108"/>
      <c r="M283" s="99"/>
      <c r="N283" s="108"/>
      <c r="O283" s="123"/>
      <c r="P283" s="141">
        <v>218433780</v>
      </c>
      <c r="Q283" s="117"/>
    </row>
    <row r="284" spans="1:17" ht="30">
      <c r="A284" s="118">
        <v>196</v>
      </c>
      <c r="B284" s="146" t="s">
        <v>1497</v>
      </c>
      <c r="C284" s="124" t="s">
        <v>925</v>
      </c>
      <c r="D284" s="161" t="s">
        <v>1338</v>
      </c>
      <c r="E284" s="123" t="s">
        <v>927</v>
      </c>
      <c r="F284" s="122" t="s">
        <v>973</v>
      </c>
      <c r="G284" s="122" t="s">
        <v>1145</v>
      </c>
      <c r="H284" s="147"/>
      <c r="I284" s="164" t="s">
        <v>1443</v>
      </c>
      <c r="J284" s="99" t="s">
        <v>1498</v>
      </c>
      <c r="K284" s="119" t="s">
        <v>1499</v>
      </c>
      <c r="L284" s="108"/>
      <c r="M284" s="99"/>
      <c r="N284" s="108"/>
      <c r="O284" s="123"/>
      <c r="P284" s="141">
        <v>47768300</v>
      </c>
      <c r="Q284" s="117"/>
    </row>
    <row r="285" spans="1:17">
      <c r="A285" s="118"/>
      <c r="B285" s="146"/>
      <c r="C285" s="124"/>
      <c r="D285" s="161"/>
      <c r="E285" s="123"/>
      <c r="F285" s="122"/>
      <c r="G285" s="122"/>
      <c r="H285" s="147"/>
      <c r="I285" s="164"/>
      <c r="J285" s="99"/>
      <c r="K285" s="119"/>
      <c r="L285" s="108"/>
      <c r="M285" s="99"/>
      <c r="N285" s="108"/>
      <c r="O285" s="123"/>
      <c r="P285" s="141"/>
      <c r="Q285" s="117"/>
    </row>
    <row r="286" spans="1:17">
      <c r="A286" s="118"/>
      <c r="B286" s="146"/>
      <c r="C286" s="124"/>
      <c r="D286" s="161"/>
      <c r="E286" s="123"/>
      <c r="F286" s="122"/>
      <c r="G286" s="122"/>
      <c r="H286" s="147"/>
      <c r="I286" s="164"/>
      <c r="J286" s="99"/>
      <c r="K286" s="119"/>
      <c r="L286" s="108"/>
      <c r="M286" s="99"/>
      <c r="N286" s="108"/>
      <c r="O286" s="123"/>
      <c r="P286" s="141"/>
      <c r="Q286" s="117"/>
    </row>
    <row r="287" spans="1:17" ht="16" thickBot="1">
      <c r="A287" s="118"/>
      <c r="B287" s="146"/>
      <c r="C287" s="124"/>
      <c r="D287" s="161"/>
      <c r="E287" s="123"/>
      <c r="F287" s="122"/>
      <c r="G287" s="122"/>
      <c r="H287" s="147"/>
      <c r="I287" s="164"/>
      <c r="J287" s="99"/>
      <c r="K287" s="119"/>
      <c r="L287" s="108"/>
      <c r="M287" s="99"/>
      <c r="N287" s="108"/>
      <c r="O287" s="123"/>
      <c r="P287" s="141"/>
      <c r="Q287" s="117"/>
    </row>
    <row r="288" spans="1:17">
      <c r="A288" s="151"/>
      <c r="B288" s="152"/>
      <c r="C288" s="153"/>
      <c r="D288" s="162"/>
      <c r="E288" s="154"/>
      <c r="F288" s="154"/>
      <c r="G288" s="154"/>
      <c r="H288" s="154"/>
      <c r="I288" s="152"/>
      <c r="J288" s="101"/>
      <c r="K288" s="101"/>
      <c r="L288" s="101"/>
      <c r="M288" s="101"/>
      <c r="N288" s="101"/>
      <c r="O288" s="154"/>
      <c r="P288" s="155"/>
      <c r="Q288" s="103"/>
    </row>
    <row r="289" spans="1:17">
      <c r="A289" s="367"/>
      <c r="B289" s="368"/>
      <c r="C289" s="149"/>
      <c r="D289" s="369"/>
      <c r="E289" s="150"/>
      <c r="F289" s="150"/>
      <c r="G289" s="150"/>
      <c r="H289" s="150"/>
      <c r="I289" s="368"/>
      <c r="J289" s="107"/>
      <c r="K289" s="107"/>
      <c r="L289" s="107"/>
      <c r="M289" s="107"/>
      <c r="N289" s="107"/>
      <c r="O289" s="150"/>
      <c r="P289" s="169"/>
      <c r="Q289" s="136"/>
    </row>
    <row r="290" spans="1:17">
      <c r="A290" s="367"/>
      <c r="B290" s="368"/>
      <c r="C290" s="149"/>
      <c r="D290" s="369"/>
      <c r="E290" s="150"/>
      <c r="F290" s="150"/>
      <c r="G290" s="150"/>
      <c r="H290" s="150"/>
      <c r="I290" s="368"/>
      <c r="J290" s="107"/>
      <c r="K290" s="107"/>
      <c r="L290" s="107"/>
      <c r="M290" s="107"/>
      <c r="N290" s="107"/>
      <c r="O290" s="150"/>
      <c r="P290" s="169"/>
      <c r="Q290" s="136"/>
    </row>
    <row r="291" spans="1:17" ht="16" thickBot="1">
      <c r="A291" s="156"/>
      <c r="B291" s="157"/>
      <c r="C291" s="158"/>
      <c r="D291" s="163"/>
      <c r="E291" s="159"/>
      <c r="F291" s="159"/>
      <c r="G291" s="159"/>
      <c r="H291" s="159"/>
      <c r="I291" s="157"/>
      <c r="J291" s="111"/>
      <c r="K291" s="111"/>
      <c r="L291" s="111"/>
      <c r="M291" s="111"/>
      <c r="N291" s="111"/>
      <c r="O291" s="159"/>
      <c r="P291" s="160"/>
      <c r="Q291" s="115"/>
    </row>
    <row r="292" spans="1:17">
      <c r="A292" s="118"/>
      <c r="B292" s="146"/>
      <c r="C292" s="124"/>
      <c r="D292" s="161"/>
      <c r="E292" s="123"/>
      <c r="F292" s="122"/>
      <c r="G292" s="122"/>
      <c r="H292" s="147"/>
      <c r="I292" s="164"/>
      <c r="J292" s="99"/>
      <c r="K292" s="119"/>
      <c r="L292" s="108"/>
      <c r="M292" s="99"/>
      <c r="N292" s="108"/>
      <c r="O292" s="123"/>
      <c r="P292" s="141"/>
      <c r="Q292" s="117"/>
    </row>
    <row r="293" spans="1:17" ht="27" customHeight="1">
      <c r="A293" s="118">
        <v>197</v>
      </c>
      <c r="B293" s="146" t="s">
        <v>1500</v>
      </c>
      <c r="C293" s="124" t="s">
        <v>925</v>
      </c>
      <c r="D293" s="161" t="s">
        <v>1370</v>
      </c>
      <c r="E293" s="123" t="s">
        <v>927</v>
      </c>
      <c r="F293" s="122" t="s">
        <v>973</v>
      </c>
      <c r="G293" s="122" t="s">
        <v>1145</v>
      </c>
      <c r="H293" s="147"/>
      <c r="I293" s="164" t="s">
        <v>1227</v>
      </c>
      <c r="J293" s="99" t="s">
        <v>1498</v>
      </c>
      <c r="K293" s="119" t="s">
        <v>1501</v>
      </c>
      <c r="L293" s="108"/>
      <c r="M293" s="99"/>
      <c r="N293" s="108"/>
      <c r="O293" s="123"/>
      <c r="P293" s="141">
        <v>19524300</v>
      </c>
      <c r="Q293" s="117"/>
    </row>
    <row r="294" spans="1:17" ht="27" customHeight="1">
      <c r="A294" s="118">
        <v>198</v>
      </c>
      <c r="B294" s="146" t="s">
        <v>1502</v>
      </c>
      <c r="C294" s="124" t="s">
        <v>925</v>
      </c>
      <c r="D294" s="161" t="s">
        <v>1370</v>
      </c>
      <c r="E294" s="123" t="s">
        <v>927</v>
      </c>
      <c r="F294" s="122" t="s">
        <v>973</v>
      </c>
      <c r="G294" s="122" t="s">
        <v>1145</v>
      </c>
      <c r="H294" s="147"/>
      <c r="I294" s="164" t="s">
        <v>961</v>
      </c>
      <c r="J294" s="99" t="s">
        <v>1503</v>
      </c>
      <c r="K294" s="119" t="s">
        <v>1504</v>
      </c>
      <c r="L294" s="108"/>
      <c r="M294" s="99"/>
      <c r="N294" s="108"/>
      <c r="O294" s="123"/>
      <c r="P294" s="141">
        <v>443790000</v>
      </c>
      <c r="Q294" s="117"/>
    </row>
    <row r="295" spans="1:17" ht="15.75" customHeight="1">
      <c r="A295" s="118"/>
      <c r="B295" s="142"/>
      <c r="C295" s="124"/>
      <c r="D295" s="105"/>
      <c r="E295" s="123"/>
      <c r="F295" s="167"/>
      <c r="G295" s="167"/>
      <c r="H295" s="142"/>
      <c r="I295" s="148"/>
      <c r="J295" s="99"/>
      <c r="K295" s="119"/>
      <c r="L295" s="108"/>
      <c r="M295" s="123"/>
      <c r="N295" s="142"/>
      <c r="O295" s="123"/>
      <c r="P295" s="141"/>
      <c r="Q295" s="117"/>
    </row>
    <row r="296" spans="1:17" ht="15.75" customHeight="1">
      <c r="A296" s="118">
        <v>199</v>
      </c>
      <c r="B296" s="1927" t="s">
        <v>1509</v>
      </c>
      <c r="C296" s="124"/>
      <c r="D296" s="105"/>
      <c r="E296" s="123"/>
      <c r="F296" s="167"/>
      <c r="G296" s="167"/>
      <c r="H296" s="142"/>
      <c r="I296" s="148" t="s">
        <v>1510</v>
      </c>
      <c r="J296" s="99"/>
      <c r="K296" s="119"/>
      <c r="L296" s="108"/>
      <c r="M296" s="123"/>
      <c r="N296" s="142"/>
      <c r="O296" s="123"/>
      <c r="P296" s="141">
        <v>1480026913</v>
      </c>
      <c r="Q296" s="117"/>
    </row>
    <row r="297" spans="1:17" ht="15.75" customHeight="1">
      <c r="A297" s="118"/>
      <c r="B297" s="1927"/>
      <c r="C297" s="124"/>
      <c r="D297" s="105"/>
      <c r="E297" s="123"/>
      <c r="F297" s="167"/>
      <c r="G297" s="167"/>
      <c r="H297" s="142"/>
      <c r="I297" s="148"/>
      <c r="J297" s="99"/>
      <c r="K297" s="119"/>
      <c r="L297" s="108"/>
      <c r="M297" s="123"/>
      <c r="N297" s="142"/>
      <c r="O297" s="123"/>
      <c r="P297" s="141"/>
      <c r="Q297" s="117"/>
    </row>
    <row r="298" spans="1:17" ht="15.75" customHeight="1">
      <c r="A298" s="118">
        <v>200</v>
      </c>
      <c r="B298" s="1927" t="s">
        <v>1511</v>
      </c>
      <c r="C298" s="124"/>
      <c r="D298" s="105"/>
      <c r="E298" s="123"/>
      <c r="F298" s="167"/>
      <c r="G298" s="167"/>
      <c r="H298" s="142"/>
      <c r="I298" s="148" t="s">
        <v>961</v>
      </c>
      <c r="J298" s="177" t="s">
        <v>1710</v>
      </c>
      <c r="K298" s="176" t="s">
        <v>1709</v>
      </c>
      <c r="L298" s="108"/>
      <c r="M298" s="123"/>
      <c r="N298" s="142"/>
      <c r="O298" s="123"/>
      <c r="P298" s="141">
        <v>4784780000</v>
      </c>
      <c r="Q298" s="117"/>
    </row>
    <row r="299" spans="1:17" ht="15.75" customHeight="1">
      <c r="A299" s="118"/>
      <c r="B299" s="1927"/>
      <c r="C299" s="124"/>
      <c r="D299" s="105"/>
      <c r="E299" s="123"/>
      <c r="F299" s="167"/>
      <c r="G299" s="167"/>
      <c r="H299" s="142"/>
      <c r="I299" s="148"/>
      <c r="J299" s="99"/>
      <c r="K299" s="177"/>
      <c r="L299" s="108"/>
      <c r="M299" s="123"/>
      <c r="N299" s="142"/>
      <c r="O299" s="123"/>
      <c r="P299" s="141"/>
      <c r="Q299" s="117"/>
    </row>
    <row r="300" spans="1:17" ht="15.75" customHeight="1">
      <c r="A300" s="118">
        <v>201</v>
      </c>
      <c r="B300" s="142" t="s">
        <v>1512</v>
      </c>
      <c r="C300" s="124"/>
      <c r="D300" s="105"/>
      <c r="E300" s="123"/>
      <c r="F300" s="167"/>
      <c r="G300" s="167"/>
      <c r="H300" s="142"/>
      <c r="I300" s="148" t="s">
        <v>1542</v>
      </c>
      <c r="J300" s="99"/>
      <c r="K300" s="119"/>
      <c r="L300" s="108"/>
      <c r="M300" s="123"/>
      <c r="N300" s="142"/>
      <c r="O300" s="123"/>
      <c r="P300" s="141">
        <v>437954000</v>
      </c>
      <c r="Q300" s="117"/>
    </row>
    <row r="301" spans="1:17" ht="15.75" customHeight="1">
      <c r="A301" s="118">
        <v>202</v>
      </c>
      <c r="B301" s="142" t="s">
        <v>1513</v>
      </c>
      <c r="C301" s="124"/>
      <c r="D301" s="105"/>
      <c r="E301" s="123"/>
      <c r="F301" s="167"/>
      <c r="G301" s="167"/>
      <c r="H301" s="142"/>
      <c r="I301" s="148" t="s">
        <v>1534</v>
      </c>
      <c r="J301" s="99"/>
      <c r="K301" s="119"/>
      <c r="L301" s="108"/>
      <c r="M301" s="123"/>
      <c r="N301" s="142"/>
      <c r="O301" s="123"/>
      <c r="P301" s="141">
        <v>1407432000</v>
      </c>
      <c r="Q301" s="117"/>
    </row>
    <row r="302" spans="1:17" ht="15.75" customHeight="1">
      <c r="A302" s="118">
        <v>203</v>
      </c>
      <c r="B302" s="1927" t="s">
        <v>1514</v>
      </c>
      <c r="C302" s="124"/>
      <c r="D302" s="105"/>
      <c r="E302" s="123"/>
      <c r="F302" s="167"/>
      <c r="G302" s="167"/>
      <c r="H302" s="142"/>
      <c r="I302" s="148" t="s">
        <v>961</v>
      </c>
      <c r="J302" s="99"/>
      <c r="K302" s="119"/>
      <c r="L302" s="108"/>
      <c r="M302" s="123"/>
      <c r="N302" s="142"/>
      <c r="O302" s="123"/>
      <c r="P302" s="141">
        <v>200800000</v>
      </c>
      <c r="Q302" s="117"/>
    </row>
    <row r="303" spans="1:17" ht="15.75" customHeight="1">
      <c r="A303" s="118"/>
      <c r="B303" s="1927"/>
      <c r="C303" s="124"/>
      <c r="D303" s="105"/>
      <c r="E303" s="123"/>
      <c r="F303" s="167"/>
      <c r="G303" s="167"/>
      <c r="H303" s="142"/>
      <c r="I303" s="148"/>
      <c r="J303" s="99"/>
      <c r="K303" s="119"/>
      <c r="L303" s="108"/>
      <c r="M303" s="123"/>
      <c r="N303" s="142"/>
      <c r="O303" s="123"/>
      <c r="P303" s="141"/>
      <c r="Q303" s="117"/>
    </row>
    <row r="304" spans="1:17" ht="15.75" customHeight="1">
      <c r="A304" s="118">
        <v>204</v>
      </c>
      <c r="B304" s="1927" t="s">
        <v>1515</v>
      </c>
      <c r="C304" s="124"/>
      <c r="D304" s="105"/>
      <c r="E304" s="123"/>
      <c r="F304" s="167"/>
      <c r="G304" s="167"/>
      <c r="H304" s="142"/>
      <c r="I304" s="148" t="s">
        <v>1541</v>
      </c>
      <c r="J304" s="99"/>
      <c r="K304" s="119"/>
      <c r="L304" s="108"/>
      <c r="M304" s="123"/>
      <c r="N304" s="142"/>
      <c r="O304" s="123"/>
      <c r="P304" s="141">
        <v>439684000</v>
      </c>
      <c r="Q304" s="117"/>
    </row>
    <row r="305" spans="1:17" ht="15.75" customHeight="1">
      <c r="A305" s="118"/>
      <c r="B305" s="1927"/>
      <c r="C305" s="124"/>
      <c r="D305" s="105"/>
      <c r="E305" s="123"/>
      <c r="F305" s="167"/>
      <c r="G305" s="167"/>
      <c r="H305" s="142"/>
      <c r="I305" s="148"/>
      <c r="J305" s="99"/>
      <c r="K305" s="119"/>
      <c r="L305" s="108"/>
      <c r="M305" s="123"/>
      <c r="N305" s="142"/>
      <c r="O305" s="123"/>
      <c r="P305" s="141"/>
      <c r="Q305" s="117"/>
    </row>
    <row r="306" spans="1:17" ht="15.75" customHeight="1">
      <c r="A306" s="118">
        <v>205</v>
      </c>
      <c r="B306" s="1927" t="s">
        <v>1516</v>
      </c>
      <c r="C306" s="124"/>
      <c r="D306" s="105"/>
      <c r="E306" s="123"/>
      <c r="F306" s="167"/>
      <c r="G306" s="167"/>
      <c r="H306" s="142"/>
      <c r="I306" s="148" t="s">
        <v>1540</v>
      </c>
      <c r="J306" s="99"/>
      <c r="K306" s="119"/>
      <c r="L306" s="108"/>
      <c r="M306" s="123"/>
      <c r="N306" s="142"/>
      <c r="O306" s="123"/>
      <c r="P306" s="141">
        <v>428775000</v>
      </c>
      <c r="Q306" s="117"/>
    </row>
    <row r="307" spans="1:17" ht="15.75" customHeight="1">
      <c r="A307" s="118"/>
      <c r="B307" s="1927"/>
      <c r="C307" s="124"/>
      <c r="D307" s="105"/>
      <c r="E307" s="123"/>
      <c r="F307" s="167"/>
      <c r="G307" s="167"/>
      <c r="H307" s="142"/>
      <c r="I307" s="148"/>
      <c r="J307" s="99"/>
      <c r="K307" s="119"/>
      <c r="L307" s="108"/>
      <c r="M307" s="123"/>
      <c r="N307" s="142"/>
      <c r="O307" s="123"/>
      <c r="P307" s="141"/>
      <c r="Q307" s="117"/>
    </row>
    <row r="308" spans="1:17" ht="15.75" customHeight="1">
      <c r="A308" s="118">
        <v>206</v>
      </c>
      <c r="B308" s="1927" t="s">
        <v>1517</v>
      </c>
      <c r="C308" s="124"/>
      <c r="D308" s="105"/>
      <c r="E308" s="123"/>
      <c r="F308" s="167"/>
      <c r="G308" s="167"/>
      <c r="H308" s="142"/>
      <c r="I308" s="148" t="s">
        <v>1539</v>
      </c>
      <c r="J308" s="99"/>
      <c r="K308" s="119"/>
      <c r="L308" s="108"/>
      <c r="M308" s="123"/>
      <c r="N308" s="142"/>
      <c r="O308" s="123"/>
      <c r="P308" s="141">
        <v>423709000</v>
      </c>
      <c r="Q308" s="117"/>
    </row>
    <row r="309" spans="1:17" ht="15.75" customHeight="1">
      <c r="A309" s="118"/>
      <c r="B309" s="1927"/>
      <c r="C309" s="124"/>
      <c r="D309" s="105"/>
      <c r="E309" s="123"/>
      <c r="F309" s="167"/>
      <c r="G309" s="167"/>
      <c r="H309" s="142"/>
      <c r="I309" s="148"/>
      <c r="J309" s="99"/>
      <c r="K309" s="119"/>
      <c r="L309" s="108"/>
      <c r="M309" s="123"/>
      <c r="N309" s="142"/>
      <c r="O309" s="123"/>
      <c r="P309" s="141"/>
      <c r="Q309" s="117"/>
    </row>
    <row r="310" spans="1:17" ht="15.75" customHeight="1">
      <c r="A310" s="118">
        <v>208</v>
      </c>
      <c r="B310" s="1927" t="s">
        <v>1518</v>
      </c>
      <c r="C310" s="124"/>
      <c r="D310" s="105"/>
      <c r="E310" s="123"/>
      <c r="F310" s="167"/>
      <c r="G310" s="167"/>
      <c r="H310" s="142"/>
      <c r="I310" s="148" t="s">
        <v>1538</v>
      </c>
      <c r="J310" s="99"/>
      <c r="K310" s="119"/>
      <c r="L310" s="108"/>
      <c r="M310" s="123"/>
      <c r="N310" s="142"/>
      <c r="O310" s="123"/>
      <c r="P310" s="141">
        <v>438658000</v>
      </c>
      <c r="Q310" s="117"/>
    </row>
    <row r="311" spans="1:17" ht="15.75" customHeight="1">
      <c r="A311" s="118"/>
      <c r="B311" s="1927"/>
      <c r="C311" s="124"/>
      <c r="D311" s="105"/>
      <c r="E311" s="123"/>
      <c r="F311" s="167"/>
      <c r="G311" s="167"/>
      <c r="H311" s="142"/>
      <c r="I311" s="148"/>
      <c r="J311" s="99"/>
      <c r="K311" s="119"/>
      <c r="L311" s="108"/>
      <c r="M311" s="123"/>
      <c r="N311" s="142"/>
      <c r="O311" s="123"/>
      <c r="P311" s="141"/>
      <c r="Q311" s="117"/>
    </row>
    <row r="312" spans="1:17" ht="15.75" customHeight="1">
      <c r="A312" s="118">
        <v>209</v>
      </c>
      <c r="B312" s="1927" t="s">
        <v>1523</v>
      </c>
      <c r="C312" s="124"/>
      <c r="D312" s="105"/>
      <c r="E312" s="123"/>
      <c r="F312" s="167"/>
      <c r="G312" s="167"/>
      <c r="H312" s="142"/>
      <c r="I312" s="148" t="s">
        <v>1537</v>
      </c>
      <c r="J312" s="99"/>
      <c r="K312" s="119"/>
      <c r="L312" s="108"/>
      <c r="M312" s="123"/>
      <c r="N312" s="142"/>
      <c r="O312" s="123"/>
      <c r="P312" s="141">
        <v>447244000</v>
      </c>
      <c r="Q312" s="117"/>
    </row>
    <row r="313" spans="1:17" ht="15.75" customHeight="1">
      <c r="A313" s="118"/>
      <c r="B313" s="1927"/>
      <c r="C313" s="124"/>
      <c r="D313" s="105"/>
      <c r="E313" s="123"/>
      <c r="F313" s="167"/>
      <c r="G313" s="167"/>
      <c r="H313" s="142"/>
      <c r="I313" s="148"/>
      <c r="J313" s="99"/>
      <c r="K313" s="119"/>
      <c r="L313" s="108"/>
      <c r="M313" s="123"/>
      <c r="N313" s="142"/>
      <c r="O313" s="123"/>
      <c r="P313" s="141"/>
      <c r="Q313" s="117"/>
    </row>
    <row r="314" spans="1:17" ht="15.75" customHeight="1">
      <c r="A314" s="118">
        <v>210</v>
      </c>
      <c r="B314" s="1927" t="s">
        <v>1519</v>
      </c>
      <c r="C314" s="124"/>
      <c r="D314" s="105"/>
      <c r="E314" s="123"/>
      <c r="F314" s="167"/>
      <c r="G314" s="167"/>
      <c r="H314" s="142"/>
      <c r="I314" s="148" t="s">
        <v>1223</v>
      </c>
      <c r="J314" s="99"/>
      <c r="K314" s="119"/>
      <c r="L314" s="108"/>
      <c r="M314" s="123"/>
      <c r="N314" s="142"/>
      <c r="O314" s="123"/>
      <c r="P314" s="141">
        <v>427675000</v>
      </c>
      <c r="Q314" s="117"/>
    </row>
    <row r="315" spans="1:17" ht="15.75" customHeight="1">
      <c r="A315" s="118"/>
      <c r="B315" s="1927"/>
      <c r="C315" s="124"/>
      <c r="D315" s="105"/>
      <c r="E315" s="123"/>
      <c r="F315" s="167"/>
      <c r="G315" s="167"/>
      <c r="H315" s="142"/>
      <c r="I315" s="148"/>
      <c r="J315" s="99"/>
      <c r="K315" s="119"/>
      <c r="L315" s="108"/>
      <c r="M315" s="123"/>
      <c r="N315" s="142"/>
      <c r="O315" s="123"/>
      <c r="P315" s="141"/>
      <c r="Q315" s="117"/>
    </row>
    <row r="316" spans="1:17" ht="15.75" customHeight="1">
      <c r="A316" s="118">
        <v>211</v>
      </c>
      <c r="B316" s="1927" t="s">
        <v>1520</v>
      </c>
      <c r="C316" s="124"/>
      <c r="D316" s="105"/>
      <c r="E316" s="123"/>
      <c r="F316" s="167"/>
      <c r="G316" s="167"/>
      <c r="H316" s="142"/>
      <c r="I316" s="148" t="s">
        <v>1344</v>
      </c>
      <c r="J316" s="99"/>
      <c r="K316" s="119"/>
      <c r="L316" s="108"/>
      <c r="M316" s="123"/>
      <c r="N316" s="142"/>
      <c r="O316" s="123"/>
      <c r="P316" s="141">
        <v>838730000</v>
      </c>
      <c r="Q316" s="117"/>
    </row>
    <row r="317" spans="1:17" ht="15.75" customHeight="1">
      <c r="A317" s="118"/>
      <c r="B317" s="1927"/>
      <c r="C317" s="124"/>
      <c r="D317" s="105"/>
      <c r="E317" s="123"/>
      <c r="F317" s="167"/>
      <c r="G317" s="167"/>
      <c r="H317" s="142"/>
      <c r="I317" s="148"/>
      <c r="J317" s="99"/>
      <c r="K317" s="119"/>
      <c r="L317" s="108"/>
      <c r="M317" s="123"/>
      <c r="N317" s="142"/>
      <c r="O317" s="123"/>
      <c r="P317" s="141"/>
      <c r="Q317" s="117"/>
    </row>
    <row r="318" spans="1:17" ht="15.75" customHeight="1">
      <c r="A318" s="118">
        <v>212</v>
      </c>
      <c r="B318" s="1927" t="s">
        <v>1520</v>
      </c>
      <c r="C318" s="124"/>
      <c r="D318" s="105"/>
      <c r="E318" s="123"/>
      <c r="F318" s="167"/>
      <c r="G318" s="167"/>
      <c r="H318" s="142"/>
      <c r="I318" s="148" t="s">
        <v>1344</v>
      </c>
      <c r="J318" s="99"/>
      <c r="K318" s="119"/>
      <c r="L318" s="108"/>
      <c r="M318" s="123"/>
      <c r="N318" s="142"/>
      <c r="O318" s="123"/>
      <c r="P318" s="141">
        <v>840750500</v>
      </c>
      <c r="Q318" s="117"/>
    </row>
    <row r="319" spans="1:17" ht="15.75" customHeight="1">
      <c r="A319" s="118"/>
      <c r="B319" s="1927"/>
      <c r="C319" s="124"/>
      <c r="D319" s="105"/>
      <c r="E319" s="123"/>
      <c r="F319" s="167"/>
      <c r="G319" s="167"/>
      <c r="H319" s="142"/>
      <c r="I319" s="148"/>
      <c r="J319" s="99"/>
      <c r="K319" s="119"/>
      <c r="L319" s="108"/>
      <c r="M319" s="123"/>
      <c r="N319" s="142"/>
      <c r="O319" s="123"/>
      <c r="P319" s="141"/>
      <c r="Q319" s="117"/>
    </row>
    <row r="320" spans="1:17" ht="15.75" customHeight="1">
      <c r="A320" s="118">
        <v>213</v>
      </c>
      <c r="B320" s="1927" t="s">
        <v>1521</v>
      </c>
      <c r="C320" s="124"/>
      <c r="D320" s="105"/>
      <c r="E320" s="123"/>
      <c r="F320" s="167"/>
      <c r="G320" s="167"/>
      <c r="H320" s="142"/>
      <c r="I320" s="148" t="s">
        <v>1536</v>
      </c>
      <c r="J320" s="99"/>
      <c r="K320" s="119"/>
      <c r="L320" s="108"/>
      <c r="M320" s="123"/>
      <c r="N320" s="142"/>
      <c r="O320" s="123"/>
      <c r="P320" s="141">
        <v>424801000</v>
      </c>
      <c r="Q320" s="117"/>
    </row>
    <row r="321" spans="1:17" ht="15.75" customHeight="1">
      <c r="A321" s="118"/>
      <c r="B321" s="1927"/>
      <c r="C321" s="124"/>
      <c r="D321" s="105"/>
      <c r="E321" s="123"/>
      <c r="F321" s="167"/>
      <c r="G321" s="167"/>
      <c r="H321" s="142"/>
      <c r="I321" s="148"/>
      <c r="J321" s="99"/>
      <c r="K321" s="119"/>
      <c r="L321" s="108"/>
      <c r="M321" s="123"/>
      <c r="N321" s="142"/>
      <c r="O321" s="123"/>
      <c r="P321" s="141"/>
      <c r="Q321" s="117"/>
    </row>
    <row r="322" spans="1:17" ht="15.75" customHeight="1">
      <c r="A322" s="118">
        <v>214</v>
      </c>
      <c r="B322" s="1927" t="s">
        <v>1522</v>
      </c>
      <c r="C322" s="124"/>
      <c r="D322" s="105"/>
      <c r="E322" s="123"/>
      <c r="F322" s="167"/>
      <c r="G322" s="167"/>
      <c r="H322" s="142"/>
      <c r="I322" s="148" t="s">
        <v>1535</v>
      </c>
      <c r="J322" s="99"/>
      <c r="K322" s="119"/>
      <c r="L322" s="108"/>
      <c r="M322" s="123"/>
      <c r="N322" s="142"/>
      <c r="O322" s="123"/>
      <c r="P322" s="141">
        <v>434794000</v>
      </c>
      <c r="Q322" s="117"/>
    </row>
    <row r="323" spans="1:17" ht="15.75" customHeight="1">
      <c r="A323" s="118"/>
      <c r="B323" s="1927"/>
      <c r="C323" s="124"/>
      <c r="D323" s="105"/>
      <c r="E323" s="123"/>
      <c r="F323" s="167"/>
      <c r="G323" s="167"/>
      <c r="H323" s="142"/>
      <c r="I323" s="148"/>
      <c r="J323" s="174"/>
      <c r="K323" s="383"/>
      <c r="L323" s="108"/>
      <c r="M323" s="123"/>
      <c r="N323" s="142"/>
      <c r="O323" s="123"/>
      <c r="P323" s="141"/>
      <c r="Q323" s="117"/>
    </row>
    <row r="324" spans="1:17" ht="15.75" customHeight="1">
      <c r="A324" s="118">
        <v>215</v>
      </c>
      <c r="B324" s="135" t="s">
        <v>1524</v>
      </c>
      <c r="C324" s="124"/>
      <c r="D324" s="105"/>
      <c r="E324" s="123"/>
      <c r="F324" s="167"/>
      <c r="G324" s="167"/>
      <c r="H324" s="142"/>
      <c r="I324" s="148" t="s">
        <v>961</v>
      </c>
      <c r="J324" s="387" t="s">
        <v>1716</v>
      </c>
      <c r="K324" s="383" t="s">
        <v>1715</v>
      </c>
      <c r="L324" s="108"/>
      <c r="M324" s="123"/>
      <c r="N324" s="142"/>
      <c r="O324" s="123" t="s">
        <v>1554</v>
      </c>
      <c r="P324" s="141">
        <v>5703537317</v>
      </c>
      <c r="Q324" s="117"/>
    </row>
    <row r="325" spans="1:17" ht="15.75" customHeight="1">
      <c r="A325" s="118">
        <v>216</v>
      </c>
      <c r="B325" s="135" t="s">
        <v>1525</v>
      </c>
      <c r="C325" s="124"/>
      <c r="D325" s="105"/>
      <c r="E325" s="123"/>
      <c r="F325" s="167"/>
      <c r="G325" s="167"/>
      <c r="H325" s="142"/>
      <c r="I325" s="148"/>
      <c r="J325" s="388" t="s">
        <v>1712</v>
      </c>
      <c r="K325" s="384" t="s">
        <v>1711</v>
      </c>
      <c r="L325" s="108"/>
      <c r="M325" s="123"/>
      <c r="N325" s="142"/>
      <c r="O325" s="123" t="s">
        <v>1554</v>
      </c>
      <c r="P325" s="141">
        <v>10358601800</v>
      </c>
      <c r="Q325" s="117"/>
    </row>
    <row r="326" spans="1:17" ht="15.75" customHeight="1">
      <c r="A326" s="118">
        <v>217</v>
      </c>
      <c r="B326" s="1927" t="s">
        <v>1526</v>
      </c>
      <c r="C326" s="124"/>
      <c r="D326" s="105"/>
      <c r="E326" s="123"/>
      <c r="F326" s="167"/>
      <c r="G326" s="167"/>
      <c r="H326" s="142"/>
      <c r="I326" s="148" t="s">
        <v>961</v>
      </c>
      <c r="J326" s="389" t="s">
        <v>1714</v>
      </c>
      <c r="K326" s="385" t="s">
        <v>1713</v>
      </c>
      <c r="L326" s="108"/>
      <c r="M326" s="123"/>
      <c r="N326" s="142"/>
      <c r="O326" s="123" t="s">
        <v>1554</v>
      </c>
      <c r="P326" s="141">
        <v>3023660100</v>
      </c>
      <c r="Q326" s="117"/>
    </row>
    <row r="327" spans="1:17" ht="15.75" customHeight="1">
      <c r="A327" s="118"/>
      <c r="B327" s="1927"/>
      <c r="C327" s="124"/>
      <c r="D327" s="105"/>
      <c r="E327" s="123"/>
      <c r="F327" s="167"/>
      <c r="G327" s="167"/>
      <c r="H327" s="142"/>
      <c r="I327" s="148"/>
      <c r="J327" s="174"/>
      <c r="K327" s="386"/>
      <c r="L327" s="108"/>
      <c r="M327" s="123"/>
      <c r="N327" s="142"/>
      <c r="O327" s="123"/>
      <c r="P327" s="141"/>
      <c r="Q327" s="117"/>
    </row>
    <row r="328" spans="1:17" ht="15.75" customHeight="1" thickBot="1">
      <c r="A328" s="118"/>
      <c r="B328" s="172"/>
      <c r="C328" s="124"/>
      <c r="D328" s="105"/>
      <c r="E328" s="123"/>
      <c r="F328" s="167"/>
      <c r="G328" s="167"/>
      <c r="H328" s="142"/>
      <c r="I328" s="148"/>
      <c r="J328" s="175"/>
      <c r="K328" s="370"/>
      <c r="L328" s="174"/>
      <c r="M328" s="123"/>
      <c r="N328" s="142"/>
      <c r="O328" s="123"/>
      <c r="P328" s="141"/>
      <c r="Q328" s="117"/>
    </row>
    <row r="329" spans="1:17" ht="15.75" customHeight="1">
      <c r="A329" s="151"/>
      <c r="B329" s="371"/>
      <c r="C329" s="153"/>
      <c r="D329" s="103"/>
      <c r="E329" s="154"/>
      <c r="F329" s="372"/>
      <c r="G329" s="372"/>
      <c r="H329" s="372"/>
      <c r="I329" s="153"/>
      <c r="J329" s="101"/>
      <c r="K329" s="373"/>
      <c r="L329" s="101"/>
      <c r="M329" s="154"/>
      <c r="N329" s="372"/>
      <c r="O329" s="154"/>
      <c r="P329" s="155"/>
      <c r="Q329" s="103"/>
    </row>
    <row r="330" spans="1:17" ht="15.75" customHeight="1">
      <c r="A330" s="367"/>
      <c r="B330" s="408"/>
      <c r="C330" s="149"/>
      <c r="D330" s="136"/>
      <c r="E330" s="150"/>
      <c r="F330" s="409"/>
      <c r="G330" s="409"/>
      <c r="H330" s="409"/>
      <c r="I330" s="149"/>
      <c r="J330" s="107"/>
      <c r="K330" s="370"/>
      <c r="L330" s="107"/>
      <c r="M330" s="150"/>
      <c r="N330" s="409"/>
      <c r="O330" s="150"/>
      <c r="P330" s="169"/>
      <c r="Q330" s="136"/>
    </row>
    <row r="331" spans="1:17" ht="15.75" customHeight="1">
      <c r="A331" s="367"/>
      <c r="B331" s="408"/>
      <c r="C331" s="149"/>
      <c r="D331" s="136"/>
      <c r="E331" s="150"/>
      <c r="F331" s="409"/>
      <c r="G331" s="409"/>
      <c r="H331" s="409"/>
      <c r="I331" s="149"/>
      <c r="J331" s="107"/>
      <c r="K331" s="370"/>
      <c r="L331" s="107"/>
      <c r="M331" s="150"/>
      <c r="N331" s="409"/>
      <c r="O331" s="150"/>
      <c r="P331" s="169"/>
      <c r="Q331" s="136"/>
    </row>
    <row r="332" spans="1:17" ht="15.75" customHeight="1">
      <c r="A332" s="367"/>
      <c r="B332" s="408"/>
      <c r="C332" s="149"/>
      <c r="D332" s="136"/>
      <c r="E332" s="150"/>
      <c r="F332" s="409"/>
      <c r="G332" s="409"/>
      <c r="H332" s="409"/>
      <c r="I332" s="149"/>
      <c r="J332" s="107"/>
      <c r="K332" s="370"/>
      <c r="L332" s="107"/>
      <c r="M332" s="150"/>
      <c r="N332" s="409"/>
      <c r="O332" s="150"/>
      <c r="P332" s="169"/>
      <c r="Q332" s="136"/>
    </row>
    <row r="333" spans="1:17" ht="15.75" customHeight="1" thickBot="1">
      <c r="A333" s="374"/>
      <c r="B333" s="375"/>
      <c r="C333" s="376"/>
      <c r="D333" s="377"/>
      <c r="E333" s="378"/>
      <c r="F333" s="379"/>
      <c r="G333" s="379"/>
      <c r="H333" s="379"/>
      <c r="I333" s="376"/>
      <c r="J333" s="380"/>
      <c r="K333" s="381"/>
      <c r="L333" s="380"/>
      <c r="M333" s="378"/>
      <c r="N333" s="379"/>
      <c r="O333" s="378"/>
      <c r="P333" s="382"/>
      <c r="Q333" s="377"/>
    </row>
    <row r="334" spans="1:17" ht="15.75" customHeight="1">
      <c r="A334" s="118"/>
      <c r="B334" s="172"/>
      <c r="C334" s="124"/>
      <c r="D334" s="105"/>
      <c r="E334" s="123"/>
      <c r="F334" s="167"/>
      <c r="G334" s="167"/>
      <c r="H334" s="142"/>
      <c r="I334" s="148"/>
      <c r="J334" s="173"/>
      <c r="K334" s="370"/>
      <c r="L334" s="174"/>
      <c r="M334" s="123"/>
      <c r="N334" s="142"/>
      <c r="O334" s="123"/>
      <c r="P334" s="141"/>
      <c r="Q334" s="117"/>
    </row>
    <row r="335" spans="1:17" ht="15.75" customHeight="1">
      <c r="A335" s="118">
        <v>218</v>
      </c>
      <c r="B335" s="1927" t="s">
        <v>1527</v>
      </c>
      <c r="C335" s="124"/>
      <c r="D335" s="105"/>
      <c r="E335" s="123"/>
      <c r="F335" s="167"/>
      <c r="G335" s="167"/>
      <c r="H335" s="142"/>
      <c r="I335" s="148" t="s">
        <v>1534</v>
      </c>
      <c r="J335" s="99">
        <v>2016</v>
      </c>
      <c r="K335" s="119"/>
      <c r="L335" s="108"/>
      <c r="M335" s="123"/>
      <c r="N335" s="142"/>
      <c r="O335" s="123" t="s">
        <v>1554</v>
      </c>
      <c r="P335" s="141">
        <v>555684800</v>
      </c>
      <c r="Q335" s="117"/>
    </row>
    <row r="336" spans="1:17" ht="15.75" customHeight="1">
      <c r="A336" s="118"/>
      <c r="B336" s="1927"/>
      <c r="C336" s="124"/>
      <c r="D336" s="105"/>
      <c r="E336" s="123"/>
      <c r="F336" s="167"/>
      <c r="G336" s="167"/>
      <c r="H336" s="142"/>
      <c r="I336" s="148"/>
      <c r="J336" s="99"/>
      <c r="K336" s="119"/>
      <c r="L336" s="108"/>
      <c r="M336" s="123"/>
      <c r="N336" s="142"/>
      <c r="O336" s="123"/>
      <c r="P336" s="141"/>
      <c r="Q336" s="117"/>
    </row>
    <row r="337" spans="1:17" ht="15.75" customHeight="1">
      <c r="A337" s="118">
        <v>219</v>
      </c>
      <c r="B337" s="1927" t="s">
        <v>1528</v>
      </c>
      <c r="C337" s="124"/>
      <c r="D337" s="105"/>
      <c r="E337" s="123"/>
      <c r="F337" s="167"/>
      <c r="G337" s="167"/>
      <c r="H337" s="142"/>
      <c r="I337" s="148" t="s">
        <v>1533</v>
      </c>
      <c r="J337" s="183" t="s">
        <v>1548</v>
      </c>
      <c r="K337" s="182" t="s">
        <v>1549</v>
      </c>
      <c r="L337" s="108"/>
      <c r="M337" s="123" t="s">
        <v>1553</v>
      </c>
      <c r="N337" s="142"/>
      <c r="O337" s="123" t="s">
        <v>1554</v>
      </c>
      <c r="P337" s="141">
        <v>596755000</v>
      </c>
      <c r="Q337" s="117"/>
    </row>
    <row r="338" spans="1:17" ht="15.75" customHeight="1">
      <c r="A338" s="118"/>
      <c r="B338" s="1927"/>
      <c r="C338" s="124"/>
      <c r="D338" s="105"/>
      <c r="E338" s="123"/>
      <c r="F338" s="167"/>
      <c r="G338" s="167"/>
      <c r="H338" s="142"/>
      <c r="I338" s="148"/>
      <c r="J338" s="99"/>
      <c r="K338" s="183"/>
      <c r="L338" s="108"/>
      <c r="M338" s="123"/>
      <c r="N338" s="142"/>
      <c r="O338" s="123"/>
      <c r="P338" s="141"/>
      <c r="Q338" s="117"/>
    </row>
    <row r="339" spans="1:17" ht="15.75" customHeight="1">
      <c r="A339" s="118">
        <v>220</v>
      </c>
      <c r="B339" s="1927" t="s">
        <v>1552</v>
      </c>
      <c r="C339" s="124"/>
      <c r="D339" s="105"/>
      <c r="E339" s="123"/>
      <c r="F339" s="167"/>
      <c r="G339" s="167"/>
      <c r="H339" s="142"/>
      <c r="I339" s="148" t="s">
        <v>1426</v>
      </c>
      <c r="J339" s="183" t="s">
        <v>1551</v>
      </c>
      <c r="K339" s="182" t="s">
        <v>1550</v>
      </c>
      <c r="L339" s="108"/>
      <c r="M339" s="123" t="s">
        <v>1553</v>
      </c>
      <c r="N339" s="142"/>
      <c r="O339" s="123" t="s">
        <v>1554</v>
      </c>
      <c r="P339" s="141">
        <v>343212000</v>
      </c>
      <c r="Q339" s="117"/>
    </row>
    <row r="340" spans="1:17" ht="15.75" customHeight="1">
      <c r="A340" s="118"/>
      <c r="B340" s="1927"/>
      <c r="C340" s="124"/>
      <c r="D340" s="105"/>
      <c r="E340" s="123"/>
      <c r="F340" s="167"/>
      <c r="G340" s="167"/>
      <c r="H340" s="142"/>
      <c r="I340" s="148"/>
      <c r="J340" s="99"/>
      <c r="K340" s="183"/>
      <c r="L340" s="108"/>
      <c r="M340" s="123"/>
      <c r="N340" s="142"/>
      <c r="O340" s="123"/>
      <c r="P340" s="141"/>
      <c r="Q340" s="117"/>
    </row>
    <row r="341" spans="1:17" ht="15.75" customHeight="1">
      <c r="A341" s="118"/>
      <c r="B341" s="1928"/>
      <c r="C341" s="124"/>
      <c r="D341" s="105"/>
      <c r="E341" s="123"/>
      <c r="F341" s="167"/>
      <c r="G341" s="167"/>
      <c r="H341" s="142"/>
      <c r="I341" s="148"/>
      <c r="J341" s="99"/>
      <c r="K341" s="119"/>
      <c r="L341" s="108"/>
      <c r="M341" s="123"/>
      <c r="N341" s="142"/>
      <c r="O341" s="123"/>
      <c r="P341" s="141"/>
      <c r="Q341" s="117"/>
    </row>
    <row r="342" spans="1:17" ht="15.75" customHeight="1">
      <c r="A342" s="118">
        <v>221</v>
      </c>
      <c r="B342" s="1927" t="s">
        <v>1529</v>
      </c>
      <c r="C342" s="124"/>
      <c r="D342" s="105"/>
      <c r="E342" s="123"/>
      <c r="F342" s="167"/>
      <c r="G342" s="167"/>
      <c r="H342" s="142"/>
      <c r="I342" s="148" t="s">
        <v>1458</v>
      </c>
      <c r="J342" s="177" t="s">
        <v>1548</v>
      </c>
      <c r="K342" s="176" t="s">
        <v>1547</v>
      </c>
      <c r="L342" s="108"/>
      <c r="M342" s="123" t="s">
        <v>1553</v>
      </c>
      <c r="N342" s="142"/>
      <c r="O342" s="123" t="s">
        <v>1554</v>
      </c>
      <c r="P342" s="141">
        <v>1385448000</v>
      </c>
      <c r="Q342" s="117"/>
    </row>
    <row r="343" spans="1:17" ht="15.75" customHeight="1">
      <c r="A343" s="118"/>
      <c r="B343" s="1927"/>
      <c r="C343" s="124"/>
      <c r="D343" s="105"/>
      <c r="E343" s="123"/>
      <c r="F343" s="167"/>
      <c r="G343" s="167"/>
      <c r="H343" s="142"/>
      <c r="I343" s="148"/>
      <c r="J343" s="99"/>
      <c r="K343" s="177" t="s">
        <v>1548</v>
      </c>
      <c r="L343" s="108"/>
      <c r="M343" s="123"/>
      <c r="N343" s="142"/>
      <c r="O343" s="123"/>
      <c r="P343" s="141"/>
      <c r="Q343" s="117"/>
    </row>
    <row r="344" spans="1:17" ht="15.75" customHeight="1">
      <c r="A344" s="118"/>
      <c r="B344" s="1928"/>
      <c r="C344" s="124"/>
      <c r="D344" s="105"/>
      <c r="E344" s="123"/>
      <c r="F344" s="167"/>
      <c r="G344" s="167"/>
      <c r="H344" s="142"/>
      <c r="I344" s="148"/>
      <c r="J344" s="99"/>
      <c r="K344" s="119"/>
      <c r="L344" s="108"/>
      <c r="M344" s="123"/>
      <c r="N344" s="142"/>
      <c r="O344" s="123"/>
      <c r="P344" s="141"/>
      <c r="Q344" s="117"/>
    </row>
    <row r="345" spans="1:17" ht="15.75" customHeight="1">
      <c r="A345" s="118">
        <v>222</v>
      </c>
      <c r="B345" s="1927" t="s">
        <v>1530</v>
      </c>
      <c r="C345" s="124"/>
      <c r="D345" s="105"/>
      <c r="E345" s="123"/>
      <c r="F345" s="167"/>
      <c r="G345" s="167"/>
      <c r="H345" s="142"/>
      <c r="I345" s="148" t="s">
        <v>961</v>
      </c>
      <c r="J345" s="180" t="s">
        <v>1544</v>
      </c>
      <c r="K345" s="178" t="s">
        <v>1543</v>
      </c>
      <c r="L345" s="108"/>
      <c r="M345" s="123"/>
      <c r="N345" s="142"/>
      <c r="O345" s="123" t="s">
        <v>1554</v>
      </c>
      <c r="P345" s="141">
        <v>174429000</v>
      </c>
      <c r="Q345" s="117"/>
    </row>
    <row r="346" spans="1:17" ht="15.75" customHeight="1">
      <c r="A346" s="118"/>
      <c r="B346" s="1927"/>
      <c r="C346" s="124"/>
      <c r="D346" s="105"/>
      <c r="E346" s="123"/>
      <c r="F346" s="167"/>
      <c r="G346" s="167"/>
      <c r="H346" s="142"/>
      <c r="I346" s="148"/>
      <c r="J346" s="180"/>
      <c r="K346" s="179"/>
      <c r="L346" s="108"/>
      <c r="M346" s="123"/>
      <c r="N346" s="142"/>
      <c r="O346" s="123"/>
      <c r="P346" s="141"/>
      <c r="Q346" s="117"/>
    </row>
    <row r="347" spans="1:17" ht="15.75" customHeight="1">
      <c r="A347" s="118"/>
      <c r="B347" s="1928"/>
      <c r="C347" s="124"/>
      <c r="D347" s="105"/>
      <c r="E347" s="123"/>
      <c r="F347" s="167"/>
      <c r="G347" s="167"/>
      <c r="H347" s="142"/>
      <c r="I347" s="148"/>
      <c r="J347" s="99"/>
      <c r="K347" s="119"/>
      <c r="L347" s="108"/>
      <c r="M347" s="123"/>
      <c r="N347" s="142"/>
      <c r="O347" s="123"/>
      <c r="P347" s="141"/>
      <c r="Q347" s="117"/>
    </row>
    <row r="348" spans="1:17" ht="15.75" customHeight="1">
      <c r="A348" s="118">
        <v>223</v>
      </c>
      <c r="B348" s="1927" t="s">
        <v>1531</v>
      </c>
      <c r="C348" s="124"/>
      <c r="D348" s="105"/>
      <c r="E348" s="123"/>
      <c r="F348" s="167"/>
      <c r="G348" s="167"/>
      <c r="H348" s="142"/>
      <c r="I348" s="148" t="s">
        <v>961</v>
      </c>
      <c r="J348" s="177" t="s">
        <v>1544</v>
      </c>
      <c r="K348" s="176" t="s">
        <v>1545</v>
      </c>
      <c r="L348" s="108"/>
      <c r="M348" s="123"/>
      <c r="N348" s="142"/>
      <c r="O348" s="123" t="s">
        <v>1554</v>
      </c>
      <c r="P348" s="141">
        <v>206592000</v>
      </c>
      <c r="Q348" s="117"/>
    </row>
    <row r="349" spans="1:17" ht="15.75" customHeight="1">
      <c r="A349" s="118"/>
      <c r="B349" s="1927"/>
      <c r="C349" s="124"/>
      <c r="D349" s="105"/>
      <c r="E349" s="123"/>
      <c r="F349" s="167"/>
      <c r="G349" s="167"/>
      <c r="H349" s="142"/>
      <c r="I349" s="148"/>
      <c r="J349" s="99"/>
      <c r="K349" s="177"/>
      <c r="L349" s="108"/>
      <c r="M349" s="123"/>
      <c r="N349" s="142"/>
      <c r="O349" s="123"/>
      <c r="P349" s="141"/>
      <c r="Q349" s="117"/>
    </row>
    <row r="350" spans="1:17" ht="15.75" customHeight="1">
      <c r="A350" s="118"/>
      <c r="B350" s="1928"/>
      <c r="C350" s="124"/>
      <c r="D350" s="105"/>
      <c r="E350" s="123"/>
      <c r="F350" s="167"/>
      <c r="G350" s="167"/>
      <c r="H350" s="142"/>
      <c r="I350" s="148"/>
      <c r="J350" s="99"/>
      <c r="K350" s="119"/>
      <c r="L350" s="108"/>
      <c r="M350" s="123"/>
      <c r="N350" s="142"/>
      <c r="O350" s="123"/>
      <c r="P350" s="141"/>
      <c r="Q350" s="117"/>
    </row>
    <row r="351" spans="1:17" ht="15.75" customHeight="1">
      <c r="A351" s="118">
        <v>224</v>
      </c>
      <c r="B351" s="1927" t="s">
        <v>1532</v>
      </c>
      <c r="C351" s="124"/>
      <c r="D351" s="105"/>
      <c r="E351" s="123"/>
      <c r="F351" s="167"/>
      <c r="G351" s="167"/>
      <c r="H351" s="142"/>
      <c r="I351" s="148" t="s">
        <v>961</v>
      </c>
      <c r="J351" s="181" t="s">
        <v>1544</v>
      </c>
      <c r="K351" s="176" t="s">
        <v>1546</v>
      </c>
      <c r="L351" s="108"/>
      <c r="M351" s="123"/>
      <c r="N351" s="142"/>
      <c r="O351" s="123" t="s">
        <v>1554</v>
      </c>
      <c r="P351" s="141">
        <v>143593000</v>
      </c>
      <c r="Q351" s="117"/>
    </row>
    <row r="352" spans="1:17" ht="15.75" customHeight="1">
      <c r="A352" s="118"/>
      <c r="B352" s="1927"/>
      <c r="C352" s="124"/>
      <c r="D352" s="105"/>
      <c r="E352" s="123"/>
      <c r="F352" s="167"/>
      <c r="G352" s="167"/>
      <c r="H352" s="142"/>
      <c r="I352" s="148"/>
      <c r="J352" s="99"/>
      <c r="K352" s="181"/>
      <c r="L352" s="108"/>
      <c r="M352" s="123"/>
      <c r="N352" s="142"/>
      <c r="O352" s="123"/>
      <c r="P352" s="141"/>
      <c r="Q352" s="117"/>
    </row>
    <row r="353" spans="1:17" ht="15.75" customHeight="1">
      <c r="A353" s="118"/>
      <c r="B353" s="1928"/>
      <c r="C353" s="124"/>
      <c r="D353" s="105"/>
      <c r="E353" s="123"/>
      <c r="F353" s="167"/>
      <c r="G353" s="167"/>
      <c r="H353" s="142"/>
      <c r="I353" s="148"/>
      <c r="J353" s="99"/>
      <c r="K353" s="119"/>
      <c r="L353" s="108"/>
      <c r="M353" s="123"/>
      <c r="N353" s="142"/>
      <c r="O353" s="123"/>
      <c r="P353" s="141"/>
      <c r="Q353" s="117"/>
    </row>
    <row r="354" spans="1:17" ht="15.75" customHeight="1">
      <c r="A354" s="118"/>
      <c r="B354" s="142"/>
      <c r="C354" s="124"/>
      <c r="D354" s="105"/>
      <c r="E354" s="123"/>
      <c r="F354" s="167"/>
      <c r="G354" s="167"/>
      <c r="H354" s="142"/>
      <c r="I354" s="148"/>
      <c r="J354" s="99"/>
      <c r="K354" s="119"/>
      <c r="L354" s="108"/>
      <c r="M354" s="123"/>
      <c r="N354" s="142"/>
      <c r="O354" s="123"/>
      <c r="P354" s="141"/>
      <c r="Q354" s="117"/>
    </row>
    <row r="355" spans="1:17">
      <c r="A355" s="116" t="s">
        <v>1505</v>
      </c>
      <c r="B355" s="121" t="s">
        <v>1506</v>
      </c>
      <c r="C355" s="108"/>
      <c r="D355" s="117"/>
      <c r="E355" s="99"/>
      <c r="F355" s="119"/>
      <c r="G355" s="119"/>
      <c r="H355" s="105"/>
      <c r="I355" s="117"/>
      <c r="J355" s="99"/>
      <c r="K355" s="119"/>
      <c r="L355" s="108"/>
      <c r="M355" s="99"/>
      <c r="N355" s="108"/>
      <c r="O355" s="99"/>
      <c r="P355" s="141">
        <f>P356</f>
        <v>6500501134</v>
      </c>
      <c r="Q355" s="117"/>
    </row>
    <row r="356" spans="1:17">
      <c r="A356" s="116"/>
      <c r="B356" s="121" t="s">
        <v>1508</v>
      </c>
      <c r="C356" s="106"/>
      <c r="D356" s="117"/>
      <c r="E356" s="99"/>
      <c r="F356" s="119"/>
      <c r="G356" s="119"/>
      <c r="H356" s="105"/>
      <c r="I356" s="117" t="s">
        <v>1061</v>
      </c>
      <c r="J356" s="99"/>
      <c r="K356" s="119"/>
      <c r="L356" s="108"/>
      <c r="M356" s="99"/>
      <c r="N356" s="108"/>
      <c r="O356" s="99" t="s">
        <v>886</v>
      </c>
      <c r="P356" s="141">
        <v>6500501134</v>
      </c>
      <c r="Q356" s="117"/>
    </row>
    <row r="357" spans="1:17" ht="9.75" customHeight="1" thickBot="1">
      <c r="A357" s="125"/>
      <c r="B357" s="114"/>
      <c r="C357" s="109"/>
      <c r="D357" s="109"/>
      <c r="E357" s="111"/>
      <c r="F357" s="113"/>
      <c r="G357" s="113"/>
      <c r="H357" s="114"/>
      <c r="I357" s="109"/>
      <c r="J357" s="111"/>
      <c r="K357" s="113"/>
      <c r="L357" s="112"/>
      <c r="M357" s="111"/>
      <c r="N357" s="112"/>
      <c r="O357" s="111"/>
      <c r="P357" s="168"/>
      <c r="Q357" s="109"/>
    </row>
    <row r="358" spans="1:17" ht="11.25" customHeight="1">
      <c r="A358" s="136"/>
      <c r="B358" s="136"/>
      <c r="C358" s="136"/>
      <c r="D358" s="136"/>
      <c r="E358" s="107"/>
      <c r="F358" s="107"/>
      <c r="G358" s="107"/>
      <c r="H358" s="136"/>
      <c r="I358" s="136"/>
      <c r="J358" s="107"/>
      <c r="K358" s="107"/>
      <c r="L358" s="107"/>
      <c r="M358" s="107"/>
      <c r="N358" s="107"/>
      <c r="O358" s="107"/>
      <c r="P358" s="169"/>
      <c r="Q358" s="136"/>
    </row>
    <row r="359" spans="1:17">
      <c r="A359" s="98"/>
      <c r="B359" s="98"/>
      <c r="C359" s="98"/>
      <c r="D359" s="98"/>
      <c r="E359" s="99"/>
      <c r="F359" s="99"/>
      <c r="G359" s="99"/>
      <c r="H359" s="98"/>
      <c r="I359" s="98"/>
      <c r="J359" s="99"/>
      <c r="K359" s="99"/>
      <c r="L359" s="99"/>
      <c r="M359" s="99"/>
      <c r="N359" s="128" t="s">
        <v>1705</v>
      </c>
      <c r="O359" s="99"/>
      <c r="P359" s="99"/>
      <c r="Q359" s="98"/>
    </row>
    <row r="360" spans="1:17">
      <c r="A360" s="98"/>
      <c r="B360" s="1862" t="s">
        <v>887</v>
      </c>
      <c r="C360" s="1862"/>
      <c r="D360" s="1862"/>
      <c r="E360" s="1862"/>
      <c r="F360" s="1862"/>
      <c r="G360" s="126"/>
      <c r="H360" s="126"/>
      <c r="J360" s="128"/>
      <c r="K360" s="128"/>
      <c r="L360" s="128"/>
      <c r="M360" s="128"/>
      <c r="N360" s="128" t="s">
        <v>888</v>
      </c>
      <c r="O360" s="128"/>
      <c r="P360" s="99"/>
      <c r="Q360" s="98"/>
    </row>
    <row r="361" spans="1:17">
      <c r="A361" s="98"/>
      <c r="B361" s="1862" t="s">
        <v>1706</v>
      </c>
      <c r="C361" s="1862"/>
      <c r="D361" s="1862"/>
      <c r="E361" s="1862"/>
      <c r="F361" s="1862"/>
      <c r="G361" s="126"/>
      <c r="H361" s="126"/>
      <c r="J361" s="184"/>
      <c r="K361" s="128"/>
      <c r="L361" s="128"/>
      <c r="M361" s="128"/>
      <c r="N361" s="128"/>
      <c r="O361" s="128"/>
      <c r="P361" s="98"/>
      <c r="Q361" s="98"/>
    </row>
    <row r="362" spans="1:17">
      <c r="A362" s="98"/>
      <c r="B362" s="1862" t="s">
        <v>1707</v>
      </c>
      <c r="C362" s="1862"/>
      <c r="D362" s="1862"/>
      <c r="E362" s="1862"/>
      <c r="F362" s="1862"/>
      <c r="G362" s="130"/>
      <c r="H362" s="130"/>
      <c r="J362" s="129"/>
      <c r="K362" s="129"/>
      <c r="L362" s="129"/>
      <c r="M362" s="130"/>
      <c r="N362" s="129"/>
      <c r="O362" s="170"/>
      <c r="P362" s="98"/>
      <c r="Q362" s="98"/>
    </row>
    <row r="363" spans="1:17">
      <c r="A363" s="98"/>
      <c r="B363" s="187"/>
      <c r="C363" s="129"/>
      <c r="D363" s="129"/>
      <c r="E363" s="129"/>
      <c r="F363" s="129"/>
      <c r="G363" s="130"/>
      <c r="H363" s="130"/>
      <c r="J363" s="129"/>
      <c r="K363" s="129"/>
      <c r="L363" s="129"/>
      <c r="M363" s="130"/>
      <c r="N363" s="129"/>
      <c r="O363" s="127"/>
      <c r="P363" s="98"/>
      <c r="Q363" s="98"/>
    </row>
    <row r="364" spans="1:17" ht="11.25" customHeight="1">
      <c r="A364" s="98"/>
      <c r="B364" s="235"/>
      <c r="C364" s="129"/>
      <c r="D364" s="129"/>
      <c r="E364" s="129"/>
      <c r="F364" s="129"/>
      <c r="G364" s="130"/>
      <c r="H364" s="130"/>
      <c r="J364" s="129"/>
      <c r="K364" s="129"/>
      <c r="L364" s="129"/>
      <c r="M364" s="130"/>
      <c r="N364" s="129"/>
      <c r="O364" s="127"/>
      <c r="P364" s="99"/>
      <c r="Q364" s="98"/>
    </row>
    <row r="365" spans="1:17" ht="10.5" customHeight="1">
      <c r="A365" s="98"/>
      <c r="B365" s="235"/>
      <c r="C365" s="129"/>
      <c r="D365" s="129"/>
      <c r="E365" s="129"/>
      <c r="F365" s="129"/>
      <c r="G365" s="130"/>
      <c r="H365" s="130"/>
      <c r="J365" s="129"/>
      <c r="K365" s="129"/>
      <c r="L365" s="129"/>
      <c r="M365" s="130"/>
      <c r="N365" s="129"/>
      <c r="O365" s="171"/>
      <c r="P365" s="99"/>
      <c r="Q365" s="98"/>
    </row>
    <row r="366" spans="1:17">
      <c r="A366" s="98"/>
      <c r="B366" s="239"/>
      <c r="C366" s="129"/>
      <c r="D366" s="129"/>
      <c r="E366" s="129"/>
      <c r="F366" s="129"/>
      <c r="G366" s="132"/>
      <c r="H366" s="132"/>
      <c r="J366" s="129"/>
      <c r="K366" s="129"/>
      <c r="L366" s="129"/>
      <c r="M366" s="132"/>
      <c r="N366" s="129"/>
      <c r="O366" s="132"/>
      <c r="P366" s="99"/>
      <c r="Q366" s="98"/>
    </row>
    <row r="367" spans="1:17">
      <c r="B367" s="1861" t="s">
        <v>1708</v>
      </c>
      <c r="C367" s="1861"/>
      <c r="D367" s="1861"/>
      <c r="E367" s="1861"/>
      <c r="F367" s="1861"/>
      <c r="G367" s="126"/>
      <c r="H367" s="126"/>
      <c r="J367" s="133"/>
      <c r="K367" s="133"/>
      <c r="L367" s="133"/>
      <c r="M367" s="133"/>
      <c r="N367" s="133" t="s">
        <v>890</v>
      </c>
      <c r="O367" s="133"/>
    </row>
    <row r="368" spans="1:17">
      <c r="B368" s="1862" t="s">
        <v>1943</v>
      </c>
      <c r="C368" s="1862"/>
      <c r="D368" s="1862"/>
      <c r="E368" s="1862"/>
      <c r="F368" s="1862"/>
      <c r="J368" s="128"/>
      <c r="K368" s="128"/>
      <c r="L368" s="128"/>
      <c r="M368" s="128"/>
      <c r="N368" s="128" t="s">
        <v>891</v>
      </c>
      <c r="O368" s="128"/>
    </row>
  </sheetData>
  <autoFilter ref="A10:Q357" xr:uid="{00000000-0009-0000-0000-000016000000}"/>
  <mergeCells count="36">
    <mergeCell ref="B368:F368"/>
    <mergeCell ref="B296:B297"/>
    <mergeCell ref="B298:B299"/>
    <mergeCell ref="B302:B303"/>
    <mergeCell ref="B304:B305"/>
    <mergeCell ref="B306:B307"/>
    <mergeCell ref="B308:B309"/>
    <mergeCell ref="B361:F361"/>
    <mergeCell ref="B348:B350"/>
    <mergeCell ref="B351:B353"/>
    <mergeCell ref="B318:B319"/>
    <mergeCell ref="B320:B321"/>
    <mergeCell ref="B322:B323"/>
    <mergeCell ref="B362:F362"/>
    <mergeCell ref="B367:F367"/>
    <mergeCell ref="A7:A9"/>
    <mergeCell ref="C7:D7"/>
    <mergeCell ref="F7:G7"/>
    <mergeCell ref="J7:K7"/>
    <mergeCell ref="B360:F360"/>
    <mergeCell ref="B310:B311"/>
    <mergeCell ref="B312:B313"/>
    <mergeCell ref="B314:B315"/>
    <mergeCell ref="B316:B317"/>
    <mergeCell ref="B326:B327"/>
    <mergeCell ref="B335:B336"/>
    <mergeCell ref="B337:B338"/>
    <mergeCell ref="B339:B341"/>
    <mergeCell ref="B342:B344"/>
    <mergeCell ref="B345:B347"/>
    <mergeCell ref="A1:Q1"/>
    <mergeCell ref="A2:Q2"/>
    <mergeCell ref="A3:Q3"/>
    <mergeCell ref="N5:Q5"/>
    <mergeCell ref="B6:G6"/>
    <mergeCell ref="N6:Q6"/>
  </mergeCells>
  <printOptions horizontalCentered="1"/>
  <pageMargins left="0.59055118110236227" right="0.70866141732283472" top="0.74803149606299213" bottom="0.74803149606299213" header="0.31496062992125984" footer="0.31496062992125984"/>
  <pageSetup paperSize="5" scale="75" orientation="landscape" horizontalDpi="4294967293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49"/>
  <sheetViews>
    <sheetView topLeftCell="A31" workbookViewId="0">
      <selection activeCell="I42" sqref="I42"/>
    </sheetView>
  </sheetViews>
  <sheetFormatPr baseColWidth="10" defaultColWidth="8.83203125" defaultRowHeight="15"/>
  <cols>
    <col min="1" max="1" width="4.5" style="81" customWidth="1"/>
    <col min="2" max="2" width="2.33203125" style="81" customWidth="1"/>
    <col min="3" max="3" width="15.1640625" style="81" customWidth="1"/>
    <col min="4" max="4" width="2.5" style="81" customWidth="1"/>
    <col min="5" max="5" width="6.1640625" style="81" customWidth="1"/>
    <col min="6" max="6" width="12.6640625" style="81" customWidth="1"/>
    <col min="7" max="7" width="14.6640625" style="81" customWidth="1"/>
    <col min="8" max="8" width="21.5" style="81" customWidth="1"/>
    <col min="9" max="9" width="10.33203125" style="81" customWidth="1"/>
    <col min="10" max="10" width="0.6640625" style="81" customWidth="1"/>
    <col min="11" max="16384" width="8.83203125" style="81"/>
  </cols>
  <sheetData>
    <row r="1" spans="1:15" ht="16">
      <c r="A1" s="77"/>
      <c r="B1" s="77"/>
      <c r="C1" s="78" t="s">
        <v>842</v>
      </c>
      <c r="D1" s="79"/>
      <c r="E1" s="78"/>
      <c r="F1" s="78"/>
      <c r="G1" s="78"/>
      <c r="H1" s="78"/>
      <c r="I1" s="78"/>
      <c r="J1" s="80"/>
      <c r="K1" s="80"/>
      <c r="L1" s="80"/>
      <c r="M1" s="80"/>
      <c r="N1" s="80"/>
      <c r="O1" s="80"/>
    </row>
    <row r="2" spans="1:15" ht="25">
      <c r="A2" s="77"/>
      <c r="B2" s="77"/>
      <c r="C2" s="82" t="s">
        <v>843</v>
      </c>
      <c r="D2" s="79"/>
      <c r="E2" s="83"/>
      <c r="F2" s="83"/>
      <c r="G2" s="83"/>
      <c r="H2" s="83"/>
      <c r="I2" s="83"/>
      <c r="J2" s="84"/>
      <c r="K2" s="84"/>
      <c r="L2" s="84"/>
      <c r="M2" s="84"/>
      <c r="N2" s="84"/>
      <c r="O2" s="84"/>
    </row>
    <row r="3" spans="1:15">
      <c r="A3" s="77"/>
      <c r="B3" s="77"/>
      <c r="C3" s="85" t="s">
        <v>844</v>
      </c>
      <c r="D3" s="79"/>
      <c r="E3" s="86"/>
      <c r="F3" s="86"/>
      <c r="G3" s="86"/>
      <c r="H3" s="86"/>
      <c r="I3" s="86"/>
      <c r="J3" s="87"/>
      <c r="K3" s="87"/>
      <c r="L3" s="87"/>
      <c r="M3" s="87"/>
      <c r="N3" s="87"/>
      <c r="O3" s="87"/>
    </row>
    <row r="4" spans="1:15" ht="16" thickBot="1">
      <c r="A4" s="88"/>
      <c r="B4" s="88"/>
      <c r="C4" s="89" t="s">
        <v>845</v>
      </c>
      <c r="D4" s="89"/>
      <c r="E4" s="89"/>
      <c r="F4" s="89"/>
      <c r="G4" s="89"/>
      <c r="H4" s="89"/>
      <c r="I4" s="89"/>
      <c r="J4" s="90"/>
      <c r="K4" s="87"/>
      <c r="L4" s="87"/>
      <c r="M4" s="87"/>
      <c r="N4" s="87"/>
      <c r="O4" s="87"/>
    </row>
    <row r="5" spans="1:15" ht="17" thickTop="1">
      <c r="A5" s="77"/>
      <c r="B5" s="77"/>
      <c r="C5" s="77"/>
      <c r="D5" s="77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</row>
    <row r="6" spans="1:15" ht="19">
      <c r="A6" s="1746" t="s">
        <v>846</v>
      </c>
      <c r="B6" s="1746"/>
      <c r="C6" s="1746"/>
      <c r="D6" s="1746"/>
      <c r="E6" s="1746"/>
      <c r="F6" s="1746"/>
      <c r="G6" s="1746"/>
      <c r="H6" s="1746"/>
      <c r="I6" s="1746"/>
      <c r="J6" s="1746"/>
    </row>
    <row r="7" spans="1:15" ht="19">
      <c r="A7" s="1747" t="s">
        <v>870</v>
      </c>
      <c r="B7" s="1747"/>
      <c r="C7" s="1747"/>
      <c r="D7" s="1747"/>
      <c r="E7" s="1747"/>
      <c r="F7" s="1747"/>
      <c r="G7" s="1747"/>
      <c r="H7" s="1747"/>
      <c r="I7" s="1747"/>
      <c r="J7" s="1747"/>
    </row>
    <row r="8" spans="1:15">
      <c r="A8" s="1748" t="s">
        <v>847</v>
      </c>
      <c r="B8" s="1748"/>
      <c r="C8" s="1749"/>
      <c r="D8" s="1749"/>
      <c r="E8" s="1749"/>
      <c r="F8" s="1749"/>
      <c r="G8" s="1749"/>
      <c r="H8" s="1749"/>
      <c r="I8" s="1749"/>
      <c r="J8" s="1749"/>
    </row>
    <row r="10" spans="1:15">
      <c r="A10" s="1743" t="s">
        <v>862</v>
      </c>
      <c r="B10" s="1743"/>
      <c r="C10" s="1743"/>
      <c r="D10" s="1743"/>
      <c r="E10" s="1743"/>
      <c r="F10" s="1743"/>
      <c r="G10" s="1743"/>
      <c r="H10" s="1743"/>
      <c r="I10" s="1743"/>
      <c r="J10" s="1743"/>
    </row>
    <row r="11" spans="1:15">
      <c r="A11" s="1743"/>
      <c r="B11" s="1743"/>
      <c r="C11" s="1743"/>
      <c r="D11" s="1743"/>
      <c r="E11" s="1743"/>
      <c r="F11" s="1743"/>
      <c r="G11" s="1743"/>
      <c r="H11" s="1743"/>
      <c r="I11" s="1743"/>
      <c r="J11" s="1743"/>
    </row>
    <row r="12" spans="1:15">
      <c r="A12" s="92"/>
      <c r="B12" s="92"/>
      <c r="C12" s="92"/>
      <c r="D12" s="92"/>
      <c r="E12" s="92"/>
      <c r="F12" s="92"/>
      <c r="G12" s="92"/>
      <c r="H12" s="92"/>
      <c r="I12" s="92"/>
      <c r="J12" s="92"/>
    </row>
    <row r="13" spans="1:15">
      <c r="A13" s="93" t="s">
        <v>848</v>
      </c>
      <c r="B13" s="93"/>
      <c r="C13" s="81" t="s">
        <v>849</v>
      </c>
      <c r="D13" s="81" t="s">
        <v>850</v>
      </c>
      <c r="E13" s="94" t="s">
        <v>863</v>
      </c>
    </row>
    <row r="14" spans="1:15">
      <c r="C14" s="81" t="s">
        <v>851</v>
      </c>
      <c r="D14" s="81" t="s">
        <v>850</v>
      </c>
      <c r="E14" s="81" t="s">
        <v>864</v>
      </c>
    </row>
    <row r="15" spans="1:15">
      <c r="C15" s="81" t="s">
        <v>852</v>
      </c>
      <c r="D15" s="81" t="s">
        <v>850</v>
      </c>
      <c r="E15" s="81" t="s">
        <v>865</v>
      </c>
    </row>
    <row r="16" spans="1:15">
      <c r="C16" s="81" t="s">
        <v>853</v>
      </c>
      <c r="D16" s="81" t="s">
        <v>850</v>
      </c>
      <c r="E16" s="81" t="s">
        <v>854</v>
      </c>
    </row>
    <row r="17" spans="1:10">
      <c r="C17" s="81" t="s">
        <v>855</v>
      </c>
    </row>
    <row r="19" spans="1:10">
      <c r="A19" s="93" t="s">
        <v>856</v>
      </c>
      <c r="B19" s="93"/>
      <c r="C19" s="81" t="s">
        <v>849</v>
      </c>
      <c r="D19" s="81" t="s">
        <v>850</v>
      </c>
      <c r="E19" s="94" t="s">
        <v>863</v>
      </c>
    </row>
    <row r="20" spans="1:10">
      <c r="C20" s="81" t="s">
        <v>851</v>
      </c>
      <c r="D20" s="81" t="s">
        <v>850</v>
      </c>
      <c r="E20" s="81" t="s">
        <v>864</v>
      </c>
    </row>
    <row r="21" spans="1:10">
      <c r="C21" s="81" t="s">
        <v>852</v>
      </c>
      <c r="D21" s="81" t="s">
        <v>850</v>
      </c>
      <c r="E21" s="460" t="s">
        <v>1940</v>
      </c>
    </row>
    <row r="22" spans="1:10">
      <c r="C22" s="81" t="s">
        <v>853</v>
      </c>
      <c r="D22" s="81" t="s">
        <v>850</v>
      </c>
      <c r="E22" s="81" t="s">
        <v>854</v>
      </c>
    </row>
    <row r="23" spans="1:10">
      <c r="C23" s="81" t="s">
        <v>857</v>
      </c>
    </row>
    <row r="25" spans="1:10" ht="15" customHeight="1">
      <c r="A25" s="1750" t="s">
        <v>1941</v>
      </c>
      <c r="B25" s="1743"/>
      <c r="C25" s="1743"/>
      <c r="D25" s="1743"/>
      <c r="E25" s="1743"/>
      <c r="F25" s="1743"/>
      <c r="G25" s="1743"/>
      <c r="H25" s="1743"/>
      <c r="I25" s="1743"/>
      <c r="J25" s="1743"/>
    </row>
    <row r="26" spans="1:10">
      <c r="A26" s="1743"/>
      <c r="B26" s="1743"/>
      <c r="C26" s="1743"/>
      <c r="D26" s="1743"/>
      <c r="E26" s="1743"/>
      <c r="F26" s="1743"/>
      <c r="G26" s="1743"/>
      <c r="H26" s="1743"/>
      <c r="I26" s="1743"/>
      <c r="J26" s="1743"/>
    </row>
    <row r="28" spans="1:10">
      <c r="A28" s="81" t="s">
        <v>858</v>
      </c>
      <c r="B28" s="1750" t="s">
        <v>1944</v>
      </c>
      <c r="C28" s="1743"/>
      <c r="D28" s="1743"/>
      <c r="E28" s="1743"/>
      <c r="F28" s="1743"/>
      <c r="G28" s="1743"/>
      <c r="H28" s="1743"/>
      <c r="I28" s="1743"/>
    </row>
    <row r="29" spans="1:10">
      <c r="B29" s="1743"/>
      <c r="C29" s="1743"/>
      <c r="D29" s="1743"/>
      <c r="E29" s="1743"/>
      <c r="F29" s="1743"/>
      <c r="G29" s="1743"/>
      <c r="H29" s="1743"/>
      <c r="I29" s="1743"/>
    </row>
    <row r="30" spans="1:10">
      <c r="B30" s="1744"/>
      <c r="C30" s="1744"/>
      <c r="D30" s="1744"/>
      <c r="E30" s="1744"/>
      <c r="F30" s="1744"/>
      <c r="G30" s="1744"/>
      <c r="H30" s="1744"/>
      <c r="I30" s="1744"/>
    </row>
    <row r="32" spans="1:10">
      <c r="A32" s="81" t="s">
        <v>866</v>
      </c>
      <c r="B32" s="1743" t="s">
        <v>867</v>
      </c>
      <c r="C32" s="1743"/>
      <c r="D32" s="1743"/>
      <c r="E32" s="1743"/>
      <c r="F32" s="1743"/>
      <c r="G32" s="1743"/>
      <c r="H32" s="1743"/>
      <c r="I32" s="1743"/>
    </row>
    <row r="33" spans="1:10">
      <c r="B33" s="1743"/>
      <c r="C33" s="1743"/>
      <c r="D33" s="1743"/>
      <c r="E33" s="1743"/>
      <c r="F33" s="1743"/>
      <c r="G33" s="1743"/>
      <c r="H33" s="1743"/>
      <c r="I33" s="1743"/>
    </row>
    <row r="34" spans="1:10">
      <c r="B34" s="1744"/>
      <c r="C34" s="1744"/>
      <c r="D34" s="1744"/>
      <c r="E34" s="1744"/>
      <c r="F34" s="1744"/>
      <c r="G34" s="1744"/>
      <c r="H34" s="1744"/>
      <c r="I34" s="1744"/>
    </row>
    <row r="35" spans="1:10">
      <c r="A35" s="1743" t="s">
        <v>868</v>
      </c>
      <c r="B35" s="1743"/>
      <c r="C35" s="1743"/>
      <c r="D35" s="1743"/>
      <c r="E35" s="1743"/>
      <c r="F35" s="1743"/>
      <c r="G35" s="1743"/>
      <c r="H35" s="1743"/>
      <c r="I35" s="1743"/>
      <c r="J35" s="1743"/>
    </row>
    <row r="36" spans="1:10">
      <c r="A36" s="1743"/>
      <c r="B36" s="1743"/>
      <c r="C36" s="1743"/>
      <c r="D36" s="1743"/>
      <c r="E36" s="1743"/>
      <c r="F36" s="1743"/>
      <c r="G36" s="1743"/>
      <c r="H36" s="1743"/>
      <c r="I36" s="1743"/>
      <c r="J36" s="1743"/>
    </row>
    <row r="37" spans="1:10">
      <c r="A37" s="1743"/>
      <c r="B37" s="1743"/>
      <c r="C37" s="1743"/>
      <c r="D37" s="1743"/>
      <c r="E37" s="1743"/>
      <c r="F37" s="1743"/>
      <c r="G37" s="1743"/>
      <c r="H37" s="1743"/>
      <c r="I37" s="1743"/>
      <c r="J37" s="1743"/>
    </row>
    <row r="38" spans="1:10">
      <c r="A38" s="1743"/>
      <c r="B38" s="1743"/>
      <c r="C38" s="1743"/>
      <c r="D38" s="1743"/>
      <c r="E38" s="1743"/>
      <c r="F38" s="1743"/>
      <c r="G38" s="1743"/>
      <c r="H38" s="1743"/>
      <c r="I38" s="1743"/>
      <c r="J38" s="1743"/>
    </row>
    <row r="39" spans="1:10">
      <c r="A39" s="1743"/>
      <c r="B39" s="1743"/>
      <c r="C39" s="1743"/>
      <c r="D39" s="1743"/>
      <c r="E39" s="1743"/>
      <c r="F39" s="1743"/>
      <c r="G39" s="1743"/>
      <c r="H39" s="1743"/>
      <c r="I39" s="1743"/>
      <c r="J39" s="1743"/>
    </row>
    <row r="40" spans="1:10">
      <c r="A40" s="1743"/>
      <c r="B40" s="1743"/>
      <c r="C40" s="1743"/>
      <c r="D40" s="1743"/>
      <c r="E40" s="1743"/>
      <c r="F40" s="1743"/>
      <c r="G40" s="1743"/>
      <c r="H40" s="1743"/>
      <c r="I40" s="1743"/>
      <c r="J40" s="1743"/>
    </row>
    <row r="41" spans="1:10">
      <c r="D41" s="97" t="s">
        <v>1945</v>
      </c>
      <c r="H41" s="460" t="s">
        <v>1946</v>
      </c>
    </row>
    <row r="42" spans="1:10">
      <c r="D42" s="95" t="s">
        <v>859</v>
      </c>
      <c r="H42" s="95" t="s">
        <v>860</v>
      </c>
      <c r="I42" s="95"/>
    </row>
    <row r="43" spans="1:10">
      <c r="D43" s="93"/>
      <c r="H43" s="93"/>
      <c r="I43" s="93"/>
    </row>
    <row r="44" spans="1:10">
      <c r="D44" s="93"/>
      <c r="H44" s="93"/>
      <c r="I44" s="93"/>
    </row>
    <row r="45" spans="1:10">
      <c r="D45" s="93"/>
      <c r="H45" s="93"/>
      <c r="I45" s="93"/>
    </row>
    <row r="46" spans="1:10">
      <c r="D46" s="93"/>
      <c r="H46" s="93"/>
      <c r="I46" s="93"/>
    </row>
    <row r="47" spans="1:10" ht="10.5" customHeight="1">
      <c r="D47" s="93"/>
      <c r="H47" s="93"/>
      <c r="I47" s="93"/>
    </row>
    <row r="48" spans="1:10">
      <c r="A48" s="96"/>
      <c r="C48" s="96"/>
      <c r="D48" s="96" t="s">
        <v>869</v>
      </c>
      <c r="H48" s="96" t="str">
        <f>E19</f>
        <v>AZWAN, S.So, ST</v>
      </c>
      <c r="I48" s="96"/>
    </row>
    <row r="49" spans="1:9">
      <c r="A49" s="93"/>
      <c r="C49" s="93"/>
      <c r="D49" s="461" t="s">
        <v>1942</v>
      </c>
      <c r="H49" s="461" t="s">
        <v>1942</v>
      </c>
      <c r="I49" s="93"/>
    </row>
  </sheetData>
  <mergeCells count="9">
    <mergeCell ref="A35:J37"/>
    <mergeCell ref="A38:J40"/>
    <mergeCell ref="B28:I30"/>
    <mergeCell ref="B32:I34"/>
    <mergeCell ref="A6:J6"/>
    <mergeCell ref="A7:J7"/>
    <mergeCell ref="A8:J8"/>
    <mergeCell ref="A10:J11"/>
    <mergeCell ref="A25:J26"/>
  </mergeCells>
  <printOptions horizontalCentered="1"/>
  <pageMargins left="0.78740157480314965" right="0.59055118110236227" top="0.43307086614173229" bottom="1.5354330708661419" header="0.31496062992125984" footer="0.31496062992125984"/>
  <pageSetup paperSize="5" orientation="portrait" verticalDpi="72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54"/>
  <sheetViews>
    <sheetView view="pageBreakPreview" topLeftCell="A4" zoomScale="80" zoomScaleNormal="80" zoomScaleSheetLayoutView="80" workbookViewId="0">
      <selection activeCell="H12" sqref="H12"/>
    </sheetView>
  </sheetViews>
  <sheetFormatPr baseColWidth="10" defaultColWidth="8.83203125" defaultRowHeight="15"/>
  <cols>
    <col min="1" max="1" width="8.83203125" style="822"/>
    <col min="2" max="2" width="44" style="822" customWidth="1"/>
    <col min="3" max="3" width="11" style="822" customWidth="1"/>
    <col min="4" max="4" width="15.33203125" style="822" customWidth="1"/>
    <col min="5" max="5" width="14.33203125" style="822" customWidth="1"/>
    <col min="6" max="6" width="8.5" style="822" customWidth="1"/>
    <col min="7" max="7" width="22" style="822" customWidth="1"/>
    <col min="8" max="8" width="20.5" style="822" customWidth="1"/>
    <col min="9" max="9" width="28.5" style="822" customWidth="1"/>
    <col min="10" max="10" width="14.5" style="822" customWidth="1"/>
    <col min="11" max="11" width="8.83203125" style="822"/>
    <col min="12" max="12" width="12.33203125" style="822" customWidth="1"/>
    <col min="13" max="13" width="16.1640625" style="822" customWidth="1"/>
    <col min="14" max="14" width="21.83203125" style="822" customWidth="1"/>
    <col min="15" max="15" width="14.5" style="822" customWidth="1"/>
    <col min="16" max="16" width="19.33203125" customWidth="1"/>
    <col min="17" max="17" width="12.5" customWidth="1"/>
    <col min="26" max="26" width="14.6640625" customWidth="1"/>
    <col min="251" max="251" width="40.1640625" customWidth="1"/>
    <col min="254" max="254" width="0.5" customWidth="1"/>
    <col min="255" max="255" width="6.5" customWidth="1"/>
    <col min="256" max="256" width="3" customWidth="1"/>
    <col min="257" max="257" width="6.5" customWidth="1"/>
    <col min="258" max="258" width="1.33203125" customWidth="1"/>
    <col min="259" max="259" width="13.33203125" customWidth="1"/>
    <col min="260" max="260" width="20.5" customWidth="1"/>
    <col min="261" max="261" width="0" hidden="1" customWidth="1"/>
    <col min="262" max="262" width="33.33203125" customWidth="1"/>
    <col min="265" max="265" width="8" customWidth="1"/>
    <col min="267" max="267" width="1.5" customWidth="1"/>
    <col min="268" max="268" width="21.83203125" customWidth="1"/>
    <col min="269" max="270" width="0" hidden="1" customWidth="1"/>
    <col min="272" max="272" width="13" bestFit="1" customWidth="1"/>
    <col min="273" max="273" width="12.5" customWidth="1"/>
    <col min="282" max="282" width="14.6640625" customWidth="1"/>
    <col min="507" max="507" width="40.1640625" customWidth="1"/>
    <col min="510" max="510" width="0.5" customWidth="1"/>
    <col min="511" max="511" width="6.5" customWidth="1"/>
    <col min="512" max="512" width="3" customWidth="1"/>
    <col min="513" max="513" width="6.5" customWidth="1"/>
    <col min="514" max="514" width="1.33203125" customWidth="1"/>
    <col min="515" max="515" width="13.33203125" customWidth="1"/>
    <col min="516" max="516" width="20.5" customWidth="1"/>
    <col min="517" max="517" width="0" hidden="1" customWidth="1"/>
    <col min="518" max="518" width="33.33203125" customWidth="1"/>
    <col min="521" max="521" width="8" customWidth="1"/>
    <col min="523" max="523" width="1.5" customWidth="1"/>
    <col min="524" max="524" width="21.83203125" customWidth="1"/>
    <col min="525" max="526" width="0" hidden="1" customWidth="1"/>
    <col min="528" max="528" width="13" bestFit="1" customWidth="1"/>
    <col min="529" max="529" width="12.5" customWidth="1"/>
    <col min="538" max="538" width="14.6640625" customWidth="1"/>
    <col min="763" max="763" width="40.1640625" customWidth="1"/>
    <col min="766" max="766" width="0.5" customWidth="1"/>
    <col min="767" max="767" width="6.5" customWidth="1"/>
    <col min="768" max="768" width="3" customWidth="1"/>
    <col min="769" max="769" width="6.5" customWidth="1"/>
    <col min="770" max="770" width="1.33203125" customWidth="1"/>
    <col min="771" max="771" width="13.33203125" customWidth="1"/>
    <col min="772" max="772" width="20.5" customWidth="1"/>
    <col min="773" max="773" width="0" hidden="1" customWidth="1"/>
    <col min="774" max="774" width="33.33203125" customWidth="1"/>
    <col min="777" max="777" width="8" customWidth="1"/>
    <col min="779" max="779" width="1.5" customWidth="1"/>
    <col min="780" max="780" width="21.83203125" customWidth="1"/>
    <col min="781" max="782" width="0" hidden="1" customWidth="1"/>
    <col min="784" max="784" width="13" bestFit="1" customWidth="1"/>
    <col min="785" max="785" width="12.5" customWidth="1"/>
    <col min="794" max="794" width="14.6640625" customWidth="1"/>
    <col min="1019" max="1019" width="40.1640625" customWidth="1"/>
    <col min="1022" max="1022" width="0.5" customWidth="1"/>
    <col min="1023" max="1023" width="6.5" customWidth="1"/>
    <col min="1024" max="1024" width="3" customWidth="1"/>
    <col min="1025" max="1025" width="6.5" customWidth="1"/>
    <col min="1026" max="1026" width="1.33203125" customWidth="1"/>
    <col min="1027" max="1027" width="13.33203125" customWidth="1"/>
    <col min="1028" max="1028" width="20.5" customWidth="1"/>
    <col min="1029" max="1029" width="0" hidden="1" customWidth="1"/>
    <col min="1030" max="1030" width="33.33203125" customWidth="1"/>
    <col min="1033" max="1033" width="8" customWidth="1"/>
    <col min="1035" max="1035" width="1.5" customWidth="1"/>
    <col min="1036" max="1036" width="21.83203125" customWidth="1"/>
    <col min="1037" max="1038" width="0" hidden="1" customWidth="1"/>
    <col min="1040" max="1040" width="13" bestFit="1" customWidth="1"/>
    <col min="1041" max="1041" width="12.5" customWidth="1"/>
    <col min="1050" max="1050" width="14.6640625" customWidth="1"/>
    <col min="1275" max="1275" width="40.1640625" customWidth="1"/>
    <col min="1278" max="1278" width="0.5" customWidth="1"/>
    <col min="1279" max="1279" width="6.5" customWidth="1"/>
    <col min="1280" max="1280" width="3" customWidth="1"/>
    <col min="1281" max="1281" width="6.5" customWidth="1"/>
    <col min="1282" max="1282" width="1.33203125" customWidth="1"/>
    <col min="1283" max="1283" width="13.33203125" customWidth="1"/>
    <col min="1284" max="1284" width="20.5" customWidth="1"/>
    <col min="1285" max="1285" width="0" hidden="1" customWidth="1"/>
    <col min="1286" max="1286" width="33.33203125" customWidth="1"/>
    <col min="1289" max="1289" width="8" customWidth="1"/>
    <col min="1291" max="1291" width="1.5" customWidth="1"/>
    <col min="1292" max="1292" width="21.83203125" customWidth="1"/>
    <col min="1293" max="1294" width="0" hidden="1" customWidth="1"/>
    <col min="1296" max="1296" width="13" bestFit="1" customWidth="1"/>
    <col min="1297" max="1297" width="12.5" customWidth="1"/>
    <col min="1306" max="1306" width="14.6640625" customWidth="1"/>
    <col min="1531" max="1531" width="40.1640625" customWidth="1"/>
    <col min="1534" max="1534" width="0.5" customWidth="1"/>
    <col min="1535" max="1535" width="6.5" customWidth="1"/>
    <col min="1536" max="1536" width="3" customWidth="1"/>
    <col min="1537" max="1537" width="6.5" customWidth="1"/>
    <col min="1538" max="1538" width="1.33203125" customWidth="1"/>
    <col min="1539" max="1539" width="13.33203125" customWidth="1"/>
    <col min="1540" max="1540" width="20.5" customWidth="1"/>
    <col min="1541" max="1541" width="0" hidden="1" customWidth="1"/>
    <col min="1542" max="1542" width="33.33203125" customWidth="1"/>
    <col min="1545" max="1545" width="8" customWidth="1"/>
    <col min="1547" max="1547" width="1.5" customWidth="1"/>
    <col min="1548" max="1548" width="21.83203125" customWidth="1"/>
    <col min="1549" max="1550" width="0" hidden="1" customWidth="1"/>
    <col min="1552" max="1552" width="13" bestFit="1" customWidth="1"/>
    <col min="1553" max="1553" width="12.5" customWidth="1"/>
    <col min="1562" max="1562" width="14.6640625" customWidth="1"/>
    <col min="1787" max="1787" width="40.1640625" customWidth="1"/>
    <col min="1790" max="1790" width="0.5" customWidth="1"/>
    <col min="1791" max="1791" width="6.5" customWidth="1"/>
    <col min="1792" max="1792" width="3" customWidth="1"/>
    <col min="1793" max="1793" width="6.5" customWidth="1"/>
    <col min="1794" max="1794" width="1.33203125" customWidth="1"/>
    <col min="1795" max="1795" width="13.33203125" customWidth="1"/>
    <col min="1796" max="1796" width="20.5" customWidth="1"/>
    <col min="1797" max="1797" width="0" hidden="1" customWidth="1"/>
    <col min="1798" max="1798" width="33.33203125" customWidth="1"/>
    <col min="1801" max="1801" width="8" customWidth="1"/>
    <col min="1803" max="1803" width="1.5" customWidth="1"/>
    <col min="1804" max="1804" width="21.83203125" customWidth="1"/>
    <col min="1805" max="1806" width="0" hidden="1" customWidth="1"/>
    <col min="1808" max="1808" width="13" bestFit="1" customWidth="1"/>
    <col min="1809" max="1809" width="12.5" customWidth="1"/>
    <col min="1818" max="1818" width="14.6640625" customWidth="1"/>
    <col min="2043" max="2043" width="40.1640625" customWidth="1"/>
    <col min="2046" max="2046" width="0.5" customWidth="1"/>
    <col min="2047" max="2047" width="6.5" customWidth="1"/>
    <col min="2048" max="2048" width="3" customWidth="1"/>
    <col min="2049" max="2049" width="6.5" customWidth="1"/>
    <col min="2050" max="2050" width="1.33203125" customWidth="1"/>
    <col min="2051" max="2051" width="13.33203125" customWidth="1"/>
    <col min="2052" max="2052" width="20.5" customWidth="1"/>
    <col min="2053" max="2053" width="0" hidden="1" customWidth="1"/>
    <col min="2054" max="2054" width="33.33203125" customWidth="1"/>
    <col min="2057" max="2057" width="8" customWidth="1"/>
    <col min="2059" max="2059" width="1.5" customWidth="1"/>
    <col min="2060" max="2060" width="21.83203125" customWidth="1"/>
    <col min="2061" max="2062" width="0" hidden="1" customWidth="1"/>
    <col min="2064" max="2064" width="13" bestFit="1" customWidth="1"/>
    <col min="2065" max="2065" width="12.5" customWidth="1"/>
    <col min="2074" max="2074" width="14.6640625" customWidth="1"/>
    <col min="2299" max="2299" width="40.1640625" customWidth="1"/>
    <col min="2302" max="2302" width="0.5" customWidth="1"/>
    <col min="2303" max="2303" width="6.5" customWidth="1"/>
    <col min="2304" max="2304" width="3" customWidth="1"/>
    <col min="2305" max="2305" width="6.5" customWidth="1"/>
    <col min="2306" max="2306" width="1.33203125" customWidth="1"/>
    <col min="2307" max="2307" width="13.33203125" customWidth="1"/>
    <col min="2308" max="2308" width="20.5" customWidth="1"/>
    <col min="2309" max="2309" width="0" hidden="1" customWidth="1"/>
    <col min="2310" max="2310" width="33.33203125" customWidth="1"/>
    <col min="2313" max="2313" width="8" customWidth="1"/>
    <col min="2315" max="2315" width="1.5" customWidth="1"/>
    <col min="2316" max="2316" width="21.83203125" customWidth="1"/>
    <col min="2317" max="2318" width="0" hidden="1" customWidth="1"/>
    <col min="2320" max="2320" width="13" bestFit="1" customWidth="1"/>
    <col min="2321" max="2321" width="12.5" customWidth="1"/>
    <col min="2330" max="2330" width="14.6640625" customWidth="1"/>
    <col min="2555" max="2555" width="40.1640625" customWidth="1"/>
    <col min="2558" max="2558" width="0.5" customWidth="1"/>
    <col min="2559" max="2559" width="6.5" customWidth="1"/>
    <col min="2560" max="2560" width="3" customWidth="1"/>
    <col min="2561" max="2561" width="6.5" customWidth="1"/>
    <col min="2562" max="2562" width="1.33203125" customWidth="1"/>
    <col min="2563" max="2563" width="13.33203125" customWidth="1"/>
    <col min="2564" max="2564" width="20.5" customWidth="1"/>
    <col min="2565" max="2565" width="0" hidden="1" customWidth="1"/>
    <col min="2566" max="2566" width="33.33203125" customWidth="1"/>
    <col min="2569" max="2569" width="8" customWidth="1"/>
    <col min="2571" max="2571" width="1.5" customWidth="1"/>
    <col min="2572" max="2572" width="21.83203125" customWidth="1"/>
    <col min="2573" max="2574" width="0" hidden="1" customWidth="1"/>
    <col min="2576" max="2576" width="13" bestFit="1" customWidth="1"/>
    <col min="2577" max="2577" width="12.5" customWidth="1"/>
    <col min="2586" max="2586" width="14.6640625" customWidth="1"/>
    <col min="2811" max="2811" width="40.1640625" customWidth="1"/>
    <col min="2814" max="2814" width="0.5" customWidth="1"/>
    <col min="2815" max="2815" width="6.5" customWidth="1"/>
    <col min="2816" max="2816" width="3" customWidth="1"/>
    <col min="2817" max="2817" width="6.5" customWidth="1"/>
    <col min="2818" max="2818" width="1.33203125" customWidth="1"/>
    <col min="2819" max="2819" width="13.33203125" customWidth="1"/>
    <col min="2820" max="2820" width="20.5" customWidth="1"/>
    <col min="2821" max="2821" width="0" hidden="1" customWidth="1"/>
    <col min="2822" max="2822" width="33.33203125" customWidth="1"/>
    <col min="2825" max="2825" width="8" customWidth="1"/>
    <col min="2827" max="2827" width="1.5" customWidth="1"/>
    <col min="2828" max="2828" width="21.83203125" customWidth="1"/>
    <col min="2829" max="2830" width="0" hidden="1" customWidth="1"/>
    <col min="2832" max="2832" width="13" bestFit="1" customWidth="1"/>
    <col min="2833" max="2833" width="12.5" customWidth="1"/>
    <col min="2842" max="2842" width="14.6640625" customWidth="1"/>
    <col min="3067" max="3067" width="40.1640625" customWidth="1"/>
    <col min="3070" max="3070" width="0.5" customWidth="1"/>
    <col min="3071" max="3071" width="6.5" customWidth="1"/>
    <col min="3072" max="3072" width="3" customWidth="1"/>
    <col min="3073" max="3073" width="6.5" customWidth="1"/>
    <col min="3074" max="3074" width="1.33203125" customWidth="1"/>
    <col min="3075" max="3075" width="13.33203125" customWidth="1"/>
    <col min="3076" max="3076" width="20.5" customWidth="1"/>
    <col min="3077" max="3077" width="0" hidden="1" customWidth="1"/>
    <col min="3078" max="3078" width="33.33203125" customWidth="1"/>
    <col min="3081" max="3081" width="8" customWidth="1"/>
    <col min="3083" max="3083" width="1.5" customWidth="1"/>
    <col min="3084" max="3084" width="21.83203125" customWidth="1"/>
    <col min="3085" max="3086" width="0" hidden="1" customWidth="1"/>
    <col min="3088" max="3088" width="13" bestFit="1" customWidth="1"/>
    <col min="3089" max="3089" width="12.5" customWidth="1"/>
    <col min="3098" max="3098" width="14.6640625" customWidth="1"/>
    <col min="3323" max="3323" width="40.1640625" customWidth="1"/>
    <col min="3326" max="3326" width="0.5" customWidth="1"/>
    <col min="3327" max="3327" width="6.5" customWidth="1"/>
    <col min="3328" max="3328" width="3" customWidth="1"/>
    <col min="3329" max="3329" width="6.5" customWidth="1"/>
    <col min="3330" max="3330" width="1.33203125" customWidth="1"/>
    <col min="3331" max="3331" width="13.33203125" customWidth="1"/>
    <col min="3332" max="3332" width="20.5" customWidth="1"/>
    <col min="3333" max="3333" width="0" hidden="1" customWidth="1"/>
    <col min="3334" max="3334" width="33.33203125" customWidth="1"/>
    <col min="3337" max="3337" width="8" customWidth="1"/>
    <col min="3339" max="3339" width="1.5" customWidth="1"/>
    <col min="3340" max="3340" width="21.83203125" customWidth="1"/>
    <col min="3341" max="3342" width="0" hidden="1" customWidth="1"/>
    <col min="3344" max="3344" width="13" bestFit="1" customWidth="1"/>
    <col min="3345" max="3345" width="12.5" customWidth="1"/>
    <col min="3354" max="3354" width="14.6640625" customWidth="1"/>
    <col min="3579" max="3579" width="40.1640625" customWidth="1"/>
    <col min="3582" max="3582" width="0.5" customWidth="1"/>
    <col min="3583" max="3583" width="6.5" customWidth="1"/>
    <col min="3584" max="3584" width="3" customWidth="1"/>
    <col min="3585" max="3585" width="6.5" customWidth="1"/>
    <col min="3586" max="3586" width="1.33203125" customWidth="1"/>
    <col min="3587" max="3587" width="13.33203125" customWidth="1"/>
    <col min="3588" max="3588" width="20.5" customWidth="1"/>
    <col min="3589" max="3589" width="0" hidden="1" customWidth="1"/>
    <col min="3590" max="3590" width="33.33203125" customWidth="1"/>
    <col min="3593" max="3593" width="8" customWidth="1"/>
    <col min="3595" max="3595" width="1.5" customWidth="1"/>
    <col min="3596" max="3596" width="21.83203125" customWidth="1"/>
    <col min="3597" max="3598" width="0" hidden="1" customWidth="1"/>
    <col min="3600" max="3600" width="13" bestFit="1" customWidth="1"/>
    <col min="3601" max="3601" width="12.5" customWidth="1"/>
    <col min="3610" max="3610" width="14.6640625" customWidth="1"/>
    <col min="3835" max="3835" width="40.1640625" customWidth="1"/>
    <col min="3838" max="3838" width="0.5" customWidth="1"/>
    <col min="3839" max="3839" width="6.5" customWidth="1"/>
    <col min="3840" max="3840" width="3" customWidth="1"/>
    <col min="3841" max="3841" width="6.5" customWidth="1"/>
    <col min="3842" max="3842" width="1.33203125" customWidth="1"/>
    <col min="3843" max="3843" width="13.33203125" customWidth="1"/>
    <col min="3844" max="3844" width="20.5" customWidth="1"/>
    <col min="3845" max="3845" width="0" hidden="1" customWidth="1"/>
    <col min="3846" max="3846" width="33.33203125" customWidth="1"/>
    <col min="3849" max="3849" width="8" customWidth="1"/>
    <col min="3851" max="3851" width="1.5" customWidth="1"/>
    <col min="3852" max="3852" width="21.83203125" customWidth="1"/>
    <col min="3853" max="3854" width="0" hidden="1" customWidth="1"/>
    <col min="3856" max="3856" width="13" bestFit="1" customWidth="1"/>
    <col min="3857" max="3857" width="12.5" customWidth="1"/>
    <col min="3866" max="3866" width="14.6640625" customWidth="1"/>
    <col min="4091" max="4091" width="40.1640625" customWidth="1"/>
    <col min="4094" max="4094" width="0.5" customWidth="1"/>
    <col min="4095" max="4095" width="6.5" customWidth="1"/>
    <col min="4096" max="4096" width="3" customWidth="1"/>
    <col min="4097" max="4097" width="6.5" customWidth="1"/>
    <col min="4098" max="4098" width="1.33203125" customWidth="1"/>
    <col min="4099" max="4099" width="13.33203125" customWidth="1"/>
    <col min="4100" max="4100" width="20.5" customWidth="1"/>
    <col min="4101" max="4101" width="0" hidden="1" customWidth="1"/>
    <col min="4102" max="4102" width="33.33203125" customWidth="1"/>
    <col min="4105" max="4105" width="8" customWidth="1"/>
    <col min="4107" max="4107" width="1.5" customWidth="1"/>
    <col min="4108" max="4108" width="21.83203125" customWidth="1"/>
    <col min="4109" max="4110" width="0" hidden="1" customWidth="1"/>
    <col min="4112" max="4112" width="13" bestFit="1" customWidth="1"/>
    <col min="4113" max="4113" width="12.5" customWidth="1"/>
    <col min="4122" max="4122" width="14.6640625" customWidth="1"/>
    <col min="4347" max="4347" width="40.1640625" customWidth="1"/>
    <col min="4350" max="4350" width="0.5" customWidth="1"/>
    <col min="4351" max="4351" width="6.5" customWidth="1"/>
    <col min="4352" max="4352" width="3" customWidth="1"/>
    <col min="4353" max="4353" width="6.5" customWidth="1"/>
    <col min="4354" max="4354" width="1.33203125" customWidth="1"/>
    <col min="4355" max="4355" width="13.33203125" customWidth="1"/>
    <col min="4356" max="4356" width="20.5" customWidth="1"/>
    <col min="4357" max="4357" width="0" hidden="1" customWidth="1"/>
    <col min="4358" max="4358" width="33.33203125" customWidth="1"/>
    <col min="4361" max="4361" width="8" customWidth="1"/>
    <col min="4363" max="4363" width="1.5" customWidth="1"/>
    <col min="4364" max="4364" width="21.83203125" customWidth="1"/>
    <col min="4365" max="4366" width="0" hidden="1" customWidth="1"/>
    <col min="4368" max="4368" width="13" bestFit="1" customWidth="1"/>
    <col min="4369" max="4369" width="12.5" customWidth="1"/>
    <col min="4378" max="4378" width="14.6640625" customWidth="1"/>
    <col min="4603" max="4603" width="40.1640625" customWidth="1"/>
    <col min="4606" max="4606" width="0.5" customWidth="1"/>
    <col min="4607" max="4607" width="6.5" customWidth="1"/>
    <col min="4608" max="4608" width="3" customWidth="1"/>
    <col min="4609" max="4609" width="6.5" customWidth="1"/>
    <col min="4610" max="4610" width="1.33203125" customWidth="1"/>
    <col min="4611" max="4611" width="13.33203125" customWidth="1"/>
    <col min="4612" max="4612" width="20.5" customWidth="1"/>
    <col min="4613" max="4613" width="0" hidden="1" customWidth="1"/>
    <col min="4614" max="4614" width="33.33203125" customWidth="1"/>
    <col min="4617" max="4617" width="8" customWidth="1"/>
    <col min="4619" max="4619" width="1.5" customWidth="1"/>
    <col min="4620" max="4620" width="21.83203125" customWidth="1"/>
    <col min="4621" max="4622" width="0" hidden="1" customWidth="1"/>
    <col min="4624" max="4624" width="13" bestFit="1" customWidth="1"/>
    <col min="4625" max="4625" width="12.5" customWidth="1"/>
    <col min="4634" max="4634" width="14.6640625" customWidth="1"/>
    <col min="4859" max="4859" width="40.1640625" customWidth="1"/>
    <col min="4862" max="4862" width="0.5" customWidth="1"/>
    <col min="4863" max="4863" width="6.5" customWidth="1"/>
    <col min="4864" max="4864" width="3" customWidth="1"/>
    <col min="4865" max="4865" width="6.5" customWidth="1"/>
    <col min="4866" max="4866" width="1.33203125" customWidth="1"/>
    <col min="4867" max="4867" width="13.33203125" customWidth="1"/>
    <col min="4868" max="4868" width="20.5" customWidth="1"/>
    <col min="4869" max="4869" width="0" hidden="1" customWidth="1"/>
    <col min="4870" max="4870" width="33.33203125" customWidth="1"/>
    <col min="4873" max="4873" width="8" customWidth="1"/>
    <col min="4875" max="4875" width="1.5" customWidth="1"/>
    <col min="4876" max="4876" width="21.83203125" customWidth="1"/>
    <col min="4877" max="4878" width="0" hidden="1" customWidth="1"/>
    <col min="4880" max="4880" width="13" bestFit="1" customWidth="1"/>
    <col min="4881" max="4881" width="12.5" customWidth="1"/>
    <col min="4890" max="4890" width="14.6640625" customWidth="1"/>
    <col min="5115" max="5115" width="40.1640625" customWidth="1"/>
    <col min="5118" max="5118" width="0.5" customWidth="1"/>
    <col min="5119" max="5119" width="6.5" customWidth="1"/>
    <col min="5120" max="5120" width="3" customWidth="1"/>
    <col min="5121" max="5121" width="6.5" customWidth="1"/>
    <col min="5122" max="5122" width="1.33203125" customWidth="1"/>
    <col min="5123" max="5123" width="13.33203125" customWidth="1"/>
    <col min="5124" max="5124" width="20.5" customWidth="1"/>
    <col min="5125" max="5125" width="0" hidden="1" customWidth="1"/>
    <col min="5126" max="5126" width="33.33203125" customWidth="1"/>
    <col min="5129" max="5129" width="8" customWidth="1"/>
    <col min="5131" max="5131" width="1.5" customWidth="1"/>
    <col min="5132" max="5132" width="21.83203125" customWidth="1"/>
    <col min="5133" max="5134" width="0" hidden="1" customWidth="1"/>
    <col min="5136" max="5136" width="13" bestFit="1" customWidth="1"/>
    <col min="5137" max="5137" width="12.5" customWidth="1"/>
    <col min="5146" max="5146" width="14.6640625" customWidth="1"/>
    <col min="5371" max="5371" width="40.1640625" customWidth="1"/>
    <col min="5374" max="5374" width="0.5" customWidth="1"/>
    <col min="5375" max="5375" width="6.5" customWidth="1"/>
    <col min="5376" max="5376" width="3" customWidth="1"/>
    <col min="5377" max="5377" width="6.5" customWidth="1"/>
    <col min="5378" max="5378" width="1.33203125" customWidth="1"/>
    <col min="5379" max="5379" width="13.33203125" customWidth="1"/>
    <col min="5380" max="5380" width="20.5" customWidth="1"/>
    <col min="5381" max="5381" width="0" hidden="1" customWidth="1"/>
    <col min="5382" max="5382" width="33.33203125" customWidth="1"/>
    <col min="5385" max="5385" width="8" customWidth="1"/>
    <col min="5387" max="5387" width="1.5" customWidth="1"/>
    <col min="5388" max="5388" width="21.83203125" customWidth="1"/>
    <col min="5389" max="5390" width="0" hidden="1" customWidth="1"/>
    <col min="5392" max="5392" width="13" bestFit="1" customWidth="1"/>
    <col min="5393" max="5393" width="12.5" customWidth="1"/>
    <col min="5402" max="5402" width="14.6640625" customWidth="1"/>
    <col min="5627" max="5627" width="40.1640625" customWidth="1"/>
    <col min="5630" max="5630" width="0.5" customWidth="1"/>
    <col min="5631" max="5631" width="6.5" customWidth="1"/>
    <col min="5632" max="5632" width="3" customWidth="1"/>
    <col min="5633" max="5633" width="6.5" customWidth="1"/>
    <col min="5634" max="5634" width="1.33203125" customWidth="1"/>
    <col min="5635" max="5635" width="13.33203125" customWidth="1"/>
    <col min="5636" max="5636" width="20.5" customWidth="1"/>
    <col min="5637" max="5637" width="0" hidden="1" customWidth="1"/>
    <col min="5638" max="5638" width="33.33203125" customWidth="1"/>
    <col min="5641" max="5641" width="8" customWidth="1"/>
    <col min="5643" max="5643" width="1.5" customWidth="1"/>
    <col min="5644" max="5644" width="21.83203125" customWidth="1"/>
    <col min="5645" max="5646" width="0" hidden="1" customWidth="1"/>
    <col min="5648" max="5648" width="13" bestFit="1" customWidth="1"/>
    <col min="5649" max="5649" width="12.5" customWidth="1"/>
    <col min="5658" max="5658" width="14.6640625" customWidth="1"/>
    <col min="5883" max="5883" width="40.1640625" customWidth="1"/>
    <col min="5886" max="5886" width="0.5" customWidth="1"/>
    <col min="5887" max="5887" width="6.5" customWidth="1"/>
    <col min="5888" max="5888" width="3" customWidth="1"/>
    <col min="5889" max="5889" width="6.5" customWidth="1"/>
    <col min="5890" max="5890" width="1.33203125" customWidth="1"/>
    <col min="5891" max="5891" width="13.33203125" customWidth="1"/>
    <col min="5892" max="5892" width="20.5" customWidth="1"/>
    <col min="5893" max="5893" width="0" hidden="1" customWidth="1"/>
    <col min="5894" max="5894" width="33.33203125" customWidth="1"/>
    <col min="5897" max="5897" width="8" customWidth="1"/>
    <col min="5899" max="5899" width="1.5" customWidth="1"/>
    <col min="5900" max="5900" width="21.83203125" customWidth="1"/>
    <col min="5901" max="5902" width="0" hidden="1" customWidth="1"/>
    <col min="5904" max="5904" width="13" bestFit="1" customWidth="1"/>
    <col min="5905" max="5905" width="12.5" customWidth="1"/>
    <col min="5914" max="5914" width="14.6640625" customWidth="1"/>
    <col min="6139" max="6139" width="40.1640625" customWidth="1"/>
    <col min="6142" max="6142" width="0.5" customWidth="1"/>
    <col min="6143" max="6143" width="6.5" customWidth="1"/>
    <col min="6144" max="6144" width="3" customWidth="1"/>
    <col min="6145" max="6145" width="6.5" customWidth="1"/>
    <col min="6146" max="6146" width="1.33203125" customWidth="1"/>
    <col min="6147" max="6147" width="13.33203125" customWidth="1"/>
    <col min="6148" max="6148" width="20.5" customWidth="1"/>
    <col min="6149" max="6149" width="0" hidden="1" customWidth="1"/>
    <col min="6150" max="6150" width="33.33203125" customWidth="1"/>
    <col min="6153" max="6153" width="8" customWidth="1"/>
    <col min="6155" max="6155" width="1.5" customWidth="1"/>
    <col min="6156" max="6156" width="21.83203125" customWidth="1"/>
    <col min="6157" max="6158" width="0" hidden="1" customWidth="1"/>
    <col min="6160" max="6160" width="13" bestFit="1" customWidth="1"/>
    <col min="6161" max="6161" width="12.5" customWidth="1"/>
    <col min="6170" max="6170" width="14.6640625" customWidth="1"/>
    <col min="6395" max="6395" width="40.1640625" customWidth="1"/>
    <col min="6398" max="6398" width="0.5" customWidth="1"/>
    <col min="6399" max="6399" width="6.5" customWidth="1"/>
    <col min="6400" max="6400" width="3" customWidth="1"/>
    <col min="6401" max="6401" width="6.5" customWidth="1"/>
    <col min="6402" max="6402" width="1.33203125" customWidth="1"/>
    <col min="6403" max="6403" width="13.33203125" customWidth="1"/>
    <col min="6404" max="6404" width="20.5" customWidth="1"/>
    <col min="6405" max="6405" width="0" hidden="1" customWidth="1"/>
    <col min="6406" max="6406" width="33.33203125" customWidth="1"/>
    <col min="6409" max="6409" width="8" customWidth="1"/>
    <col min="6411" max="6411" width="1.5" customWidth="1"/>
    <col min="6412" max="6412" width="21.83203125" customWidth="1"/>
    <col min="6413" max="6414" width="0" hidden="1" customWidth="1"/>
    <col min="6416" max="6416" width="13" bestFit="1" customWidth="1"/>
    <col min="6417" max="6417" width="12.5" customWidth="1"/>
    <col min="6426" max="6426" width="14.6640625" customWidth="1"/>
    <col min="6651" max="6651" width="40.1640625" customWidth="1"/>
    <col min="6654" max="6654" width="0.5" customWidth="1"/>
    <col min="6655" max="6655" width="6.5" customWidth="1"/>
    <col min="6656" max="6656" width="3" customWidth="1"/>
    <col min="6657" max="6657" width="6.5" customWidth="1"/>
    <col min="6658" max="6658" width="1.33203125" customWidth="1"/>
    <col min="6659" max="6659" width="13.33203125" customWidth="1"/>
    <col min="6660" max="6660" width="20.5" customWidth="1"/>
    <col min="6661" max="6661" width="0" hidden="1" customWidth="1"/>
    <col min="6662" max="6662" width="33.33203125" customWidth="1"/>
    <col min="6665" max="6665" width="8" customWidth="1"/>
    <col min="6667" max="6667" width="1.5" customWidth="1"/>
    <col min="6668" max="6668" width="21.83203125" customWidth="1"/>
    <col min="6669" max="6670" width="0" hidden="1" customWidth="1"/>
    <col min="6672" max="6672" width="13" bestFit="1" customWidth="1"/>
    <col min="6673" max="6673" width="12.5" customWidth="1"/>
    <col min="6682" max="6682" width="14.6640625" customWidth="1"/>
    <col min="6907" max="6907" width="40.1640625" customWidth="1"/>
    <col min="6910" max="6910" width="0.5" customWidth="1"/>
    <col min="6911" max="6911" width="6.5" customWidth="1"/>
    <col min="6912" max="6912" width="3" customWidth="1"/>
    <col min="6913" max="6913" width="6.5" customWidth="1"/>
    <col min="6914" max="6914" width="1.33203125" customWidth="1"/>
    <col min="6915" max="6915" width="13.33203125" customWidth="1"/>
    <col min="6916" max="6916" width="20.5" customWidth="1"/>
    <col min="6917" max="6917" width="0" hidden="1" customWidth="1"/>
    <col min="6918" max="6918" width="33.33203125" customWidth="1"/>
    <col min="6921" max="6921" width="8" customWidth="1"/>
    <col min="6923" max="6923" width="1.5" customWidth="1"/>
    <col min="6924" max="6924" width="21.83203125" customWidth="1"/>
    <col min="6925" max="6926" width="0" hidden="1" customWidth="1"/>
    <col min="6928" max="6928" width="13" bestFit="1" customWidth="1"/>
    <col min="6929" max="6929" width="12.5" customWidth="1"/>
    <col min="6938" max="6938" width="14.6640625" customWidth="1"/>
    <col min="7163" max="7163" width="40.1640625" customWidth="1"/>
    <col min="7166" max="7166" width="0.5" customWidth="1"/>
    <col min="7167" max="7167" width="6.5" customWidth="1"/>
    <col min="7168" max="7168" width="3" customWidth="1"/>
    <col min="7169" max="7169" width="6.5" customWidth="1"/>
    <col min="7170" max="7170" width="1.33203125" customWidth="1"/>
    <col min="7171" max="7171" width="13.33203125" customWidth="1"/>
    <col min="7172" max="7172" width="20.5" customWidth="1"/>
    <col min="7173" max="7173" width="0" hidden="1" customWidth="1"/>
    <col min="7174" max="7174" width="33.33203125" customWidth="1"/>
    <col min="7177" max="7177" width="8" customWidth="1"/>
    <col min="7179" max="7179" width="1.5" customWidth="1"/>
    <col min="7180" max="7180" width="21.83203125" customWidth="1"/>
    <col min="7181" max="7182" width="0" hidden="1" customWidth="1"/>
    <col min="7184" max="7184" width="13" bestFit="1" customWidth="1"/>
    <col min="7185" max="7185" width="12.5" customWidth="1"/>
    <col min="7194" max="7194" width="14.6640625" customWidth="1"/>
    <col min="7419" max="7419" width="40.1640625" customWidth="1"/>
    <col min="7422" max="7422" width="0.5" customWidth="1"/>
    <col min="7423" max="7423" width="6.5" customWidth="1"/>
    <col min="7424" max="7424" width="3" customWidth="1"/>
    <col min="7425" max="7425" width="6.5" customWidth="1"/>
    <col min="7426" max="7426" width="1.33203125" customWidth="1"/>
    <col min="7427" max="7427" width="13.33203125" customWidth="1"/>
    <col min="7428" max="7428" width="20.5" customWidth="1"/>
    <col min="7429" max="7429" width="0" hidden="1" customWidth="1"/>
    <col min="7430" max="7430" width="33.33203125" customWidth="1"/>
    <col min="7433" max="7433" width="8" customWidth="1"/>
    <col min="7435" max="7435" width="1.5" customWidth="1"/>
    <col min="7436" max="7436" width="21.83203125" customWidth="1"/>
    <col min="7437" max="7438" width="0" hidden="1" customWidth="1"/>
    <col min="7440" max="7440" width="13" bestFit="1" customWidth="1"/>
    <col min="7441" max="7441" width="12.5" customWidth="1"/>
    <col min="7450" max="7450" width="14.6640625" customWidth="1"/>
    <col min="7675" max="7675" width="40.1640625" customWidth="1"/>
    <col min="7678" max="7678" width="0.5" customWidth="1"/>
    <col min="7679" max="7679" width="6.5" customWidth="1"/>
    <col min="7680" max="7680" width="3" customWidth="1"/>
    <col min="7681" max="7681" width="6.5" customWidth="1"/>
    <col min="7682" max="7682" width="1.33203125" customWidth="1"/>
    <col min="7683" max="7683" width="13.33203125" customWidth="1"/>
    <col min="7684" max="7684" width="20.5" customWidth="1"/>
    <col min="7685" max="7685" width="0" hidden="1" customWidth="1"/>
    <col min="7686" max="7686" width="33.33203125" customWidth="1"/>
    <col min="7689" max="7689" width="8" customWidth="1"/>
    <col min="7691" max="7691" width="1.5" customWidth="1"/>
    <col min="7692" max="7692" width="21.83203125" customWidth="1"/>
    <col min="7693" max="7694" width="0" hidden="1" customWidth="1"/>
    <col min="7696" max="7696" width="13" bestFit="1" customWidth="1"/>
    <col min="7697" max="7697" width="12.5" customWidth="1"/>
    <col min="7706" max="7706" width="14.6640625" customWidth="1"/>
    <col min="7931" max="7931" width="40.1640625" customWidth="1"/>
    <col min="7934" max="7934" width="0.5" customWidth="1"/>
    <col min="7935" max="7935" width="6.5" customWidth="1"/>
    <col min="7936" max="7936" width="3" customWidth="1"/>
    <col min="7937" max="7937" width="6.5" customWidth="1"/>
    <col min="7938" max="7938" width="1.33203125" customWidth="1"/>
    <col min="7939" max="7939" width="13.33203125" customWidth="1"/>
    <col min="7940" max="7940" width="20.5" customWidth="1"/>
    <col min="7941" max="7941" width="0" hidden="1" customWidth="1"/>
    <col min="7942" max="7942" width="33.33203125" customWidth="1"/>
    <col min="7945" max="7945" width="8" customWidth="1"/>
    <col min="7947" max="7947" width="1.5" customWidth="1"/>
    <col min="7948" max="7948" width="21.83203125" customWidth="1"/>
    <col min="7949" max="7950" width="0" hidden="1" customWidth="1"/>
    <col min="7952" max="7952" width="13" bestFit="1" customWidth="1"/>
    <col min="7953" max="7953" width="12.5" customWidth="1"/>
    <col min="7962" max="7962" width="14.6640625" customWidth="1"/>
    <col min="8187" max="8187" width="40.1640625" customWidth="1"/>
    <col min="8190" max="8190" width="0.5" customWidth="1"/>
    <col min="8191" max="8191" width="6.5" customWidth="1"/>
    <col min="8192" max="8192" width="3" customWidth="1"/>
    <col min="8193" max="8193" width="6.5" customWidth="1"/>
    <col min="8194" max="8194" width="1.33203125" customWidth="1"/>
    <col min="8195" max="8195" width="13.33203125" customWidth="1"/>
    <col min="8196" max="8196" width="20.5" customWidth="1"/>
    <col min="8197" max="8197" width="0" hidden="1" customWidth="1"/>
    <col min="8198" max="8198" width="33.33203125" customWidth="1"/>
    <col min="8201" max="8201" width="8" customWidth="1"/>
    <col min="8203" max="8203" width="1.5" customWidth="1"/>
    <col min="8204" max="8204" width="21.83203125" customWidth="1"/>
    <col min="8205" max="8206" width="0" hidden="1" customWidth="1"/>
    <col min="8208" max="8208" width="13" bestFit="1" customWidth="1"/>
    <col min="8209" max="8209" width="12.5" customWidth="1"/>
    <col min="8218" max="8218" width="14.6640625" customWidth="1"/>
    <col min="8443" max="8443" width="40.1640625" customWidth="1"/>
    <col min="8446" max="8446" width="0.5" customWidth="1"/>
    <col min="8447" max="8447" width="6.5" customWidth="1"/>
    <col min="8448" max="8448" width="3" customWidth="1"/>
    <col min="8449" max="8449" width="6.5" customWidth="1"/>
    <col min="8450" max="8450" width="1.33203125" customWidth="1"/>
    <col min="8451" max="8451" width="13.33203125" customWidth="1"/>
    <col min="8452" max="8452" width="20.5" customWidth="1"/>
    <col min="8453" max="8453" width="0" hidden="1" customWidth="1"/>
    <col min="8454" max="8454" width="33.33203125" customWidth="1"/>
    <col min="8457" max="8457" width="8" customWidth="1"/>
    <col min="8459" max="8459" width="1.5" customWidth="1"/>
    <col min="8460" max="8460" width="21.83203125" customWidth="1"/>
    <col min="8461" max="8462" width="0" hidden="1" customWidth="1"/>
    <col min="8464" max="8464" width="13" bestFit="1" customWidth="1"/>
    <col min="8465" max="8465" width="12.5" customWidth="1"/>
    <col min="8474" max="8474" width="14.6640625" customWidth="1"/>
    <col min="8699" max="8699" width="40.1640625" customWidth="1"/>
    <col min="8702" max="8702" width="0.5" customWidth="1"/>
    <col min="8703" max="8703" width="6.5" customWidth="1"/>
    <col min="8704" max="8704" width="3" customWidth="1"/>
    <col min="8705" max="8705" width="6.5" customWidth="1"/>
    <col min="8706" max="8706" width="1.33203125" customWidth="1"/>
    <col min="8707" max="8707" width="13.33203125" customWidth="1"/>
    <col min="8708" max="8708" width="20.5" customWidth="1"/>
    <col min="8709" max="8709" width="0" hidden="1" customWidth="1"/>
    <col min="8710" max="8710" width="33.33203125" customWidth="1"/>
    <col min="8713" max="8713" width="8" customWidth="1"/>
    <col min="8715" max="8715" width="1.5" customWidth="1"/>
    <col min="8716" max="8716" width="21.83203125" customWidth="1"/>
    <col min="8717" max="8718" width="0" hidden="1" customWidth="1"/>
    <col min="8720" max="8720" width="13" bestFit="1" customWidth="1"/>
    <col min="8721" max="8721" width="12.5" customWidth="1"/>
    <col min="8730" max="8730" width="14.6640625" customWidth="1"/>
    <col min="8955" max="8955" width="40.1640625" customWidth="1"/>
    <col min="8958" max="8958" width="0.5" customWidth="1"/>
    <col min="8959" max="8959" width="6.5" customWidth="1"/>
    <col min="8960" max="8960" width="3" customWidth="1"/>
    <col min="8961" max="8961" width="6.5" customWidth="1"/>
    <col min="8962" max="8962" width="1.33203125" customWidth="1"/>
    <col min="8963" max="8963" width="13.33203125" customWidth="1"/>
    <col min="8964" max="8964" width="20.5" customWidth="1"/>
    <col min="8965" max="8965" width="0" hidden="1" customWidth="1"/>
    <col min="8966" max="8966" width="33.33203125" customWidth="1"/>
    <col min="8969" max="8969" width="8" customWidth="1"/>
    <col min="8971" max="8971" width="1.5" customWidth="1"/>
    <col min="8972" max="8972" width="21.83203125" customWidth="1"/>
    <col min="8973" max="8974" width="0" hidden="1" customWidth="1"/>
    <col min="8976" max="8976" width="13" bestFit="1" customWidth="1"/>
    <col min="8977" max="8977" width="12.5" customWidth="1"/>
    <col min="8986" max="8986" width="14.6640625" customWidth="1"/>
    <col min="9211" max="9211" width="40.1640625" customWidth="1"/>
    <col min="9214" max="9214" width="0.5" customWidth="1"/>
    <col min="9215" max="9215" width="6.5" customWidth="1"/>
    <col min="9216" max="9216" width="3" customWidth="1"/>
    <col min="9217" max="9217" width="6.5" customWidth="1"/>
    <col min="9218" max="9218" width="1.33203125" customWidth="1"/>
    <col min="9219" max="9219" width="13.33203125" customWidth="1"/>
    <col min="9220" max="9220" width="20.5" customWidth="1"/>
    <col min="9221" max="9221" width="0" hidden="1" customWidth="1"/>
    <col min="9222" max="9222" width="33.33203125" customWidth="1"/>
    <col min="9225" max="9225" width="8" customWidth="1"/>
    <col min="9227" max="9227" width="1.5" customWidth="1"/>
    <col min="9228" max="9228" width="21.83203125" customWidth="1"/>
    <col min="9229" max="9230" width="0" hidden="1" customWidth="1"/>
    <col min="9232" max="9232" width="13" bestFit="1" customWidth="1"/>
    <col min="9233" max="9233" width="12.5" customWidth="1"/>
    <col min="9242" max="9242" width="14.6640625" customWidth="1"/>
    <col min="9467" max="9467" width="40.1640625" customWidth="1"/>
    <col min="9470" max="9470" width="0.5" customWidth="1"/>
    <col min="9471" max="9471" width="6.5" customWidth="1"/>
    <col min="9472" max="9472" width="3" customWidth="1"/>
    <col min="9473" max="9473" width="6.5" customWidth="1"/>
    <col min="9474" max="9474" width="1.33203125" customWidth="1"/>
    <col min="9475" max="9475" width="13.33203125" customWidth="1"/>
    <col min="9476" max="9476" width="20.5" customWidth="1"/>
    <col min="9477" max="9477" width="0" hidden="1" customWidth="1"/>
    <col min="9478" max="9478" width="33.33203125" customWidth="1"/>
    <col min="9481" max="9481" width="8" customWidth="1"/>
    <col min="9483" max="9483" width="1.5" customWidth="1"/>
    <col min="9484" max="9484" width="21.83203125" customWidth="1"/>
    <col min="9485" max="9486" width="0" hidden="1" customWidth="1"/>
    <col min="9488" max="9488" width="13" bestFit="1" customWidth="1"/>
    <col min="9489" max="9489" width="12.5" customWidth="1"/>
    <col min="9498" max="9498" width="14.6640625" customWidth="1"/>
    <col min="9723" max="9723" width="40.1640625" customWidth="1"/>
    <col min="9726" max="9726" width="0.5" customWidth="1"/>
    <col min="9727" max="9727" width="6.5" customWidth="1"/>
    <col min="9728" max="9728" width="3" customWidth="1"/>
    <col min="9729" max="9729" width="6.5" customWidth="1"/>
    <col min="9730" max="9730" width="1.33203125" customWidth="1"/>
    <col min="9731" max="9731" width="13.33203125" customWidth="1"/>
    <col min="9732" max="9732" width="20.5" customWidth="1"/>
    <col min="9733" max="9733" width="0" hidden="1" customWidth="1"/>
    <col min="9734" max="9734" width="33.33203125" customWidth="1"/>
    <col min="9737" max="9737" width="8" customWidth="1"/>
    <col min="9739" max="9739" width="1.5" customWidth="1"/>
    <col min="9740" max="9740" width="21.83203125" customWidth="1"/>
    <col min="9741" max="9742" width="0" hidden="1" customWidth="1"/>
    <col min="9744" max="9744" width="13" bestFit="1" customWidth="1"/>
    <col min="9745" max="9745" width="12.5" customWidth="1"/>
    <col min="9754" max="9754" width="14.6640625" customWidth="1"/>
    <col min="9979" max="9979" width="40.1640625" customWidth="1"/>
    <col min="9982" max="9982" width="0.5" customWidth="1"/>
    <col min="9983" max="9983" width="6.5" customWidth="1"/>
    <col min="9984" max="9984" width="3" customWidth="1"/>
    <col min="9985" max="9985" width="6.5" customWidth="1"/>
    <col min="9986" max="9986" width="1.33203125" customWidth="1"/>
    <col min="9987" max="9987" width="13.33203125" customWidth="1"/>
    <col min="9988" max="9988" width="20.5" customWidth="1"/>
    <col min="9989" max="9989" width="0" hidden="1" customWidth="1"/>
    <col min="9990" max="9990" width="33.33203125" customWidth="1"/>
    <col min="9993" max="9993" width="8" customWidth="1"/>
    <col min="9995" max="9995" width="1.5" customWidth="1"/>
    <col min="9996" max="9996" width="21.83203125" customWidth="1"/>
    <col min="9997" max="9998" width="0" hidden="1" customWidth="1"/>
    <col min="10000" max="10000" width="13" bestFit="1" customWidth="1"/>
    <col min="10001" max="10001" width="12.5" customWidth="1"/>
    <col min="10010" max="10010" width="14.6640625" customWidth="1"/>
    <col min="10235" max="10235" width="40.1640625" customWidth="1"/>
    <col min="10238" max="10238" width="0.5" customWidth="1"/>
    <col min="10239" max="10239" width="6.5" customWidth="1"/>
    <col min="10240" max="10240" width="3" customWidth="1"/>
    <col min="10241" max="10241" width="6.5" customWidth="1"/>
    <col min="10242" max="10242" width="1.33203125" customWidth="1"/>
    <col min="10243" max="10243" width="13.33203125" customWidth="1"/>
    <col min="10244" max="10244" width="20.5" customWidth="1"/>
    <col min="10245" max="10245" width="0" hidden="1" customWidth="1"/>
    <col min="10246" max="10246" width="33.33203125" customWidth="1"/>
    <col min="10249" max="10249" width="8" customWidth="1"/>
    <col min="10251" max="10251" width="1.5" customWidth="1"/>
    <col min="10252" max="10252" width="21.83203125" customWidth="1"/>
    <col min="10253" max="10254" width="0" hidden="1" customWidth="1"/>
    <col min="10256" max="10256" width="13" bestFit="1" customWidth="1"/>
    <col min="10257" max="10257" width="12.5" customWidth="1"/>
    <col min="10266" max="10266" width="14.6640625" customWidth="1"/>
    <col min="10491" max="10491" width="40.1640625" customWidth="1"/>
    <col min="10494" max="10494" width="0.5" customWidth="1"/>
    <col min="10495" max="10495" width="6.5" customWidth="1"/>
    <col min="10496" max="10496" width="3" customWidth="1"/>
    <col min="10497" max="10497" width="6.5" customWidth="1"/>
    <col min="10498" max="10498" width="1.33203125" customWidth="1"/>
    <col min="10499" max="10499" width="13.33203125" customWidth="1"/>
    <col min="10500" max="10500" width="20.5" customWidth="1"/>
    <col min="10501" max="10501" width="0" hidden="1" customWidth="1"/>
    <col min="10502" max="10502" width="33.33203125" customWidth="1"/>
    <col min="10505" max="10505" width="8" customWidth="1"/>
    <col min="10507" max="10507" width="1.5" customWidth="1"/>
    <col min="10508" max="10508" width="21.83203125" customWidth="1"/>
    <col min="10509" max="10510" width="0" hidden="1" customWidth="1"/>
    <col min="10512" max="10512" width="13" bestFit="1" customWidth="1"/>
    <col min="10513" max="10513" width="12.5" customWidth="1"/>
    <col min="10522" max="10522" width="14.6640625" customWidth="1"/>
    <col min="10747" max="10747" width="40.1640625" customWidth="1"/>
    <col min="10750" max="10750" width="0.5" customWidth="1"/>
    <col min="10751" max="10751" width="6.5" customWidth="1"/>
    <col min="10752" max="10752" width="3" customWidth="1"/>
    <col min="10753" max="10753" width="6.5" customWidth="1"/>
    <col min="10754" max="10754" width="1.33203125" customWidth="1"/>
    <col min="10755" max="10755" width="13.33203125" customWidth="1"/>
    <col min="10756" max="10756" width="20.5" customWidth="1"/>
    <col min="10757" max="10757" width="0" hidden="1" customWidth="1"/>
    <col min="10758" max="10758" width="33.33203125" customWidth="1"/>
    <col min="10761" max="10761" width="8" customWidth="1"/>
    <col min="10763" max="10763" width="1.5" customWidth="1"/>
    <col min="10764" max="10764" width="21.83203125" customWidth="1"/>
    <col min="10765" max="10766" width="0" hidden="1" customWidth="1"/>
    <col min="10768" max="10768" width="13" bestFit="1" customWidth="1"/>
    <col min="10769" max="10769" width="12.5" customWidth="1"/>
    <col min="10778" max="10778" width="14.6640625" customWidth="1"/>
    <col min="11003" max="11003" width="40.1640625" customWidth="1"/>
    <col min="11006" max="11006" width="0.5" customWidth="1"/>
    <col min="11007" max="11007" width="6.5" customWidth="1"/>
    <col min="11008" max="11008" width="3" customWidth="1"/>
    <col min="11009" max="11009" width="6.5" customWidth="1"/>
    <col min="11010" max="11010" width="1.33203125" customWidth="1"/>
    <col min="11011" max="11011" width="13.33203125" customWidth="1"/>
    <col min="11012" max="11012" width="20.5" customWidth="1"/>
    <col min="11013" max="11013" width="0" hidden="1" customWidth="1"/>
    <col min="11014" max="11014" width="33.33203125" customWidth="1"/>
    <col min="11017" max="11017" width="8" customWidth="1"/>
    <col min="11019" max="11019" width="1.5" customWidth="1"/>
    <col min="11020" max="11020" width="21.83203125" customWidth="1"/>
    <col min="11021" max="11022" width="0" hidden="1" customWidth="1"/>
    <col min="11024" max="11024" width="13" bestFit="1" customWidth="1"/>
    <col min="11025" max="11025" width="12.5" customWidth="1"/>
    <col min="11034" max="11034" width="14.6640625" customWidth="1"/>
    <col min="11259" max="11259" width="40.1640625" customWidth="1"/>
    <col min="11262" max="11262" width="0.5" customWidth="1"/>
    <col min="11263" max="11263" width="6.5" customWidth="1"/>
    <col min="11264" max="11264" width="3" customWidth="1"/>
    <col min="11265" max="11265" width="6.5" customWidth="1"/>
    <col min="11266" max="11266" width="1.33203125" customWidth="1"/>
    <col min="11267" max="11267" width="13.33203125" customWidth="1"/>
    <col min="11268" max="11268" width="20.5" customWidth="1"/>
    <col min="11269" max="11269" width="0" hidden="1" customWidth="1"/>
    <col min="11270" max="11270" width="33.33203125" customWidth="1"/>
    <col min="11273" max="11273" width="8" customWidth="1"/>
    <col min="11275" max="11275" width="1.5" customWidth="1"/>
    <col min="11276" max="11276" width="21.83203125" customWidth="1"/>
    <col min="11277" max="11278" width="0" hidden="1" customWidth="1"/>
    <col min="11280" max="11280" width="13" bestFit="1" customWidth="1"/>
    <col min="11281" max="11281" width="12.5" customWidth="1"/>
    <col min="11290" max="11290" width="14.6640625" customWidth="1"/>
    <col min="11515" max="11515" width="40.1640625" customWidth="1"/>
    <col min="11518" max="11518" width="0.5" customWidth="1"/>
    <col min="11519" max="11519" width="6.5" customWidth="1"/>
    <col min="11520" max="11520" width="3" customWidth="1"/>
    <col min="11521" max="11521" width="6.5" customWidth="1"/>
    <col min="11522" max="11522" width="1.33203125" customWidth="1"/>
    <col min="11523" max="11523" width="13.33203125" customWidth="1"/>
    <col min="11524" max="11524" width="20.5" customWidth="1"/>
    <col min="11525" max="11525" width="0" hidden="1" customWidth="1"/>
    <col min="11526" max="11526" width="33.33203125" customWidth="1"/>
    <col min="11529" max="11529" width="8" customWidth="1"/>
    <col min="11531" max="11531" width="1.5" customWidth="1"/>
    <col min="11532" max="11532" width="21.83203125" customWidth="1"/>
    <col min="11533" max="11534" width="0" hidden="1" customWidth="1"/>
    <col min="11536" max="11536" width="13" bestFit="1" customWidth="1"/>
    <col min="11537" max="11537" width="12.5" customWidth="1"/>
    <col min="11546" max="11546" width="14.6640625" customWidth="1"/>
    <col min="11771" max="11771" width="40.1640625" customWidth="1"/>
    <col min="11774" max="11774" width="0.5" customWidth="1"/>
    <col min="11775" max="11775" width="6.5" customWidth="1"/>
    <col min="11776" max="11776" width="3" customWidth="1"/>
    <col min="11777" max="11777" width="6.5" customWidth="1"/>
    <col min="11778" max="11778" width="1.33203125" customWidth="1"/>
    <col min="11779" max="11779" width="13.33203125" customWidth="1"/>
    <col min="11780" max="11780" width="20.5" customWidth="1"/>
    <col min="11781" max="11781" width="0" hidden="1" customWidth="1"/>
    <col min="11782" max="11782" width="33.33203125" customWidth="1"/>
    <col min="11785" max="11785" width="8" customWidth="1"/>
    <col min="11787" max="11787" width="1.5" customWidth="1"/>
    <col min="11788" max="11788" width="21.83203125" customWidth="1"/>
    <col min="11789" max="11790" width="0" hidden="1" customWidth="1"/>
    <col min="11792" max="11792" width="13" bestFit="1" customWidth="1"/>
    <col min="11793" max="11793" width="12.5" customWidth="1"/>
    <col min="11802" max="11802" width="14.6640625" customWidth="1"/>
    <col min="12027" max="12027" width="40.1640625" customWidth="1"/>
    <col min="12030" max="12030" width="0.5" customWidth="1"/>
    <col min="12031" max="12031" width="6.5" customWidth="1"/>
    <col min="12032" max="12032" width="3" customWidth="1"/>
    <col min="12033" max="12033" width="6.5" customWidth="1"/>
    <col min="12034" max="12034" width="1.33203125" customWidth="1"/>
    <col min="12035" max="12035" width="13.33203125" customWidth="1"/>
    <col min="12036" max="12036" width="20.5" customWidth="1"/>
    <col min="12037" max="12037" width="0" hidden="1" customWidth="1"/>
    <col min="12038" max="12038" width="33.33203125" customWidth="1"/>
    <col min="12041" max="12041" width="8" customWidth="1"/>
    <col min="12043" max="12043" width="1.5" customWidth="1"/>
    <col min="12044" max="12044" width="21.83203125" customWidth="1"/>
    <col min="12045" max="12046" width="0" hidden="1" customWidth="1"/>
    <col min="12048" max="12048" width="13" bestFit="1" customWidth="1"/>
    <col min="12049" max="12049" width="12.5" customWidth="1"/>
    <col min="12058" max="12058" width="14.6640625" customWidth="1"/>
    <col min="12283" max="12283" width="40.1640625" customWidth="1"/>
    <col min="12286" max="12286" width="0.5" customWidth="1"/>
    <col min="12287" max="12287" width="6.5" customWidth="1"/>
    <col min="12288" max="12288" width="3" customWidth="1"/>
    <col min="12289" max="12289" width="6.5" customWidth="1"/>
    <col min="12290" max="12290" width="1.33203125" customWidth="1"/>
    <col min="12291" max="12291" width="13.33203125" customWidth="1"/>
    <col min="12292" max="12292" width="20.5" customWidth="1"/>
    <col min="12293" max="12293" width="0" hidden="1" customWidth="1"/>
    <col min="12294" max="12294" width="33.33203125" customWidth="1"/>
    <col min="12297" max="12297" width="8" customWidth="1"/>
    <col min="12299" max="12299" width="1.5" customWidth="1"/>
    <col min="12300" max="12300" width="21.83203125" customWidth="1"/>
    <col min="12301" max="12302" width="0" hidden="1" customWidth="1"/>
    <col min="12304" max="12304" width="13" bestFit="1" customWidth="1"/>
    <col min="12305" max="12305" width="12.5" customWidth="1"/>
    <col min="12314" max="12314" width="14.6640625" customWidth="1"/>
    <col min="12539" max="12539" width="40.1640625" customWidth="1"/>
    <col min="12542" max="12542" width="0.5" customWidth="1"/>
    <col min="12543" max="12543" width="6.5" customWidth="1"/>
    <col min="12544" max="12544" width="3" customWidth="1"/>
    <col min="12545" max="12545" width="6.5" customWidth="1"/>
    <col min="12546" max="12546" width="1.33203125" customWidth="1"/>
    <col min="12547" max="12547" width="13.33203125" customWidth="1"/>
    <col min="12548" max="12548" width="20.5" customWidth="1"/>
    <col min="12549" max="12549" width="0" hidden="1" customWidth="1"/>
    <col min="12550" max="12550" width="33.33203125" customWidth="1"/>
    <col min="12553" max="12553" width="8" customWidth="1"/>
    <col min="12555" max="12555" width="1.5" customWidth="1"/>
    <col min="12556" max="12556" width="21.83203125" customWidth="1"/>
    <col min="12557" max="12558" width="0" hidden="1" customWidth="1"/>
    <col min="12560" max="12560" width="13" bestFit="1" customWidth="1"/>
    <col min="12561" max="12561" width="12.5" customWidth="1"/>
    <col min="12570" max="12570" width="14.6640625" customWidth="1"/>
    <col min="12795" max="12795" width="40.1640625" customWidth="1"/>
    <col min="12798" max="12798" width="0.5" customWidth="1"/>
    <col min="12799" max="12799" width="6.5" customWidth="1"/>
    <col min="12800" max="12800" width="3" customWidth="1"/>
    <col min="12801" max="12801" width="6.5" customWidth="1"/>
    <col min="12802" max="12802" width="1.33203125" customWidth="1"/>
    <col min="12803" max="12803" width="13.33203125" customWidth="1"/>
    <col min="12804" max="12804" width="20.5" customWidth="1"/>
    <col min="12805" max="12805" width="0" hidden="1" customWidth="1"/>
    <col min="12806" max="12806" width="33.33203125" customWidth="1"/>
    <col min="12809" max="12809" width="8" customWidth="1"/>
    <col min="12811" max="12811" width="1.5" customWidth="1"/>
    <col min="12812" max="12812" width="21.83203125" customWidth="1"/>
    <col min="12813" max="12814" width="0" hidden="1" customWidth="1"/>
    <col min="12816" max="12816" width="13" bestFit="1" customWidth="1"/>
    <col min="12817" max="12817" width="12.5" customWidth="1"/>
    <col min="12826" max="12826" width="14.6640625" customWidth="1"/>
    <col min="13051" max="13051" width="40.1640625" customWidth="1"/>
    <col min="13054" max="13054" width="0.5" customWidth="1"/>
    <col min="13055" max="13055" width="6.5" customWidth="1"/>
    <col min="13056" max="13056" width="3" customWidth="1"/>
    <col min="13057" max="13057" width="6.5" customWidth="1"/>
    <col min="13058" max="13058" width="1.33203125" customWidth="1"/>
    <col min="13059" max="13059" width="13.33203125" customWidth="1"/>
    <col min="13060" max="13060" width="20.5" customWidth="1"/>
    <col min="13061" max="13061" width="0" hidden="1" customWidth="1"/>
    <col min="13062" max="13062" width="33.33203125" customWidth="1"/>
    <col min="13065" max="13065" width="8" customWidth="1"/>
    <col min="13067" max="13067" width="1.5" customWidth="1"/>
    <col min="13068" max="13068" width="21.83203125" customWidth="1"/>
    <col min="13069" max="13070" width="0" hidden="1" customWidth="1"/>
    <col min="13072" max="13072" width="13" bestFit="1" customWidth="1"/>
    <col min="13073" max="13073" width="12.5" customWidth="1"/>
    <col min="13082" max="13082" width="14.6640625" customWidth="1"/>
    <col min="13307" max="13307" width="40.1640625" customWidth="1"/>
    <col min="13310" max="13310" width="0.5" customWidth="1"/>
    <col min="13311" max="13311" width="6.5" customWidth="1"/>
    <col min="13312" max="13312" width="3" customWidth="1"/>
    <col min="13313" max="13313" width="6.5" customWidth="1"/>
    <col min="13314" max="13314" width="1.33203125" customWidth="1"/>
    <col min="13315" max="13315" width="13.33203125" customWidth="1"/>
    <col min="13316" max="13316" width="20.5" customWidth="1"/>
    <col min="13317" max="13317" width="0" hidden="1" customWidth="1"/>
    <col min="13318" max="13318" width="33.33203125" customWidth="1"/>
    <col min="13321" max="13321" width="8" customWidth="1"/>
    <col min="13323" max="13323" width="1.5" customWidth="1"/>
    <col min="13324" max="13324" width="21.83203125" customWidth="1"/>
    <col min="13325" max="13326" width="0" hidden="1" customWidth="1"/>
    <col min="13328" max="13328" width="13" bestFit="1" customWidth="1"/>
    <col min="13329" max="13329" width="12.5" customWidth="1"/>
    <col min="13338" max="13338" width="14.6640625" customWidth="1"/>
    <col min="13563" max="13563" width="40.1640625" customWidth="1"/>
    <col min="13566" max="13566" width="0.5" customWidth="1"/>
    <col min="13567" max="13567" width="6.5" customWidth="1"/>
    <col min="13568" max="13568" width="3" customWidth="1"/>
    <col min="13569" max="13569" width="6.5" customWidth="1"/>
    <col min="13570" max="13570" width="1.33203125" customWidth="1"/>
    <col min="13571" max="13571" width="13.33203125" customWidth="1"/>
    <col min="13572" max="13572" width="20.5" customWidth="1"/>
    <col min="13573" max="13573" width="0" hidden="1" customWidth="1"/>
    <col min="13574" max="13574" width="33.33203125" customWidth="1"/>
    <col min="13577" max="13577" width="8" customWidth="1"/>
    <col min="13579" max="13579" width="1.5" customWidth="1"/>
    <col min="13580" max="13580" width="21.83203125" customWidth="1"/>
    <col min="13581" max="13582" width="0" hidden="1" customWidth="1"/>
    <col min="13584" max="13584" width="13" bestFit="1" customWidth="1"/>
    <col min="13585" max="13585" width="12.5" customWidth="1"/>
    <col min="13594" max="13594" width="14.6640625" customWidth="1"/>
    <col min="13819" max="13819" width="40.1640625" customWidth="1"/>
    <col min="13822" max="13822" width="0.5" customWidth="1"/>
    <col min="13823" max="13823" width="6.5" customWidth="1"/>
    <col min="13824" max="13824" width="3" customWidth="1"/>
    <col min="13825" max="13825" width="6.5" customWidth="1"/>
    <col min="13826" max="13826" width="1.33203125" customWidth="1"/>
    <col min="13827" max="13827" width="13.33203125" customWidth="1"/>
    <col min="13828" max="13828" width="20.5" customWidth="1"/>
    <col min="13829" max="13829" width="0" hidden="1" customWidth="1"/>
    <col min="13830" max="13830" width="33.33203125" customWidth="1"/>
    <col min="13833" max="13833" width="8" customWidth="1"/>
    <col min="13835" max="13835" width="1.5" customWidth="1"/>
    <col min="13836" max="13836" width="21.83203125" customWidth="1"/>
    <col min="13837" max="13838" width="0" hidden="1" customWidth="1"/>
    <col min="13840" max="13840" width="13" bestFit="1" customWidth="1"/>
    <col min="13841" max="13841" width="12.5" customWidth="1"/>
    <col min="13850" max="13850" width="14.6640625" customWidth="1"/>
    <col min="14075" max="14075" width="40.1640625" customWidth="1"/>
    <col min="14078" max="14078" width="0.5" customWidth="1"/>
    <col min="14079" max="14079" width="6.5" customWidth="1"/>
    <col min="14080" max="14080" width="3" customWidth="1"/>
    <col min="14081" max="14081" width="6.5" customWidth="1"/>
    <col min="14082" max="14082" width="1.33203125" customWidth="1"/>
    <col min="14083" max="14083" width="13.33203125" customWidth="1"/>
    <col min="14084" max="14084" width="20.5" customWidth="1"/>
    <col min="14085" max="14085" width="0" hidden="1" customWidth="1"/>
    <col min="14086" max="14086" width="33.33203125" customWidth="1"/>
    <col min="14089" max="14089" width="8" customWidth="1"/>
    <col min="14091" max="14091" width="1.5" customWidth="1"/>
    <col min="14092" max="14092" width="21.83203125" customWidth="1"/>
    <col min="14093" max="14094" width="0" hidden="1" customWidth="1"/>
    <col min="14096" max="14096" width="13" bestFit="1" customWidth="1"/>
    <col min="14097" max="14097" width="12.5" customWidth="1"/>
    <col min="14106" max="14106" width="14.6640625" customWidth="1"/>
    <col min="14331" max="14331" width="40.1640625" customWidth="1"/>
    <col min="14334" max="14334" width="0.5" customWidth="1"/>
    <col min="14335" max="14335" width="6.5" customWidth="1"/>
    <col min="14336" max="14336" width="3" customWidth="1"/>
    <col min="14337" max="14337" width="6.5" customWidth="1"/>
    <col min="14338" max="14338" width="1.33203125" customWidth="1"/>
    <col min="14339" max="14339" width="13.33203125" customWidth="1"/>
    <col min="14340" max="14340" width="20.5" customWidth="1"/>
    <col min="14341" max="14341" width="0" hidden="1" customWidth="1"/>
    <col min="14342" max="14342" width="33.33203125" customWidth="1"/>
    <col min="14345" max="14345" width="8" customWidth="1"/>
    <col min="14347" max="14347" width="1.5" customWidth="1"/>
    <col min="14348" max="14348" width="21.83203125" customWidth="1"/>
    <col min="14349" max="14350" width="0" hidden="1" customWidth="1"/>
    <col min="14352" max="14352" width="13" bestFit="1" customWidth="1"/>
    <col min="14353" max="14353" width="12.5" customWidth="1"/>
    <col min="14362" max="14362" width="14.6640625" customWidth="1"/>
    <col min="14587" max="14587" width="40.1640625" customWidth="1"/>
    <col min="14590" max="14590" width="0.5" customWidth="1"/>
    <col min="14591" max="14591" width="6.5" customWidth="1"/>
    <col min="14592" max="14592" width="3" customWidth="1"/>
    <col min="14593" max="14593" width="6.5" customWidth="1"/>
    <col min="14594" max="14594" width="1.33203125" customWidth="1"/>
    <col min="14595" max="14595" width="13.33203125" customWidth="1"/>
    <col min="14596" max="14596" width="20.5" customWidth="1"/>
    <col min="14597" max="14597" width="0" hidden="1" customWidth="1"/>
    <col min="14598" max="14598" width="33.33203125" customWidth="1"/>
    <col min="14601" max="14601" width="8" customWidth="1"/>
    <col min="14603" max="14603" width="1.5" customWidth="1"/>
    <col min="14604" max="14604" width="21.83203125" customWidth="1"/>
    <col min="14605" max="14606" width="0" hidden="1" customWidth="1"/>
    <col min="14608" max="14608" width="13" bestFit="1" customWidth="1"/>
    <col min="14609" max="14609" width="12.5" customWidth="1"/>
    <col min="14618" max="14618" width="14.6640625" customWidth="1"/>
    <col min="14843" max="14843" width="40.1640625" customWidth="1"/>
    <col min="14846" max="14846" width="0.5" customWidth="1"/>
    <col min="14847" max="14847" width="6.5" customWidth="1"/>
    <col min="14848" max="14848" width="3" customWidth="1"/>
    <col min="14849" max="14849" width="6.5" customWidth="1"/>
    <col min="14850" max="14850" width="1.33203125" customWidth="1"/>
    <col min="14851" max="14851" width="13.33203125" customWidth="1"/>
    <col min="14852" max="14852" width="20.5" customWidth="1"/>
    <col min="14853" max="14853" width="0" hidden="1" customWidth="1"/>
    <col min="14854" max="14854" width="33.33203125" customWidth="1"/>
    <col min="14857" max="14857" width="8" customWidth="1"/>
    <col min="14859" max="14859" width="1.5" customWidth="1"/>
    <col min="14860" max="14860" width="21.83203125" customWidth="1"/>
    <col min="14861" max="14862" width="0" hidden="1" customWidth="1"/>
    <col min="14864" max="14864" width="13" bestFit="1" customWidth="1"/>
    <col min="14865" max="14865" width="12.5" customWidth="1"/>
    <col min="14874" max="14874" width="14.6640625" customWidth="1"/>
    <col min="15099" max="15099" width="40.1640625" customWidth="1"/>
    <col min="15102" max="15102" width="0.5" customWidth="1"/>
    <col min="15103" max="15103" width="6.5" customWidth="1"/>
    <col min="15104" max="15104" width="3" customWidth="1"/>
    <col min="15105" max="15105" width="6.5" customWidth="1"/>
    <col min="15106" max="15106" width="1.33203125" customWidth="1"/>
    <col min="15107" max="15107" width="13.33203125" customWidth="1"/>
    <col min="15108" max="15108" width="20.5" customWidth="1"/>
    <col min="15109" max="15109" width="0" hidden="1" customWidth="1"/>
    <col min="15110" max="15110" width="33.33203125" customWidth="1"/>
    <col min="15113" max="15113" width="8" customWidth="1"/>
    <col min="15115" max="15115" width="1.5" customWidth="1"/>
    <col min="15116" max="15116" width="21.83203125" customWidth="1"/>
    <col min="15117" max="15118" width="0" hidden="1" customWidth="1"/>
    <col min="15120" max="15120" width="13" bestFit="1" customWidth="1"/>
    <col min="15121" max="15121" width="12.5" customWidth="1"/>
    <col min="15130" max="15130" width="14.6640625" customWidth="1"/>
    <col min="15355" max="15355" width="40.1640625" customWidth="1"/>
    <col min="15358" max="15358" width="0.5" customWidth="1"/>
    <col min="15359" max="15359" width="6.5" customWidth="1"/>
    <col min="15360" max="15360" width="3" customWidth="1"/>
    <col min="15361" max="15361" width="6.5" customWidth="1"/>
    <col min="15362" max="15362" width="1.33203125" customWidth="1"/>
    <col min="15363" max="15363" width="13.33203125" customWidth="1"/>
    <col min="15364" max="15364" width="20.5" customWidth="1"/>
    <col min="15365" max="15365" width="0" hidden="1" customWidth="1"/>
    <col min="15366" max="15366" width="33.33203125" customWidth="1"/>
    <col min="15369" max="15369" width="8" customWidth="1"/>
    <col min="15371" max="15371" width="1.5" customWidth="1"/>
    <col min="15372" max="15372" width="21.83203125" customWidth="1"/>
    <col min="15373" max="15374" width="0" hidden="1" customWidth="1"/>
    <col min="15376" max="15376" width="13" bestFit="1" customWidth="1"/>
    <col min="15377" max="15377" width="12.5" customWidth="1"/>
    <col min="15386" max="15386" width="14.6640625" customWidth="1"/>
    <col min="15611" max="15611" width="40.1640625" customWidth="1"/>
    <col min="15614" max="15614" width="0.5" customWidth="1"/>
    <col min="15615" max="15615" width="6.5" customWidth="1"/>
    <col min="15616" max="15616" width="3" customWidth="1"/>
    <col min="15617" max="15617" width="6.5" customWidth="1"/>
    <col min="15618" max="15618" width="1.33203125" customWidth="1"/>
    <col min="15619" max="15619" width="13.33203125" customWidth="1"/>
    <col min="15620" max="15620" width="20.5" customWidth="1"/>
    <col min="15621" max="15621" width="0" hidden="1" customWidth="1"/>
    <col min="15622" max="15622" width="33.33203125" customWidth="1"/>
    <col min="15625" max="15625" width="8" customWidth="1"/>
    <col min="15627" max="15627" width="1.5" customWidth="1"/>
    <col min="15628" max="15628" width="21.83203125" customWidth="1"/>
    <col min="15629" max="15630" width="0" hidden="1" customWidth="1"/>
    <col min="15632" max="15632" width="13" bestFit="1" customWidth="1"/>
    <col min="15633" max="15633" width="12.5" customWidth="1"/>
    <col min="15642" max="15642" width="14.6640625" customWidth="1"/>
    <col min="15867" max="15867" width="40.1640625" customWidth="1"/>
    <col min="15870" max="15870" width="0.5" customWidth="1"/>
    <col min="15871" max="15871" width="6.5" customWidth="1"/>
    <col min="15872" max="15872" width="3" customWidth="1"/>
    <col min="15873" max="15873" width="6.5" customWidth="1"/>
    <col min="15874" max="15874" width="1.33203125" customWidth="1"/>
    <col min="15875" max="15875" width="13.33203125" customWidth="1"/>
    <col min="15876" max="15876" width="20.5" customWidth="1"/>
    <col min="15877" max="15877" width="0" hidden="1" customWidth="1"/>
    <col min="15878" max="15878" width="33.33203125" customWidth="1"/>
    <col min="15881" max="15881" width="8" customWidth="1"/>
    <col min="15883" max="15883" width="1.5" customWidth="1"/>
    <col min="15884" max="15884" width="21.83203125" customWidth="1"/>
    <col min="15885" max="15886" width="0" hidden="1" customWidth="1"/>
    <col min="15888" max="15888" width="13" bestFit="1" customWidth="1"/>
    <col min="15889" max="15889" width="12.5" customWidth="1"/>
    <col min="15898" max="15898" width="14.6640625" customWidth="1"/>
    <col min="16123" max="16123" width="40.1640625" customWidth="1"/>
    <col min="16126" max="16126" width="0.5" customWidth="1"/>
    <col min="16127" max="16127" width="6.5" customWidth="1"/>
    <col min="16128" max="16128" width="3" customWidth="1"/>
    <col min="16129" max="16129" width="6.5" customWidth="1"/>
    <col min="16130" max="16130" width="1.33203125" customWidth="1"/>
    <col min="16131" max="16131" width="13.33203125" customWidth="1"/>
    <col min="16132" max="16132" width="20.5" customWidth="1"/>
    <col min="16133" max="16133" width="0" hidden="1" customWidth="1"/>
    <col min="16134" max="16134" width="33.33203125" customWidth="1"/>
    <col min="16137" max="16137" width="8" customWidth="1"/>
    <col min="16139" max="16139" width="1.5" customWidth="1"/>
    <col min="16140" max="16140" width="21.83203125" customWidth="1"/>
    <col min="16141" max="16142" width="0" hidden="1" customWidth="1"/>
    <col min="16144" max="16144" width="13" bestFit="1" customWidth="1"/>
    <col min="16145" max="16145" width="12.5" customWidth="1"/>
    <col min="16154" max="16154" width="14.6640625" customWidth="1"/>
  </cols>
  <sheetData>
    <row r="1" spans="1:26" ht="25">
      <c r="A1" s="1944" t="s">
        <v>1555</v>
      </c>
      <c r="B1" s="1944"/>
      <c r="C1" s="1944"/>
      <c r="D1" s="1944"/>
      <c r="E1" s="1944"/>
      <c r="F1" s="1944"/>
      <c r="G1" s="1944"/>
      <c r="H1" s="1944"/>
      <c r="I1" s="1944"/>
      <c r="J1" s="1944"/>
      <c r="K1" s="1944"/>
      <c r="L1" s="1944"/>
      <c r="M1" s="1944"/>
      <c r="N1" s="1944"/>
      <c r="O1" s="1944"/>
      <c r="P1" s="186"/>
    </row>
    <row r="2" spans="1:26" ht="25">
      <c r="A2" s="1944" t="s">
        <v>1556</v>
      </c>
      <c r="B2" s="1944"/>
      <c r="C2" s="1944"/>
      <c r="D2" s="1944"/>
      <c r="E2" s="1944"/>
      <c r="F2" s="1944"/>
      <c r="G2" s="1944"/>
      <c r="H2" s="1944"/>
      <c r="I2" s="1944"/>
      <c r="J2" s="1944"/>
      <c r="K2" s="1944"/>
      <c r="L2" s="1944"/>
      <c r="M2" s="1944"/>
      <c r="N2" s="1944"/>
      <c r="O2" s="1944"/>
      <c r="P2" s="186"/>
    </row>
    <row r="3" spans="1:26">
      <c r="A3" s="988"/>
      <c r="B3" s="1153"/>
      <c r="C3" s="1154"/>
      <c r="D3" s="1154"/>
      <c r="E3" s="1154"/>
      <c r="F3" s="1153"/>
      <c r="G3" s="1153"/>
      <c r="H3" s="1154"/>
      <c r="I3" s="1154"/>
      <c r="J3" s="1154"/>
      <c r="K3" s="1154"/>
      <c r="L3" s="1154"/>
      <c r="M3" s="1154"/>
      <c r="N3" s="1154"/>
      <c r="O3" s="1153"/>
      <c r="P3" s="186"/>
    </row>
    <row r="4" spans="1:26">
      <c r="A4" s="988"/>
      <c r="B4" s="1153"/>
      <c r="C4" s="1154"/>
      <c r="D4" s="1154"/>
      <c r="E4" s="1154"/>
      <c r="F4" s="1153"/>
      <c r="G4" s="1153"/>
      <c r="H4" s="1154"/>
      <c r="I4" s="1154"/>
      <c r="J4" s="1154"/>
      <c r="K4" s="1154"/>
      <c r="L4" s="1945" t="s">
        <v>841</v>
      </c>
      <c r="M4" s="1945"/>
      <c r="N4" s="1945"/>
      <c r="O4" s="1945"/>
      <c r="P4" s="186"/>
    </row>
    <row r="5" spans="1:26" ht="16" thickBot="1">
      <c r="A5" s="988"/>
      <c r="B5" s="1945" t="s">
        <v>1557</v>
      </c>
      <c r="C5" s="1945"/>
      <c r="D5" s="1945"/>
      <c r="E5" s="1153"/>
      <c r="F5" s="1153"/>
      <c r="G5" s="1946"/>
      <c r="H5" s="1946"/>
      <c r="I5" s="1946"/>
      <c r="J5" s="1946"/>
      <c r="K5" s="1946"/>
      <c r="L5" s="1946"/>
      <c r="M5" s="1946"/>
      <c r="N5" s="1154"/>
      <c r="O5" s="1892"/>
      <c r="P5" s="1892"/>
    </row>
    <row r="6" spans="1:26" s="808" customFormat="1" ht="23.25" customHeight="1" thickTop="1">
      <c r="A6" s="1940" t="s">
        <v>2306</v>
      </c>
      <c r="B6" s="1935" t="s">
        <v>2898</v>
      </c>
      <c r="C6" s="1937" t="s">
        <v>3351</v>
      </c>
      <c r="D6" s="1934" t="s">
        <v>3352</v>
      </c>
      <c r="E6" s="1934"/>
      <c r="F6" s="1934" t="s">
        <v>2910</v>
      </c>
      <c r="G6" s="1937" t="s">
        <v>3354</v>
      </c>
      <c r="H6" s="1935" t="s">
        <v>2921</v>
      </c>
      <c r="I6" s="1935"/>
      <c r="J6" s="1934" t="s">
        <v>3355</v>
      </c>
      <c r="K6" s="1934" t="s">
        <v>2837</v>
      </c>
      <c r="L6" s="1934" t="s">
        <v>2911</v>
      </c>
      <c r="M6" s="1934" t="s">
        <v>2839</v>
      </c>
      <c r="N6" s="1934" t="s">
        <v>3356</v>
      </c>
      <c r="O6" s="1929" t="s">
        <v>3357</v>
      </c>
      <c r="P6" s="186"/>
    </row>
    <row r="7" spans="1:26" s="808" customFormat="1" ht="15" customHeight="1">
      <c r="A7" s="1941"/>
      <c r="B7" s="1936"/>
      <c r="C7" s="1938"/>
      <c r="D7" s="1932" t="s">
        <v>2913</v>
      </c>
      <c r="E7" s="1932" t="s">
        <v>3353</v>
      </c>
      <c r="F7" s="1932"/>
      <c r="G7" s="1938"/>
      <c r="H7" s="1936"/>
      <c r="I7" s="1936"/>
      <c r="J7" s="1932"/>
      <c r="K7" s="1932"/>
      <c r="L7" s="1798"/>
      <c r="M7" s="1932"/>
      <c r="N7" s="1932"/>
      <c r="O7" s="1930"/>
      <c r="P7" s="186"/>
    </row>
    <row r="8" spans="1:26" s="808" customFormat="1" ht="23.25" customHeight="1" thickBot="1">
      <c r="A8" s="1942"/>
      <c r="B8" s="1943"/>
      <c r="C8" s="1939"/>
      <c r="D8" s="1933"/>
      <c r="E8" s="1933"/>
      <c r="F8" s="1933"/>
      <c r="G8" s="1939"/>
      <c r="H8" s="1155" t="s">
        <v>2844</v>
      </c>
      <c r="I8" s="1155" t="s">
        <v>2834</v>
      </c>
      <c r="J8" s="1933"/>
      <c r="K8" s="1933"/>
      <c r="L8" s="1799"/>
      <c r="M8" s="1933"/>
      <c r="N8" s="1933"/>
      <c r="O8" s="1931"/>
      <c r="P8" s="186"/>
    </row>
    <row r="9" spans="1:26" s="808" customFormat="1" ht="16" thickTop="1">
      <c r="A9" s="1145">
        <v>1</v>
      </c>
      <c r="B9" s="1146">
        <v>2</v>
      </c>
      <c r="C9" s="1146">
        <v>3</v>
      </c>
      <c r="D9" s="1146">
        <v>4</v>
      </c>
      <c r="E9" s="1146">
        <v>5</v>
      </c>
      <c r="F9" s="1146">
        <v>6</v>
      </c>
      <c r="G9" s="1146">
        <v>7</v>
      </c>
      <c r="H9" s="1146">
        <v>8</v>
      </c>
      <c r="I9" s="1146">
        <v>9</v>
      </c>
      <c r="J9" s="1146">
        <v>10</v>
      </c>
      <c r="K9" s="1146">
        <v>11</v>
      </c>
      <c r="L9" s="1146">
        <v>12</v>
      </c>
      <c r="M9" s="1146">
        <v>13</v>
      </c>
      <c r="N9" s="1146">
        <v>14</v>
      </c>
      <c r="O9" s="1147">
        <v>15</v>
      </c>
      <c r="P9" s="186"/>
    </row>
    <row r="10" spans="1:26" ht="21" customHeight="1">
      <c r="A10" s="989"/>
      <c r="B10" s="990"/>
      <c r="C10" s="1132"/>
      <c r="D10" s="990"/>
      <c r="E10" s="990"/>
      <c r="F10" s="990"/>
      <c r="G10" s="990"/>
      <c r="H10" s="990"/>
      <c r="I10" s="1132"/>
      <c r="J10" s="1132"/>
      <c r="K10" s="1132"/>
      <c r="L10" s="1132"/>
      <c r="M10" s="990"/>
      <c r="N10" s="1132"/>
      <c r="O10" s="991"/>
      <c r="P10" s="185"/>
    </row>
    <row r="11" spans="1:26" ht="23.25" customHeight="1">
      <c r="A11" s="1003">
        <v>1</v>
      </c>
      <c r="B11" s="1004" t="s">
        <v>885</v>
      </c>
      <c r="C11" s="1132" t="s">
        <v>841</v>
      </c>
      <c r="D11" s="990" t="s">
        <v>841</v>
      </c>
      <c r="E11" s="990" t="s">
        <v>841</v>
      </c>
      <c r="F11" s="990" t="s">
        <v>841</v>
      </c>
      <c r="G11" s="990" t="s">
        <v>841</v>
      </c>
      <c r="H11" s="990" t="s">
        <v>841</v>
      </c>
      <c r="I11" s="1132" t="s">
        <v>841</v>
      </c>
      <c r="J11" s="1132" t="s">
        <v>841</v>
      </c>
      <c r="K11" s="1132" t="s">
        <v>841</v>
      </c>
      <c r="L11" s="1132" t="s">
        <v>841</v>
      </c>
      <c r="M11" s="990" t="s">
        <v>841</v>
      </c>
      <c r="N11" s="1132" t="s">
        <v>841</v>
      </c>
      <c r="O11" s="991"/>
      <c r="P11" s="185"/>
    </row>
    <row r="12" spans="1:26" ht="23.25" customHeight="1">
      <c r="A12" s="1003" t="s">
        <v>1570</v>
      </c>
      <c r="B12" s="1004" t="s">
        <v>1556</v>
      </c>
      <c r="C12" s="1132" t="s">
        <v>841</v>
      </c>
      <c r="D12" s="990" t="s">
        <v>841</v>
      </c>
      <c r="E12" s="990" t="s">
        <v>841</v>
      </c>
      <c r="F12" s="990" t="s">
        <v>841</v>
      </c>
      <c r="G12" s="990" t="s">
        <v>841</v>
      </c>
      <c r="H12" s="990" t="s">
        <v>841</v>
      </c>
      <c r="I12" s="1132" t="s">
        <v>841</v>
      </c>
      <c r="J12" s="1132" t="s">
        <v>841</v>
      </c>
      <c r="K12" s="1132" t="s">
        <v>841</v>
      </c>
      <c r="L12" s="1132" t="s">
        <v>841</v>
      </c>
      <c r="M12" s="990" t="s">
        <v>841</v>
      </c>
      <c r="N12" s="1133"/>
      <c r="O12" s="991"/>
      <c r="P12" s="185"/>
    </row>
    <row r="13" spans="1:26" ht="23.25" customHeight="1">
      <c r="A13" s="1003" t="s">
        <v>1572</v>
      </c>
      <c r="B13" s="1004" t="s">
        <v>1556</v>
      </c>
      <c r="C13" s="1132"/>
      <c r="D13" s="990"/>
      <c r="E13" s="990"/>
      <c r="F13" s="990"/>
      <c r="G13" s="990"/>
      <c r="H13" s="990"/>
      <c r="I13" s="1132"/>
      <c r="J13" s="1132"/>
      <c r="K13" s="1132"/>
      <c r="L13" s="1132"/>
      <c r="M13" s="990"/>
      <c r="N13" s="1006">
        <f>SUM(N14:N36)</f>
        <v>3935151546</v>
      </c>
      <c r="O13" s="991"/>
      <c r="P13" s="561">
        <v>2874161546</v>
      </c>
      <c r="Q13" t="s">
        <v>1573</v>
      </c>
      <c r="Z13" s="165">
        <v>120008000</v>
      </c>
    </row>
    <row r="14" spans="1:26" ht="33" customHeight="1">
      <c r="A14" s="1031">
        <v>1</v>
      </c>
      <c r="B14" s="992" t="s">
        <v>3335</v>
      </c>
      <c r="C14" s="993"/>
      <c r="D14" s="993" t="s">
        <v>3347</v>
      </c>
      <c r="E14" s="993" t="s">
        <v>3349</v>
      </c>
      <c r="F14" s="990"/>
      <c r="G14" s="990" t="s">
        <v>3171</v>
      </c>
      <c r="H14" s="1132"/>
      <c r="I14" s="1132"/>
      <c r="J14" s="1132">
        <v>2012</v>
      </c>
      <c r="K14" s="1132"/>
      <c r="L14" s="1132"/>
      <c r="M14" s="1132" t="s">
        <v>886</v>
      </c>
      <c r="N14" s="994">
        <v>44770000</v>
      </c>
      <c r="O14" s="991"/>
      <c r="P14" s="561" t="e">
        <f>N13+'KIB F'!S16:U16</f>
        <v>#VALUE!</v>
      </c>
    </row>
    <row r="15" spans="1:26" ht="33" customHeight="1">
      <c r="A15" s="1031">
        <v>2</v>
      </c>
      <c r="B15" s="992" t="s">
        <v>3336</v>
      </c>
      <c r="C15" s="993"/>
      <c r="D15" s="993" t="s">
        <v>3347</v>
      </c>
      <c r="E15" s="993" t="s">
        <v>3349</v>
      </c>
      <c r="F15" s="990"/>
      <c r="G15" s="990" t="s">
        <v>3171</v>
      </c>
      <c r="H15" s="1132"/>
      <c r="I15" s="1132"/>
      <c r="J15" s="1132">
        <v>2012</v>
      </c>
      <c r="K15" s="1132"/>
      <c r="L15" s="1132"/>
      <c r="M15" s="1132" t="s">
        <v>886</v>
      </c>
      <c r="N15" s="994">
        <v>44797000</v>
      </c>
      <c r="O15" s="991"/>
      <c r="P15" s="185"/>
    </row>
    <row r="16" spans="1:26" ht="33" customHeight="1">
      <c r="A16" s="1031">
        <v>3</v>
      </c>
      <c r="B16" s="992" t="s">
        <v>3337</v>
      </c>
      <c r="C16" s="993"/>
      <c r="D16" s="993" t="s">
        <v>3347</v>
      </c>
      <c r="E16" s="993" t="s">
        <v>3349</v>
      </c>
      <c r="F16" s="990"/>
      <c r="G16" s="990" t="s">
        <v>3171</v>
      </c>
      <c r="H16" s="1132"/>
      <c r="I16" s="1132"/>
      <c r="J16" s="1132">
        <v>2012</v>
      </c>
      <c r="K16" s="1132"/>
      <c r="L16" s="1132"/>
      <c r="M16" s="1132" t="s">
        <v>886</v>
      </c>
      <c r="N16" s="994">
        <v>49720000</v>
      </c>
      <c r="O16" s="991"/>
      <c r="P16" s="185">
        <v>1052456000</v>
      </c>
    </row>
    <row r="17" spans="1:16" ht="33" customHeight="1">
      <c r="A17" s="1031">
        <v>4</v>
      </c>
      <c r="B17" s="992" t="s">
        <v>3338</v>
      </c>
      <c r="C17" s="993"/>
      <c r="D17" s="993"/>
      <c r="E17" s="993"/>
      <c r="F17" s="990"/>
      <c r="G17" s="990"/>
      <c r="H17" s="1132"/>
      <c r="I17" s="1132"/>
      <c r="J17" s="1132">
        <v>2012</v>
      </c>
      <c r="K17" s="1132"/>
      <c r="L17" s="1132"/>
      <c r="M17" s="1132" t="s">
        <v>886</v>
      </c>
      <c r="N17" s="994">
        <v>49665000</v>
      </c>
      <c r="O17" s="991"/>
      <c r="P17" s="185"/>
    </row>
    <row r="18" spans="1:16" ht="33" customHeight="1">
      <c r="A18" s="1031">
        <v>6</v>
      </c>
      <c r="B18" s="992" t="s">
        <v>3339</v>
      </c>
      <c r="C18" s="993"/>
      <c r="D18" s="993" t="s">
        <v>3347</v>
      </c>
      <c r="E18" s="993" t="s">
        <v>840</v>
      </c>
      <c r="F18" s="990"/>
      <c r="G18" s="990" t="s">
        <v>840</v>
      </c>
      <c r="H18" s="1005" t="s">
        <v>1604</v>
      </c>
      <c r="I18" s="1005" t="s">
        <v>1605</v>
      </c>
      <c r="J18" s="1132">
        <v>2013</v>
      </c>
      <c r="K18" s="1132" t="s">
        <v>3350</v>
      </c>
      <c r="L18" s="1132"/>
      <c r="M18" s="1132" t="s">
        <v>886</v>
      </c>
      <c r="N18" s="994">
        <v>462605000</v>
      </c>
      <c r="O18" s="991"/>
      <c r="P18" s="185"/>
    </row>
    <row r="19" spans="1:16" ht="33" customHeight="1">
      <c r="A19" s="1031">
        <v>7</v>
      </c>
      <c r="B19" s="992" t="s">
        <v>3340</v>
      </c>
      <c r="C19" s="993"/>
      <c r="D19" s="993" t="s">
        <v>3347</v>
      </c>
      <c r="E19" s="993" t="s">
        <v>840</v>
      </c>
      <c r="F19" s="990"/>
      <c r="G19" s="990" t="s">
        <v>1606</v>
      </c>
      <c r="H19" s="1005" t="s">
        <v>1607</v>
      </c>
      <c r="I19" s="1005" t="s">
        <v>1608</v>
      </c>
      <c r="J19" s="1132">
        <v>2013</v>
      </c>
      <c r="K19" s="1132" t="s">
        <v>3350</v>
      </c>
      <c r="L19" s="1132"/>
      <c r="M19" s="1132" t="s">
        <v>886</v>
      </c>
      <c r="N19" s="994">
        <v>49872000</v>
      </c>
      <c r="O19" s="991"/>
      <c r="P19" s="646" t="e">
        <f>P16+#REF!</f>
        <v>#REF!</v>
      </c>
    </row>
    <row r="20" spans="1:16" ht="33" customHeight="1">
      <c r="A20" s="1031">
        <v>8</v>
      </c>
      <c r="B20" s="992" t="s">
        <v>3341</v>
      </c>
      <c r="C20" s="993"/>
      <c r="D20" s="993" t="s">
        <v>3347</v>
      </c>
      <c r="E20" s="993" t="s">
        <v>3347</v>
      </c>
      <c r="F20" s="990"/>
      <c r="G20" s="990" t="s">
        <v>1624</v>
      </c>
      <c r="H20" s="1005" t="s">
        <v>1625</v>
      </c>
      <c r="I20" s="1005" t="s">
        <v>1626</v>
      </c>
      <c r="J20" s="1132">
        <v>2013</v>
      </c>
      <c r="K20" s="1132" t="s">
        <v>3350</v>
      </c>
      <c r="L20" s="1132"/>
      <c r="M20" s="1132" t="s">
        <v>886</v>
      </c>
      <c r="N20" s="994">
        <v>49982000</v>
      </c>
      <c r="O20" s="991"/>
      <c r="P20" s="185"/>
    </row>
    <row r="21" spans="1:16" ht="33" customHeight="1">
      <c r="A21" s="1031">
        <v>9</v>
      </c>
      <c r="B21" s="992" t="s">
        <v>3342</v>
      </c>
      <c r="C21" s="993"/>
      <c r="D21" s="993" t="s">
        <v>3347</v>
      </c>
      <c r="E21" s="993" t="s">
        <v>3347</v>
      </c>
      <c r="F21" s="990"/>
      <c r="G21" s="990" t="s">
        <v>1627</v>
      </c>
      <c r="H21" s="1005" t="s">
        <v>1625</v>
      </c>
      <c r="I21" s="1005" t="s">
        <v>1628</v>
      </c>
      <c r="J21" s="1132">
        <v>2013</v>
      </c>
      <c r="K21" s="1132" t="s">
        <v>3350</v>
      </c>
      <c r="L21" s="1132"/>
      <c r="M21" s="1132" t="s">
        <v>886</v>
      </c>
      <c r="N21" s="994">
        <v>49927000</v>
      </c>
      <c r="O21" s="991"/>
      <c r="P21" s="185"/>
    </row>
    <row r="22" spans="1:16" ht="33" customHeight="1">
      <c r="A22" s="1031">
        <v>10</v>
      </c>
      <c r="B22" s="992" t="s">
        <v>3343</v>
      </c>
      <c r="C22" s="993"/>
      <c r="D22" s="993" t="s">
        <v>3347</v>
      </c>
      <c r="E22" s="993" t="s">
        <v>3347</v>
      </c>
      <c r="F22" s="990"/>
      <c r="G22" s="990" t="s">
        <v>1355</v>
      </c>
      <c r="H22" s="1005" t="s">
        <v>1625</v>
      </c>
      <c r="I22" s="1005" t="s">
        <v>1629</v>
      </c>
      <c r="J22" s="1132">
        <v>2013</v>
      </c>
      <c r="K22" s="1132" t="s">
        <v>3350</v>
      </c>
      <c r="L22" s="1132"/>
      <c r="M22" s="1132" t="s">
        <v>886</v>
      </c>
      <c r="N22" s="994">
        <v>49734000</v>
      </c>
      <c r="O22" s="991"/>
      <c r="P22" s="185"/>
    </row>
    <row r="23" spans="1:16" ht="33" customHeight="1">
      <c r="A23" s="1031">
        <v>12</v>
      </c>
      <c r="B23" s="992" t="s">
        <v>3344</v>
      </c>
      <c r="C23" s="993"/>
      <c r="D23" s="993" t="s">
        <v>3347</v>
      </c>
      <c r="E23" s="993" t="s">
        <v>3349</v>
      </c>
      <c r="F23" s="990"/>
      <c r="G23" s="990" t="s">
        <v>1579</v>
      </c>
      <c r="H23" s="1005" t="s">
        <v>1607</v>
      </c>
      <c r="I23" s="1005" t="s">
        <v>1630</v>
      </c>
      <c r="J23" s="1132">
        <v>2013</v>
      </c>
      <c r="K23" s="1132" t="s">
        <v>3350</v>
      </c>
      <c r="L23" s="1132"/>
      <c r="M23" s="1132" t="s">
        <v>886</v>
      </c>
      <c r="N23" s="994">
        <v>30083000</v>
      </c>
      <c r="O23" s="991"/>
      <c r="P23" s="185"/>
    </row>
    <row r="24" spans="1:16" ht="33" customHeight="1">
      <c r="A24" s="1031">
        <v>13</v>
      </c>
      <c r="B24" s="992" t="s">
        <v>3345</v>
      </c>
      <c r="C24" s="993"/>
      <c r="D24" s="993"/>
      <c r="E24" s="993"/>
      <c r="F24" s="990"/>
      <c r="G24" s="990"/>
      <c r="H24" s="1132"/>
      <c r="I24" s="1132"/>
      <c r="J24" s="1132">
        <v>2014</v>
      </c>
      <c r="K24" s="1132"/>
      <c r="L24" s="1132"/>
      <c r="M24" s="1132" t="s">
        <v>886</v>
      </c>
      <c r="N24" s="994">
        <v>37761000</v>
      </c>
      <c r="O24" s="991"/>
      <c r="P24" s="185"/>
    </row>
    <row r="25" spans="1:16" ht="33" customHeight="1">
      <c r="A25" s="1031">
        <v>14</v>
      </c>
      <c r="B25" s="992" t="s">
        <v>3346</v>
      </c>
      <c r="C25" s="993"/>
      <c r="D25" s="993" t="s">
        <v>3348</v>
      </c>
      <c r="E25" s="993"/>
      <c r="F25" s="990"/>
      <c r="G25" s="990" t="s">
        <v>3171</v>
      </c>
      <c r="H25" s="995"/>
      <c r="I25" s="1132"/>
      <c r="J25" s="1132">
        <v>2015</v>
      </c>
      <c r="K25" s="1132" t="s">
        <v>3350</v>
      </c>
      <c r="L25" s="1132"/>
      <c r="M25" s="1132" t="s">
        <v>886</v>
      </c>
      <c r="N25" s="994">
        <v>33805000</v>
      </c>
      <c r="O25" s="991"/>
      <c r="P25" s="185"/>
    </row>
    <row r="26" spans="1:16" s="743" customFormat="1" ht="33" customHeight="1">
      <c r="A26" s="1031">
        <v>15</v>
      </c>
      <c r="B26" s="992" t="s">
        <v>2828</v>
      </c>
      <c r="C26" s="993"/>
      <c r="D26" s="993"/>
      <c r="E26" s="993"/>
      <c r="F26" s="990"/>
      <c r="G26" s="990"/>
      <c r="H26" s="995"/>
      <c r="I26" s="1132"/>
      <c r="J26" s="1132">
        <v>2017</v>
      </c>
      <c r="K26" s="1132"/>
      <c r="L26" s="1132"/>
      <c r="M26" s="1132" t="s">
        <v>886</v>
      </c>
      <c r="N26" s="994">
        <v>165894000</v>
      </c>
      <c r="O26" s="991"/>
      <c r="P26" s="742"/>
    </row>
    <row r="27" spans="1:16" ht="33" customHeight="1">
      <c r="A27" s="1031">
        <v>16</v>
      </c>
      <c r="B27" s="992" t="s">
        <v>2829</v>
      </c>
      <c r="C27" s="993"/>
      <c r="D27" s="993"/>
      <c r="E27" s="993"/>
      <c r="F27" s="990"/>
      <c r="G27" s="990"/>
      <c r="H27" s="995"/>
      <c r="I27" s="1132"/>
      <c r="J27" s="1132">
        <v>2017</v>
      </c>
      <c r="K27" s="1132"/>
      <c r="L27" s="1132"/>
      <c r="M27" s="1132" t="s">
        <v>886</v>
      </c>
      <c r="N27" s="994">
        <v>815014546</v>
      </c>
      <c r="O27" s="991"/>
      <c r="P27" s="185"/>
    </row>
    <row r="28" spans="1:16" ht="50.25" customHeight="1" thickBot="1">
      <c r="A28" s="1033">
        <v>17</v>
      </c>
      <c r="B28" s="1014" t="s">
        <v>2830</v>
      </c>
      <c r="C28" s="1015"/>
      <c r="D28" s="1015"/>
      <c r="E28" s="1015"/>
      <c r="F28" s="1016"/>
      <c r="G28" s="1016"/>
      <c r="H28" s="1017"/>
      <c r="I28" s="1018"/>
      <c r="J28" s="1018">
        <v>2017</v>
      </c>
      <c r="K28" s="1018"/>
      <c r="L28" s="1018"/>
      <c r="M28" s="1132" t="s">
        <v>886</v>
      </c>
      <c r="N28" s="1019">
        <v>509939000</v>
      </c>
      <c r="O28" s="1020"/>
      <c r="P28" s="185"/>
    </row>
    <row r="29" spans="1:16" ht="33" customHeight="1">
      <c r="A29" s="1032">
        <v>18</v>
      </c>
      <c r="B29" s="1007" t="s">
        <v>2831</v>
      </c>
      <c r="C29" s="1008"/>
      <c r="D29" s="1008"/>
      <c r="E29" s="1008"/>
      <c r="F29" s="1009"/>
      <c r="G29" s="1009"/>
      <c r="H29" s="1010"/>
      <c r="I29" s="1011"/>
      <c r="J29" s="1011">
        <v>2017</v>
      </c>
      <c r="K29" s="1011"/>
      <c r="L29" s="1011"/>
      <c r="M29" s="1132" t="s">
        <v>886</v>
      </c>
      <c r="N29" s="1012">
        <v>165925000</v>
      </c>
      <c r="O29" s="1013"/>
      <c r="P29" s="185"/>
    </row>
    <row r="30" spans="1:16" ht="33" customHeight="1">
      <c r="A30" s="1031">
        <v>19</v>
      </c>
      <c r="B30" s="992" t="s">
        <v>2832</v>
      </c>
      <c r="C30" s="993"/>
      <c r="D30" s="993"/>
      <c r="E30" s="993"/>
      <c r="F30" s="990"/>
      <c r="G30" s="990"/>
      <c r="H30" s="995"/>
      <c r="I30" s="1132"/>
      <c r="J30" s="1132">
        <v>2017</v>
      </c>
      <c r="K30" s="1132"/>
      <c r="L30" s="1132"/>
      <c r="M30" s="1132" t="s">
        <v>886</v>
      </c>
      <c r="N30" s="994">
        <v>164933000</v>
      </c>
      <c r="O30" s="991"/>
      <c r="P30" s="185"/>
    </row>
    <row r="31" spans="1:16" ht="33" customHeight="1">
      <c r="A31" s="1032">
        <v>20</v>
      </c>
      <c r="B31" s="1073" t="s">
        <v>3422</v>
      </c>
      <c r="C31" s="1074"/>
      <c r="D31" s="1074"/>
      <c r="E31" s="1074"/>
      <c r="F31" s="1075"/>
      <c r="G31" s="1075"/>
      <c r="H31" s="1076" t="s">
        <v>3434</v>
      </c>
      <c r="I31" s="1077" t="s">
        <v>3428</v>
      </c>
      <c r="J31" s="1077">
        <v>2018</v>
      </c>
      <c r="K31" s="1077"/>
      <c r="L31" s="1077"/>
      <c r="M31" s="1132" t="s">
        <v>886</v>
      </c>
      <c r="N31" s="1078">
        <v>388480000</v>
      </c>
      <c r="O31" s="1079"/>
      <c r="P31" s="185"/>
    </row>
    <row r="32" spans="1:16" ht="33" customHeight="1">
      <c r="A32" s="1031">
        <v>21</v>
      </c>
      <c r="B32" s="1073" t="s">
        <v>3423</v>
      </c>
      <c r="C32" s="1074"/>
      <c r="D32" s="1074"/>
      <c r="E32" s="1074"/>
      <c r="F32" s="1075"/>
      <c r="G32" s="1075"/>
      <c r="H32" s="1076" t="s">
        <v>3435</v>
      </c>
      <c r="I32" s="1077" t="s">
        <v>3429</v>
      </c>
      <c r="J32" s="1077">
        <v>2018</v>
      </c>
      <c r="K32" s="1077"/>
      <c r="L32" s="1077"/>
      <c r="M32" s="1132" t="s">
        <v>886</v>
      </c>
      <c r="N32" s="1078">
        <v>143332000</v>
      </c>
      <c r="O32" s="1079"/>
      <c r="P32" s="185"/>
    </row>
    <row r="33" spans="1:16" ht="33" customHeight="1">
      <c r="A33" s="1032">
        <v>22</v>
      </c>
      <c r="B33" s="1073" t="s">
        <v>3424</v>
      </c>
      <c r="C33" s="1074"/>
      <c r="D33" s="1074"/>
      <c r="E33" s="1074"/>
      <c r="F33" s="1075"/>
      <c r="G33" s="1075"/>
      <c r="H33" s="1076" t="s">
        <v>3435</v>
      </c>
      <c r="I33" s="1077" t="s">
        <v>3430</v>
      </c>
      <c r="J33" s="1077">
        <v>2018</v>
      </c>
      <c r="K33" s="1077"/>
      <c r="L33" s="1077"/>
      <c r="M33" s="1132" t="s">
        <v>886</v>
      </c>
      <c r="N33" s="1078">
        <v>143332000</v>
      </c>
      <c r="O33" s="1079"/>
      <c r="P33" s="185"/>
    </row>
    <row r="34" spans="1:16" ht="33" customHeight="1">
      <c r="A34" s="1031">
        <v>23</v>
      </c>
      <c r="B34" s="1073" t="s">
        <v>3425</v>
      </c>
      <c r="C34" s="1074"/>
      <c r="D34" s="1074"/>
      <c r="E34" s="1074"/>
      <c r="F34" s="1075"/>
      <c r="G34" s="1075"/>
      <c r="H34" s="1076" t="s">
        <v>3435</v>
      </c>
      <c r="I34" s="1077" t="s">
        <v>3431</v>
      </c>
      <c r="J34" s="1077">
        <v>2018</v>
      </c>
      <c r="K34" s="1077"/>
      <c r="L34" s="1077"/>
      <c r="M34" s="1132" t="s">
        <v>886</v>
      </c>
      <c r="N34" s="1078">
        <v>143332000</v>
      </c>
      <c r="O34" s="1079"/>
      <c r="P34" s="185"/>
    </row>
    <row r="35" spans="1:16" ht="33" customHeight="1">
      <c r="A35" s="1032">
        <v>24</v>
      </c>
      <c r="B35" s="1073" t="s">
        <v>3426</v>
      </c>
      <c r="C35" s="1074"/>
      <c r="D35" s="1074"/>
      <c r="E35" s="1074"/>
      <c r="F35" s="1075"/>
      <c r="G35" s="1075"/>
      <c r="H35" s="1076" t="s">
        <v>3435</v>
      </c>
      <c r="I35" s="1077" t="s">
        <v>3432</v>
      </c>
      <c r="J35" s="1077">
        <v>2018</v>
      </c>
      <c r="K35" s="1077"/>
      <c r="L35" s="1077"/>
      <c r="M35" s="1132" t="s">
        <v>886</v>
      </c>
      <c r="N35" s="1078">
        <v>176997000</v>
      </c>
      <c r="O35" s="1079"/>
      <c r="P35" s="185"/>
    </row>
    <row r="36" spans="1:16" ht="33" customHeight="1">
      <c r="A36" s="1031">
        <v>25</v>
      </c>
      <c r="B36" s="1073" t="s">
        <v>3427</v>
      </c>
      <c r="C36" s="1074"/>
      <c r="D36" s="1074"/>
      <c r="E36" s="1074"/>
      <c r="F36" s="1075"/>
      <c r="G36" s="1075"/>
      <c r="H36" s="1076" t="s">
        <v>3435</v>
      </c>
      <c r="I36" s="1077" t="s">
        <v>3433</v>
      </c>
      <c r="J36" s="1077">
        <v>2018</v>
      </c>
      <c r="K36" s="1077"/>
      <c r="L36" s="1077"/>
      <c r="M36" s="1132" t="s">
        <v>886</v>
      </c>
      <c r="N36" s="1078">
        <v>165252000</v>
      </c>
      <c r="O36" s="1079"/>
      <c r="P36" s="185"/>
    </row>
    <row r="37" spans="1:16" ht="33" customHeight="1">
      <c r="A37" s="1072"/>
      <c r="B37" s="1073"/>
      <c r="C37" s="1074"/>
      <c r="D37" s="1074"/>
      <c r="E37" s="1074"/>
      <c r="F37" s="1075"/>
      <c r="G37" s="1075"/>
      <c r="H37" s="1076"/>
      <c r="I37" s="1077"/>
      <c r="J37" s="1077"/>
      <c r="K37" s="1077"/>
      <c r="L37" s="1077"/>
      <c r="M37" s="1077"/>
      <c r="N37" s="1078"/>
      <c r="O37" s="1079"/>
      <c r="P37" s="185"/>
    </row>
    <row r="38" spans="1:16" ht="33" customHeight="1">
      <c r="A38" s="1072"/>
      <c r="B38" s="1073"/>
      <c r="C38" s="1074"/>
      <c r="D38" s="1074"/>
      <c r="E38" s="1074"/>
      <c r="F38" s="1075"/>
      <c r="G38" s="1075"/>
      <c r="H38" s="1076"/>
      <c r="I38" s="1077"/>
      <c r="J38" s="1077"/>
      <c r="K38" s="1077"/>
      <c r="L38" s="1077"/>
      <c r="M38" s="1077"/>
      <c r="N38" s="1078"/>
      <c r="O38" s="1079"/>
      <c r="P38" s="185"/>
    </row>
    <row r="39" spans="1:16" ht="33" customHeight="1">
      <c r="A39" s="1072"/>
      <c r="B39" s="1073"/>
      <c r="C39" s="1074"/>
      <c r="D39" s="1074"/>
      <c r="E39" s="1074"/>
      <c r="F39" s="1075"/>
      <c r="G39" s="1075"/>
      <c r="H39" s="1076"/>
      <c r="I39" s="1077"/>
      <c r="J39" s="1077"/>
      <c r="K39" s="1077"/>
      <c r="L39" s="1077"/>
      <c r="M39" s="1077"/>
      <c r="N39" s="1078"/>
      <c r="O39" s="1079"/>
      <c r="P39" s="185"/>
    </row>
    <row r="40" spans="1:16" ht="33" customHeight="1">
      <c r="A40" s="1072"/>
      <c r="B40" s="1073"/>
      <c r="C40" s="1074"/>
      <c r="D40" s="1074"/>
      <c r="E40" s="1074"/>
      <c r="F40" s="1075"/>
      <c r="G40" s="1075"/>
      <c r="H40" s="1076"/>
      <c r="I40" s="1077"/>
      <c r="J40" s="1077"/>
      <c r="K40" s="1077"/>
      <c r="L40" s="1077"/>
      <c r="M40" s="1077"/>
      <c r="N40" s="1078"/>
      <c r="O40" s="1079"/>
      <c r="P40" s="185"/>
    </row>
    <row r="41" spans="1:16" ht="33" customHeight="1">
      <c r="A41" s="1072"/>
      <c r="B41" s="1073"/>
      <c r="C41" s="1074"/>
      <c r="D41" s="1074"/>
      <c r="E41" s="1074"/>
      <c r="F41" s="1075"/>
      <c r="G41" s="1075"/>
      <c r="H41" s="1076"/>
      <c r="I41" s="1077"/>
      <c r="J41" s="1077"/>
      <c r="K41" s="1077"/>
      <c r="L41" s="1077"/>
      <c r="M41" s="1077"/>
      <c r="N41" s="1078"/>
      <c r="O41" s="1079"/>
      <c r="P41" s="185"/>
    </row>
    <row r="42" spans="1:16" ht="33" customHeight="1">
      <c r="A42" s="1072"/>
      <c r="B42" s="1073"/>
      <c r="C42" s="1074"/>
      <c r="D42" s="1074"/>
      <c r="E42" s="1074"/>
      <c r="F42" s="1075"/>
      <c r="G42" s="1075"/>
      <c r="H42" s="1076"/>
      <c r="I42" s="1077"/>
      <c r="J42" s="1077"/>
      <c r="K42" s="1077"/>
      <c r="L42" s="1077"/>
      <c r="M42" s="1077"/>
      <c r="N42" s="1078"/>
      <c r="O42" s="1079"/>
      <c r="P42" s="185"/>
    </row>
    <row r="43" spans="1:16" ht="33" customHeight="1" thickBot="1">
      <c r="A43" s="996"/>
      <c r="B43" s="997" t="s">
        <v>2513</v>
      </c>
      <c r="C43" s="998"/>
      <c r="D43" s="998"/>
      <c r="E43" s="998"/>
      <c r="F43" s="999"/>
      <c r="G43" s="999"/>
      <c r="H43" s="1000"/>
      <c r="I43" s="1000"/>
      <c r="J43" s="1000"/>
      <c r="K43" s="1000"/>
      <c r="L43" s="1000"/>
      <c r="M43" s="1000"/>
      <c r="N43" s="1001"/>
      <c r="O43" s="1002"/>
      <c r="P43" s="185"/>
    </row>
    <row r="44" spans="1:16">
      <c r="A44" s="984"/>
      <c r="B44" s="986"/>
      <c r="C44" s="985"/>
      <c r="D44" s="1134"/>
      <c r="E44" s="1134"/>
      <c r="F44" s="987"/>
      <c r="G44" s="986"/>
      <c r="H44" s="1134"/>
      <c r="I44" s="985"/>
      <c r="J44" s="985"/>
      <c r="K44" s="985"/>
      <c r="L44" s="985"/>
      <c r="M44" s="1134"/>
      <c r="N44" s="1134"/>
      <c r="O44" s="986"/>
      <c r="P44" s="185"/>
    </row>
    <row r="45" spans="1:16">
      <c r="A45" s="984"/>
      <c r="B45" s="986"/>
      <c r="C45" s="985"/>
      <c r="D45" s="985"/>
      <c r="E45" s="985"/>
      <c r="F45" s="985"/>
      <c r="G45" s="985"/>
      <c r="H45" s="985"/>
      <c r="I45" s="985"/>
      <c r="J45" s="985"/>
      <c r="K45" s="985"/>
      <c r="L45" s="985"/>
      <c r="M45" s="986"/>
      <c r="N45" s="986"/>
      <c r="O45" s="986"/>
      <c r="P45" s="185"/>
    </row>
    <row r="46" spans="1:16">
      <c r="A46" s="984"/>
      <c r="B46" s="1730" t="s">
        <v>3358</v>
      </c>
      <c r="C46" s="1730"/>
      <c r="D46" s="1730"/>
      <c r="E46" s="1730"/>
      <c r="F46" s="798"/>
      <c r="G46" s="798"/>
      <c r="H46" s="797"/>
      <c r="I46" s="797"/>
      <c r="J46" s="1730" t="s">
        <v>3360</v>
      </c>
      <c r="K46" s="1730"/>
      <c r="L46" s="1730"/>
      <c r="M46" s="1730"/>
      <c r="N46" s="1730"/>
      <c r="O46" s="986"/>
      <c r="P46" s="185"/>
    </row>
    <row r="47" spans="1:16">
      <c r="A47" s="984"/>
      <c r="B47" s="1730" t="s">
        <v>3359</v>
      </c>
      <c r="C47" s="1730"/>
      <c r="D47" s="1730"/>
      <c r="E47" s="1730"/>
      <c r="F47" s="798"/>
      <c r="G47" s="798"/>
      <c r="H47" s="801"/>
      <c r="I47" s="801"/>
      <c r="J47" s="801"/>
      <c r="K47" s="801"/>
      <c r="L47" s="1152"/>
      <c r="M47" s="929"/>
      <c r="N47" s="986"/>
      <c r="O47" s="986"/>
      <c r="P47" s="185"/>
    </row>
    <row r="48" spans="1:16">
      <c r="A48" s="984"/>
      <c r="B48" s="1730" t="s">
        <v>889</v>
      </c>
      <c r="C48" s="1730"/>
      <c r="D48" s="1730"/>
      <c r="E48" s="1730"/>
      <c r="F48" s="800"/>
      <c r="G48" s="800"/>
      <c r="H48" s="801"/>
      <c r="I48" s="801"/>
      <c r="J48" s="1731" t="s">
        <v>888</v>
      </c>
      <c r="K48" s="1731"/>
      <c r="L48" s="1731"/>
      <c r="M48" s="1731"/>
      <c r="N48" s="1731"/>
      <c r="O48" s="986"/>
      <c r="P48" s="185"/>
    </row>
    <row r="49" spans="1:16">
      <c r="A49" s="984"/>
      <c r="B49" s="800"/>
      <c r="C49" s="800"/>
      <c r="D49" s="800"/>
      <c r="E49" s="800"/>
      <c r="F49" s="800"/>
      <c r="G49" s="800"/>
      <c r="H49" s="801"/>
      <c r="I49" s="801"/>
      <c r="J49" s="801"/>
      <c r="K49" s="801"/>
      <c r="L49" s="800"/>
      <c r="M49" s="930"/>
      <c r="N49" s="790"/>
      <c r="O49" s="986"/>
      <c r="P49" s="185"/>
    </row>
    <row r="50" spans="1:16">
      <c r="A50" s="984"/>
      <c r="B50" s="800"/>
      <c r="C50" s="800"/>
      <c r="D50" s="800"/>
      <c r="E50" s="800"/>
      <c r="F50" s="800"/>
      <c r="G50" s="800"/>
      <c r="H50" s="801"/>
      <c r="I50" s="801"/>
      <c r="J50" s="801"/>
      <c r="K50" s="801"/>
      <c r="L50" s="800"/>
      <c r="M50" s="930"/>
      <c r="N50" s="986"/>
      <c r="O50" s="986"/>
      <c r="P50" s="185"/>
    </row>
    <row r="51" spans="1:16">
      <c r="A51" s="984"/>
      <c r="B51" s="800"/>
      <c r="C51" s="800"/>
      <c r="D51" s="800"/>
      <c r="E51" s="800"/>
      <c r="F51" s="800"/>
      <c r="G51" s="800"/>
      <c r="H51" s="801"/>
      <c r="I51" s="801"/>
      <c r="J51" s="801"/>
      <c r="K51" s="801"/>
      <c r="L51" s="800"/>
      <c r="M51" s="930"/>
      <c r="N51" s="986"/>
      <c r="O51" s="986"/>
      <c r="P51" s="185"/>
    </row>
    <row r="52" spans="1:16" ht="16">
      <c r="A52" s="984"/>
      <c r="B52" s="800"/>
      <c r="C52" s="800"/>
      <c r="D52" s="800"/>
      <c r="E52" s="800"/>
      <c r="F52" s="803"/>
      <c r="G52" s="803"/>
      <c r="H52" s="801"/>
      <c r="I52" s="801"/>
      <c r="J52" s="801"/>
      <c r="K52" s="801"/>
      <c r="L52" s="803"/>
      <c r="M52" s="930"/>
      <c r="N52" s="931"/>
      <c r="O52" s="986"/>
      <c r="P52" s="241"/>
    </row>
    <row r="53" spans="1:16">
      <c r="A53" s="983"/>
      <c r="B53" s="1719" t="s">
        <v>2487</v>
      </c>
      <c r="C53" s="1719"/>
      <c r="D53" s="1719"/>
      <c r="E53" s="1719"/>
      <c r="F53" s="798"/>
      <c r="G53" s="798"/>
      <c r="H53" s="804"/>
      <c r="I53" s="804"/>
      <c r="J53" s="1721" t="s">
        <v>892</v>
      </c>
      <c r="K53" s="1721"/>
      <c r="L53" s="1721"/>
      <c r="M53" s="1721"/>
      <c r="N53" s="1721"/>
      <c r="O53" s="983"/>
      <c r="P53" s="239"/>
    </row>
    <row r="54" spans="1:16">
      <c r="B54" s="1720" t="s">
        <v>1942</v>
      </c>
      <c r="C54" s="1720"/>
      <c r="D54" s="1720"/>
      <c r="E54" s="1720"/>
      <c r="F54" s="787"/>
      <c r="G54" s="787"/>
      <c r="H54" s="801"/>
      <c r="I54" s="801"/>
      <c r="J54" s="1722" t="s">
        <v>891</v>
      </c>
      <c r="K54" s="1722"/>
      <c r="L54" s="1722"/>
      <c r="M54" s="1722"/>
      <c r="N54" s="1722"/>
    </row>
  </sheetData>
  <autoFilter ref="A9:O43" xr:uid="{00000000-0009-0000-0000-000018000000}">
    <filterColumn colId="3" showButton="0"/>
    <filterColumn colId="4" showButton="0"/>
    <filterColumn colId="5" showButton="0"/>
    <filterColumn colId="7" showButton="0"/>
    <filterColumn colId="12" showButton="0"/>
    <filterColumn colId="13" showButton="0"/>
  </autoFilter>
  <mergeCells count="31">
    <mergeCell ref="A1:O1"/>
    <mergeCell ref="A2:O2"/>
    <mergeCell ref="L4:O4"/>
    <mergeCell ref="B5:D5"/>
    <mergeCell ref="G5:H5"/>
    <mergeCell ref="I5:M5"/>
    <mergeCell ref="O5:P5"/>
    <mergeCell ref="A6:A8"/>
    <mergeCell ref="B6:B8"/>
    <mergeCell ref="C6:C8"/>
    <mergeCell ref="D6:E6"/>
    <mergeCell ref="F6:F8"/>
    <mergeCell ref="B47:E47"/>
    <mergeCell ref="H6:I7"/>
    <mergeCell ref="J6:J8"/>
    <mergeCell ref="K6:K8"/>
    <mergeCell ref="L6:L8"/>
    <mergeCell ref="G6:G8"/>
    <mergeCell ref="O6:O8"/>
    <mergeCell ref="D7:D8"/>
    <mergeCell ref="E7:E8"/>
    <mergeCell ref="B46:E46"/>
    <mergeCell ref="J46:N46"/>
    <mergeCell ref="M6:M8"/>
    <mergeCell ref="N6:N8"/>
    <mergeCell ref="B48:E48"/>
    <mergeCell ref="J48:N48"/>
    <mergeCell ref="B53:E53"/>
    <mergeCell ref="J53:N53"/>
    <mergeCell ref="B54:E54"/>
    <mergeCell ref="J54:N54"/>
  </mergeCells>
  <phoneticPr fontId="100" type="noConversion"/>
  <pageMargins left="0.27559055118110237" right="0.27559055118110237" top="0.9055118110236221" bottom="0.74803149606299213" header="0.31496062992125984" footer="0.31496062992125984"/>
  <pageSetup paperSize="258" scale="60" firstPageNumber="23" orientation="landscape" useFirstPageNumber="1" horizontalDpi="4294967293" verticalDpi="4294967293" r:id="rId1"/>
  <headerFooter>
    <oddFooter>&amp;C&amp;P&amp;RDINAS PERUMAHAN KAWASAN PERMUKIMAN DAN PERTANAHAN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1:AJ364"/>
  <sheetViews>
    <sheetView zoomScale="90" zoomScaleNormal="90" workbookViewId="0">
      <pane xSplit="4" ySplit="74" topLeftCell="O75" activePane="bottomRight" state="frozen"/>
      <selection activeCell="D107" sqref="D107"/>
      <selection pane="topRight" activeCell="D107" sqref="D107"/>
      <selection pane="bottomLeft" activeCell="D107" sqref="D107"/>
      <selection pane="bottomRight" activeCell="D74" sqref="D74"/>
    </sheetView>
  </sheetViews>
  <sheetFormatPr baseColWidth="10" defaultColWidth="11.5" defaultRowHeight="16"/>
  <cols>
    <col min="1" max="1" width="11.5" style="1150"/>
    <col min="2" max="2" width="13" style="1312" customWidth="1"/>
    <col min="3" max="3" width="11" style="1312" bestFit="1" customWidth="1"/>
    <col min="4" max="4" width="72.6640625" style="1150" bestFit="1" customWidth="1"/>
    <col min="5" max="5" width="14.1640625" style="1150" customWidth="1"/>
    <col min="6" max="6" width="11" style="1150" bestFit="1" customWidth="1"/>
    <col min="7" max="7" width="13.83203125" style="1150" customWidth="1"/>
    <col min="8" max="10" width="11" style="1150" bestFit="1" customWidth="1"/>
    <col min="11" max="11" width="30.83203125" style="1150" customWidth="1"/>
    <col min="12" max="12" width="11" style="1150" bestFit="1" customWidth="1"/>
    <col min="13" max="13" width="37.1640625" style="1150" customWidth="1"/>
    <col min="14" max="16" width="11" style="1150" bestFit="1" customWidth="1"/>
    <col min="17" max="17" width="18.6640625" style="1150" bestFit="1" customWidth="1"/>
    <col min="18" max="19" width="11" style="1150" bestFit="1" customWidth="1"/>
    <col min="20" max="21" width="11.5" style="1150"/>
    <col min="22" max="22" width="11" style="1150" bestFit="1" customWidth="1"/>
    <col min="23" max="23" width="18.6640625" style="1150" customWidth="1"/>
    <col min="24" max="24" width="11" style="1150" bestFit="1" customWidth="1"/>
    <col min="25" max="25" width="20.33203125" style="1150" bestFit="1" customWidth="1"/>
    <col min="26" max="26" width="11" style="1150" bestFit="1" customWidth="1"/>
    <col min="27" max="27" width="17.6640625" style="1150" customWidth="1"/>
    <col min="28" max="28" width="18.5" style="1150" customWidth="1"/>
    <col min="29" max="29" width="19.1640625" style="1150" customWidth="1"/>
    <col min="30" max="30" width="20.83203125" style="1150" customWidth="1"/>
    <col min="31" max="31" width="19.5" style="1150" customWidth="1"/>
    <col min="32" max="32" width="16.1640625" style="1150" customWidth="1"/>
    <col min="33" max="33" width="20.5" style="1150" customWidth="1"/>
    <col min="34" max="34" width="20" style="1150" customWidth="1"/>
    <col min="35" max="16384" width="11.5" style="917"/>
  </cols>
  <sheetData>
    <row r="1" spans="1:36">
      <c r="C1" s="1955" t="s">
        <v>1947</v>
      </c>
      <c r="D1" s="1955"/>
      <c r="E1" s="1955"/>
      <c r="F1" s="1955"/>
      <c r="G1" s="1955"/>
      <c r="H1" s="1955"/>
      <c r="I1" s="1955"/>
      <c r="J1" s="1955"/>
      <c r="K1" s="1955"/>
      <c r="L1" s="1955"/>
      <c r="M1" s="1955"/>
      <c r="N1" s="1955"/>
      <c r="O1" s="1955"/>
      <c r="P1" s="1955"/>
      <c r="Q1" s="1955"/>
      <c r="R1" s="1955"/>
      <c r="S1" s="1955"/>
    </row>
    <row r="2" spans="1:36">
      <c r="C2" s="1960" t="s">
        <v>1948</v>
      </c>
      <c r="D2" s="1960"/>
      <c r="E2" s="1960"/>
      <c r="F2" s="1960"/>
      <c r="G2" s="1960"/>
      <c r="H2" s="1960"/>
      <c r="I2" s="1960"/>
      <c r="J2" s="1960"/>
      <c r="K2" s="1960"/>
      <c r="L2" s="1960"/>
      <c r="M2" s="1960"/>
      <c r="N2" s="1960"/>
      <c r="O2" s="1960"/>
      <c r="P2" s="1960"/>
      <c r="Q2" s="1960"/>
      <c r="R2" s="1960"/>
      <c r="S2" s="1960"/>
      <c r="T2" s="1313"/>
      <c r="U2" s="1314"/>
    </row>
    <row r="3" spans="1:36">
      <c r="C3" s="1315"/>
      <c r="D3" s="1316"/>
      <c r="E3" s="1316"/>
      <c r="F3" s="1316"/>
      <c r="G3" s="1316"/>
      <c r="H3" s="1317"/>
      <c r="I3" s="1316"/>
      <c r="J3" s="1315"/>
      <c r="K3" s="1316"/>
      <c r="L3" s="1315"/>
      <c r="M3" s="1315"/>
      <c r="N3" s="1315"/>
      <c r="O3" s="1315"/>
      <c r="P3" s="1315"/>
      <c r="Q3" s="1314"/>
      <c r="R3" s="1960"/>
      <c r="S3" s="1960"/>
      <c r="T3" s="1313"/>
      <c r="U3" s="1313"/>
    </row>
    <row r="4" spans="1:36" ht="17" thickBot="1">
      <c r="C4" s="1315"/>
      <c r="D4" s="1316" t="s">
        <v>895</v>
      </c>
      <c r="E4" s="1316"/>
      <c r="F4" s="1316"/>
      <c r="G4" s="1316"/>
      <c r="H4" s="1316"/>
      <c r="I4" s="1316"/>
      <c r="J4" s="1318"/>
      <c r="K4" s="1319"/>
      <c r="L4" s="1319"/>
      <c r="M4" s="1319"/>
      <c r="N4" s="1319"/>
      <c r="O4" s="1961" t="s">
        <v>841</v>
      </c>
      <c r="P4" s="1961"/>
      <c r="Q4" s="1961"/>
      <c r="R4" s="1961"/>
      <c r="S4" s="1961"/>
    </row>
    <row r="5" spans="1:36" ht="16" customHeight="1" thickTop="1">
      <c r="A5" s="1962" t="s">
        <v>3983</v>
      </c>
      <c r="B5" s="1964" t="s">
        <v>4102</v>
      </c>
      <c r="C5" s="1951" t="s">
        <v>2306</v>
      </c>
      <c r="D5" s="1951" t="s">
        <v>2898</v>
      </c>
      <c r="E5" s="1951" t="s">
        <v>2834</v>
      </c>
      <c r="F5" s="1951"/>
      <c r="G5" s="1951" t="s">
        <v>2917</v>
      </c>
      <c r="H5" s="1951" t="s">
        <v>2918</v>
      </c>
      <c r="I5" s="1951" t="s">
        <v>2919</v>
      </c>
      <c r="J5" s="1951" t="s">
        <v>2910</v>
      </c>
      <c r="K5" s="1951" t="s">
        <v>2920</v>
      </c>
      <c r="L5" s="1951" t="s">
        <v>2921</v>
      </c>
      <c r="M5" s="1951"/>
      <c r="N5" s="1951" t="s">
        <v>2837</v>
      </c>
      <c r="O5" s="1951" t="s">
        <v>2911</v>
      </c>
      <c r="P5" s="1951" t="s">
        <v>2839</v>
      </c>
      <c r="Q5" s="1951" t="s">
        <v>2502</v>
      </c>
      <c r="R5" s="1951" t="s">
        <v>2922</v>
      </c>
      <c r="S5" s="1951" t="s">
        <v>2840</v>
      </c>
      <c r="T5" s="1320"/>
      <c r="U5" s="1320"/>
      <c r="V5" s="1320"/>
      <c r="W5" s="1320"/>
      <c r="X5" s="1320"/>
      <c r="Y5" s="1320"/>
      <c r="Z5" s="1320"/>
      <c r="AA5" s="1320"/>
      <c r="AB5" s="1320"/>
      <c r="AC5" s="1320"/>
      <c r="AD5" s="1320"/>
      <c r="AE5" s="1320"/>
      <c r="AF5" s="1320"/>
      <c r="AG5" s="1320"/>
      <c r="AH5" s="1321"/>
    </row>
    <row r="6" spans="1:36" ht="16" customHeight="1">
      <c r="A6" s="1963"/>
      <c r="B6" s="1965"/>
      <c r="C6" s="1952"/>
      <c r="D6" s="1952"/>
      <c r="E6" s="1952" t="s">
        <v>2494</v>
      </c>
      <c r="F6" s="1952" t="s">
        <v>2843</v>
      </c>
      <c r="G6" s="1952"/>
      <c r="H6" s="1952"/>
      <c r="I6" s="1952"/>
      <c r="J6" s="1952"/>
      <c r="K6" s="1952"/>
      <c r="L6" s="1952" t="s">
        <v>2844</v>
      </c>
      <c r="M6" s="1952" t="s">
        <v>2834</v>
      </c>
      <c r="N6" s="1952"/>
      <c r="O6" s="1952"/>
      <c r="P6" s="1952"/>
      <c r="Q6" s="1952"/>
      <c r="R6" s="1952"/>
      <c r="S6" s="1952"/>
      <c r="T6" s="1949" t="s">
        <v>2814</v>
      </c>
      <c r="U6" s="1949" t="s">
        <v>903</v>
      </c>
      <c r="V6" s="1949" t="s">
        <v>2815</v>
      </c>
      <c r="W6" s="1949" t="s">
        <v>2816</v>
      </c>
      <c r="X6" s="1956" t="s">
        <v>2817</v>
      </c>
      <c r="Y6" s="1958" t="s">
        <v>2818</v>
      </c>
      <c r="Z6" s="1949" t="s">
        <v>2819</v>
      </c>
      <c r="AA6" s="1949" t="s">
        <v>2820</v>
      </c>
      <c r="AB6" s="1949" t="s">
        <v>2821</v>
      </c>
      <c r="AC6" s="1949" t="s">
        <v>2822</v>
      </c>
      <c r="AD6" s="1949" t="s">
        <v>2824</v>
      </c>
      <c r="AE6" s="1949" t="s">
        <v>4103</v>
      </c>
      <c r="AF6" s="1949" t="s">
        <v>874</v>
      </c>
      <c r="AG6" s="1949" t="s">
        <v>2823</v>
      </c>
      <c r="AH6" s="1953" t="s">
        <v>4104</v>
      </c>
    </row>
    <row r="7" spans="1:36" ht="17" customHeight="1">
      <c r="A7" s="1963"/>
      <c r="B7" s="1966"/>
      <c r="C7" s="1952"/>
      <c r="D7" s="1952"/>
      <c r="E7" s="1952"/>
      <c r="F7" s="1952"/>
      <c r="G7" s="1952"/>
      <c r="H7" s="1952"/>
      <c r="I7" s="1952"/>
      <c r="J7" s="1952"/>
      <c r="K7" s="1952"/>
      <c r="L7" s="1952"/>
      <c r="M7" s="1952"/>
      <c r="N7" s="1952"/>
      <c r="O7" s="1952"/>
      <c r="P7" s="1952"/>
      <c r="Q7" s="1952"/>
      <c r="R7" s="1952"/>
      <c r="S7" s="1952"/>
      <c r="T7" s="1949"/>
      <c r="U7" s="1949"/>
      <c r="V7" s="1949"/>
      <c r="W7" s="1949"/>
      <c r="X7" s="1956"/>
      <c r="Y7" s="1958"/>
      <c r="Z7" s="1949"/>
      <c r="AA7" s="1949"/>
      <c r="AB7" s="1949"/>
      <c r="AC7" s="1949"/>
      <c r="AD7" s="1949"/>
      <c r="AE7" s="1949"/>
      <c r="AF7" s="1949"/>
      <c r="AG7" s="1949"/>
      <c r="AH7" s="1953"/>
    </row>
    <row r="8" spans="1:36" ht="15.75" customHeight="1" thickBot="1">
      <c r="A8" s="1322"/>
      <c r="B8" s="1323"/>
      <c r="C8" s="1324"/>
      <c r="D8" s="1324"/>
      <c r="E8" s="1324"/>
      <c r="F8" s="1324"/>
      <c r="G8" s="1324"/>
      <c r="H8" s="1324"/>
      <c r="I8" s="1324"/>
      <c r="J8" s="1324"/>
      <c r="K8" s="1324"/>
      <c r="L8" s="1324"/>
      <c r="M8" s="1324"/>
      <c r="N8" s="1324"/>
      <c r="O8" s="1324"/>
      <c r="P8" s="1324"/>
      <c r="Q8" s="1324"/>
      <c r="R8" s="1324"/>
      <c r="S8" s="1324"/>
      <c r="T8" s="1950"/>
      <c r="U8" s="1950"/>
      <c r="V8" s="1950"/>
      <c r="W8" s="1950"/>
      <c r="X8" s="1957"/>
      <c r="Y8" s="1959"/>
      <c r="Z8" s="1950"/>
      <c r="AA8" s="1950"/>
      <c r="AB8" s="1950"/>
      <c r="AC8" s="1950"/>
      <c r="AD8" s="1950"/>
      <c r="AE8" s="1950"/>
      <c r="AF8" s="1950"/>
      <c r="AG8" s="1950"/>
      <c r="AH8" s="1954"/>
    </row>
    <row r="9" spans="1:36" ht="17" thickTop="1">
      <c r="A9" s="1325"/>
      <c r="B9" s="1326"/>
      <c r="C9" s="1327">
        <v>1</v>
      </c>
      <c r="D9" s="1327">
        <v>2</v>
      </c>
      <c r="E9" s="1327">
        <v>3</v>
      </c>
      <c r="F9" s="1327">
        <v>4</v>
      </c>
      <c r="G9" s="1327">
        <v>5</v>
      </c>
      <c r="H9" s="1328">
        <v>6</v>
      </c>
      <c r="I9" s="1327">
        <v>7</v>
      </c>
      <c r="J9" s="1327">
        <v>8</v>
      </c>
      <c r="K9" s="1327">
        <v>9</v>
      </c>
      <c r="L9" s="1327">
        <v>10</v>
      </c>
      <c r="M9" s="1327">
        <v>11</v>
      </c>
      <c r="N9" s="1327">
        <v>12</v>
      </c>
      <c r="O9" s="1327">
        <v>13</v>
      </c>
      <c r="P9" s="1327">
        <v>14</v>
      </c>
      <c r="Q9" s="1327">
        <v>15</v>
      </c>
      <c r="R9" s="1327">
        <v>16</v>
      </c>
      <c r="S9" s="1327">
        <v>17</v>
      </c>
      <c r="T9" s="1329"/>
      <c r="U9" s="1329"/>
      <c r="V9" s="1329"/>
      <c r="W9" s="1329"/>
      <c r="X9" s="1329"/>
      <c r="Y9" s="1329"/>
      <c r="Z9" s="1329"/>
      <c r="AA9" s="1329"/>
      <c r="AB9" s="1329"/>
      <c r="AC9" s="1329"/>
      <c r="AD9" s="1329"/>
      <c r="AE9" s="1329"/>
      <c r="AF9" s="1329"/>
      <c r="AG9" s="1329"/>
      <c r="AH9" s="1330"/>
      <c r="AJ9" s="1331"/>
    </row>
    <row r="10" spans="1:36" hidden="1">
      <c r="A10" s="1332"/>
      <c r="B10" s="1333"/>
      <c r="C10" s="1334"/>
      <c r="D10" s="1335"/>
      <c r="E10" s="1335"/>
      <c r="F10" s="1335"/>
      <c r="G10" s="1335"/>
      <c r="H10" s="1336"/>
      <c r="I10" s="1335"/>
      <c r="J10" s="1334"/>
      <c r="K10" s="1335"/>
      <c r="L10" s="1334"/>
      <c r="M10" s="1334"/>
      <c r="N10" s="1334"/>
      <c r="O10" s="1334"/>
      <c r="P10" s="1334"/>
      <c r="Q10" s="1337"/>
      <c r="R10" s="1334"/>
      <c r="S10" s="1335"/>
      <c r="T10" s="1338"/>
      <c r="U10" s="1338"/>
      <c r="V10" s="1338"/>
      <c r="W10" s="1338"/>
      <c r="X10" s="1338"/>
      <c r="Y10" s="1338"/>
      <c r="Z10" s="1338"/>
      <c r="AA10" s="1338"/>
      <c r="AB10" s="1338"/>
      <c r="AC10" s="1338"/>
      <c r="AD10" s="1338"/>
      <c r="AE10" s="1338"/>
      <c r="AF10" s="1339"/>
      <c r="AG10" s="1338"/>
      <c r="AH10" s="1340"/>
    </row>
    <row r="11" spans="1:36" s="1151" customFormat="1" ht="34" hidden="1" customHeight="1">
      <c r="A11" s="1341"/>
      <c r="B11" s="1342"/>
      <c r="C11" s="1343">
        <v>1</v>
      </c>
      <c r="D11" s="1344" t="s">
        <v>885</v>
      </c>
      <c r="E11" s="1336"/>
      <c r="F11" s="1336"/>
      <c r="G11" s="1336"/>
      <c r="H11" s="1336"/>
      <c r="I11" s="1336"/>
      <c r="J11" s="1343"/>
      <c r="K11" s="1336"/>
      <c r="L11" s="1343"/>
      <c r="M11" s="1343"/>
      <c r="N11" s="1343"/>
      <c r="O11" s="1343"/>
      <c r="P11" s="1343"/>
      <c r="Q11" s="1343"/>
      <c r="R11" s="1343"/>
      <c r="S11" s="1336"/>
      <c r="T11" s="1345"/>
      <c r="U11" s="1345"/>
      <c r="V11" s="1345"/>
      <c r="W11" s="1345"/>
      <c r="X11" s="1345"/>
      <c r="Y11" s="1345"/>
      <c r="Z11" s="1345"/>
      <c r="AA11" s="1345"/>
      <c r="AB11" s="1345"/>
      <c r="AC11" s="1345"/>
      <c r="AD11" s="1345"/>
      <c r="AE11" s="1345"/>
      <c r="AF11" s="1346"/>
      <c r="AG11" s="1345"/>
      <c r="AH11" s="1347"/>
    </row>
    <row r="12" spans="1:36" s="1151" customFormat="1" ht="34" hidden="1" customHeight="1">
      <c r="A12" s="1341"/>
      <c r="B12" s="1342"/>
      <c r="C12" s="1343" t="s">
        <v>1961</v>
      </c>
      <c r="D12" s="1344" t="s">
        <v>1962</v>
      </c>
      <c r="E12" s="1336"/>
      <c r="F12" s="1336"/>
      <c r="G12" s="1336"/>
      <c r="H12" s="1336"/>
      <c r="I12" s="1336"/>
      <c r="J12" s="1343"/>
      <c r="K12" s="1336"/>
      <c r="L12" s="1343"/>
      <c r="M12" s="1343"/>
      <c r="N12" s="1343"/>
      <c r="O12" s="1343"/>
      <c r="P12" s="1343"/>
      <c r="Q12" s="1348">
        <f>Q13+Q268+Q279+Q281</f>
        <v>149039230739.62415</v>
      </c>
      <c r="R12" s="1343"/>
      <c r="S12" s="1336"/>
      <c r="T12" s="1345"/>
      <c r="U12" s="1345"/>
      <c r="V12" s="1345"/>
      <c r="W12" s="1345"/>
      <c r="X12" s="1345"/>
      <c r="Y12" s="1349">
        <f>Y13+Y268+Y281</f>
        <v>9371020521.1163044</v>
      </c>
      <c r="Z12" s="1345"/>
      <c r="AA12" s="1349">
        <f>AA13+AA268+AA281</f>
        <v>13021304674.263119</v>
      </c>
      <c r="AB12" s="1349">
        <f>AB13+AB268+AB281</f>
        <v>13021304674.263119</v>
      </c>
      <c r="AC12" s="1349">
        <f>AC13+AC268+AC281</f>
        <v>13021304674.263119</v>
      </c>
      <c r="AD12" s="1349">
        <f>AD13+AD268+AD281</f>
        <v>13017361919.80312</v>
      </c>
      <c r="AE12" s="1349">
        <f>SUM(AE13:AE262)</f>
        <v>24831471568.648838</v>
      </c>
      <c r="AF12" s="1345"/>
      <c r="AG12" s="1349">
        <f>AG13+AG268+AG281</f>
        <v>74551450600.152252</v>
      </c>
      <c r="AH12" s="1350">
        <f>AH13+AH268+AH281</f>
        <v>74487780139.471893</v>
      </c>
    </row>
    <row r="13" spans="1:36" s="1151" customFormat="1" ht="34" hidden="1" customHeight="1">
      <c r="A13" s="1341"/>
      <c r="B13" s="1342"/>
      <c r="C13" s="1343" t="s">
        <v>1963</v>
      </c>
      <c r="D13" s="1344" t="s">
        <v>1964</v>
      </c>
      <c r="E13" s="1336"/>
      <c r="F13" s="1343"/>
      <c r="G13" s="1336"/>
      <c r="H13" s="1336"/>
      <c r="I13" s="1336"/>
      <c r="J13" s="1343"/>
      <c r="K13" s="1336"/>
      <c r="L13" s="1343"/>
      <c r="M13" s="1343"/>
      <c r="N13" s="1343"/>
      <c r="O13" s="1343"/>
      <c r="P13" s="1348"/>
      <c r="Q13" s="1348">
        <f>SUM(Q14:Q263)-0</f>
        <v>129828176614.26343</v>
      </c>
      <c r="R13" s="1343"/>
      <c r="S13" s="1336"/>
      <c r="T13" s="1351"/>
      <c r="U13" s="1352"/>
      <c r="V13" s="1353"/>
      <c r="W13" s="1352"/>
      <c r="X13" s="1352"/>
      <c r="Y13" s="1349">
        <f>SUM(Y14:Y263)</f>
        <v>9371020521.1163044</v>
      </c>
      <c r="Z13" s="1349"/>
      <c r="AA13" s="1349">
        <f>SUM(AA14:AA263)</f>
        <v>12420146528.284428</v>
      </c>
      <c r="AB13" s="1349">
        <f>SUM(AB14:AB263)</f>
        <v>12420146528.284428</v>
      </c>
      <c r="AC13" s="1349">
        <f>SUM(AC14:AC263)</f>
        <v>12420146528.284428</v>
      </c>
      <c r="AD13" s="1349">
        <f>SUM(AD14:AD263)</f>
        <v>12416203773.824429</v>
      </c>
      <c r="AE13" s="1349">
        <f>SUM(AE14:AE263)</f>
        <v>12416203773.824429</v>
      </c>
      <c r="AF13" s="1352"/>
      <c r="AG13" s="1349">
        <f>SUM(AG14:AG263)</f>
        <v>58364308960.644989</v>
      </c>
      <c r="AH13" s="1350">
        <f>AD13+AC13+AB13+AA13+Y13+AE13</f>
        <v>71463867653.618439</v>
      </c>
      <c r="AJ13" s="1354">
        <f>SUM(AH14:AH266)</f>
        <v>71463867653.618423</v>
      </c>
    </row>
    <row r="14" spans="1:36" s="1151" customFormat="1" ht="34" hidden="1" customHeight="1">
      <c r="A14" s="1341" t="s">
        <v>3648</v>
      </c>
      <c r="B14" s="1342"/>
      <c r="C14" s="1343">
        <v>1</v>
      </c>
      <c r="D14" s="1355" t="s">
        <v>3982</v>
      </c>
      <c r="E14" s="1356" t="s">
        <v>4105</v>
      </c>
      <c r="F14" s="1357" t="s">
        <v>926</v>
      </c>
      <c r="G14" s="1336"/>
      <c r="H14" s="1336"/>
      <c r="I14" s="1336"/>
      <c r="J14" s="1343"/>
      <c r="K14" s="1355" t="s">
        <v>961</v>
      </c>
      <c r="L14" s="1358">
        <v>2009</v>
      </c>
      <c r="M14" s="1358" t="s">
        <v>1965</v>
      </c>
      <c r="N14" s="1343"/>
      <c r="O14" s="1343"/>
      <c r="P14" s="1358" t="s">
        <v>886</v>
      </c>
      <c r="Q14" s="1359">
        <v>48895647.773824677</v>
      </c>
      <c r="R14" s="1358" t="s">
        <v>927</v>
      </c>
      <c r="S14" s="1336"/>
      <c r="T14" s="1345" t="str">
        <f>A14</f>
        <v>4.13.01</v>
      </c>
      <c r="U14" s="1352" t="str">
        <f t="shared" ref="U14:U70" si="0">VLOOKUP(T14,kelompok,2,0)</f>
        <v>JALAN</v>
      </c>
      <c r="V14" s="1352">
        <f t="shared" ref="V14:V70" si="1">VLOOKUP(T14,MASAMANFAAT,4,0)</f>
        <v>10</v>
      </c>
      <c r="W14" s="1351">
        <f>(Q14-10)/V14</f>
        <v>4889563.7773824679</v>
      </c>
      <c r="X14" s="1351">
        <f t="shared" ref="X14:X77" si="2">2013-AF14</f>
        <v>4</v>
      </c>
      <c r="Y14" s="1351">
        <f>IF(X14&gt;V14,Q14-10,W14*X14)</f>
        <v>19558255.109529871</v>
      </c>
      <c r="Z14" s="1351">
        <f t="shared" ref="Z14:Z61" si="3">2014-AF14</f>
        <v>5</v>
      </c>
      <c r="AA14" s="1351">
        <f>IF(Q14-10=Y14,0,W14)</f>
        <v>4889563.7773824679</v>
      </c>
      <c r="AB14" s="1351">
        <f>IF(Q14-10=Y14+AA14,0,W14)</f>
        <v>4889563.7773824679</v>
      </c>
      <c r="AC14" s="1351">
        <f>IF(Q14-10=Y14+AA14+AB14,0,W14)</f>
        <v>4889563.7773824679</v>
      </c>
      <c r="AD14" s="1351">
        <f>IF(Q14-10=Y14+AA14+AB14+AC14,0,W14)</f>
        <v>4889563.7773824679</v>
      </c>
      <c r="AE14" s="1351">
        <f>IF(Q14-10=Y14+AA14+AB14+AC14+AD14,0,W14)</f>
        <v>4889563.7773824679</v>
      </c>
      <c r="AF14" s="1345">
        <f t="shared" ref="AF14:AF61" si="4">L14</f>
        <v>2009</v>
      </c>
      <c r="AG14" s="1360">
        <f>Q14-(AA14+AB14+Y14+AC14+AD14+AE14)</f>
        <v>4889573.7773824558</v>
      </c>
      <c r="AH14" s="1350">
        <f>AD14+AC14+AB14+AA14+Y14+AE14</f>
        <v>44006073.996442214</v>
      </c>
    </row>
    <row r="15" spans="1:36" s="1151" customFormat="1" ht="34" hidden="1" customHeight="1">
      <c r="A15" s="1341" t="s">
        <v>3648</v>
      </c>
      <c r="B15" s="1342"/>
      <c r="C15" s="1343">
        <v>2</v>
      </c>
      <c r="D15" s="1355" t="s">
        <v>3981</v>
      </c>
      <c r="E15" s="1356" t="s">
        <v>4105</v>
      </c>
      <c r="F15" s="1357" t="s">
        <v>941</v>
      </c>
      <c r="G15" s="1336"/>
      <c r="H15" s="1336"/>
      <c r="I15" s="1336"/>
      <c r="J15" s="1343"/>
      <c r="K15" s="1355" t="s">
        <v>3980</v>
      </c>
      <c r="L15" s="1358">
        <v>2009</v>
      </c>
      <c r="M15" s="1358" t="s">
        <v>1966</v>
      </c>
      <c r="N15" s="1343"/>
      <c r="O15" s="1343"/>
      <c r="P15" s="1358" t="s">
        <v>886</v>
      </c>
      <c r="Q15" s="1359">
        <v>448739306.05332202</v>
      </c>
      <c r="R15" s="1358" t="s">
        <v>966</v>
      </c>
      <c r="S15" s="1336"/>
      <c r="T15" s="1345" t="str">
        <f t="shared" ref="T15:T78" si="5">A15</f>
        <v>4.13.01</v>
      </c>
      <c r="U15" s="1352" t="str">
        <f t="shared" si="0"/>
        <v>JALAN</v>
      </c>
      <c r="V15" s="1352">
        <f t="shared" si="1"/>
        <v>10</v>
      </c>
      <c r="W15" s="1351">
        <f t="shared" ref="W15:W78" si="6">(Q15-10)/V15</f>
        <v>44873929.605332203</v>
      </c>
      <c r="X15" s="1351">
        <f t="shared" si="2"/>
        <v>4</v>
      </c>
      <c r="Y15" s="1351">
        <f t="shared" ref="Y15:Y78" si="7">IF(X15&gt;V15,Q15-10,W15*X15)</f>
        <v>179495718.42132881</v>
      </c>
      <c r="Z15" s="1351">
        <f t="shared" si="3"/>
        <v>5</v>
      </c>
      <c r="AA15" s="1351">
        <f t="shared" ref="AA15:AA78" si="8">IF(Q15-10=Y15,0,W15)</f>
        <v>44873929.605332203</v>
      </c>
      <c r="AB15" s="1351">
        <f t="shared" ref="AB15:AB78" si="9">IF(Q15-10=Y15+AA15,0,W15)</f>
        <v>44873929.605332203</v>
      </c>
      <c r="AC15" s="1351">
        <f t="shared" ref="AC15:AC78" si="10">IF(Q15-10=Y15+AA15+AB15,0,W15)</f>
        <v>44873929.605332203</v>
      </c>
      <c r="AD15" s="1351">
        <f t="shared" ref="AD15:AD78" si="11">IF(Q15-10=Y15+AA15+AB15+AC15,0,W15)</f>
        <v>44873929.605332203</v>
      </c>
      <c r="AE15" s="1351">
        <f t="shared" ref="AE15:AE78" si="12">IF(Q15-10=Y15+AA15+AB15+AC15+AD15,0,W15)</f>
        <v>44873929.605332203</v>
      </c>
      <c r="AF15" s="1345">
        <f t="shared" si="4"/>
        <v>2009</v>
      </c>
      <c r="AG15" s="1360">
        <f t="shared" ref="AG15:AG78" si="13">Q15-(AA15+AB15+Y15+AC15+AD15+AE15)</f>
        <v>44873939.605332196</v>
      </c>
      <c r="AH15" s="1350">
        <f t="shared" ref="AH15:AH78" si="14">AD15+AC15+AB15+AA15+Y15+AE15</f>
        <v>403865366.44798982</v>
      </c>
    </row>
    <row r="16" spans="1:36" s="1151" customFormat="1" ht="34" hidden="1" customHeight="1">
      <c r="A16" s="1341" t="s">
        <v>3648</v>
      </c>
      <c r="B16" s="1342"/>
      <c r="C16" s="1343"/>
      <c r="D16" s="1355" t="s">
        <v>3979</v>
      </c>
      <c r="E16" s="1356" t="s">
        <v>4105</v>
      </c>
      <c r="F16" s="1357" t="s">
        <v>946</v>
      </c>
      <c r="G16" s="1336"/>
      <c r="H16" s="1336"/>
      <c r="I16" s="1336"/>
      <c r="J16" s="1343"/>
      <c r="K16" s="1355" t="s">
        <v>3978</v>
      </c>
      <c r="L16" s="1358">
        <v>2009</v>
      </c>
      <c r="M16" s="1358" t="s">
        <v>1967</v>
      </c>
      <c r="N16" s="1343"/>
      <c r="O16" s="1343"/>
      <c r="P16" s="1358" t="s">
        <v>886</v>
      </c>
      <c r="Q16" s="1359">
        <v>1786984310.1670959</v>
      </c>
      <c r="R16" s="1358" t="s">
        <v>966</v>
      </c>
      <c r="S16" s="1336"/>
      <c r="T16" s="1345" t="str">
        <f t="shared" si="5"/>
        <v>4.13.01</v>
      </c>
      <c r="U16" s="1352" t="str">
        <f t="shared" si="0"/>
        <v>JALAN</v>
      </c>
      <c r="V16" s="1352">
        <f t="shared" si="1"/>
        <v>10</v>
      </c>
      <c r="W16" s="1351">
        <f t="shared" si="6"/>
        <v>178698430.0167096</v>
      </c>
      <c r="X16" s="1351">
        <f t="shared" si="2"/>
        <v>4</v>
      </c>
      <c r="Y16" s="1351">
        <f t="shared" si="7"/>
        <v>714793720.06683838</v>
      </c>
      <c r="Z16" s="1351">
        <f t="shared" si="3"/>
        <v>5</v>
      </c>
      <c r="AA16" s="1351">
        <f t="shared" si="8"/>
        <v>178698430.0167096</v>
      </c>
      <c r="AB16" s="1351">
        <f t="shared" si="9"/>
        <v>178698430.0167096</v>
      </c>
      <c r="AC16" s="1351">
        <f t="shared" si="10"/>
        <v>178698430.0167096</v>
      </c>
      <c r="AD16" s="1351">
        <f t="shared" si="11"/>
        <v>178698430.0167096</v>
      </c>
      <c r="AE16" s="1351">
        <f t="shared" si="12"/>
        <v>178698430.0167096</v>
      </c>
      <c r="AF16" s="1345">
        <f t="shared" si="4"/>
        <v>2009</v>
      </c>
      <c r="AG16" s="1360">
        <f t="shared" si="13"/>
        <v>178698440.01670957</v>
      </c>
      <c r="AH16" s="1350">
        <f t="shared" si="14"/>
        <v>1608285870.1503863</v>
      </c>
    </row>
    <row r="17" spans="1:34" s="1151" customFormat="1" ht="34" hidden="1" customHeight="1">
      <c r="A17" s="1341" t="s">
        <v>3648</v>
      </c>
      <c r="B17" s="1342"/>
      <c r="C17" s="1343"/>
      <c r="D17" s="1355" t="s">
        <v>3977</v>
      </c>
      <c r="E17" s="1356" t="s">
        <v>4105</v>
      </c>
      <c r="F17" s="1357" t="s">
        <v>949</v>
      </c>
      <c r="G17" s="1336"/>
      <c r="H17" s="1361">
        <v>2</v>
      </c>
      <c r="I17" s="1336"/>
      <c r="J17" s="1343"/>
      <c r="K17" s="1355" t="s">
        <v>3976</v>
      </c>
      <c r="L17" s="1358">
        <v>2009</v>
      </c>
      <c r="M17" s="1358" t="s">
        <v>1968</v>
      </c>
      <c r="N17" s="1343"/>
      <c r="O17" s="1343"/>
      <c r="P17" s="1358" t="s">
        <v>886</v>
      </c>
      <c r="Q17" s="1359">
        <v>311083380.33626205</v>
      </c>
      <c r="R17" s="1358" t="s">
        <v>966</v>
      </c>
      <c r="S17" s="1336"/>
      <c r="T17" s="1345" t="str">
        <f t="shared" si="5"/>
        <v>4.13.01</v>
      </c>
      <c r="U17" s="1352" t="str">
        <f t="shared" si="0"/>
        <v>JALAN</v>
      </c>
      <c r="V17" s="1352">
        <f t="shared" si="1"/>
        <v>10</v>
      </c>
      <c r="W17" s="1351">
        <f t="shared" si="6"/>
        <v>31108337.033626206</v>
      </c>
      <c r="X17" s="1351">
        <f t="shared" si="2"/>
        <v>4</v>
      </c>
      <c r="Y17" s="1351">
        <f t="shared" si="7"/>
        <v>124433348.13450482</v>
      </c>
      <c r="Z17" s="1351">
        <f t="shared" si="3"/>
        <v>5</v>
      </c>
      <c r="AA17" s="1351">
        <f t="shared" si="8"/>
        <v>31108337.033626206</v>
      </c>
      <c r="AB17" s="1351">
        <f t="shared" si="9"/>
        <v>31108337.033626206</v>
      </c>
      <c r="AC17" s="1351">
        <f t="shared" si="10"/>
        <v>31108337.033626206</v>
      </c>
      <c r="AD17" s="1351">
        <f t="shared" si="11"/>
        <v>31108337.033626206</v>
      </c>
      <c r="AE17" s="1351">
        <f t="shared" si="12"/>
        <v>31108337.033626206</v>
      </c>
      <c r="AF17" s="1345">
        <f t="shared" si="4"/>
        <v>2009</v>
      </c>
      <c r="AG17" s="1360">
        <f t="shared" si="13"/>
        <v>31108347.033626199</v>
      </c>
      <c r="AH17" s="1350">
        <f t="shared" si="14"/>
        <v>279975033.30263585</v>
      </c>
    </row>
    <row r="18" spans="1:34" s="1151" customFormat="1" ht="34" hidden="1" customHeight="1">
      <c r="A18" s="1341" t="s">
        <v>3648</v>
      </c>
      <c r="B18" s="1342"/>
      <c r="C18" s="1343"/>
      <c r="D18" s="1355" t="s">
        <v>3975</v>
      </c>
      <c r="E18" s="1356" t="s">
        <v>4105</v>
      </c>
      <c r="F18" s="1357" t="s">
        <v>1053</v>
      </c>
      <c r="G18" s="1336"/>
      <c r="H18" s="1336"/>
      <c r="I18" s="1336"/>
      <c r="J18" s="1343"/>
      <c r="K18" s="1355" t="s">
        <v>3974</v>
      </c>
      <c r="L18" s="1358">
        <v>2009</v>
      </c>
      <c r="M18" s="1358" t="s">
        <v>1969</v>
      </c>
      <c r="N18" s="1343"/>
      <c r="O18" s="1343"/>
      <c r="P18" s="1358" t="s">
        <v>886</v>
      </c>
      <c r="Q18" s="1359">
        <v>532618604.7925806</v>
      </c>
      <c r="R18" s="1358" t="s">
        <v>966</v>
      </c>
      <c r="S18" s="1336"/>
      <c r="T18" s="1345" t="str">
        <f t="shared" si="5"/>
        <v>4.13.01</v>
      </c>
      <c r="U18" s="1352" t="str">
        <f t="shared" si="0"/>
        <v>JALAN</v>
      </c>
      <c r="V18" s="1352">
        <f t="shared" si="1"/>
        <v>10</v>
      </c>
      <c r="W18" s="1351">
        <f t="shared" si="6"/>
        <v>53261859.47925806</v>
      </c>
      <c r="X18" s="1351">
        <f t="shared" si="2"/>
        <v>4</v>
      </c>
      <c r="Y18" s="1351">
        <f t="shared" si="7"/>
        <v>213047437.91703224</v>
      </c>
      <c r="Z18" s="1351">
        <f t="shared" si="3"/>
        <v>5</v>
      </c>
      <c r="AA18" s="1351">
        <f t="shared" si="8"/>
        <v>53261859.47925806</v>
      </c>
      <c r="AB18" s="1351">
        <f t="shared" si="9"/>
        <v>53261859.47925806</v>
      </c>
      <c r="AC18" s="1351">
        <f t="shared" si="10"/>
        <v>53261859.47925806</v>
      </c>
      <c r="AD18" s="1351">
        <f t="shared" si="11"/>
        <v>53261859.47925806</v>
      </c>
      <c r="AE18" s="1351">
        <f t="shared" si="12"/>
        <v>53261859.47925806</v>
      </c>
      <c r="AF18" s="1345">
        <f t="shared" si="4"/>
        <v>2009</v>
      </c>
      <c r="AG18" s="1360">
        <f t="shared" si="13"/>
        <v>53261869.47925806</v>
      </c>
      <c r="AH18" s="1350">
        <f t="shared" si="14"/>
        <v>479356735.31332254</v>
      </c>
    </row>
    <row r="19" spans="1:34" s="1151" customFormat="1" ht="34" hidden="1" customHeight="1">
      <c r="A19" s="1341" t="s">
        <v>3648</v>
      </c>
      <c r="B19" s="1342"/>
      <c r="C19" s="1343"/>
      <c r="D19" s="1355" t="s">
        <v>3973</v>
      </c>
      <c r="E19" s="1356" t="s">
        <v>4105</v>
      </c>
      <c r="F19" s="1357" t="s">
        <v>1055</v>
      </c>
      <c r="G19" s="1336"/>
      <c r="H19" s="1336"/>
      <c r="I19" s="1336"/>
      <c r="J19" s="1343"/>
      <c r="K19" s="1355" t="s">
        <v>3972</v>
      </c>
      <c r="L19" s="1358">
        <v>2009</v>
      </c>
      <c r="M19" s="1358" t="s">
        <v>1970</v>
      </c>
      <c r="N19" s="1343"/>
      <c r="O19" s="1343"/>
      <c r="P19" s="1358" t="s">
        <v>886</v>
      </c>
      <c r="Q19" s="1359">
        <v>1636426073.757401</v>
      </c>
      <c r="R19" s="1358" t="s">
        <v>927</v>
      </c>
      <c r="S19" s="1336"/>
      <c r="T19" s="1345" t="str">
        <f t="shared" si="5"/>
        <v>4.13.01</v>
      </c>
      <c r="U19" s="1352" t="str">
        <f t="shared" si="0"/>
        <v>JALAN</v>
      </c>
      <c r="V19" s="1352">
        <f t="shared" si="1"/>
        <v>10</v>
      </c>
      <c r="W19" s="1351">
        <f t="shared" si="6"/>
        <v>163642606.37574011</v>
      </c>
      <c r="X19" s="1351">
        <f t="shared" si="2"/>
        <v>4</v>
      </c>
      <c r="Y19" s="1351">
        <f t="shared" si="7"/>
        <v>654570425.50296044</v>
      </c>
      <c r="Z19" s="1351">
        <f t="shared" si="3"/>
        <v>5</v>
      </c>
      <c r="AA19" s="1351">
        <f t="shared" si="8"/>
        <v>163642606.37574011</v>
      </c>
      <c r="AB19" s="1351">
        <f t="shared" si="9"/>
        <v>163642606.37574011</v>
      </c>
      <c r="AC19" s="1351">
        <f t="shared" si="10"/>
        <v>163642606.37574011</v>
      </c>
      <c r="AD19" s="1351">
        <f t="shared" si="11"/>
        <v>163642606.37574011</v>
      </c>
      <c r="AE19" s="1351">
        <f t="shared" si="12"/>
        <v>163642606.37574011</v>
      </c>
      <c r="AF19" s="1345">
        <f t="shared" si="4"/>
        <v>2009</v>
      </c>
      <c r="AG19" s="1360">
        <f t="shared" si="13"/>
        <v>163642616.37574005</v>
      </c>
      <c r="AH19" s="1350">
        <f t="shared" si="14"/>
        <v>1472783457.3816609</v>
      </c>
    </row>
    <row r="20" spans="1:34" s="1151" customFormat="1" ht="34" hidden="1" customHeight="1">
      <c r="A20" s="1341" t="s">
        <v>3648</v>
      </c>
      <c r="B20" s="1342"/>
      <c r="C20" s="1343"/>
      <c r="D20" s="1355" t="s">
        <v>3971</v>
      </c>
      <c r="E20" s="1356" t="s">
        <v>4105</v>
      </c>
      <c r="F20" s="1357" t="s">
        <v>1060</v>
      </c>
      <c r="G20" s="1336"/>
      <c r="H20" s="1336"/>
      <c r="I20" s="1336"/>
      <c r="J20" s="1343"/>
      <c r="K20" s="1355" t="s">
        <v>3970</v>
      </c>
      <c r="L20" s="1358">
        <v>2009</v>
      </c>
      <c r="M20" s="1358" t="s">
        <v>1971</v>
      </c>
      <c r="N20" s="1343"/>
      <c r="O20" s="1343"/>
      <c r="P20" s="1358" t="s">
        <v>886</v>
      </c>
      <c r="Q20" s="1359">
        <v>1710369063.3450665</v>
      </c>
      <c r="R20" s="1358" t="s">
        <v>927</v>
      </c>
      <c r="S20" s="1336"/>
      <c r="T20" s="1345" t="str">
        <f t="shared" si="5"/>
        <v>4.13.01</v>
      </c>
      <c r="U20" s="1352" t="str">
        <f t="shared" si="0"/>
        <v>JALAN</v>
      </c>
      <c r="V20" s="1352">
        <f t="shared" si="1"/>
        <v>10</v>
      </c>
      <c r="W20" s="1351">
        <f t="shared" si="6"/>
        <v>171036905.33450666</v>
      </c>
      <c r="X20" s="1351">
        <f t="shared" si="2"/>
        <v>4</v>
      </c>
      <c r="Y20" s="1351">
        <f t="shared" si="7"/>
        <v>684147621.33802664</v>
      </c>
      <c r="Z20" s="1351">
        <f t="shared" si="3"/>
        <v>5</v>
      </c>
      <c r="AA20" s="1351">
        <f t="shared" si="8"/>
        <v>171036905.33450666</v>
      </c>
      <c r="AB20" s="1351">
        <f t="shared" si="9"/>
        <v>171036905.33450666</v>
      </c>
      <c r="AC20" s="1351">
        <f t="shared" si="10"/>
        <v>171036905.33450666</v>
      </c>
      <c r="AD20" s="1351">
        <f t="shared" si="11"/>
        <v>171036905.33450666</v>
      </c>
      <c r="AE20" s="1351">
        <f t="shared" si="12"/>
        <v>171036905.33450666</v>
      </c>
      <c r="AF20" s="1345">
        <f t="shared" si="4"/>
        <v>2009</v>
      </c>
      <c r="AG20" s="1360">
        <f t="shared" si="13"/>
        <v>171036915.33450627</v>
      </c>
      <c r="AH20" s="1350">
        <f t="shared" si="14"/>
        <v>1539332148.01056</v>
      </c>
    </row>
    <row r="21" spans="1:34" s="1151" customFormat="1" ht="34" hidden="1" customHeight="1">
      <c r="A21" s="1341" t="s">
        <v>3648</v>
      </c>
      <c r="B21" s="1342"/>
      <c r="C21" s="1343"/>
      <c r="D21" s="1355" t="s">
        <v>3969</v>
      </c>
      <c r="E21" s="1356" t="s">
        <v>4105</v>
      </c>
      <c r="F21" s="1357" t="s">
        <v>1065</v>
      </c>
      <c r="G21" s="1336"/>
      <c r="H21" s="1336"/>
      <c r="I21" s="1336"/>
      <c r="J21" s="1343"/>
      <c r="K21" s="1355" t="s">
        <v>3968</v>
      </c>
      <c r="L21" s="1358">
        <v>2009</v>
      </c>
      <c r="M21" s="1358" t="s">
        <v>1972</v>
      </c>
      <c r="N21" s="1343"/>
      <c r="O21" s="1343"/>
      <c r="P21" s="1358" t="s">
        <v>886</v>
      </c>
      <c r="Q21" s="1359">
        <v>99794528.466363579</v>
      </c>
      <c r="R21" s="1358" t="s">
        <v>966</v>
      </c>
      <c r="S21" s="1336"/>
      <c r="T21" s="1345" t="str">
        <f t="shared" si="5"/>
        <v>4.13.01</v>
      </c>
      <c r="U21" s="1352" t="str">
        <f t="shared" si="0"/>
        <v>JALAN</v>
      </c>
      <c r="V21" s="1352">
        <f t="shared" si="1"/>
        <v>10</v>
      </c>
      <c r="W21" s="1351">
        <f t="shared" si="6"/>
        <v>9979451.8466363586</v>
      </c>
      <c r="X21" s="1351">
        <f t="shared" si="2"/>
        <v>4</v>
      </c>
      <c r="Y21" s="1351">
        <f t="shared" si="7"/>
        <v>39917807.386545435</v>
      </c>
      <c r="Z21" s="1351">
        <f t="shared" si="3"/>
        <v>5</v>
      </c>
      <c r="AA21" s="1351">
        <f t="shared" si="8"/>
        <v>9979451.8466363586</v>
      </c>
      <c r="AB21" s="1351">
        <f t="shared" si="9"/>
        <v>9979451.8466363586</v>
      </c>
      <c r="AC21" s="1351">
        <f t="shared" si="10"/>
        <v>9979451.8466363586</v>
      </c>
      <c r="AD21" s="1351">
        <f t="shared" si="11"/>
        <v>9979451.8466363586</v>
      </c>
      <c r="AE21" s="1351">
        <f t="shared" si="12"/>
        <v>9979451.8466363586</v>
      </c>
      <c r="AF21" s="1345">
        <f t="shared" si="4"/>
        <v>2009</v>
      </c>
      <c r="AG21" s="1360">
        <f t="shared" si="13"/>
        <v>9979461.8466363549</v>
      </c>
      <c r="AH21" s="1350">
        <f t="shared" si="14"/>
        <v>89815066.619727224</v>
      </c>
    </row>
    <row r="22" spans="1:34" s="1151" customFormat="1" ht="34" hidden="1" customHeight="1">
      <c r="A22" s="1341" t="s">
        <v>3648</v>
      </c>
      <c r="B22" s="1342"/>
      <c r="C22" s="1343"/>
      <c r="D22" s="1355" t="s">
        <v>3967</v>
      </c>
      <c r="E22" s="1356" t="s">
        <v>4105</v>
      </c>
      <c r="F22" s="1357" t="s">
        <v>1072</v>
      </c>
      <c r="G22" s="1336"/>
      <c r="H22" s="1336"/>
      <c r="I22" s="1336"/>
      <c r="J22" s="1343"/>
      <c r="K22" s="1355" t="s">
        <v>3966</v>
      </c>
      <c r="L22" s="1358">
        <v>2009</v>
      </c>
      <c r="M22" s="1358" t="s">
        <v>1973</v>
      </c>
      <c r="N22" s="1343"/>
      <c r="O22" s="1343"/>
      <c r="P22" s="1358" t="s">
        <v>886</v>
      </c>
      <c r="Q22" s="1359">
        <v>165231172.50647363</v>
      </c>
      <c r="R22" s="1358" t="s">
        <v>966</v>
      </c>
      <c r="S22" s="1336"/>
      <c r="T22" s="1345" t="str">
        <f t="shared" si="5"/>
        <v>4.13.01</v>
      </c>
      <c r="U22" s="1352" t="str">
        <f t="shared" si="0"/>
        <v>JALAN</v>
      </c>
      <c r="V22" s="1352">
        <f t="shared" si="1"/>
        <v>10</v>
      </c>
      <c r="W22" s="1351">
        <f t="shared" si="6"/>
        <v>16523116.250647362</v>
      </c>
      <c r="X22" s="1351">
        <f t="shared" si="2"/>
        <v>4</v>
      </c>
      <c r="Y22" s="1351">
        <f t="shared" si="7"/>
        <v>66092465.002589449</v>
      </c>
      <c r="Z22" s="1351">
        <f t="shared" si="3"/>
        <v>5</v>
      </c>
      <c r="AA22" s="1351">
        <f t="shared" si="8"/>
        <v>16523116.250647362</v>
      </c>
      <c r="AB22" s="1351">
        <f t="shared" si="9"/>
        <v>16523116.250647362</v>
      </c>
      <c r="AC22" s="1351">
        <f t="shared" si="10"/>
        <v>16523116.250647362</v>
      </c>
      <c r="AD22" s="1351">
        <f t="shared" si="11"/>
        <v>16523116.250647362</v>
      </c>
      <c r="AE22" s="1351">
        <f t="shared" si="12"/>
        <v>16523116.250647362</v>
      </c>
      <c r="AF22" s="1345">
        <f t="shared" si="4"/>
        <v>2009</v>
      </c>
      <c r="AG22" s="1360">
        <f t="shared" si="13"/>
        <v>16523126.250647366</v>
      </c>
      <c r="AH22" s="1350">
        <f t="shared" si="14"/>
        <v>148708046.25582626</v>
      </c>
    </row>
    <row r="23" spans="1:34" s="1151" customFormat="1" ht="34" hidden="1" customHeight="1">
      <c r="A23" s="1341" t="s">
        <v>3648</v>
      </c>
      <c r="B23" s="1342"/>
      <c r="C23" s="1343"/>
      <c r="D23" s="1355" t="s">
        <v>3965</v>
      </c>
      <c r="E23" s="1356" t="s">
        <v>4105</v>
      </c>
      <c r="F23" s="1357" t="s">
        <v>1094</v>
      </c>
      <c r="G23" s="1336"/>
      <c r="H23" s="1361">
        <v>1</v>
      </c>
      <c r="I23" s="1336"/>
      <c r="J23" s="1343"/>
      <c r="K23" s="1355" t="s">
        <v>3964</v>
      </c>
      <c r="L23" s="1358">
        <v>2009</v>
      </c>
      <c r="M23" s="1358" t="s">
        <v>1974</v>
      </c>
      <c r="N23" s="1343"/>
      <c r="O23" s="1343"/>
      <c r="P23" s="1358" t="s">
        <v>886</v>
      </c>
      <c r="Q23" s="1359">
        <v>94824333.99954848</v>
      </c>
      <c r="R23" s="1358" t="s">
        <v>966</v>
      </c>
      <c r="S23" s="1336"/>
      <c r="T23" s="1345" t="str">
        <f t="shared" si="5"/>
        <v>4.13.01</v>
      </c>
      <c r="U23" s="1352" t="str">
        <f t="shared" si="0"/>
        <v>JALAN</v>
      </c>
      <c r="V23" s="1352">
        <f t="shared" si="1"/>
        <v>10</v>
      </c>
      <c r="W23" s="1351">
        <f t="shared" si="6"/>
        <v>9482432.399954848</v>
      </c>
      <c r="X23" s="1351">
        <f t="shared" si="2"/>
        <v>4</v>
      </c>
      <c r="Y23" s="1351">
        <f t="shared" si="7"/>
        <v>37929729.599819392</v>
      </c>
      <c r="Z23" s="1351">
        <f t="shared" si="3"/>
        <v>5</v>
      </c>
      <c r="AA23" s="1351">
        <f t="shared" si="8"/>
        <v>9482432.399954848</v>
      </c>
      <c r="AB23" s="1351">
        <f t="shared" si="9"/>
        <v>9482432.399954848</v>
      </c>
      <c r="AC23" s="1351">
        <f t="shared" si="10"/>
        <v>9482432.399954848</v>
      </c>
      <c r="AD23" s="1351">
        <f t="shared" si="11"/>
        <v>9482432.399954848</v>
      </c>
      <c r="AE23" s="1351">
        <f t="shared" si="12"/>
        <v>9482432.399954848</v>
      </c>
      <c r="AF23" s="1345">
        <f t="shared" si="4"/>
        <v>2009</v>
      </c>
      <c r="AG23" s="1360">
        <f t="shared" si="13"/>
        <v>9482442.3999548405</v>
      </c>
      <c r="AH23" s="1350">
        <f t="shared" si="14"/>
        <v>85341891.599593639</v>
      </c>
    </row>
    <row r="24" spans="1:34" s="1151" customFormat="1" ht="34" hidden="1" customHeight="1">
      <c r="A24" s="1341" t="s">
        <v>3648</v>
      </c>
      <c r="B24" s="1342"/>
      <c r="C24" s="1343"/>
      <c r="D24" s="1355" t="s">
        <v>3963</v>
      </c>
      <c r="E24" s="1356" t="s">
        <v>4105</v>
      </c>
      <c r="F24" s="1357" t="s">
        <v>1103</v>
      </c>
      <c r="G24" s="1336"/>
      <c r="H24" s="1336"/>
      <c r="I24" s="1336">
        <v>360</v>
      </c>
      <c r="J24" s="1343"/>
      <c r="K24" s="1355" t="s">
        <v>3962</v>
      </c>
      <c r="L24" s="1358">
        <v>2009</v>
      </c>
      <c r="M24" s="1358" t="s">
        <v>1975</v>
      </c>
      <c r="N24" s="1343"/>
      <c r="O24" s="1343"/>
      <c r="P24" s="1358" t="s">
        <v>886</v>
      </c>
      <c r="Q24" s="1359">
        <v>350167070.35103333</v>
      </c>
      <c r="R24" s="1358" t="s">
        <v>966</v>
      </c>
      <c r="S24" s="1336"/>
      <c r="T24" s="1345" t="str">
        <f t="shared" si="5"/>
        <v>4.13.01</v>
      </c>
      <c r="U24" s="1352" t="str">
        <f t="shared" si="0"/>
        <v>JALAN</v>
      </c>
      <c r="V24" s="1352">
        <f t="shared" si="1"/>
        <v>10</v>
      </c>
      <c r="W24" s="1351">
        <f t="shared" si="6"/>
        <v>35016706.035103336</v>
      </c>
      <c r="X24" s="1351">
        <f t="shared" si="2"/>
        <v>4</v>
      </c>
      <c r="Y24" s="1351">
        <f t="shared" si="7"/>
        <v>140066824.14041334</v>
      </c>
      <c r="Z24" s="1351">
        <f t="shared" si="3"/>
        <v>5</v>
      </c>
      <c r="AA24" s="1351">
        <f t="shared" si="8"/>
        <v>35016706.035103336</v>
      </c>
      <c r="AB24" s="1351">
        <f t="shared" si="9"/>
        <v>35016706.035103336</v>
      </c>
      <c r="AC24" s="1351">
        <f t="shared" si="10"/>
        <v>35016706.035103336</v>
      </c>
      <c r="AD24" s="1351">
        <f t="shared" si="11"/>
        <v>35016706.035103336</v>
      </c>
      <c r="AE24" s="1351">
        <f t="shared" si="12"/>
        <v>35016706.035103336</v>
      </c>
      <c r="AF24" s="1345">
        <f t="shared" si="4"/>
        <v>2009</v>
      </c>
      <c r="AG24" s="1360">
        <f t="shared" si="13"/>
        <v>35016716.035103321</v>
      </c>
      <c r="AH24" s="1350">
        <f t="shared" si="14"/>
        <v>315150354.31593001</v>
      </c>
    </row>
    <row r="25" spans="1:34" s="1151" customFormat="1" ht="34" hidden="1" customHeight="1">
      <c r="A25" s="1341" t="s">
        <v>3648</v>
      </c>
      <c r="B25" s="1342"/>
      <c r="C25" s="1343"/>
      <c r="D25" s="1355" t="s">
        <v>3961</v>
      </c>
      <c r="E25" s="1356" t="s">
        <v>4105</v>
      </c>
      <c r="F25" s="1357" t="s">
        <v>1108</v>
      </c>
      <c r="G25" s="1336"/>
      <c r="H25" s="1336"/>
      <c r="I25" s="1336"/>
      <c r="J25" s="1343"/>
      <c r="K25" s="1355" t="s">
        <v>3960</v>
      </c>
      <c r="L25" s="1362">
        <v>2009</v>
      </c>
      <c r="M25" s="1358"/>
      <c r="N25" s="1343"/>
      <c r="O25" s="1343"/>
      <c r="P25" s="1358" t="s">
        <v>886</v>
      </c>
      <c r="Q25" s="1359">
        <v>443222547.83793521</v>
      </c>
      <c r="R25" s="1358" t="s">
        <v>966</v>
      </c>
      <c r="S25" s="1336"/>
      <c r="T25" s="1345" t="str">
        <f t="shared" si="5"/>
        <v>4.13.01</v>
      </c>
      <c r="U25" s="1352" t="str">
        <f t="shared" si="0"/>
        <v>JALAN</v>
      </c>
      <c r="V25" s="1352">
        <f t="shared" si="1"/>
        <v>10</v>
      </c>
      <c r="W25" s="1351">
        <f t="shared" si="6"/>
        <v>44322253.783793524</v>
      </c>
      <c r="X25" s="1351">
        <f t="shared" si="2"/>
        <v>4</v>
      </c>
      <c r="Y25" s="1351">
        <f t="shared" si="7"/>
        <v>177289015.1351741</v>
      </c>
      <c r="Z25" s="1351">
        <f t="shared" si="3"/>
        <v>5</v>
      </c>
      <c r="AA25" s="1351">
        <f t="shared" si="8"/>
        <v>44322253.783793524</v>
      </c>
      <c r="AB25" s="1351">
        <f t="shared" si="9"/>
        <v>44322253.783793524</v>
      </c>
      <c r="AC25" s="1351">
        <f t="shared" si="10"/>
        <v>44322253.783793524</v>
      </c>
      <c r="AD25" s="1351">
        <f t="shared" si="11"/>
        <v>44322253.783793524</v>
      </c>
      <c r="AE25" s="1351">
        <f t="shared" si="12"/>
        <v>44322253.783793524</v>
      </c>
      <c r="AF25" s="1345">
        <f t="shared" si="4"/>
        <v>2009</v>
      </c>
      <c r="AG25" s="1360">
        <f t="shared" si="13"/>
        <v>44322263.783793509</v>
      </c>
      <c r="AH25" s="1350">
        <f t="shared" si="14"/>
        <v>398900284.0541417</v>
      </c>
    </row>
    <row r="26" spans="1:34" s="1151" customFormat="1" ht="34" hidden="1" customHeight="1">
      <c r="A26" s="1341" t="s">
        <v>3648</v>
      </c>
      <c r="B26" s="1342"/>
      <c r="C26" s="1343"/>
      <c r="D26" s="1355" t="s">
        <v>3959</v>
      </c>
      <c r="E26" s="1356" t="s">
        <v>4105</v>
      </c>
      <c r="F26" s="1357" t="s">
        <v>1112</v>
      </c>
      <c r="G26" s="1336"/>
      <c r="H26" s="1336"/>
      <c r="I26" s="1336"/>
      <c r="J26" s="1343"/>
      <c r="K26" s="1355" t="s">
        <v>3958</v>
      </c>
      <c r="L26" s="1362">
        <v>2009</v>
      </c>
      <c r="M26" s="1358"/>
      <c r="N26" s="1343"/>
      <c r="O26" s="1343"/>
      <c r="P26" s="1358" t="s">
        <v>886</v>
      </c>
      <c r="Q26" s="1359">
        <v>586552303.37881398</v>
      </c>
      <c r="R26" s="1358" t="s">
        <v>966</v>
      </c>
      <c r="S26" s="1336"/>
      <c r="T26" s="1345" t="str">
        <f t="shared" si="5"/>
        <v>4.13.01</v>
      </c>
      <c r="U26" s="1352" t="str">
        <f t="shared" si="0"/>
        <v>JALAN</v>
      </c>
      <c r="V26" s="1352">
        <f t="shared" si="1"/>
        <v>10</v>
      </c>
      <c r="W26" s="1351">
        <f t="shared" si="6"/>
        <v>58655229.337881401</v>
      </c>
      <c r="X26" s="1351">
        <f t="shared" si="2"/>
        <v>4</v>
      </c>
      <c r="Y26" s="1351">
        <f t="shared" si="7"/>
        <v>234620917.3515256</v>
      </c>
      <c r="Z26" s="1351">
        <f t="shared" si="3"/>
        <v>5</v>
      </c>
      <c r="AA26" s="1351">
        <f t="shared" si="8"/>
        <v>58655229.337881401</v>
      </c>
      <c r="AB26" s="1351">
        <f t="shared" si="9"/>
        <v>58655229.337881401</v>
      </c>
      <c r="AC26" s="1351">
        <f t="shared" si="10"/>
        <v>58655229.337881401</v>
      </c>
      <c r="AD26" s="1351">
        <f t="shared" si="11"/>
        <v>58655229.337881401</v>
      </c>
      <c r="AE26" s="1351">
        <f t="shared" si="12"/>
        <v>58655229.337881401</v>
      </c>
      <c r="AF26" s="1345">
        <f t="shared" si="4"/>
        <v>2009</v>
      </c>
      <c r="AG26" s="1360">
        <f t="shared" si="13"/>
        <v>58655239.337881386</v>
      </c>
      <c r="AH26" s="1350">
        <f t="shared" si="14"/>
        <v>527897064.0409326</v>
      </c>
    </row>
    <row r="27" spans="1:34" s="1151" customFormat="1" ht="34" hidden="1" customHeight="1">
      <c r="A27" s="1341" t="s">
        <v>3648</v>
      </c>
      <c r="B27" s="1342"/>
      <c r="C27" s="1343"/>
      <c r="D27" s="1355" t="s">
        <v>3957</v>
      </c>
      <c r="E27" s="1356" t="s">
        <v>4106</v>
      </c>
      <c r="F27" s="1357" t="s">
        <v>926</v>
      </c>
      <c r="G27" s="1336"/>
      <c r="H27" s="1336"/>
      <c r="I27" s="1336"/>
      <c r="J27" s="1343"/>
      <c r="K27" s="1355" t="s">
        <v>3956</v>
      </c>
      <c r="L27" s="1362">
        <v>2009</v>
      </c>
      <c r="M27" s="1358"/>
      <c r="N27" s="1343"/>
      <c r="O27" s="1343"/>
      <c r="P27" s="1358" t="s">
        <v>886</v>
      </c>
      <c r="Q27" s="1359">
        <v>302948294.95409155</v>
      </c>
      <c r="R27" s="1358" t="s">
        <v>927</v>
      </c>
      <c r="S27" s="1336"/>
      <c r="T27" s="1345" t="str">
        <f t="shared" si="5"/>
        <v>4.13.01</v>
      </c>
      <c r="U27" s="1352" t="str">
        <f t="shared" si="0"/>
        <v>JALAN</v>
      </c>
      <c r="V27" s="1352">
        <f t="shared" si="1"/>
        <v>10</v>
      </c>
      <c r="W27" s="1351">
        <f t="shared" si="6"/>
        <v>30294828.495409153</v>
      </c>
      <c r="X27" s="1351">
        <f t="shared" si="2"/>
        <v>4</v>
      </c>
      <c r="Y27" s="1351">
        <f t="shared" si="7"/>
        <v>121179313.98163661</v>
      </c>
      <c r="Z27" s="1351">
        <f t="shared" si="3"/>
        <v>5</v>
      </c>
      <c r="AA27" s="1351">
        <f t="shared" si="8"/>
        <v>30294828.495409153</v>
      </c>
      <c r="AB27" s="1351">
        <f t="shared" si="9"/>
        <v>30294828.495409153</v>
      </c>
      <c r="AC27" s="1351">
        <f t="shared" si="10"/>
        <v>30294828.495409153</v>
      </c>
      <c r="AD27" s="1351">
        <f t="shared" si="11"/>
        <v>30294828.495409153</v>
      </c>
      <c r="AE27" s="1351">
        <f t="shared" si="12"/>
        <v>30294828.495409153</v>
      </c>
      <c r="AF27" s="1345">
        <f t="shared" si="4"/>
        <v>2009</v>
      </c>
      <c r="AG27" s="1360">
        <f t="shared" si="13"/>
        <v>30294838.495409191</v>
      </c>
      <c r="AH27" s="1350">
        <f t="shared" si="14"/>
        <v>272653456.45868236</v>
      </c>
    </row>
    <row r="28" spans="1:34" s="1151" customFormat="1" ht="34" hidden="1" customHeight="1">
      <c r="A28" s="1341" t="s">
        <v>3648</v>
      </c>
      <c r="B28" s="1342"/>
      <c r="C28" s="1343"/>
      <c r="D28" s="1355" t="s">
        <v>3955</v>
      </c>
      <c r="E28" s="1356" t="s">
        <v>4106</v>
      </c>
      <c r="F28" s="1357" t="s">
        <v>941</v>
      </c>
      <c r="G28" s="1336"/>
      <c r="H28" s="1336"/>
      <c r="I28" s="1336"/>
      <c r="J28" s="1343"/>
      <c r="K28" s="1355" t="s">
        <v>3954</v>
      </c>
      <c r="L28" s="1362">
        <v>2009</v>
      </c>
      <c r="M28" s="1358"/>
      <c r="N28" s="1343"/>
      <c r="O28" s="1343"/>
      <c r="P28" s="1358" t="s">
        <v>886</v>
      </c>
      <c r="Q28" s="1359">
        <v>116608330.18716122</v>
      </c>
      <c r="R28" s="1358" t="s">
        <v>927</v>
      </c>
      <c r="S28" s="1336"/>
      <c r="T28" s="1345" t="str">
        <f t="shared" si="5"/>
        <v>4.13.01</v>
      </c>
      <c r="U28" s="1352" t="str">
        <f t="shared" si="0"/>
        <v>JALAN</v>
      </c>
      <c r="V28" s="1352">
        <f t="shared" si="1"/>
        <v>10</v>
      </c>
      <c r="W28" s="1351">
        <f t="shared" si="6"/>
        <v>11660832.018716123</v>
      </c>
      <c r="X28" s="1351">
        <f t="shared" si="2"/>
        <v>4</v>
      </c>
      <c r="Y28" s="1351">
        <f t="shared" si="7"/>
        <v>46643328.074864492</v>
      </c>
      <c r="Z28" s="1351">
        <f t="shared" si="3"/>
        <v>5</v>
      </c>
      <c r="AA28" s="1351">
        <f t="shared" si="8"/>
        <v>11660832.018716123</v>
      </c>
      <c r="AB28" s="1351">
        <f t="shared" si="9"/>
        <v>11660832.018716123</v>
      </c>
      <c r="AC28" s="1351">
        <f t="shared" si="10"/>
        <v>11660832.018716123</v>
      </c>
      <c r="AD28" s="1351">
        <f t="shared" si="11"/>
        <v>11660832.018716123</v>
      </c>
      <c r="AE28" s="1351">
        <f t="shared" si="12"/>
        <v>11660832.018716123</v>
      </c>
      <c r="AF28" s="1345">
        <f t="shared" si="4"/>
        <v>2009</v>
      </c>
      <c r="AG28" s="1360">
        <f t="shared" si="13"/>
        <v>11660842.018716112</v>
      </c>
      <c r="AH28" s="1350">
        <f t="shared" si="14"/>
        <v>104947488.16844511</v>
      </c>
    </row>
    <row r="29" spans="1:34" s="1151" customFormat="1" ht="34" hidden="1" customHeight="1">
      <c r="A29" s="1341" t="s">
        <v>3648</v>
      </c>
      <c r="B29" s="1342"/>
      <c r="C29" s="1343"/>
      <c r="D29" s="1355" t="s">
        <v>3953</v>
      </c>
      <c r="E29" s="1356" t="s">
        <v>4106</v>
      </c>
      <c r="F29" s="1357" t="s">
        <v>946</v>
      </c>
      <c r="G29" s="1336"/>
      <c r="H29" s="1336"/>
      <c r="I29" s="1336"/>
      <c r="J29" s="1343"/>
      <c r="K29" s="1355" t="s">
        <v>3952</v>
      </c>
      <c r="L29" s="1362">
        <v>2009</v>
      </c>
      <c r="M29" s="1358"/>
      <c r="N29" s="1343"/>
      <c r="O29" s="1343"/>
      <c r="P29" s="1358" t="s">
        <v>886</v>
      </c>
      <c r="Q29" s="1359">
        <v>103492850.88308255</v>
      </c>
      <c r="R29" s="1358" t="s">
        <v>966</v>
      </c>
      <c r="S29" s="1336"/>
      <c r="T29" s="1345" t="str">
        <f t="shared" si="5"/>
        <v>4.13.01</v>
      </c>
      <c r="U29" s="1352" t="str">
        <f t="shared" si="0"/>
        <v>JALAN</v>
      </c>
      <c r="V29" s="1352">
        <f t="shared" si="1"/>
        <v>10</v>
      </c>
      <c r="W29" s="1351">
        <f t="shared" si="6"/>
        <v>10349284.088308256</v>
      </c>
      <c r="X29" s="1351">
        <f t="shared" si="2"/>
        <v>4</v>
      </c>
      <c r="Y29" s="1351">
        <f t="shared" si="7"/>
        <v>41397136.353233024</v>
      </c>
      <c r="Z29" s="1351">
        <f t="shared" si="3"/>
        <v>5</v>
      </c>
      <c r="AA29" s="1351">
        <f t="shared" si="8"/>
        <v>10349284.088308256</v>
      </c>
      <c r="AB29" s="1351">
        <f t="shared" si="9"/>
        <v>10349284.088308256</v>
      </c>
      <c r="AC29" s="1351">
        <f t="shared" si="10"/>
        <v>10349284.088308256</v>
      </c>
      <c r="AD29" s="1351">
        <f t="shared" si="11"/>
        <v>10349284.088308256</v>
      </c>
      <c r="AE29" s="1351">
        <f t="shared" si="12"/>
        <v>10349284.088308256</v>
      </c>
      <c r="AF29" s="1345">
        <f t="shared" si="4"/>
        <v>2009</v>
      </c>
      <c r="AG29" s="1360">
        <f t="shared" si="13"/>
        <v>10349294.088308245</v>
      </c>
      <c r="AH29" s="1350">
        <f t="shared" si="14"/>
        <v>93143556.794774309</v>
      </c>
    </row>
    <row r="30" spans="1:34" s="1151" customFormat="1" ht="34" hidden="1" customHeight="1">
      <c r="A30" s="1341" t="s">
        <v>3648</v>
      </c>
      <c r="B30" s="1342"/>
      <c r="C30" s="1343"/>
      <c r="D30" s="1355" t="s">
        <v>3951</v>
      </c>
      <c r="E30" s="1356" t="s">
        <v>4106</v>
      </c>
      <c r="F30" s="1357" t="s">
        <v>949</v>
      </c>
      <c r="G30" s="1336"/>
      <c r="H30" s="1336"/>
      <c r="I30" s="1336"/>
      <c r="J30" s="1343"/>
      <c r="K30" s="1355" t="s">
        <v>1976</v>
      </c>
      <c r="L30" s="1362">
        <v>2009</v>
      </c>
      <c r="M30" s="1358"/>
      <c r="N30" s="1343"/>
      <c r="O30" s="1343"/>
      <c r="P30" s="1358" t="s">
        <v>886</v>
      </c>
      <c r="Q30" s="1359">
        <v>610932770.76966774</v>
      </c>
      <c r="R30" s="1358" t="s">
        <v>966</v>
      </c>
      <c r="S30" s="1336"/>
      <c r="T30" s="1345" t="str">
        <f t="shared" si="5"/>
        <v>4.13.01</v>
      </c>
      <c r="U30" s="1352" t="str">
        <f t="shared" si="0"/>
        <v>JALAN</v>
      </c>
      <c r="V30" s="1352">
        <f t="shared" si="1"/>
        <v>10</v>
      </c>
      <c r="W30" s="1351">
        <f t="shared" si="6"/>
        <v>61093276.076966777</v>
      </c>
      <c r="X30" s="1351">
        <f t="shared" si="2"/>
        <v>4</v>
      </c>
      <c r="Y30" s="1351">
        <f t="shared" si="7"/>
        <v>244373104.30786711</v>
      </c>
      <c r="Z30" s="1351">
        <f t="shared" si="3"/>
        <v>5</v>
      </c>
      <c r="AA30" s="1351">
        <f t="shared" si="8"/>
        <v>61093276.076966777</v>
      </c>
      <c r="AB30" s="1351">
        <f t="shared" si="9"/>
        <v>61093276.076966777</v>
      </c>
      <c r="AC30" s="1351">
        <f t="shared" si="10"/>
        <v>61093276.076966777</v>
      </c>
      <c r="AD30" s="1351">
        <f t="shared" si="11"/>
        <v>61093276.076966777</v>
      </c>
      <c r="AE30" s="1351">
        <f t="shared" si="12"/>
        <v>61093276.076966777</v>
      </c>
      <c r="AF30" s="1345">
        <f t="shared" si="4"/>
        <v>2009</v>
      </c>
      <c r="AG30" s="1360">
        <f t="shared" si="13"/>
        <v>61093286.076966763</v>
      </c>
      <c r="AH30" s="1350">
        <f t="shared" si="14"/>
        <v>549839484.69270098</v>
      </c>
    </row>
    <row r="31" spans="1:34" s="1151" customFormat="1" ht="34" hidden="1" customHeight="1">
      <c r="A31" s="1341" t="s">
        <v>3648</v>
      </c>
      <c r="B31" s="1342"/>
      <c r="C31" s="1343"/>
      <c r="D31" s="1355" t="s">
        <v>3950</v>
      </c>
      <c r="E31" s="1356" t="s">
        <v>4106</v>
      </c>
      <c r="F31" s="1357" t="s">
        <v>1053</v>
      </c>
      <c r="G31" s="1336"/>
      <c r="H31" s="1336"/>
      <c r="I31" s="1336"/>
      <c r="J31" s="1343"/>
      <c r="K31" s="1355" t="s">
        <v>3949</v>
      </c>
      <c r="L31" s="1362">
        <v>2009</v>
      </c>
      <c r="M31" s="1358"/>
      <c r="N31" s="1343"/>
      <c r="O31" s="1343"/>
      <c r="P31" s="1358" t="s">
        <v>886</v>
      </c>
      <c r="Q31" s="1359">
        <v>223878039.29117879</v>
      </c>
      <c r="R31" s="1358" t="s">
        <v>927</v>
      </c>
      <c r="S31" s="1336"/>
      <c r="T31" s="1345" t="str">
        <f t="shared" si="5"/>
        <v>4.13.01</v>
      </c>
      <c r="U31" s="1352" t="str">
        <f t="shared" si="0"/>
        <v>JALAN</v>
      </c>
      <c r="V31" s="1352">
        <f t="shared" si="1"/>
        <v>10</v>
      </c>
      <c r="W31" s="1351">
        <f t="shared" si="6"/>
        <v>22387802.929117881</v>
      </c>
      <c r="X31" s="1351">
        <f t="shared" si="2"/>
        <v>4</v>
      </c>
      <c r="Y31" s="1351">
        <f t="shared" si="7"/>
        <v>89551211.716471523</v>
      </c>
      <c r="Z31" s="1351">
        <f t="shared" si="3"/>
        <v>5</v>
      </c>
      <c r="AA31" s="1351">
        <f t="shared" si="8"/>
        <v>22387802.929117881</v>
      </c>
      <c r="AB31" s="1351">
        <f t="shared" si="9"/>
        <v>22387802.929117881</v>
      </c>
      <c r="AC31" s="1351">
        <f t="shared" si="10"/>
        <v>22387802.929117881</v>
      </c>
      <c r="AD31" s="1351">
        <f t="shared" si="11"/>
        <v>22387802.929117881</v>
      </c>
      <c r="AE31" s="1351">
        <f t="shared" si="12"/>
        <v>22387802.929117881</v>
      </c>
      <c r="AF31" s="1345">
        <f t="shared" si="4"/>
        <v>2009</v>
      </c>
      <c r="AG31" s="1360">
        <f t="shared" si="13"/>
        <v>22387812.929117858</v>
      </c>
      <c r="AH31" s="1350">
        <f t="shared" si="14"/>
        <v>201490226.36206093</v>
      </c>
    </row>
    <row r="32" spans="1:34" s="1151" customFormat="1" ht="34" hidden="1" customHeight="1">
      <c r="A32" s="1341" t="s">
        <v>3648</v>
      </c>
      <c r="B32" s="1342"/>
      <c r="C32" s="1343"/>
      <c r="D32" s="1355" t="s">
        <v>3948</v>
      </c>
      <c r="E32" s="1356" t="s">
        <v>4107</v>
      </c>
      <c r="F32" s="1357" t="s">
        <v>926</v>
      </c>
      <c r="G32" s="1336"/>
      <c r="H32" s="1336"/>
      <c r="I32" s="1336"/>
      <c r="J32" s="1343"/>
      <c r="K32" s="1355" t="s">
        <v>3947</v>
      </c>
      <c r="L32" s="1362">
        <v>2009</v>
      </c>
      <c r="M32" s="1358"/>
      <c r="N32" s="1343"/>
      <c r="O32" s="1343"/>
      <c r="P32" s="1358" t="s">
        <v>886</v>
      </c>
      <c r="Q32" s="1359">
        <v>2037217500</v>
      </c>
      <c r="R32" s="1358" t="s">
        <v>927</v>
      </c>
      <c r="S32" s="1336"/>
      <c r="T32" s="1345" t="str">
        <f t="shared" si="5"/>
        <v>4.13.01</v>
      </c>
      <c r="U32" s="1352" t="str">
        <f t="shared" si="0"/>
        <v>JALAN</v>
      </c>
      <c r="V32" s="1352">
        <f t="shared" si="1"/>
        <v>10</v>
      </c>
      <c r="W32" s="1351">
        <f t="shared" si="6"/>
        <v>203721749</v>
      </c>
      <c r="X32" s="1351">
        <f t="shared" si="2"/>
        <v>4</v>
      </c>
      <c r="Y32" s="1351">
        <f t="shared" si="7"/>
        <v>814886996</v>
      </c>
      <c r="Z32" s="1351">
        <f t="shared" si="3"/>
        <v>5</v>
      </c>
      <c r="AA32" s="1351">
        <f t="shared" si="8"/>
        <v>203721749</v>
      </c>
      <c r="AB32" s="1351">
        <f t="shared" si="9"/>
        <v>203721749</v>
      </c>
      <c r="AC32" s="1351">
        <f t="shared" si="10"/>
        <v>203721749</v>
      </c>
      <c r="AD32" s="1351">
        <f t="shared" si="11"/>
        <v>203721749</v>
      </c>
      <c r="AE32" s="1351">
        <f t="shared" si="12"/>
        <v>203721749</v>
      </c>
      <c r="AF32" s="1345">
        <f t="shared" si="4"/>
        <v>2009</v>
      </c>
      <c r="AG32" s="1360">
        <f t="shared" si="13"/>
        <v>203721759</v>
      </c>
      <c r="AH32" s="1350">
        <f t="shared" si="14"/>
        <v>1833495741</v>
      </c>
    </row>
    <row r="33" spans="1:34" s="1151" customFormat="1" ht="34" hidden="1" customHeight="1">
      <c r="A33" s="1341" t="s">
        <v>3648</v>
      </c>
      <c r="B33" s="1342"/>
      <c r="C33" s="1343"/>
      <c r="D33" s="1355" t="s">
        <v>3946</v>
      </c>
      <c r="E33" s="1356" t="s">
        <v>4107</v>
      </c>
      <c r="F33" s="1357" t="s">
        <v>941</v>
      </c>
      <c r="G33" s="1336"/>
      <c r="H33" s="1336"/>
      <c r="I33" s="1336"/>
      <c r="J33" s="1343"/>
      <c r="K33" s="1355" t="s">
        <v>3945</v>
      </c>
      <c r="L33" s="1362">
        <v>2009</v>
      </c>
      <c r="M33" s="1358"/>
      <c r="N33" s="1343"/>
      <c r="O33" s="1343"/>
      <c r="P33" s="1358" t="s">
        <v>886</v>
      </c>
      <c r="Q33" s="1359">
        <v>866220000</v>
      </c>
      <c r="R33" s="1358" t="s">
        <v>927</v>
      </c>
      <c r="S33" s="1336"/>
      <c r="T33" s="1345" t="str">
        <f t="shared" si="5"/>
        <v>4.13.01</v>
      </c>
      <c r="U33" s="1352" t="str">
        <f t="shared" si="0"/>
        <v>JALAN</v>
      </c>
      <c r="V33" s="1352">
        <f t="shared" si="1"/>
        <v>10</v>
      </c>
      <c r="W33" s="1351">
        <f t="shared" si="6"/>
        <v>86621999</v>
      </c>
      <c r="X33" s="1351">
        <f t="shared" si="2"/>
        <v>4</v>
      </c>
      <c r="Y33" s="1351">
        <f t="shared" si="7"/>
        <v>346487996</v>
      </c>
      <c r="Z33" s="1351">
        <f t="shared" si="3"/>
        <v>5</v>
      </c>
      <c r="AA33" s="1351">
        <f t="shared" si="8"/>
        <v>86621999</v>
      </c>
      <c r="AB33" s="1351">
        <f t="shared" si="9"/>
        <v>86621999</v>
      </c>
      <c r="AC33" s="1351">
        <f t="shared" si="10"/>
        <v>86621999</v>
      </c>
      <c r="AD33" s="1351">
        <f t="shared" si="11"/>
        <v>86621999</v>
      </c>
      <c r="AE33" s="1351">
        <f t="shared" si="12"/>
        <v>86621999</v>
      </c>
      <c r="AF33" s="1345">
        <f t="shared" si="4"/>
        <v>2009</v>
      </c>
      <c r="AG33" s="1360">
        <f t="shared" si="13"/>
        <v>86622009</v>
      </c>
      <c r="AH33" s="1350">
        <f t="shared" si="14"/>
        <v>779597991</v>
      </c>
    </row>
    <row r="34" spans="1:34" s="1151" customFormat="1" ht="34" hidden="1" customHeight="1">
      <c r="A34" s="1341" t="s">
        <v>3648</v>
      </c>
      <c r="B34" s="1342"/>
      <c r="C34" s="1343"/>
      <c r="D34" s="1355" t="s">
        <v>3944</v>
      </c>
      <c r="E34" s="1356" t="s">
        <v>4107</v>
      </c>
      <c r="F34" s="1357" t="s">
        <v>946</v>
      </c>
      <c r="G34" s="1336"/>
      <c r="H34" s="1336"/>
      <c r="I34" s="1336"/>
      <c r="J34" s="1343"/>
      <c r="K34" s="1355" t="s">
        <v>3943</v>
      </c>
      <c r="L34" s="1362">
        <v>2009</v>
      </c>
      <c r="M34" s="1358"/>
      <c r="N34" s="1343"/>
      <c r="O34" s="1343"/>
      <c r="P34" s="1358" t="s">
        <v>886</v>
      </c>
      <c r="Q34" s="1359">
        <v>25908000</v>
      </c>
      <c r="R34" s="1358" t="s">
        <v>927</v>
      </c>
      <c r="S34" s="1336"/>
      <c r="T34" s="1345" t="str">
        <f t="shared" si="5"/>
        <v>4.13.01</v>
      </c>
      <c r="U34" s="1352" t="str">
        <f t="shared" si="0"/>
        <v>JALAN</v>
      </c>
      <c r="V34" s="1352">
        <f t="shared" si="1"/>
        <v>10</v>
      </c>
      <c r="W34" s="1351">
        <f t="shared" si="6"/>
        <v>2590799</v>
      </c>
      <c r="X34" s="1351">
        <f t="shared" si="2"/>
        <v>4</v>
      </c>
      <c r="Y34" s="1351">
        <f t="shared" si="7"/>
        <v>10363196</v>
      </c>
      <c r="Z34" s="1351">
        <f t="shared" si="3"/>
        <v>5</v>
      </c>
      <c r="AA34" s="1351">
        <f t="shared" si="8"/>
        <v>2590799</v>
      </c>
      <c r="AB34" s="1351">
        <f t="shared" si="9"/>
        <v>2590799</v>
      </c>
      <c r="AC34" s="1351">
        <f t="shared" si="10"/>
        <v>2590799</v>
      </c>
      <c r="AD34" s="1351">
        <f t="shared" si="11"/>
        <v>2590799</v>
      </c>
      <c r="AE34" s="1351">
        <f t="shared" si="12"/>
        <v>2590799</v>
      </c>
      <c r="AF34" s="1345">
        <f t="shared" si="4"/>
        <v>2009</v>
      </c>
      <c r="AG34" s="1360">
        <f t="shared" si="13"/>
        <v>2590809</v>
      </c>
      <c r="AH34" s="1350">
        <f t="shared" si="14"/>
        <v>23317191</v>
      </c>
    </row>
    <row r="35" spans="1:34" s="1151" customFormat="1" ht="34" hidden="1" customHeight="1">
      <c r="A35" s="1341" t="s">
        <v>3648</v>
      </c>
      <c r="B35" s="1342"/>
      <c r="C35" s="1343"/>
      <c r="D35" s="1355" t="s">
        <v>3942</v>
      </c>
      <c r="E35" s="1356" t="s">
        <v>4105</v>
      </c>
      <c r="F35" s="1357" t="s">
        <v>926</v>
      </c>
      <c r="G35" s="1336"/>
      <c r="H35" s="1336"/>
      <c r="I35" s="1336"/>
      <c r="J35" s="1343"/>
      <c r="K35" s="1355" t="s">
        <v>3941</v>
      </c>
      <c r="L35" s="1358">
        <v>2008</v>
      </c>
      <c r="M35" s="1358"/>
      <c r="N35" s="1343"/>
      <c r="O35" s="1343"/>
      <c r="P35" s="1358" t="s">
        <v>886</v>
      </c>
      <c r="Q35" s="1359">
        <v>89475733</v>
      </c>
      <c r="R35" s="1358" t="s">
        <v>966</v>
      </c>
      <c r="S35" s="1336"/>
      <c r="T35" s="1345" t="str">
        <f t="shared" si="5"/>
        <v>4.13.01</v>
      </c>
      <c r="U35" s="1352" t="str">
        <f t="shared" si="0"/>
        <v>JALAN</v>
      </c>
      <c r="V35" s="1352">
        <f t="shared" si="1"/>
        <v>10</v>
      </c>
      <c r="W35" s="1351">
        <f t="shared" si="6"/>
        <v>8947572.3000000007</v>
      </c>
      <c r="X35" s="1351">
        <f t="shared" si="2"/>
        <v>5</v>
      </c>
      <c r="Y35" s="1351">
        <f t="shared" si="7"/>
        <v>44737861.5</v>
      </c>
      <c r="Z35" s="1351">
        <f t="shared" si="3"/>
        <v>6</v>
      </c>
      <c r="AA35" s="1351">
        <f t="shared" si="8"/>
        <v>8947572.3000000007</v>
      </c>
      <c r="AB35" s="1351">
        <f t="shared" si="9"/>
        <v>8947572.3000000007</v>
      </c>
      <c r="AC35" s="1351">
        <f t="shared" si="10"/>
        <v>8947572.3000000007</v>
      </c>
      <c r="AD35" s="1351">
        <f t="shared" si="11"/>
        <v>8947572.3000000007</v>
      </c>
      <c r="AE35" s="1351">
        <f t="shared" si="12"/>
        <v>8947572.3000000007</v>
      </c>
      <c r="AF35" s="1345">
        <f t="shared" si="4"/>
        <v>2008</v>
      </c>
      <c r="AG35" s="1360">
        <f t="shared" si="13"/>
        <v>10</v>
      </c>
      <c r="AH35" s="1350">
        <f t="shared" si="14"/>
        <v>89475723</v>
      </c>
    </row>
    <row r="36" spans="1:34" s="1151" customFormat="1" ht="34" hidden="1" customHeight="1">
      <c r="A36" s="1341" t="s">
        <v>3648</v>
      </c>
      <c r="B36" s="1342"/>
      <c r="C36" s="1343"/>
      <c r="D36" s="1355" t="s">
        <v>3940</v>
      </c>
      <c r="E36" s="1356" t="s">
        <v>4105</v>
      </c>
      <c r="F36" s="1357" t="s">
        <v>941</v>
      </c>
      <c r="G36" s="1336"/>
      <c r="H36" s="1336"/>
      <c r="I36" s="1336"/>
      <c r="J36" s="1343"/>
      <c r="K36" s="1355" t="s">
        <v>3939</v>
      </c>
      <c r="L36" s="1358">
        <v>2008</v>
      </c>
      <c r="M36" s="1358"/>
      <c r="N36" s="1343"/>
      <c r="O36" s="1343"/>
      <c r="P36" s="1358" t="s">
        <v>886</v>
      </c>
      <c r="Q36" s="1359">
        <v>332340000</v>
      </c>
      <c r="R36" s="1358" t="s">
        <v>966</v>
      </c>
      <c r="S36" s="1336"/>
      <c r="T36" s="1345" t="str">
        <f t="shared" si="5"/>
        <v>4.13.01</v>
      </c>
      <c r="U36" s="1352" t="str">
        <f t="shared" si="0"/>
        <v>JALAN</v>
      </c>
      <c r="V36" s="1352">
        <f t="shared" si="1"/>
        <v>10</v>
      </c>
      <c r="W36" s="1351">
        <f t="shared" si="6"/>
        <v>33233999</v>
      </c>
      <c r="X36" s="1351">
        <f t="shared" si="2"/>
        <v>5</v>
      </c>
      <c r="Y36" s="1351">
        <f t="shared" si="7"/>
        <v>166169995</v>
      </c>
      <c r="Z36" s="1351">
        <f t="shared" si="3"/>
        <v>6</v>
      </c>
      <c r="AA36" s="1351">
        <f t="shared" si="8"/>
        <v>33233999</v>
      </c>
      <c r="AB36" s="1351">
        <f t="shared" si="9"/>
        <v>33233999</v>
      </c>
      <c r="AC36" s="1351">
        <f t="shared" si="10"/>
        <v>33233999</v>
      </c>
      <c r="AD36" s="1351">
        <f t="shared" si="11"/>
        <v>33233999</v>
      </c>
      <c r="AE36" s="1351">
        <f t="shared" si="12"/>
        <v>33233999</v>
      </c>
      <c r="AF36" s="1345">
        <f t="shared" si="4"/>
        <v>2008</v>
      </c>
      <c r="AG36" s="1360">
        <f t="shared" si="13"/>
        <v>10</v>
      </c>
      <c r="AH36" s="1350">
        <f t="shared" si="14"/>
        <v>332339990</v>
      </c>
    </row>
    <row r="37" spans="1:34" s="1151" customFormat="1" ht="34" hidden="1" customHeight="1">
      <c r="A37" s="1341" t="s">
        <v>3648</v>
      </c>
      <c r="B37" s="1342"/>
      <c r="C37" s="1343"/>
      <c r="D37" s="1355" t="s">
        <v>3938</v>
      </c>
      <c r="E37" s="1356" t="s">
        <v>4107</v>
      </c>
      <c r="F37" s="1357" t="s">
        <v>1055</v>
      </c>
      <c r="G37" s="1336"/>
      <c r="H37" s="1336"/>
      <c r="I37" s="1336"/>
      <c r="J37" s="1343"/>
      <c r="K37" s="1355" t="s">
        <v>3937</v>
      </c>
      <c r="L37" s="1358">
        <v>2006</v>
      </c>
      <c r="M37" s="1358"/>
      <c r="N37" s="1343"/>
      <c r="O37" s="1343"/>
      <c r="P37" s="1358" t="s">
        <v>886</v>
      </c>
      <c r="Q37" s="1359">
        <v>39427554.600000001</v>
      </c>
      <c r="R37" s="1358" t="s">
        <v>966</v>
      </c>
      <c r="S37" s="1336"/>
      <c r="T37" s="1345" t="str">
        <f t="shared" si="5"/>
        <v>4.13.01</v>
      </c>
      <c r="U37" s="1352" t="str">
        <f t="shared" si="0"/>
        <v>JALAN</v>
      </c>
      <c r="V37" s="1352">
        <f t="shared" si="1"/>
        <v>10</v>
      </c>
      <c r="W37" s="1351">
        <f t="shared" si="6"/>
        <v>3942754.46</v>
      </c>
      <c r="X37" s="1351">
        <f t="shared" si="2"/>
        <v>7</v>
      </c>
      <c r="Y37" s="1351">
        <f t="shared" si="7"/>
        <v>27599281.219999999</v>
      </c>
      <c r="Z37" s="1351">
        <f t="shared" si="3"/>
        <v>8</v>
      </c>
      <c r="AA37" s="1351">
        <f t="shared" si="8"/>
        <v>3942754.46</v>
      </c>
      <c r="AB37" s="1351">
        <f t="shared" si="9"/>
        <v>3942754.46</v>
      </c>
      <c r="AC37" s="1351">
        <f t="shared" si="10"/>
        <v>3942754.46</v>
      </c>
      <c r="AD37" s="1351">
        <f t="shared" si="11"/>
        <v>0</v>
      </c>
      <c r="AE37" s="1351">
        <f t="shared" si="12"/>
        <v>0</v>
      </c>
      <c r="AF37" s="1345">
        <f t="shared" si="4"/>
        <v>2006</v>
      </c>
      <c r="AG37" s="1360">
        <f t="shared" si="13"/>
        <v>10</v>
      </c>
      <c r="AH37" s="1350">
        <f t="shared" si="14"/>
        <v>39427544.599999994</v>
      </c>
    </row>
    <row r="38" spans="1:34" s="1151" customFormat="1" ht="34" hidden="1" customHeight="1">
      <c r="A38" s="1341" t="s">
        <v>3648</v>
      </c>
      <c r="B38" s="1342"/>
      <c r="C38" s="1343"/>
      <c r="D38" s="1355" t="s">
        <v>3936</v>
      </c>
      <c r="E38" s="1356" t="s">
        <v>4107</v>
      </c>
      <c r="F38" s="1358" t="s">
        <v>926</v>
      </c>
      <c r="G38" s="1336"/>
      <c r="H38" s="1336"/>
      <c r="I38" s="1336"/>
      <c r="J38" s="1343"/>
      <c r="K38" s="1355" t="s">
        <v>3935</v>
      </c>
      <c r="L38" s="1358">
        <v>2008</v>
      </c>
      <c r="M38" s="1358"/>
      <c r="N38" s="1343"/>
      <c r="O38" s="1343"/>
      <c r="P38" s="1358" t="s">
        <v>886</v>
      </c>
      <c r="Q38" s="1359">
        <v>17763988</v>
      </c>
      <c r="R38" s="1358" t="s">
        <v>927</v>
      </c>
      <c r="S38" s="1336"/>
      <c r="T38" s="1345" t="str">
        <f t="shared" si="5"/>
        <v>4.13.01</v>
      </c>
      <c r="U38" s="1352" t="str">
        <f t="shared" si="0"/>
        <v>JALAN</v>
      </c>
      <c r="V38" s="1352">
        <f t="shared" si="1"/>
        <v>10</v>
      </c>
      <c r="W38" s="1351">
        <f t="shared" si="6"/>
        <v>1776397.8</v>
      </c>
      <c r="X38" s="1351">
        <f t="shared" si="2"/>
        <v>5</v>
      </c>
      <c r="Y38" s="1351">
        <f t="shared" si="7"/>
        <v>8881989</v>
      </c>
      <c r="Z38" s="1351">
        <f t="shared" si="3"/>
        <v>6</v>
      </c>
      <c r="AA38" s="1351">
        <f t="shared" si="8"/>
        <v>1776397.8</v>
      </c>
      <c r="AB38" s="1351">
        <f t="shared" si="9"/>
        <v>1776397.8</v>
      </c>
      <c r="AC38" s="1351">
        <f t="shared" si="10"/>
        <v>1776397.8</v>
      </c>
      <c r="AD38" s="1351">
        <f t="shared" si="11"/>
        <v>1776397.8</v>
      </c>
      <c r="AE38" s="1351">
        <f t="shared" si="12"/>
        <v>1776397.8</v>
      </c>
      <c r="AF38" s="1345">
        <f t="shared" si="4"/>
        <v>2008</v>
      </c>
      <c r="AG38" s="1360">
        <f t="shared" si="13"/>
        <v>10</v>
      </c>
      <c r="AH38" s="1350">
        <f t="shared" si="14"/>
        <v>17763978</v>
      </c>
    </row>
    <row r="39" spans="1:34" s="1151" customFormat="1" ht="34" hidden="1" customHeight="1">
      <c r="A39" s="1341" t="s">
        <v>3648</v>
      </c>
      <c r="B39" s="1342"/>
      <c r="C39" s="1343"/>
      <c r="D39" s="1355" t="s">
        <v>1977</v>
      </c>
      <c r="E39" s="1356" t="s">
        <v>4105</v>
      </c>
      <c r="F39" s="1358" t="s">
        <v>926</v>
      </c>
      <c r="G39" s="1336"/>
      <c r="H39" s="1336"/>
      <c r="I39" s="1336"/>
      <c r="J39" s="1343"/>
      <c r="K39" s="1355" t="s">
        <v>3934</v>
      </c>
      <c r="L39" s="1358">
        <v>2010</v>
      </c>
      <c r="M39" s="1358"/>
      <c r="N39" s="1343"/>
      <c r="O39" s="1343"/>
      <c r="P39" s="1358" t="s">
        <v>886</v>
      </c>
      <c r="Q39" s="1359">
        <v>217691831.77841699</v>
      </c>
      <c r="R39" s="1358" t="s">
        <v>966</v>
      </c>
      <c r="S39" s="1336"/>
      <c r="T39" s="1345" t="str">
        <f t="shared" si="5"/>
        <v>4.13.01</v>
      </c>
      <c r="U39" s="1352" t="str">
        <f t="shared" si="0"/>
        <v>JALAN</v>
      </c>
      <c r="V39" s="1352">
        <f t="shared" si="1"/>
        <v>10</v>
      </c>
      <c r="W39" s="1351">
        <f t="shared" si="6"/>
        <v>21769182.177841701</v>
      </c>
      <c r="X39" s="1351">
        <f t="shared" si="2"/>
        <v>3</v>
      </c>
      <c r="Y39" s="1351">
        <f t="shared" si="7"/>
        <v>65307546.533525102</v>
      </c>
      <c r="Z39" s="1351">
        <f t="shared" si="3"/>
        <v>4</v>
      </c>
      <c r="AA39" s="1351">
        <f t="shared" si="8"/>
        <v>21769182.177841701</v>
      </c>
      <c r="AB39" s="1351">
        <f t="shared" si="9"/>
        <v>21769182.177841701</v>
      </c>
      <c r="AC39" s="1351">
        <f t="shared" si="10"/>
        <v>21769182.177841701</v>
      </c>
      <c r="AD39" s="1351">
        <f t="shared" si="11"/>
        <v>21769182.177841701</v>
      </c>
      <c r="AE39" s="1351">
        <f t="shared" si="12"/>
        <v>21769182.177841701</v>
      </c>
      <c r="AF39" s="1345">
        <f t="shared" si="4"/>
        <v>2010</v>
      </c>
      <c r="AG39" s="1360">
        <f t="shared" si="13"/>
        <v>43538374.355683416</v>
      </c>
      <c r="AH39" s="1350">
        <f t="shared" si="14"/>
        <v>174153457.4227336</v>
      </c>
    </row>
    <row r="40" spans="1:34" s="1151" customFormat="1" ht="34" hidden="1" customHeight="1">
      <c r="A40" s="1341" t="s">
        <v>3648</v>
      </c>
      <c r="B40" s="1342"/>
      <c r="C40" s="1343"/>
      <c r="D40" s="1355" t="s">
        <v>3933</v>
      </c>
      <c r="E40" s="1356" t="s">
        <v>4108</v>
      </c>
      <c r="F40" s="1358" t="s">
        <v>926</v>
      </c>
      <c r="G40" s="1336"/>
      <c r="H40" s="1336"/>
      <c r="I40" s="1336"/>
      <c r="J40" s="1343"/>
      <c r="K40" s="1355" t="s">
        <v>3932</v>
      </c>
      <c r="L40" s="1358">
        <v>2010</v>
      </c>
      <c r="M40" s="1358"/>
      <c r="N40" s="1343"/>
      <c r="O40" s="1343"/>
      <c r="P40" s="1358" t="s">
        <v>886</v>
      </c>
      <c r="Q40" s="1359">
        <v>189362877.39940456</v>
      </c>
      <c r="R40" s="1358" t="s">
        <v>966</v>
      </c>
      <c r="S40" s="1336"/>
      <c r="T40" s="1345" t="str">
        <f t="shared" si="5"/>
        <v>4.13.01</v>
      </c>
      <c r="U40" s="1352" t="str">
        <f t="shared" si="0"/>
        <v>JALAN</v>
      </c>
      <c r="V40" s="1352">
        <f t="shared" si="1"/>
        <v>10</v>
      </c>
      <c r="W40" s="1351">
        <f t="shared" si="6"/>
        <v>18936286.739940457</v>
      </c>
      <c r="X40" s="1351">
        <f t="shared" si="2"/>
        <v>3</v>
      </c>
      <c r="Y40" s="1351">
        <f t="shared" si="7"/>
        <v>56808860.219821371</v>
      </c>
      <c r="Z40" s="1351">
        <f t="shared" si="3"/>
        <v>4</v>
      </c>
      <c r="AA40" s="1351">
        <f t="shared" si="8"/>
        <v>18936286.739940457</v>
      </c>
      <c r="AB40" s="1351">
        <f t="shared" si="9"/>
        <v>18936286.739940457</v>
      </c>
      <c r="AC40" s="1351">
        <f t="shared" si="10"/>
        <v>18936286.739940457</v>
      </c>
      <c r="AD40" s="1351">
        <f t="shared" si="11"/>
        <v>18936286.739940457</v>
      </c>
      <c r="AE40" s="1351">
        <f t="shared" si="12"/>
        <v>18936286.739940457</v>
      </c>
      <c r="AF40" s="1345">
        <f t="shared" si="4"/>
        <v>2010</v>
      </c>
      <c r="AG40" s="1360">
        <f t="shared" si="13"/>
        <v>37872583.479880869</v>
      </c>
      <c r="AH40" s="1350">
        <f t="shared" si="14"/>
        <v>151490293.91952366</v>
      </c>
    </row>
    <row r="41" spans="1:34" s="1151" customFormat="1" ht="34" hidden="1" customHeight="1">
      <c r="A41" s="1341" t="s">
        <v>3648</v>
      </c>
      <c r="B41" s="1342"/>
      <c r="C41" s="1343"/>
      <c r="D41" s="1355" t="s">
        <v>3931</v>
      </c>
      <c r="E41" s="1356" t="s">
        <v>4107</v>
      </c>
      <c r="F41" s="1358" t="s">
        <v>926</v>
      </c>
      <c r="G41" s="1336"/>
      <c r="H41" s="1336"/>
      <c r="I41" s="1336"/>
      <c r="J41" s="1343"/>
      <c r="K41" s="1355" t="s">
        <v>3930</v>
      </c>
      <c r="L41" s="1358">
        <v>2010</v>
      </c>
      <c r="M41" s="1358"/>
      <c r="N41" s="1343"/>
      <c r="O41" s="1343"/>
      <c r="P41" s="1358" t="s">
        <v>886</v>
      </c>
      <c r="Q41" s="1359">
        <v>49916773.430697732</v>
      </c>
      <c r="R41" s="1358" t="s">
        <v>966</v>
      </c>
      <c r="S41" s="1336"/>
      <c r="T41" s="1345" t="str">
        <f t="shared" si="5"/>
        <v>4.13.01</v>
      </c>
      <c r="U41" s="1352" t="str">
        <f t="shared" si="0"/>
        <v>JALAN</v>
      </c>
      <c r="V41" s="1352">
        <f t="shared" si="1"/>
        <v>10</v>
      </c>
      <c r="W41" s="1351">
        <f t="shared" si="6"/>
        <v>4991676.3430697732</v>
      </c>
      <c r="X41" s="1351">
        <f t="shared" si="2"/>
        <v>3</v>
      </c>
      <c r="Y41" s="1351">
        <f t="shared" si="7"/>
        <v>14975029.02920932</v>
      </c>
      <c r="Z41" s="1351">
        <f t="shared" si="3"/>
        <v>4</v>
      </c>
      <c r="AA41" s="1351">
        <f t="shared" si="8"/>
        <v>4991676.3430697732</v>
      </c>
      <c r="AB41" s="1351">
        <f t="shared" si="9"/>
        <v>4991676.3430697732</v>
      </c>
      <c r="AC41" s="1351">
        <f t="shared" si="10"/>
        <v>4991676.3430697732</v>
      </c>
      <c r="AD41" s="1351">
        <f t="shared" si="11"/>
        <v>4991676.3430697732</v>
      </c>
      <c r="AE41" s="1351">
        <f t="shared" si="12"/>
        <v>4991676.3430697732</v>
      </c>
      <c r="AF41" s="1345">
        <f t="shared" si="4"/>
        <v>2010</v>
      </c>
      <c r="AG41" s="1360">
        <f t="shared" si="13"/>
        <v>9983362.6861395463</v>
      </c>
      <c r="AH41" s="1350">
        <f t="shared" si="14"/>
        <v>39933410.744558185</v>
      </c>
    </row>
    <row r="42" spans="1:34" s="1151" customFormat="1" ht="34" hidden="1" customHeight="1">
      <c r="A42" s="1341" t="s">
        <v>3648</v>
      </c>
      <c r="B42" s="1342"/>
      <c r="C42" s="1343"/>
      <c r="D42" s="1355" t="s">
        <v>1977</v>
      </c>
      <c r="E42" s="1356" t="s">
        <v>4105</v>
      </c>
      <c r="F42" s="1358" t="s">
        <v>941</v>
      </c>
      <c r="G42" s="1336"/>
      <c r="H42" s="1336"/>
      <c r="I42" s="1336"/>
      <c r="J42" s="1343"/>
      <c r="K42" s="1355" t="s">
        <v>1007</v>
      </c>
      <c r="L42" s="1358">
        <v>2010</v>
      </c>
      <c r="M42" s="1358"/>
      <c r="N42" s="1343"/>
      <c r="O42" s="1343"/>
      <c r="P42" s="1358" t="s">
        <v>886</v>
      </c>
      <c r="Q42" s="1359">
        <v>252396911</v>
      </c>
      <c r="R42" s="1358" t="s">
        <v>966</v>
      </c>
      <c r="S42" s="1336"/>
      <c r="T42" s="1345" t="str">
        <f t="shared" si="5"/>
        <v>4.13.01</v>
      </c>
      <c r="U42" s="1352" t="str">
        <f t="shared" si="0"/>
        <v>JALAN</v>
      </c>
      <c r="V42" s="1352">
        <f t="shared" si="1"/>
        <v>10</v>
      </c>
      <c r="W42" s="1351">
        <f t="shared" si="6"/>
        <v>25239690.100000001</v>
      </c>
      <c r="X42" s="1351">
        <f t="shared" si="2"/>
        <v>3</v>
      </c>
      <c r="Y42" s="1351">
        <f t="shared" si="7"/>
        <v>75719070.300000012</v>
      </c>
      <c r="Z42" s="1351">
        <f t="shared" si="3"/>
        <v>4</v>
      </c>
      <c r="AA42" s="1351">
        <f t="shared" si="8"/>
        <v>25239690.100000001</v>
      </c>
      <c r="AB42" s="1351">
        <f t="shared" si="9"/>
        <v>25239690.100000001</v>
      </c>
      <c r="AC42" s="1351">
        <f t="shared" si="10"/>
        <v>25239690.100000001</v>
      </c>
      <c r="AD42" s="1351">
        <f t="shared" si="11"/>
        <v>25239690.100000001</v>
      </c>
      <c r="AE42" s="1351">
        <f t="shared" si="12"/>
        <v>25239690.100000001</v>
      </c>
      <c r="AF42" s="1345">
        <f t="shared" si="4"/>
        <v>2010</v>
      </c>
      <c r="AG42" s="1360">
        <f t="shared" si="13"/>
        <v>50479390.199999988</v>
      </c>
      <c r="AH42" s="1350">
        <f t="shared" si="14"/>
        <v>201917520.80000001</v>
      </c>
    </row>
    <row r="43" spans="1:34" s="1151" customFormat="1" ht="34" hidden="1" customHeight="1">
      <c r="A43" s="1341" t="s">
        <v>3648</v>
      </c>
      <c r="B43" s="1342"/>
      <c r="C43" s="1343"/>
      <c r="D43" s="1355" t="s">
        <v>1977</v>
      </c>
      <c r="E43" s="1356" t="s">
        <v>4105</v>
      </c>
      <c r="F43" s="1358" t="s">
        <v>946</v>
      </c>
      <c r="G43" s="1336"/>
      <c r="H43" s="1336"/>
      <c r="I43" s="1336"/>
      <c r="J43" s="1343"/>
      <c r="K43" s="1355" t="s">
        <v>3929</v>
      </c>
      <c r="L43" s="1358">
        <v>2010</v>
      </c>
      <c r="M43" s="1358"/>
      <c r="N43" s="1343"/>
      <c r="O43" s="1343"/>
      <c r="P43" s="1358" t="s">
        <v>886</v>
      </c>
      <c r="Q43" s="1359">
        <v>196398300</v>
      </c>
      <c r="R43" s="1358" t="s">
        <v>966</v>
      </c>
      <c r="S43" s="1336"/>
      <c r="T43" s="1345" t="str">
        <f t="shared" si="5"/>
        <v>4.13.01</v>
      </c>
      <c r="U43" s="1352" t="str">
        <f t="shared" si="0"/>
        <v>JALAN</v>
      </c>
      <c r="V43" s="1352">
        <f t="shared" si="1"/>
        <v>10</v>
      </c>
      <c r="W43" s="1351">
        <f t="shared" si="6"/>
        <v>19639829</v>
      </c>
      <c r="X43" s="1351">
        <f t="shared" si="2"/>
        <v>3</v>
      </c>
      <c r="Y43" s="1351">
        <f t="shared" si="7"/>
        <v>58919487</v>
      </c>
      <c r="Z43" s="1351">
        <f t="shared" si="3"/>
        <v>4</v>
      </c>
      <c r="AA43" s="1351">
        <f t="shared" si="8"/>
        <v>19639829</v>
      </c>
      <c r="AB43" s="1351">
        <f t="shared" si="9"/>
        <v>19639829</v>
      </c>
      <c r="AC43" s="1351">
        <f t="shared" si="10"/>
        <v>19639829</v>
      </c>
      <c r="AD43" s="1351">
        <f t="shared" si="11"/>
        <v>19639829</v>
      </c>
      <c r="AE43" s="1351">
        <f t="shared" si="12"/>
        <v>19639829</v>
      </c>
      <c r="AF43" s="1345">
        <f t="shared" si="4"/>
        <v>2010</v>
      </c>
      <c r="AG43" s="1360">
        <f t="shared" si="13"/>
        <v>39279668</v>
      </c>
      <c r="AH43" s="1350">
        <f t="shared" si="14"/>
        <v>157118632</v>
      </c>
    </row>
    <row r="44" spans="1:34" s="1151" customFormat="1" ht="34" hidden="1" customHeight="1">
      <c r="A44" s="1341" t="s">
        <v>3648</v>
      </c>
      <c r="B44" s="1342"/>
      <c r="C44" s="1343"/>
      <c r="D44" s="1355" t="s">
        <v>1977</v>
      </c>
      <c r="E44" s="1356" t="s">
        <v>4105</v>
      </c>
      <c r="F44" s="1358" t="s">
        <v>949</v>
      </c>
      <c r="G44" s="1336"/>
      <c r="H44" s="1336"/>
      <c r="I44" s="1336"/>
      <c r="J44" s="1343"/>
      <c r="K44" s="1355" t="s">
        <v>3928</v>
      </c>
      <c r="L44" s="1358">
        <v>2010</v>
      </c>
      <c r="M44" s="1358"/>
      <c r="N44" s="1343"/>
      <c r="O44" s="1343"/>
      <c r="P44" s="1358" t="s">
        <v>886</v>
      </c>
      <c r="Q44" s="1359">
        <v>644001609</v>
      </c>
      <c r="R44" s="1358" t="s">
        <v>966</v>
      </c>
      <c r="S44" s="1336"/>
      <c r="T44" s="1345" t="str">
        <f t="shared" si="5"/>
        <v>4.13.01</v>
      </c>
      <c r="U44" s="1352" t="str">
        <f t="shared" si="0"/>
        <v>JALAN</v>
      </c>
      <c r="V44" s="1352">
        <f t="shared" si="1"/>
        <v>10</v>
      </c>
      <c r="W44" s="1351">
        <f t="shared" si="6"/>
        <v>64400159.899999999</v>
      </c>
      <c r="X44" s="1351">
        <f t="shared" si="2"/>
        <v>3</v>
      </c>
      <c r="Y44" s="1351">
        <f t="shared" si="7"/>
        <v>193200479.69999999</v>
      </c>
      <c r="Z44" s="1351">
        <f t="shared" si="3"/>
        <v>4</v>
      </c>
      <c r="AA44" s="1351">
        <f t="shared" si="8"/>
        <v>64400159.899999999</v>
      </c>
      <c r="AB44" s="1351">
        <f t="shared" si="9"/>
        <v>64400159.899999999</v>
      </c>
      <c r="AC44" s="1351">
        <f t="shared" si="10"/>
        <v>64400159.899999999</v>
      </c>
      <c r="AD44" s="1351">
        <f t="shared" si="11"/>
        <v>64400159.899999999</v>
      </c>
      <c r="AE44" s="1351">
        <f t="shared" si="12"/>
        <v>64400159.899999999</v>
      </c>
      <c r="AF44" s="1345">
        <f t="shared" si="4"/>
        <v>2010</v>
      </c>
      <c r="AG44" s="1360">
        <f t="shared" si="13"/>
        <v>128800329.80000007</v>
      </c>
      <c r="AH44" s="1350">
        <f t="shared" si="14"/>
        <v>515201279.19999993</v>
      </c>
    </row>
    <row r="45" spans="1:34" s="1151" customFormat="1" ht="34" hidden="1" customHeight="1">
      <c r="A45" s="1341" t="s">
        <v>3648</v>
      </c>
      <c r="B45" s="1342"/>
      <c r="C45" s="1343"/>
      <c r="D45" s="1355" t="s">
        <v>1977</v>
      </c>
      <c r="E45" s="1356" t="s">
        <v>4105</v>
      </c>
      <c r="F45" s="1358"/>
      <c r="G45" s="1336"/>
      <c r="H45" s="1336"/>
      <c r="I45" s="1336"/>
      <c r="J45" s="1343"/>
      <c r="K45" s="1355" t="s">
        <v>3927</v>
      </c>
      <c r="L45" s="1358">
        <v>2010</v>
      </c>
      <c r="M45" s="1358"/>
      <c r="N45" s="1343"/>
      <c r="O45" s="1343"/>
      <c r="P45" s="1358" t="s">
        <v>886</v>
      </c>
      <c r="Q45" s="1359">
        <v>462415316</v>
      </c>
      <c r="R45" s="1358" t="s">
        <v>966</v>
      </c>
      <c r="S45" s="1336"/>
      <c r="T45" s="1345" t="str">
        <f t="shared" si="5"/>
        <v>4.13.01</v>
      </c>
      <c r="U45" s="1352" t="str">
        <f t="shared" si="0"/>
        <v>JALAN</v>
      </c>
      <c r="V45" s="1352">
        <f t="shared" si="1"/>
        <v>10</v>
      </c>
      <c r="W45" s="1351">
        <f t="shared" si="6"/>
        <v>46241530.600000001</v>
      </c>
      <c r="X45" s="1351">
        <f t="shared" si="2"/>
        <v>3</v>
      </c>
      <c r="Y45" s="1351">
        <f t="shared" si="7"/>
        <v>138724591.80000001</v>
      </c>
      <c r="Z45" s="1351">
        <f t="shared" si="3"/>
        <v>4</v>
      </c>
      <c r="AA45" s="1351">
        <f t="shared" si="8"/>
        <v>46241530.600000001</v>
      </c>
      <c r="AB45" s="1351">
        <f t="shared" si="9"/>
        <v>46241530.600000001</v>
      </c>
      <c r="AC45" s="1351">
        <f t="shared" si="10"/>
        <v>46241530.600000001</v>
      </c>
      <c r="AD45" s="1351">
        <f t="shared" si="11"/>
        <v>46241530.600000001</v>
      </c>
      <c r="AE45" s="1351">
        <f t="shared" si="12"/>
        <v>46241530.600000001</v>
      </c>
      <c r="AF45" s="1345">
        <f t="shared" si="4"/>
        <v>2010</v>
      </c>
      <c r="AG45" s="1360">
        <f t="shared" si="13"/>
        <v>92483071.199999928</v>
      </c>
      <c r="AH45" s="1350">
        <f t="shared" si="14"/>
        <v>369932244.80000007</v>
      </c>
    </row>
    <row r="46" spans="1:34" s="1151" customFormat="1" ht="34" hidden="1" customHeight="1">
      <c r="A46" s="1341" t="s">
        <v>3648</v>
      </c>
      <c r="B46" s="1342"/>
      <c r="C46" s="1343"/>
      <c r="D46" s="1355" t="s">
        <v>1977</v>
      </c>
      <c r="E46" s="1356" t="s">
        <v>4105</v>
      </c>
      <c r="F46" s="1358"/>
      <c r="G46" s="1336"/>
      <c r="H46" s="1336"/>
      <c r="I46" s="1336"/>
      <c r="J46" s="1343"/>
      <c r="K46" s="1355" t="s">
        <v>3926</v>
      </c>
      <c r="L46" s="1358">
        <v>2010</v>
      </c>
      <c r="M46" s="1358"/>
      <c r="N46" s="1343"/>
      <c r="O46" s="1343"/>
      <c r="P46" s="1358" t="s">
        <v>886</v>
      </c>
      <c r="Q46" s="1359">
        <v>250000000</v>
      </c>
      <c r="R46" s="1358" t="s">
        <v>927</v>
      </c>
      <c r="S46" s="1336"/>
      <c r="T46" s="1345" t="str">
        <f t="shared" si="5"/>
        <v>4.13.01</v>
      </c>
      <c r="U46" s="1352" t="str">
        <f t="shared" si="0"/>
        <v>JALAN</v>
      </c>
      <c r="V46" s="1352">
        <f t="shared" si="1"/>
        <v>10</v>
      </c>
      <c r="W46" s="1351">
        <f t="shared" si="6"/>
        <v>24999999</v>
      </c>
      <c r="X46" s="1351">
        <f t="shared" si="2"/>
        <v>3</v>
      </c>
      <c r="Y46" s="1351">
        <f t="shared" si="7"/>
        <v>74999997</v>
      </c>
      <c r="Z46" s="1351">
        <f t="shared" si="3"/>
        <v>4</v>
      </c>
      <c r="AA46" s="1351">
        <f t="shared" si="8"/>
        <v>24999999</v>
      </c>
      <c r="AB46" s="1351">
        <f t="shared" si="9"/>
        <v>24999999</v>
      </c>
      <c r="AC46" s="1351">
        <f t="shared" si="10"/>
        <v>24999999</v>
      </c>
      <c r="AD46" s="1351">
        <f t="shared" si="11"/>
        <v>24999999</v>
      </c>
      <c r="AE46" s="1351">
        <f t="shared" si="12"/>
        <v>24999999</v>
      </c>
      <c r="AF46" s="1345">
        <f t="shared" si="4"/>
        <v>2010</v>
      </c>
      <c r="AG46" s="1360">
        <f t="shared" si="13"/>
        <v>50000008</v>
      </c>
      <c r="AH46" s="1350">
        <f t="shared" si="14"/>
        <v>199999992</v>
      </c>
    </row>
    <row r="47" spans="1:34" s="1151" customFormat="1" ht="34" hidden="1" customHeight="1">
      <c r="A47" s="1341" t="s">
        <v>3648</v>
      </c>
      <c r="B47" s="1342"/>
      <c r="C47" s="1343"/>
      <c r="D47" s="1355" t="s">
        <v>1977</v>
      </c>
      <c r="E47" s="1356" t="s">
        <v>4105</v>
      </c>
      <c r="F47" s="1358"/>
      <c r="G47" s="1336"/>
      <c r="H47" s="1336"/>
      <c r="I47" s="1336"/>
      <c r="J47" s="1343"/>
      <c r="K47" s="1355" t="s">
        <v>3925</v>
      </c>
      <c r="L47" s="1358">
        <v>2010</v>
      </c>
      <c r="M47" s="1358"/>
      <c r="N47" s="1343"/>
      <c r="O47" s="1343"/>
      <c r="P47" s="1358" t="s">
        <v>886</v>
      </c>
      <c r="Q47" s="1359">
        <v>250000000</v>
      </c>
      <c r="R47" s="1358" t="s">
        <v>927</v>
      </c>
      <c r="S47" s="1336"/>
      <c r="T47" s="1345" t="str">
        <f t="shared" si="5"/>
        <v>4.13.01</v>
      </c>
      <c r="U47" s="1352" t="str">
        <f t="shared" si="0"/>
        <v>JALAN</v>
      </c>
      <c r="V47" s="1352">
        <f t="shared" si="1"/>
        <v>10</v>
      </c>
      <c r="W47" s="1351">
        <f t="shared" si="6"/>
        <v>24999999</v>
      </c>
      <c r="X47" s="1351">
        <f t="shared" si="2"/>
        <v>3</v>
      </c>
      <c r="Y47" s="1351">
        <f t="shared" si="7"/>
        <v>74999997</v>
      </c>
      <c r="Z47" s="1351">
        <f t="shared" si="3"/>
        <v>4</v>
      </c>
      <c r="AA47" s="1351">
        <f t="shared" si="8"/>
        <v>24999999</v>
      </c>
      <c r="AB47" s="1351">
        <f t="shared" si="9"/>
        <v>24999999</v>
      </c>
      <c r="AC47" s="1351">
        <f t="shared" si="10"/>
        <v>24999999</v>
      </c>
      <c r="AD47" s="1351">
        <f t="shared" si="11"/>
        <v>24999999</v>
      </c>
      <c r="AE47" s="1351">
        <f t="shared" si="12"/>
        <v>24999999</v>
      </c>
      <c r="AF47" s="1345">
        <f t="shared" si="4"/>
        <v>2010</v>
      </c>
      <c r="AG47" s="1360">
        <f t="shared" si="13"/>
        <v>50000008</v>
      </c>
      <c r="AH47" s="1350">
        <f t="shared" si="14"/>
        <v>199999992</v>
      </c>
    </row>
    <row r="48" spans="1:34" s="1151" customFormat="1" ht="34" hidden="1" customHeight="1">
      <c r="A48" s="1341" t="s">
        <v>3648</v>
      </c>
      <c r="B48" s="1342"/>
      <c r="C48" s="1343"/>
      <c r="D48" s="1355" t="s">
        <v>1964</v>
      </c>
      <c r="E48" s="1356"/>
      <c r="F48" s="1358"/>
      <c r="G48" s="1336"/>
      <c r="H48" s="1336"/>
      <c r="I48" s="1336"/>
      <c r="J48" s="1343"/>
      <c r="K48" s="1355" t="s">
        <v>1978</v>
      </c>
      <c r="L48" s="1358">
        <v>2010</v>
      </c>
      <c r="M48" s="1358"/>
      <c r="N48" s="1343"/>
      <c r="O48" s="1343"/>
      <c r="P48" s="1358" t="s">
        <v>886</v>
      </c>
      <c r="Q48" s="1359">
        <v>46500000</v>
      </c>
      <c r="R48" s="1358"/>
      <c r="S48" s="1336"/>
      <c r="T48" s="1345" t="str">
        <f t="shared" si="5"/>
        <v>4.13.01</v>
      </c>
      <c r="U48" s="1352" t="str">
        <f t="shared" si="0"/>
        <v>JALAN</v>
      </c>
      <c r="V48" s="1352">
        <f t="shared" si="1"/>
        <v>10</v>
      </c>
      <c r="W48" s="1351">
        <f t="shared" si="6"/>
        <v>4649999</v>
      </c>
      <c r="X48" s="1351">
        <f t="shared" si="2"/>
        <v>3</v>
      </c>
      <c r="Y48" s="1351">
        <f t="shared" si="7"/>
        <v>13949997</v>
      </c>
      <c r="Z48" s="1351">
        <f t="shared" si="3"/>
        <v>4</v>
      </c>
      <c r="AA48" s="1351">
        <f t="shared" si="8"/>
        <v>4649999</v>
      </c>
      <c r="AB48" s="1351">
        <f t="shared" si="9"/>
        <v>4649999</v>
      </c>
      <c r="AC48" s="1351">
        <f t="shared" si="10"/>
        <v>4649999</v>
      </c>
      <c r="AD48" s="1351">
        <f t="shared" si="11"/>
        <v>4649999</v>
      </c>
      <c r="AE48" s="1351">
        <f t="shared" si="12"/>
        <v>4649999</v>
      </c>
      <c r="AF48" s="1345">
        <f t="shared" si="4"/>
        <v>2010</v>
      </c>
      <c r="AG48" s="1360">
        <f t="shared" si="13"/>
        <v>9300008</v>
      </c>
      <c r="AH48" s="1350">
        <f t="shared" si="14"/>
        <v>37199992</v>
      </c>
    </row>
    <row r="49" spans="1:34" s="1151" customFormat="1" ht="34" hidden="1" customHeight="1">
      <c r="A49" s="1341" t="s">
        <v>3648</v>
      </c>
      <c r="B49" s="1342"/>
      <c r="C49" s="1343"/>
      <c r="D49" s="1355" t="s">
        <v>1964</v>
      </c>
      <c r="E49" s="1356"/>
      <c r="F49" s="1358"/>
      <c r="G49" s="1336"/>
      <c r="H49" s="1336"/>
      <c r="I49" s="1336"/>
      <c r="J49" s="1343"/>
      <c r="K49" s="1355" t="s">
        <v>1978</v>
      </c>
      <c r="L49" s="1358">
        <v>2010</v>
      </c>
      <c r="M49" s="1358"/>
      <c r="N49" s="1343"/>
      <c r="O49" s="1343"/>
      <c r="P49" s="1358" t="s">
        <v>886</v>
      </c>
      <c r="Q49" s="1359">
        <v>57500000</v>
      </c>
      <c r="R49" s="1358"/>
      <c r="S49" s="1336"/>
      <c r="T49" s="1345" t="str">
        <f t="shared" si="5"/>
        <v>4.13.01</v>
      </c>
      <c r="U49" s="1352" t="str">
        <f t="shared" si="0"/>
        <v>JALAN</v>
      </c>
      <c r="V49" s="1352">
        <f t="shared" si="1"/>
        <v>10</v>
      </c>
      <c r="W49" s="1351">
        <f t="shared" si="6"/>
        <v>5749999</v>
      </c>
      <c r="X49" s="1351">
        <f t="shared" si="2"/>
        <v>3</v>
      </c>
      <c r="Y49" s="1351">
        <f t="shared" si="7"/>
        <v>17249997</v>
      </c>
      <c r="Z49" s="1351">
        <f t="shared" si="3"/>
        <v>4</v>
      </c>
      <c r="AA49" s="1351">
        <f t="shared" si="8"/>
        <v>5749999</v>
      </c>
      <c r="AB49" s="1351">
        <f t="shared" si="9"/>
        <v>5749999</v>
      </c>
      <c r="AC49" s="1351">
        <f t="shared" si="10"/>
        <v>5749999</v>
      </c>
      <c r="AD49" s="1351">
        <f t="shared" si="11"/>
        <v>5749999</v>
      </c>
      <c r="AE49" s="1351">
        <f t="shared" si="12"/>
        <v>5749999</v>
      </c>
      <c r="AF49" s="1345">
        <f t="shared" si="4"/>
        <v>2010</v>
      </c>
      <c r="AG49" s="1360">
        <f t="shared" si="13"/>
        <v>11500008</v>
      </c>
      <c r="AH49" s="1350">
        <f t="shared" si="14"/>
        <v>45999992</v>
      </c>
    </row>
    <row r="50" spans="1:34" s="1151" customFormat="1" ht="34" hidden="1" customHeight="1">
      <c r="A50" s="1341" t="s">
        <v>3648</v>
      </c>
      <c r="B50" s="1342"/>
      <c r="C50" s="1343"/>
      <c r="D50" s="1355" t="s">
        <v>1964</v>
      </c>
      <c r="E50" s="1356"/>
      <c r="F50" s="1358"/>
      <c r="G50" s="1336"/>
      <c r="H50" s="1336"/>
      <c r="I50" s="1336"/>
      <c r="J50" s="1343"/>
      <c r="K50" s="1355" t="s">
        <v>1978</v>
      </c>
      <c r="L50" s="1358">
        <v>2010</v>
      </c>
      <c r="M50" s="1358"/>
      <c r="N50" s="1343"/>
      <c r="O50" s="1343"/>
      <c r="P50" s="1358" t="s">
        <v>886</v>
      </c>
      <c r="Q50" s="1359">
        <v>57500000</v>
      </c>
      <c r="R50" s="1358"/>
      <c r="S50" s="1336"/>
      <c r="T50" s="1345" t="str">
        <f t="shared" si="5"/>
        <v>4.13.01</v>
      </c>
      <c r="U50" s="1352" t="str">
        <f t="shared" si="0"/>
        <v>JALAN</v>
      </c>
      <c r="V50" s="1352">
        <f t="shared" si="1"/>
        <v>10</v>
      </c>
      <c r="W50" s="1351">
        <f t="shared" si="6"/>
        <v>5749999</v>
      </c>
      <c r="X50" s="1351">
        <f t="shared" si="2"/>
        <v>3</v>
      </c>
      <c r="Y50" s="1351">
        <f t="shared" si="7"/>
        <v>17249997</v>
      </c>
      <c r="Z50" s="1351">
        <f t="shared" si="3"/>
        <v>4</v>
      </c>
      <c r="AA50" s="1351">
        <f t="shared" si="8"/>
        <v>5749999</v>
      </c>
      <c r="AB50" s="1351">
        <f t="shared" si="9"/>
        <v>5749999</v>
      </c>
      <c r="AC50" s="1351">
        <f t="shared" si="10"/>
        <v>5749999</v>
      </c>
      <c r="AD50" s="1351">
        <f t="shared" si="11"/>
        <v>5749999</v>
      </c>
      <c r="AE50" s="1351">
        <f t="shared" si="12"/>
        <v>5749999</v>
      </c>
      <c r="AF50" s="1345">
        <f t="shared" si="4"/>
        <v>2010</v>
      </c>
      <c r="AG50" s="1360">
        <f t="shared" si="13"/>
        <v>11500008</v>
      </c>
      <c r="AH50" s="1350">
        <f t="shared" si="14"/>
        <v>45999992</v>
      </c>
    </row>
    <row r="51" spans="1:34" s="1151" customFormat="1" ht="34" hidden="1" customHeight="1">
      <c r="A51" s="1341" t="s">
        <v>3648</v>
      </c>
      <c r="B51" s="1342"/>
      <c r="C51" s="1343"/>
      <c r="D51" s="1355" t="s">
        <v>1964</v>
      </c>
      <c r="E51" s="1356"/>
      <c r="F51" s="1358"/>
      <c r="G51" s="1336"/>
      <c r="H51" s="1336"/>
      <c r="I51" s="1336"/>
      <c r="J51" s="1343"/>
      <c r="K51" s="1355" t="s">
        <v>1978</v>
      </c>
      <c r="L51" s="1358">
        <v>2010</v>
      </c>
      <c r="M51" s="1358"/>
      <c r="N51" s="1343"/>
      <c r="O51" s="1343"/>
      <c r="P51" s="1358" t="s">
        <v>886</v>
      </c>
      <c r="Q51" s="1359">
        <v>17500000</v>
      </c>
      <c r="R51" s="1358"/>
      <c r="S51" s="1336"/>
      <c r="T51" s="1345" t="str">
        <f t="shared" si="5"/>
        <v>4.13.01</v>
      </c>
      <c r="U51" s="1352" t="str">
        <f t="shared" si="0"/>
        <v>JALAN</v>
      </c>
      <c r="V51" s="1352">
        <f t="shared" si="1"/>
        <v>10</v>
      </c>
      <c r="W51" s="1351">
        <f t="shared" si="6"/>
        <v>1749999</v>
      </c>
      <c r="X51" s="1351">
        <f t="shared" si="2"/>
        <v>3</v>
      </c>
      <c r="Y51" s="1351">
        <f t="shared" si="7"/>
        <v>5249997</v>
      </c>
      <c r="Z51" s="1351">
        <f t="shared" si="3"/>
        <v>4</v>
      </c>
      <c r="AA51" s="1351">
        <f t="shared" si="8"/>
        <v>1749999</v>
      </c>
      <c r="AB51" s="1351">
        <f t="shared" si="9"/>
        <v>1749999</v>
      </c>
      <c r="AC51" s="1351">
        <f t="shared" si="10"/>
        <v>1749999</v>
      </c>
      <c r="AD51" s="1351">
        <f t="shared" si="11"/>
        <v>1749999</v>
      </c>
      <c r="AE51" s="1351">
        <f t="shared" si="12"/>
        <v>1749999</v>
      </c>
      <c r="AF51" s="1345">
        <f t="shared" si="4"/>
        <v>2010</v>
      </c>
      <c r="AG51" s="1360">
        <f t="shared" si="13"/>
        <v>3500008</v>
      </c>
      <c r="AH51" s="1350">
        <f t="shared" si="14"/>
        <v>13999992</v>
      </c>
    </row>
    <row r="52" spans="1:34" s="1151" customFormat="1" ht="34" hidden="1" customHeight="1">
      <c r="A52" s="1341" t="s">
        <v>3648</v>
      </c>
      <c r="B52" s="1342"/>
      <c r="C52" s="1343"/>
      <c r="D52" s="1355" t="s">
        <v>1964</v>
      </c>
      <c r="E52" s="1356"/>
      <c r="F52" s="1358"/>
      <c r="G52" s="1336"/>
      <c r="H52" s="1336"/>
      <c r="I52" s="1336"/>
      <c r="J52" s="1343"/>
      <c r="K52" s="1355" t="s">
        <v>1978</v>
      </c>
      <c r="L52" s="1358">
        <v>2010</v>
      </c>
      <c r="M52" s="1358"/>
      <c r="N52" s="1343"/>
      <c r="O52" s="1343"/>
      <c r="P52" s="1358" t="s">
        <v>886</v>
      </c>
      <c r="Q52" s="1359">
        <v>57500000</v>
      </c>
      <c r="R52" s="1358"/>
      <c r="S52" s="1336"/>
      <c r="T52" s="1345" t="str">
        <f t="shared" si="5"/>
        <v>4.13.01</v>
      </c>
      <c r="U52" s="1352" t="str">
        <f t="shared" si="0"/>
        <v>JALAN</v>
      </c>
      <c r="V52" s="1352">
        <f t="shared" si="1"/>
        <v>10</v>
      </c>
      <c r="W52" s="1351">
        <f t="shared" si="6"/>
        <v>5749999</v>
      </c>
      <c r="X52" s="1351">
        <f t="shared" si="2"/>
        <v>3</v>
      </c>
      <c r="Y52" s="1351">
        <f t="shared" si="7"/>
        <v>17249997</v>
      </c>
      <c r="Z52" s="1351">
        <f t="shared" si="3"/>
        <v>4</v>
      </c>
      <c r="AA52" s="1351">
        <f t="shared" si="8"/>
        <v>5749999</v>
      </c>
      <c r="AB52" s="1351">
        <f t="shared" si="9"/>
        <v>5749999</v>
      </c>
      <c r="AC52" s="1351">
        <f t="shared" si="10"/>
        <v>5749999</v>
      </c>
      <c r="AD52" s="1351">
        <f t="shared" si="11"/>
        <v>5749999</v>
      </c>
      <c r="AE52" s="1351">
        <f t="shared" si="12"/>
        <v>5749999</v>
      </c>
      <c r="AF52" s="1345">
        <f t="shared" si="4"/>
        <v>2010</v>
      </c>
      <c r="AG52" s="1360">
        <f t="shared" si="13"/>
        <v>11500008</v>
      </c>
      <c r="AH52" s="1350">
        <f t="shared" si="14"/>
        <v>45999992</v>
      </c>
    </row>
    <row r="53" spans="1:34" s="1151" customFormat="1" ht="34" hidden="1" customHeight="1">
      <c r="A53" s="1341" t="s">
        <v>3648</v>
      </c>
      <c r="B53" s="1342"/>
      <c r="C53" s="1343"/>
      <c r="D53" s="1355" t="s">
        <v>1964</v>
      </c>
      <c r="E53" s="1356"/>
      <c r="F53" s="1358"/>
      <c r="G53" s="1336"/>
      <c r="H53" s="1336"/>
      <c r="I53" s="1336"/>
      <c r="J53" s="1343"/>
      <c r="K53" s="1355" t="s">
        <v>1978</v>
      </c>
      <c r="L53" s="1358">
        <v>2010</v>
      </c>
      <c r="M53" s="1358"/>
      <c r="N53" s="1343"/>
      <c r="O53" s="1343"/>
      <c r="P53" s="1358" t="s">
        <v>886</v>
      </c>
      <c r="Q53" s="1359">
        <v>57500000</v>
      </c>
      <c r="R53" s="1358"/>
      <c r="S53" s="1336"/>
      <c r="T53" s="1345" t="str">
        <f t="shared" si="5"/>
        <v>4.13.01</v>
      </c>
      <c r="U53" s="1352" t="str">
        <f t="shared" si="0"/>
        <v>JALAN</v>
      </c>
      <c r="V53" s="1352">
        <f t="shared" si="1"/>
        <v>10</v>
      </c>
      <c r="W53" s="1351">
        <f t="shared" si="6"/>
        <v>5749999</v>
      </c>
      <c r="X53" s="1351">
        <f t="shared" si="2"/>
        <v>3</v>
      </c>
      <c r="Y53" s="1351">
        <f t="shared" si="7"/>
        <v>17249997</v>
      </c>
      <c r="Z53" s="1351">
        <f t="shared" si="3"/>
        <v>4</v>
      </c>
      <c r="AA53" s="1351">
        <f t="shared" si="8"/>
        <v>5749999</v>
      </c>
      <c r="AB53" s="1351">
        <f t="shared" si="9"/>
        <v>5749999</v>
      </c>
      <c r="AC53" s="1351">
        <f t="shared" si="10"/>
        <v>5749999</v>
      </c>
      <c r="AD53" s="1351">
        <f t="shared" si="11"/>
        <v>5749999</v>
      </c>
      <c r="AE53" s="1351">
        <f t="shared" si="12"/>
        <v>5749999</v>
      </c>
      <c r="AF53" s="1345">
        <f t="shared" si="4"/>
        <v>2010</v>
      </c>
      <c r="AG53" s="1360">
        <f t="shared" si="13"/>
        <v>11500008</v>
      </c>
      <c r="AH53" s="1350">
        <f t="shared" si="14"/>
        <v>45999992</v>
      </c>
    </row>
    <row r="54" spans="1:34" s="1151" customFormat="1" ht="34" hidden="1" customHeight="1">
      <c r="A54" s="1341" t="s">
        <v>3648</v>
      </c>
      <c r="B54" s="1342"/>
      <c r="C54" s="1343"/>
      <c r="D54" s="1355" t="s">
        <v>1964</v>
      </c>
      <c r="E54" s="1356"/>
      <c r="F54" s="1358"/>
      <c r="G54" s="1336"/>
      <c r="H54" s="1336"/>
      <c r="I54" s="1336"/>
      <c r="J54" s="1343"/>
      <c r="K54" s="1355" t="s">
        <v>1978</v>
      </c>
      <c r="L54" s="1358">
        <v>2010</v>
      </c>
      <c r="M54" s="1358"/>
      <c r="N54" s="1343"/>
      <c r="O54" s="1343"/>
      <c r="P54" s="1358" t="s">
        <v>886</v>
      </c>
      <c r="Q54" s="1359">
        <v>76500000</v>
      </c>
      <c r="R54" s="1358"/>
      <c r="S54" s="1336"/>
      <c r="T54" s="1345" t="str">
        <f t="shared" si="5"/>
        <v>4.13.01</v>
      </c>
      <c r="U54" s="1352" t="str">
        <f t="shared" si="0"/>
        <v>JALAN</v>
      </c>
      <c r="V54" s="1352">
        <f t="shared" si="1"/>
        <v>10</v>
      </c>
      <c r="W54" s="1351">
        <f t="shared" si="6"/>
        <v>7649999</v>
      </c>
      <c r="X54" s="1351">
        <f t="shared" si="2"/>
        <v>3</v>
      </c>
      <c r="Y54" s="1351">
        <f t="shared" si="7"/>
        <v>22949997</v>
      </c>
      <c r="Z54" s="1351">
        <f t="shared" si="3"/>
        <v>4</v>
      </c>
      <c r="AA54" s="1351">
        <f t="shared" si="8"/>
        <v>7649999</v>
      </c>
      <c r="AB54" s="1351">
        <f t="shared" si="9"/>
        <v>7649999</v>
      </c>
      <c r="AC54" s="1351">
        <f t="shared" si="10"/>
        <v>7649999</v>
      </c>
      <c r="AD54" s="1351">
        <f t="shared" si="11"/>
        <v>7649999</v>
      </c>
      <c r="AE54" s="1351">
        <f t="shared" si="12"/>
        <v>7649999</v>
      </c>
      <c r="AF54" s="1345">
        <f t="shared" si="4"/>
        <v>2010</v>
      </c>
      <c r="AG54" s="1360">
        <f t="shared" si="13"/>
        <v>15300008</v>
      </c>
      <c r="AH54" s="1350">
        <f t="shared" si="14"/>
        <v>61199992</v>
      </c>
    </row>
    <row r="55" spans="1:34" s="1151" customFormat="1" ht="34" hidden="1" customHeight="1">
      <c r="A55" s="1341" t="s">
        <v>3648</v>
      </c>
      <c r="B55" s="1342"/>
      <c r="C55" s="1343"/>
      <c r="D55" s="1355" t="s">
        <v>1964</v>
      </c>
      <c r="E55" s="1356"/>
      <c r="F55" s="1358"/>
      <c r="G55" s="1336"/>
      <c r="H55" s="1336"/>
      <c r="I55" s="1336"/>
      <c r="J55" s="1343"/>
      <c r="K55" s="1355" t="s">
        <v>1978</v>
      </c>
      <c r="L55" s="1358">
        <v>2010</v>
      </c>
      <c r="M55" s="1358"/>
      <c r="N55" s="1343"/>
      <c r="O55" s="1343"/>
      <c r="P55" s="1358" t="s">
        <v>886</v>
      </c>
      <c r="Q55" s="1359">
        <v>57500000</v>
      </c>
      <c r="R55" s="1358"/>
      <c r="S55" s="1336"/>
      <c r="T55" s="1345" t="str">
        <f t="shared" si="5"/>
        <v>4.13.01</v>
      </c>
      <c r="U55" s="1352" t="str">
        <f t="shared" si="0"/>
        <v>JALAN</v>
      </c>
      <c r="V55" s="1352">
        <f t="shared" si="1"/>
        <v>10</v>
      </c>
      <c r="W55" s="1351">
        <f t="shared" si="6"/>
        <v>5749999</v>
      </c>
      <c r="X55" s="1351">
        <f t="shared" si="2"/>
        <v>3</v>
      </c>
      <c r="Y55" s="1351">
        <f t="shared" si="7"/>
        <v>17249997</v>
      </c>
      <c r="Z55" s="1351">
        <f t="shared" si="3"/>
        <v>4</v>
      </c>
      <c r="AA55" s="1351">
        <f t="shared" si="8"/>
        <v>5749999</v>
      </c>
      <c r="AB55" s="1351">
        <f t="shared" si="9"/>
        <v>5749999</v>
      </c>
      <c r="AC55" s="1351">
        <f t="shared" si="10"/>
        <v>5749999</v>
      </c>
      <c r="AD55" s="1351">
        <f t="shared" si="11"/>
        <v>5749999</v>
      </c>
      <c r="AE55" s="1351">
        <f t="shared" si="12"/>
        <v>5749999</v>
      </c>
      <c r="AF55" s="1345">
        <f t="shared" si="4"/>
        <v>2010</v>
      </c>
      <c r="AG55" s="1360">
        <f t="shared" si="13"/>
        <v>11500008</v>
      </c>
      <c r="AH55" s="1350">
        <f t="shared" si="14"/>
        <v>45999992</v>
      </c>
    </row>
    <row r="56" spans="1:34" s="1151" customFormat="1" ht="34" hidden="1" customHeight="1">
      <c r="A56" s="1341" t="s">
        <v>3648</v>
      </c>
      <c r="B56" s="1342"/>
      <c r="C56" s="1343"/>
      <c r="D56" s="1355" t="s">
        <v>1964</v>
      </c>
      <c r="E56" s="1356"/>
      <c r="F56" s="1358"/>
      <c r="G56" s="1336"/>
      <c r="H56" s="1336"/>
      <c r="I56" s="1336"/>
      <c r="J56" s="1343"/>
      <c r="K56" s="1355" t="s">
        <v>1978</v>
      </c>
      <c r="L56" s="1358">
        <v>2010</v>
      </c>
      <c r="M56" s="1358"/>
      <c r="N56" s="1343"/>
      <c r="O56" s="1343"/>
      <c r="P56" s="1358" t="s">
        <v>886</v>
      </c>
      <c r="Q56" s="1359">
        <v>57500000</v>
      </c>
      <c r="R56" s="1358"/>
      <c r="S56" s="1336"/>
      <c r="T56" s="1345" t="str">
        <f t="shared" si="5"/>
        <v>4.13.01</v>
      </c>
      <c r="U56" s="1352" t="str">
        <f t="shared" si="0"/>
        <v>JALAN</v>
      </c>
      <c r="V56" s="1352">
        <f t="shared" si="1"/>
        <v>10</v>
      </c>
      <c r="W56" s="1351">
        <f t="shared" si="6"/>
        <v>5749999</v>
      </c>
      <c r="X56" s="1351">
        <f t="shared" si="2"/>
        <v>3</v>
      </c>
      <c r="Y56" s="1351">
        <f t="shared" si="7"/>
        <v>17249997</v>
      </c>
      <c r="Z56" s="1351">
        <f t="shared" si="3"/>
        <v>4</v>
      </c>
      <c r="AA56" s="1351">
        <f t="shared" si="8"/>
        <v>5749999</v>
      </c>
      <c r="AB56" s="1351">
        <f t="shared" si="9"/>
        <v>5749999</v>
      </c>
      <c r="AC56" s="1351">
        <f t="shared" si="10"/>
        <v>5749999</v>
      </c>
      <c r="AD56" s="1351">
        <f t="shared" si="11"/>
        <v>5749999</v>
      </c>
      <c r="AE56" s="1351">
        <f t="shared" si="12"/>
        <v>5749999</v>
      </c>
      <c r="AF56" s="1345">
        <f t="shared" si="4"/>
        <v>2010</v>
      </c>
      <c r="AG56" s="1360">
        <f t="shared" si="13"/>
        <v>11500008</v>
      </c>
      <c r="AH56" s="1350">
        <f t="shared" si="14"/>
        <v>45999992</v>
      </c>
    </row>
    <row r="57" spans="1:34" s="1151" customFormat="1" ht="34" hidden="1" customHeight="1">
      <c r="A57" s="1341" t="s">
        <v>3648</v>
      </c>
      <c r="B57" s="1342"/>
      <c r="C57" s="1343"/>
      <c r="D57" s="1355" t="s">
        <v>1964</v>
      </c>
      <c r="E57" s="1356"/>
      <c r="F57" s="1358"/>
      <c r="G57" s="1336"/>
      <c r="H57" s="1336"/>
      <c r="I57" s="1336"/>
      <c r="J57" s="1343"/>
      <c r="K57" s="1355" t="s">
        <v>1978</v>
      </c>
      <c r="L57" s="1358">
        <v>2010</v>
      </c>
      <c r="M57" s="1358"/>
      <c r="N57" s="1343"/>
      <c r="O57" s="1343"/>
      <c r="P57" s="1358" t="s">
        <v>886</v>
      </c>
      <c r="Q57" s="1359">
        <v>40000000</v>
      </c>
      <c r="R57" s="1358"/>
      <c r="S57" s="1336"/>
      <c r="T57" s="1345" t="str">
        <f t="shared" si="5"/>
        <v>4.13.01</v>
      </c>
      <c r="U57" s="1352" t="str">
        <f t="shared" si="0"/>
        <v>JALAN</v>
      </c>
      <c r="V57" s="1352">
        <f t="shared" si="1"/>
        <v>10</v>
      </c>
      <c r="W57" s="1351">
        <f t="shared" si="6"/>
        <v>3999999</v>
      </c>
      <c r="X57" s="1351">
        <f t="shared" si="2"/>
        <v>3</v>
      </c>
      <c r="Y57" s="1351">
        <f t="shared" si="7"/>
        <v>11999997</v>
      </c>
      <c r="Z57" s="1351">
        <f t="shared" si="3"/>
        <v>4</v>
      </c>
      <c r="AA57" s="1351">
        <f t="shared" si="8"/>
        <v>3999999</v>
      </c>
      <c r="AB57" s="1351">
        <f t="shared" si="9"/>
        <v>3999999</v>
      </c>
      <c r="AC57" s="1351">
        <f t="shared" si="10"/>
        <v>3999999</v>
      </c>
      <c r="AD57" s="1351">
        <f t="shared" si="11"/>
        <v>3999999</v>
      </c>
      <c r="AE57" s="1351">
        <f t="shared" si="12"/>
        <v>3999999</v>
      </c>
      <c r="AF57" s="1345">
        <f t="shared" si="4"/>
        <v>2010</v>
      </c>
      <c r="AG57" s="1360">
        <f t="shared" si="13"/>
        <v>8000008</v>
      </c>
      <c r="AH57" s="1350">
        <f t="shared" si="14"/>
        <v>31999992</v>
      </c>
    </row>
    <row r="58" spans="1:34" s="1151" customFormat="1" ht="34" hidden="1" customHeight="1">
      <c r="A58" s="1341" t="s">
        <v>3648</v>
      </c>
      <c r="B58" s="1342"/>
      <c r="C58" s="1343"/>
      <c r="D58" s="1355" t="s">
        <v>1964</v>
      </c>
      <c r="E58" s="1356"/>
      <c r="F58" s="1358"/>
      <c r="G58" s="1336"/>
      <c r="H58" s="1336"/>
      <c r="I58" s="1336"/>
      <c r="J58" s="1343"/>
      <c r="K58" s="1355" t="s">
        <v>1978</v>
      </c>
      <c r="L58" s="1358">
        <v>2010</v>
      </c>
      <c r="M58" s="1358"/>
      <c r="N58" s="1343"/>
      <c r="O58" s="1343"/>
      <c r="P58" s="1358" t="s">
        <v>886</v>
      </c>
      <c r="Q58" s="1359">
        <v>57500000</v>
      </c>
      <c r="R58" s="1358"/>
      <c r="S58" s="1336"/>
      <c r="T58" s="1345" t="str">
        <f t="shared" si="5"/>
        <v>4.13.01</v>
      </c>
      <c r="U58" s="1352" t="str">
        <f t="shared" si="0"/>
        <v>JALAN</v>
      </c>
      <c r="V58" s="1352">
        <f t="shared" si="1"/>
        <v>10</v>
      </c>
      <c r="W58" s="1351">
        <f t="shared" si="6"/>
        <v>5749999</v>
      </c>
      <c r="X58" s="1351">
        <f t="shared" si="2"/>
        <v>3</v>
      </c>
      <c r="Y58" s="1351">
        <f t="shared" si="7"/>
        <v>17249997</v>
      </c>
      <c r="Z58" s="1351">
        <f t="shared" si="3"/>
        <v>4</v>
      </c>
      <c r="AA58" s="1351">
        <f t="shared" si="8"/>
        <v>5749999</v>
      </c>
      <c r="AB58" s="1351">
        <f t="shared" si="9"/>
        <v>5749999</v>
      </c>
      <c r="AC58" s="1351">
        <f t="shared" si="10"/>
        <v>5749999</v>
      </c>
      <c r="AD58" s="1351">
        <f t="shared" si="11"/>
        <v>5749999</v>
      </c>
      <c r="AE58" s="1351">
        <f t="shared" si="12"/>
        <v>5749999</v>
      </c>
      <c r="AF58" s="1345">
        <f t="shared" si="4"/>
        <v>2010</v>
      </c>
      <c r="AG58" s="1360">
        <f t="shared" si="13"/>
        <v>11500008</v>
      </c>
      <c r="AH58" s="1350">
        <f t="shared" si="14"/>
        <v>45999992</v>
      </c>
    </row>
    <row r="59" spans="1:34" s="1151" customFormat="1" ht="34" hidden="1" customHeight="1">
      <c r="A59" s="1341" t="s">
        <v>3648</v>
      </c>
      <c r="B59" s="1342"/>
      <c r="C59" s="1343"/>
      <c r="D59" s="1355" t="s">
        <v>1964</v>
      </c>
      <c r="E59" s="1356"/>
      <c r="F59" s="1358"/>
      <c r="G59" s="1336"/>
      <c r="H59" s="1336"/>
      <c r="I59" s="1336"/>
      <c r="J59" s="1343"/>
      <c r="K59" s="1355" t="s">
        <v>1978</v>
      </c>
      <c r="L59" s="1358">
        <v>2010</v>
      </c>
      <c r="M59" s="1358"/>
      <c r="N59" s="1343"/>
      <c r="O59" s="1343"/>
      <c r="P59" s="1358" t="s">
        <v>886</v>
      </c>
      <c r="Q59" s="1359">
        <v>12500000</v>
      </c>
      <c r="R59" s="1358"/>
      <c r="S59" s="1336"/>
      <c r="T59" s="1345" t="str">
        <f t="shared" si="5"/>
        <v>4.13.01</v>
      </c>
      <c r="U59" s="1352" t="str">
        <f t="shared" si="0"/>
        <v>JALAN</v>
      </c>
      <c r="V59" s="1352">
        <f t="shared" si="1"/>
        <v>10</v>
      </c>
      <c r="W59" s="1351">
        <f t="shared" si="6"/>
        <v>1249999</v>
      </c>
      <c r="X59" s="1351">
        <f t="shared" si="2"/>
        <v>3</v>
      </c>
      <c r="Y59" s="1351">
        <f t="shared" si="7"/>
        <v>3749997</v>
      </c>
      <c r="Z59" s="1351">
        <f t="shared" si="3"/>
        <v>4</v>
      </c>
      <c r="AA59" s="1351">
        <f t="shared" si="8"/>
        <v>1249999</v>
      </c>
      <c r="AB59" s="1351">
        <f t="shared" si="9"/>
        <v>1249999</v>
      </c>
      <c r="AC59" s="1351">
        <f t="shared" si="10"/>
        <v>1249999</v>
      </c>
      <c r="AD59" s="1351">
        <f t="shared" si="11"/>
        <v>1249999</v>
      </c>
      <c r="AE59" s="1351">
        <f t="shared" si="12"/>
        <v>1249999</v>
      </c>
      <c r="AF59" s="1345">
        <f t="shared" si="4"/>
        <v>2010</v>
      </c>
      <c r="AG59" s="1360">
        <f t="shared" si="13"/>
        <v>2500008</v>
      </c>
      <c r="AH59" s="1350">
        <f t="shared" si="14"/>
        <v>9999992</v>
      </c>
    </row>
    <row r="60" spans="1:34" s="1151" customFormat="1" ht="34" hidden="1" customHeight="1">
      <c r="A60" s="1341" t="s">
        <v>3648</v>
      </c>
      <c r="B60" s="1342"/>
      <c r="C60" s="1343"/>
      <c r="D60" s="1355" t="s">
        <v>3924</v>
      </c>
      <c r="E60" s="1356"/>
      <c r="F60" s="1358"/>
      <c r="G60" s="1336"/>
      <c r="H60" s="1336"/>
      <c r="I60" s="1336"/>
      <c r="J60" s="1343"/>
      <c r="K60" s="1355"/>
      <c r="L60" s="1358">
        <v>2010</v>
      </c>
      <c r="M60" s="1358"/>
      <c r="N60" s="1343"/>
      <c r="O60" s="1343"/>
      <c r="P60" s="1358" t="s">
        <v>886</v>
      </c>
      <c r="Q60" s="1359">
        <v>21266920.634920634</v>
      </c>
      <c r="R60" s="1358"/>
      <c r="S60" s="1336"/>
      <c r="T60" s="1345" t="str">
        <f t="shared" si="5"/>
        <v>4.13.01</v>
      </c>
      <c r="U60" s="1352" t="str">
        <f t="shared" si="0"/>
        <v>JALAN</v>
      </c>
      <c r="V60" s="1352">
        <f t="shared" si="1"/>
        <v>10</v>
      </c>
      <c r="W60" s="1351">
        <f t="shared" si="6"/>
        <v>2126691.0634920634</v>
      </c>
      <c r="X60" s="1351">
        <f t="shared" si="2"/>
        <v>3</v>
      </c>
      <c r="Y60" s="1351">
        <f t="shared" si="7"/>
        <v>6380073.1904761903</v>
      </c>
      <c r="Z60" s="1351">
        <f t="shared" si="3"/>
        <v>4</v>
      </c>
      <c r="AA60" s="1351">
        <f t="shared" si="8"/>
        <v>2126691.0634920634</v>
      </c>
      <c r="AB60" s="1351">
        <f t="shared" si="9"/>
        <v>2126691.0634920634</v>
      </c>
      <c r="AC60" s="1351">
        <f t="shared" si="10"/>
        <v>2126691.0634920634</v>
      </c>
      <c r="AD60" s="1351">
        <f t="shared" si="11"/>
        <v>2126691.0634920634</v>
      </c>
      <c r="AE60" s="1351">
        <f t="shared" si="12"/>
        <v>2126691.0634920634</v>
      </c>
      <c r="AF60" s="1345">
        <f t="shared" si="4"/>
        <v>2010</v>
      </c>
      <c r="AG60" s="1360">
        <f t="shared" si="13"/>
        <v>4253392.1269841269</v>
      </c>
      <c r="AH60" s="1350">
        <f t="shared" si="14"/>
        <v>17013528.507936507</v>
      </c>
    </row>
    <row r="61" spans="1:34" s="1151" customFormat="1" ht="34" hidden="1" customHeight="1">
      <c r="A61" s="1341" t="s">
        <v>3648</v>
      </c>
      <c r="B61" s="1342"/>
      <c r="C61" s="1343"/>
      <c r="D61" s="1355" t="s">
        <v>3924</v>
      </c>
      <c r="E61" s="1356"/>
      <c r="F61" s="1358"/>
      <c r="G61" s="1336"/>
      <c r="H61" s="1336"/>
      <c r="I61" s="1336"/>
      <c r="J61" s="1343"/>
      <c r="K61" s="1355"/>
      <c r="L61" s="1358">
        <v>2010</v>
      </c>
      <c r="M61" s="1358"/>
      <c r="N61" s="1343"/>
      <c r="O61" s="1343"/>
      <c r="P61" s="1358" t="s">
        <v>886</v>
      </c>
      <c r="Q61" s="1359">
        <v>26583650.793650795</v>
      </c>
      <c r="R61" s="1358"/>
      <c r="S61" s="1336"/>
      <c r="T61" s="1345" t="str">
        <f t="shared" si="5"/>
        <v>4.13.01</v>
      </c>
      <c r="U61" s="1352" t="str">
        <f t="shared" si="0"/>
        <v>JALAN</v>
      </c>
      <c r="V61" s="1352">
        <f t="shared" si="1"/>
        <v>10</v>
      </c>
      <c r="W61" s="1351">
        <f t="shared" si="6"/>
        <v>2658364.0793650793</v>
      </c>
      <c r="X61" s="1351">
        <f t="shared" si="2"/>
        <v>3</v>
      </c>
      <c r="Y61" s="1351">
        <f t="shared" si="7"/>
        <v>7975092.2380952379</v>
      </c>
      <c r="Z61" s="1351">
        <f t="shared" si="3"/>
        <v>4</v>
      </c>
      <c r="AA61" s="1351">
        <f t="shared" si="8"/>
        <v>2658364.0793650793</v>
      </c>
      <c r="AB61" s="1351">
        <f t="shared" si="9"/>
        <v>2658364.0793650793</v>
      </c>
      <c r="AC61" s="1351">
        <f t="shared" si="10"/>
        <v>2658364.0793650793</v>
      </c>
      <c r="AD61" s="1351">
        <f t="shared" si="11"/>
        <v>2658364.0793650793</v>
      </c>
      <c r="AE61" s="1351">
        <f t="shared" si="12"/>
        <v>2658364.0793650793</v>
      </c>
      <c r="AF61" s="1345">
        <f t="shared" si="4"/>
        <v>2010</v>
      </c>
      <c r="AG61" s="1360">
        <f t="shared" si="13"/>
        <v>5316738.1587301642</v>
      </c>
      <c r="AH61" s="1350">
        <f t="shared" si="14"/>
        <v>21266912.634920634</v>
      </c>
    </row>
    <row r="62" spans="1:34" s="1151" customFormat="1" ht="34" hidden="1" customHeight="1">
      <c r="A62" s="1341" t="s">
        <v>3648</v>
      </c>
      <c r="B62" s="1342"/>
      <c r="C62" s="1343"/>
      <c r="D62" s="1355" t="s">
        <v>3924</v>
      </c>
      <c r="E62" s="1356"/>
      <c r="F62" s="1358"/>
      <c r="G62" s="1336"/>
      <c r="H62" s="1336"/>
      <c r="I62" s="1336"/>
      <c r="J62" s="1343"/>
      <c r="K62" s="1355"/>
      <c r="L62" s="1358">
        <v>2010</v>
      </c>
      <c r="M62" s="1358"/>
      <c r="N62" s="1343"/>
      <c r="O62" s="1343"/>
      <c r="P62" s="1358" t="s">
        <v>886</v>
      </c>
      <c r="Q62" s="1359">
        <v>22330266.666666668</v>
      </c>
      <c r="R62" s="1358"/>
      <c r="S62" s="1336"/>
      <c r="T62" s="1345" t="str">
        <f t="shared" si="5"/>
        <v>4.13.01</v>
      </c>
      <c r="U62" s="1352" t="str">
        <f t="shared" si="0"/>
        <v>JALAN</v>
      </c>
      <c r="V62" s="1352">
        <f t="shared" si="1"/>
        <v>10</v>
      </c>
      <c r="W62" s="1351">
        <f t="shared" si="6"/>
        <v>2233025.666666667</v>
      </c>
      <c r="X62" s="1351">
        <f t="shared" si="2"/>
        <v>3</v>
      </c>
      <c r="Y62" s="1351">
        <f t="shared" si="7"/>
        <v>6699077.0000000009</v>
      </c>
      <c r="Z62" s="1351">
        <f>2014-AF62</f>
        <v>4</v>
      </c>
      <c r="AA62" s="1351">
        <f t="shared" si="8"/>
        <v>2233025.666666667</v>
      </c>
      <c r="AB62" s="1351">
        <f t="shared" si="9"/>
        <v>2233025.666666667</v>
      </c>
      <c r="AC62" s="1351">
        <f t="shared" si="10"/>
        <v>2233025.666666667</v>
      </c>
      <c r="AD62" s="1351">
        <f t="shared" si="11"/>
        <v>2233025.666666667</v>
      </c>
      <c r="AE62" s="1351">
        <f t="shared" si="12"/>
        <v>2233025.666666667</v>
      </c>
      <c r="AF62" s="1345">
        <f>L62</f>
        <v>2010</v>
      </c>
      <c r="AG62" s="1360">
        <f t="shared" si="13"/>
        <v>4466061.3333333284</v>
      </c>
      <c r="AH62" s="1350">
        <f t="shared" si="14"/>
        <v>17864205.333333336</v>
      </c>
    </row>
    <row r="63" spans="1:34" s="1151" customFormat="1" ht="34" hidden="1" customHeight="1">
      <c r="A63" s="1341" t="s">
        <v>3648</v>
      </c>
      <c r="B63" s="1342"/>
      <c r="C63" s="1343"/>
      <c r="D63" s="1355" t="s">
        <v>3924</v>
      </c>
      <c r="E63" s="1356"/>
      <c r="F63" s="1358"/>
      <c r="G63" s="1336"/>
      <c r="H63" s="1336"/>
      <c r="I63" s="1336"/>
      <c r="J63" s="1343"/>
      <c r="K63" s="1355"/>
      <c r="L63" s="1358">
        <v>2010</v>
      </c>
      <c r="M63" s="1358"/>
      <c r="N63" s="1343"/>
      <c r="O63" s="1343"/>
      <c r="P63" s="1358" t="s">
        <v>886</v>
      </c>
      <c r="Q63" s="1359">
        <v>15950190.476190478</v>
      </c>
      <c r="R63" s="1358"/>
      <c r="S63" s="1336"/>
      <c r="T63" s="1345" t="str">
        <f t="shared" si="5"/>
        <v>4.13.01</v>
      </c>
      <c r="U63" s="1352" t="str">
        <f t="shared" si="0"/>
        <v>JALAN</v>
      </c>
      <c r="V63" s="1352">
        <f t="shared" si="1"/>
        <v>10</v>
      </c>
      <c r="W63" s="1351">
        <f t="shared" si="6"/>
        <v>1595018.0476190478</v>
      </c>
      <c r="X63" s="1351">
        <f t="shared" si="2"/>
        <v>3</v>
      </c>
      <c r="Y63" s="1351">
        <f t="shared" si="7"/>
        <v>4785054.1428571437</v>
      </c>
      <c r="Z63" s="1351">
        <f>2014-AF63</f>
        <v>4</v>
      </c>
      <c r="AA63" s="1351">
        <f t="shared" si="8"/>
        <v>1595018.0476190478</v>
      </c>
      <c r="AB63" s="1351">
        <f t="shared" si="9"/>
        <v>1595018.0476190478</v>
      </c>
      <c r="AC63" s="1351">
        <f t="shared" si="10"/>
        <v>1595018.0476190478</v>
      </c>
      <c r="AD63" s="1351">
        <f t="shared" si="11"/>
        <v>1595018.0476190478</v>
      </c>
      <c r="AE63" s="1351">
        <f t="shared" si="12"/>
        <v>1595018.0476190478</v>
      </c>
      <c r="AF63" s="1345">
        <f>L63</f>
        <v>2010</v>
      </c>
      <c r="AG63" s="1360">
        <f t="shared" si="13"/>
        <v>3190046.0952380933</v>
      </c>
      <c r="AH63" s="1350">
        <f t="shared" si="14"/>
        <v>12760144.380952384</v>
      </c>
    </row>
    <row r="64" spans="1:34" s="1151" customFormat="1" ht="34" hidden="1" customHeight="1">
      <c r="A64" s="1341" t="s">
        <v>3648</v>
      </c>
      <c r="B64" s="1342"/>
      <c r="C64" s="1343"/>
      <c r="D64" s="1355" t="s">
        <v>3924</v>
      </c>
      <c r="E64" s="1356"/>
      <c r="F64" s="1358"/>
      <c r="G64" s="1336"/>
      <c r="H64" s="1336"/>
      <c r="I64" s="1336"/>
      <c r="J64" s="1343"/>
      <c r="K64" s="1355"/>
      <c r="L64" s="1358">
        <v>2010</v>
      </c>
      <c r="M64" s="1358"/>
      <c r="N64" s="1343"/>
      <c r="O64" s="1343"/>
      <c r="P64" s="1358" t="s">
        <v>886</v>
      </c>
      <c r="Q64" s="1359">
        <v>13823498.412698412</v>
      </c>
      <c r="R64" s="1358"/>
      <c r="S64" s="1336"/>
      <c r="T64" s="1345" t="str">
        <f t="shared" si="5"/>
        <v>4.13.01</v>
      </c>
      <c r="U64" s="1352" t="str">
        <f t="shared" si="0"/>
        <v>JALAN</v>
      </c>
      <c r="V64" s="1352">
        <f t="shared" si="1"/>
        <v>10</v>
      </c>
      <c r="W64" s="1351">
        <f t="shared" si="6"/>
        <v>1382348.8412698412</v>
      </c>
      <c r="X64" s="1351">
        <f t="shared" si="2"/>
        <v>3</v>
      </c>
      <c r="Y64" s="1351">
        <f t="shared" si="7"/>
        <v>4147046.5238095233</v>
      </c>
      <c r="Z64" s="1351">
        <f>2014-AF64</f>
        <v>4</v>
      </c>
      <c r="AA64" s="1351">
        <f t="shared" si="8"/>
        <v>1382348.8412698412</v>
      </c>
      <c r="AB64" s="1351">
        <f t="shared" si="9"/>
        <v>1382348.8412698412</v>
      </c>
      <c r="AC64" s="1351">
        <f t="shared" si="10"/>
        <v>1382348.8412698412</v>
      </c>
      <c r="AD64" s="1351">
        <f t="shared" si="11"/>
        <v>1382348.8412698412</v>
      </c>
      <c r="AE64" s="1351">
        <f t="shared" si="12"/>
        <v>1382348.8412698412</v>
      </c>
      <c r="AF64" s="1345">
        <f>L64</f>
        <v>2010</v>
      </c>
      <c r="AG64" s="1360">
        <f t="shared" si="13"/>
        <v>2764707.6825396828</v>
      </c>
      <c r="AH64" s="1350">
        <f t="shared" si="14"/>
        <v>11058790.730158729</v>
      </c>
    </row>
    <row r="65" spans="1:34" s="1151" customFormat="1" ht="34" hidden="1" customHeight="1">
      <c r="A65" s="1341" t="s">
        <v>3648</v>
      </c>
      <c r="B65" s="1342"/>
      <c r="C65" s="1343"/>
      <c r="D65" s="1355" t="s">
        <v>3924</v>
      </c>
      <c r="E65" s="1356"/>
      <c r="F65" s="1358"/>
      <c r="G65" s="1336"/>
      <c r="H65" s="1336"/>
      <c r="I65" s="1336"/>
      <c r="J65" s="1343"/>
      <c r="K65" s="1355"/>
      <c r="L65" s="1358">
        <v>2010</v>
      </c>
      <c r="M65" s="1358"/>
      <c r="N65" s="1343"/>
      <c r="O65" s="1343"/>
      <c r="P65" s="1358" t="s">
        <v>886</v>
      </c>
      <c r="Q65" s="1359">
        <v>32432053.968253966</v>
      </c>
      <c r="R65" s="1358"/>
      <c r="S65" s="1336"/>
      <c r="T65" s="1345" t="str">
        <f t="shared" si="5"/>
        <v>4.13.01</v>
      </c>
      <c r="U65" s="1352" t="str">
        <f t="shared" si="0"/>
        <v>JALAN</v>
      </c>
      <c r="V65" s="1352">
        <f t="shared" si="1"/>
        <v>10</v>
      </c>
      <c r="W65" s="1351">
        <f t="shared" si="6"/>
        <v>3243204.3968253965</v>
      </c>
      <c r="X65" s="1351">
        <f t="shared" si="2"/>
        <v>3</v>
      </c>
      <c r="Y65" s="1351">
        <f t="shared" si="7"/>
        <v>9729613.1904761903</v>
      </c>
      <c r="Z65" s="1351">
        <f>2014-AF65</f>
        <v>4</v>
      </c>
      <c r="AA65" s="1351">
        <f t="shared" si="8"/>
        <v>3243204.3968253965</v>
      </c>
      <c r="AB65" s="1351">
        <f t="shared" si="9"/>
        <v>3243204.3968253965</v>
      </c>
      <c r="AC65" s="1351">
        <f t="shared" si="10"/>
        <v>3243204.3968253965</v>
      </c>
      <c r="AD65" s="1351">
        <f t="shared" si="11"/>
        <v>3243204.3968253965</v>
      </c>
      <c r="AE65" s="1351">
        <f t="shared" si="12"/>
        <v>3243204.3968253965</v>
      </c>
      <c r="AF65" s="1345">
        <f>L65</f>
        <v>2010</v>
      </c>
      <c r="AG65" s="1360">
        <f t="shared" si="13"/>
        <v>6486418.7936507948</v>
      </c>
      <c r="AH65" s="1350">
        <f t="shared" si="14"/>
        <v>25945635.174603172</v>
      </c>
    </row>
    <row r="66" spans="1:34" s="1151" customFormat="1" ht="34" hidden="1" customHeight="1">
      <c r="A66" s="1341" t="s">
        <v>3648</v>
      </c>
      <c r="B66" s="1342"/>
      <c r="C66" s="1343"/>
      <c r="D66" s="1355" t="s">
        <v>3924</v>
      </c>
      <c r="E66" s="1356"/>
      <c r="F66" s="1358"/>
      <c r="G66" s="1336"/>
      <c r="H66" s="1336"/>
      <c r="I66" s="1336"/>
      <c r="J66" s="1343"/>
      <c r="K66" s="1355"/>
      <c r="L66" s="1358">
        <v>2010</v>
      </c>
      <c r="M66" s="1358"/>
      <c r="N66" s="1343"/>
      <c r="O66" s="1343"/>
      <c r="P66" s="1358" t="s">
        <v>886</v>
      </c>
      <c r="Q66" s="1359">
        <v>26583650.793650795</v>
      </c>
      <c r="R66" s="1358"/>
      <c r="S66" s="1336"/>
      <c r="T66" s="1345" t="str">
        <f t="shared" si="5"/>
        <v>4.13.01</v>
      </c>
      <c r="U66" s="1352" t="str">
        <f t="shared" si="0"/>
        <v>JALAN</v>
      </c>
      <c r="V66" s="1352">
        <f t="shared" si="1"/>
        <v>10</v>
      </c>
      <c r="W66" s="1351">
        <f t="shared" si="6"/>
        <v>2658364.0793650793</v>
      </c>
      <c r="X66" s="1351">
        <f t="shared" si="2"/>
        <v>3</v>
      </c>
      <c r="Y66" s="1351">
        <f t="shared" si="7"/>
        <v>7975092.2380952379</v>
      </c>
      <c r="Z66" s="1351">
        <f>2014-AF66</f>
        <v>4</v>
      </c>
      <c r="AA66" s="1351">
        <f t="shared" si="8"/>
        <v>2658364.0793650793</v>
      </c>
      <c r="AB66" s="1351">
        <f t="shared" si="9"/>
        <v>2658364.0793650793</v>
      </c>
      <c r="AC66" s="1351">
        <f t="shared" si="10"/>
        <v>2658364.0793650793</v>
      </c>
      <c r="AD66" s="1351">
        <f t="shared" si="11"/>
        <v>2658364.0793650793</v>
      </c>
      <c r="AE66" s="1351">
        <f t="shared" si="12"/>
        <v>2658364.0793650793</v>
      </c>
      <c r="AF66" s="1345">
        <f>L66</f>
        <v>2010</v>
      </c>
      <c r="AG66" s="1360">
        <f t="shared" si="13"/>
        <v>5316738.1587301642</v>
      </c>
      <c r="AH66" s="1350">
        <f t="shared" si="14"/>
        <v>21266912.634920634</v>
      </c>
    </row>
    <row r="67" spans="1:34" s="1151" customFormat="1" ht="34" hidden="1" customHeight="1">
      <c r="A67" s="1341" t="s">
        <v>3648</v>
      </c>
      <c r="B67" s="1342"/>
      <c r="C67" s="1343"/>
      <c r="D67" s="1355" t="s">
        <v>3923</v>
      </c>
      <c r="E67" s="1356" t="s">
        <v>4105</v>
      </c>
      <c r="F67" s="1357" t="s">
        <v>926</v>
      </c>
      <c r="G67" s="1336" t="s">
        <v>1145</v>
      </c>
      <c r="H67" s="1336"/>
      <c r="I67" s="1336">
        <v>500</v>
      </c>
      <c r="J67" s="1343"/>
      <c r="K67" s="1355" t="s">
        <v>3922</v>
      </c>
      <c r="L67" s="1358">
        <v>2011</v>
      </c>
      <c r="M67" s="1358" t="s">
        <v>1979</v>
      </c>
      <c r="N67" s="1343"/>
      <c r="O67" s="1343"/>
      <c r="P67" s="1358" t="s">
        <v>886</v>
      </c>
      <c r="Q67" s="1359">
        <v>503205907.9667514</v>
      </c>
      <c r="R67" s="1358" t="s">
        <v>927</v>
      </c>
      <c r="S67" s="1336"/>
      <c r="T67" s="1345" t="str">
        <f t="shared" si="5"/>
        <v>4.13.01</v>
      </c>
      <c r="U67" s="1352" t="str">
        <f t="shared" si="0"/>
        <v>JALAN</v>
      </c>
      <c r="V67" s="1352">
        <f t="shared" si="1"/>
        <v>10</v>
      </c>
      <c r="W67" s="1351">
        <f t="shared" si="6"/>
        <v>50320589.796675138</v>
      </c>
      <c r="X67" s="1351">
        <f t="shared" si="2"/>
        <v>2</v>
      </c>
      <c r="Y67" s="1351">
        <f t="shared" si="7"/>
        <v>100641179.59335028</v>
      </c>
      <c r="Z67" s="1351">
        <f t="shared" ref="Z67:Z126" si="15">2014-AF67</f>
        <v>3</v>
      </c>
      <c r="AA67" s="1351">
        <f t="shared" si="8"/>
        <v>50320589.796675138</v>
      </c>
      <c r="AB67" s="1351">
        <f t="shared" si="9"/>
        <v>50320589.796675138</v>
      </c>
      <c r="AC67" s="1351">
        <f t="shared" si="10"/>
        <v>50320589.796675138</v>
      </c>
      <c r="AD67" s="1351">
        <f t="shared" si="11"/>
        <v>50320589.796675138</v>
      </c>
      <c r="AE67" s="1351">
        <f t="shared" si="12"/>
        <v>50320589.796675138</v>
      </c>
      <c r="AF67" s="1345">
        <f t="shared" ref="AF67:AF126" si="16">L67</f>
        <v>2011</v>
      </c>
      <c r="AG67" s="1360">
        <f t="shared" si="13"/>
        <v>150961779.39002544</v>
      </c>
      <c r="AH67" s="1350">
        <f t="shared" si="14"/>
        <v>352244128.57672596</v>
      </c>
    </row>
    <row r="68" spans="1:34" s="1151" customFormat="1" ht="34" hidden="1" customHeight="1">
      <c r="A68" s="1341" t="s">
        <v>3648</v>
      </c>
      <c r="B68" s="1342"/>
      <c r="C68" s="1343"/>
      <c r="D68" s="1355" t="s">
        <v>3921</v>
      </c>
      <c r="E68" s="1356" t="s">
        <v>4105</v>
      </c>
      <c r="F68" s="1357" t="s">
        <v>941</v>
      </c>
      <c r="G68" s="1336" t="s">
        <v>1145</v>
      </c>
      <c r="H68" s="1336"/>
      <c r="I68" s="1336">
        <v>450</v>
      </c>
      <c r="J68" s="1343"/>
      <c r="K68" s="1355" t="s">
        <v>3594</v>
      </c>
      <c r="L68" s="1358">
        <v>2011</v>
      </c>
      <c r="M68" s="1358" t="s">
        <v>1980</v>
      </c>
      <c r="N68" s="1343"/>
      <c r="O68" s="1343"/>
      <c r="P68" s="1358" t="s">
        <v>886</v>
      </c>
      <c r="Q68" s="1359">
        <v>301923544.78005081</v>
      </c>
      <c r="R68" s="1358" t="s">
        <v>927</v>
      </c>
      <c r="S68" s="1336"/>
      <c r="T68" s="1345" t="str">
        <f t="shared" si="5"/>
        <v>4.13.01</v>
      </c>
      <c r="U68" s="1352" t="str">
        <f t="shared" si="0"/>
        <v>JALAN</v>
      </c>
      <c r="V68" s="1352">
        <f t="shared" si="1"/>
        <v>10</v>
      </c>
      <c r="W68" s="1351">
        <f t="shared" si="6"/>
        <v>30192353.478005081</v>
      </c>
      <c r="X68" s="1351">
        <f t="shared" si="2"/>
        <v>2</v>
      </c>
      <c r="Y68" s="1351">
        <f t="shared" si="7"/>
        <v>60384706.956010163</v>
      </c>
      <c r="Z68" s="1351">
        <f t="shared" si="15"/>
        <v>3</v>
      </c>
      <c r="AA68" s="1351">
        <f t="shared" si="8"/>
        <v>30192353.478005081</v>
      </c>
      <c r="AB68" s="1351">
        <f t="shared" si="9"/>
        <v>30192353.478005081</v>
      </c>
      <c r="AC68" s="1351">
        <f t="shared" si="10"/>
        <v>30192353.478005081</v>
      </c>
      <c r="AD68" s="1351">
        <f t="shared" si="11"/>
        <v>30192353.478005081</v>
      </c>
      <c r="AE68" s="1351">
        <f t="shared" si="12"/>
        <v>30192353.478005081</v>
      </c>
      <c r="AF68" s="1345">
        <f t="shared" si="16"/>
        <v>2011</v>
      </c>
      <c r="AG68" s="1360">
        <f t="shared" si="13"/>
        <v>90577070.434015244</v>
      </c>
      <c r="AH68" s="1350">
        <f t="shared" si="14"/>
        <v>211346474.34603557</v>
      </c>
    </row>
    <row r="69" spans="1:34" s="1151" customFormat="1" ht="34" hidden="1" customHeight="1">
      <c r="A69" s="1341" t="s">
        <v>3648</v>
      </c>
      <c r="B69" s="1342"/>
      <c r="C69" s="1343"/>
      <c r="D69" s="1355" t="s">
        <v>3920</v>
      </c>
      <c r="E69" s="1356" t="s">
        <v>4105</v>
      </c>
      <c r="F69" s="1357" t="s">
        <v>946</v>
      </c>
      <c r="G69" s="1336" t="s">
        <v>1145</v>
      </c>
      <c r="H69" s="1336"/>
      <c r="I69" s="1336">
        <v>450</v>
      </c>
      <c r="J69" s="1343"/>
      <c r="K69" s="1355" t="s">
        <v>3919</v>
      </c>
      <c r="L69" s="1358">
        <v>2011</v>
      </c>
      <c r="M69" s="1358" t="s">
        <v>1981</v>
      </c>
      <c r="N69" s="1343"/>
      <c r="O69" s="1343"/>
      <c r="P69" s="1358" t="s">
        <v>886</v>
      </c>
      <c r="Q69" s="1359">
        <v>357276194.65639347</v>
      </c>
      <c r="R69" s="1358" t="s">
        <v>927</v>
      </c>
      <c r="S69" s="1336"/>
      <c r="T69" s="1345" t="str">
        <f t="shared" si="5"/>
        <v>4.13.01</v>
      </c>
      <c r="U69" s="1352" t="str">
        <f t="shared" si="0"/>
        <v>JALAN</v>
      </c>
      <c r="V69" s="1352">
        <f t="shared" si="1"/>
        <v>10</v>
      </c>
      <c r="W69" s="1351">
        <f t="shared" si="6"/>
        <v>35727618.465639345</v>
      </c>
      <c r="X69" s="1351">
        <f t="shared" si="2"/>
        <v>2</v>
      </c>
      <c r="Y69" s="1351">
        <f t="shared" si="7"/>
        <v>71455236.931278691</v>
      </c>
      <c r="Z69" s="1351">
        <f t="shared" si="15"/>
        <v>3</v>
      </c>
      <c r="AA69" s="1351">
        <f t="shared" si="8"/>
        <v>35727618.465639345</v>
      </c>
      <c r="AB69" s="1351">
        <f t="shared" si="9"/>
        <v>35727618.465639345</v>
      </c>
      <c r="AC69" s="1351">
        <f t="shared" si="10"/>
        <v>35727618.465639345</v>
      </c>
      <c r="AD69" s="1351">
        <f t="shared" si="11"/>
        <v>35727618.465639345</v>
      </c>
      <c r="AE69" s="1351">
        <f t="shared" si="12"/>
        <v>35727618.465639345</v>
      </c>
      <c r="AF69" s="1345">
        <f t="shared" si="16"/>
        <v>2011</v>
      </c>
      <c r="AG69" s="1360">
        <f t="shared" si="13"/>
        <v>107182865.39691803</v>
      </c>
      <c r="AH69" s="1350">
        <f t="shared" si="14"/>
        <v>250093329.25947541</v>
      </c>
    </row>
    <row r="70" spans="1:34" s="1151" customFormat="1" ht="34" hidden="1" customHeight="1">
      <c r="A70" s="1341" t="s">
        <v>3648</v>
      </c>
      <c r="B70" s="1342"/>
      <c r="C70" s="1343"/>
      <c r="D70" s="1355" t="s">
        <v>3918</v>
      </c>
      <c r="E70" s="1356" t="s">
        <v>4105</v>
      </c>
      <c r="F70" s="1357" t="s">
        <v>946</v>
      </c>
      <c r="G70" s="1336" t="s">
        <v>1145</v>
      </c>
      <c r="H70" s="1336">
        <v>1</v>
      </c>
      <c r="I70" s="1336">
        <v>450</v>
      </c>
      <c r="J70" s="1343"/>
      <c r="K70" s="1355" t="s">
        <v>3917</v>
      </c>
      <c r="L70" s="1358">
        <v>2011</v>
      </c>
      <c r="M70" s="1358" t="s">
        <v>1982</v>
      </c>
      <c r="N70" s="1343"/>
      <c r="O70" s="1343"/>
      <c r="P70" s="1358" t="s">
        <v>886</v>
      </c>
      <c r="Q70" s="1359">
        <v>244681832.75208196</v>
      </c>
      <c r="R70" s="1358" t="s">
        <v>927</v>
      </c>
      <c r="S70" s="1336"/>
      <c r="T70" s="1345" t="str">
        <f t="shared" si="5"/>
        <v>4.13.01</v>
      </c>
      <c r="U70" s="1352" t="str">
        <f t="shared" si="0"/>
        <v>JALAN</v>
      </c>
      <c r="V70" s="1352">
        <f t="shared" si="1"/>
        <v>10</v>
      </c>
      <c r="W70" s="1351">
        <f t="shared" si="6"/>
        <v>24468182.275208198</v>
      </c>
      <c r="X70" s="1351">
        <f t="shared" si="2"/>
        <v>2</v>
      </c>
      <c r="Y70" s="1351">
        <f t="shared" si="7"/>
        <v>48936364.550416395</v>
      </c>
      <c r="Z70" s="1351">
        <f t="shared" si="15"/>
        <v>3</v>
      </c>
      <c r="AA70" s="1351">
        <f t="shared" si="8"/>
        <v>24468182.275208198</v>
      </c>
      <c r="AB70" s="1351">
        <f t="shared" si="9"/>
        <v>24468182.275208198</v>
      </c>
      <c r="AC70" s="1351">
        <f t="shared" si="10"/>
        <v>24468182.275208198</v>
      </c>
      <c r="AD70" s="1351">
        <f t="shared" si="11"/>
        <v>24468182.275208198</v>
      </c>
      <c r="AE70" s="1351">
        <f t="shared" si="12"/>
        <v>24468182.275208198</v>
      </c>
      <c r="AF70" s="1345">
        <f t="shared" si="16"/>
        <v>2011</v>
      </c>
      <c r="AG70" s="1360">
        <f t="shared" si="13"/>
        <v>73404556.825624555</v>
      </c>
      <c r="AH70" s="1350">
        <f t="shared" si="14"/>
        <v>171277275.92645738</v>
      </c>
    </row>
    <row r="71" spans="1:34" s="1151" customFormat="1" ht="34" hidden="1" customHeight="1">
      <c r="A71" s="1341" t="s">
        <v>3648</v>
      </c>
      <c r="B71" s="1342"/>
      <c r="C71" s="1343"/>
      <c r="D71" s="1355" t="s">
        <v>3916</v>
      </c>
      <c r="E71" s="1356" t="s">
        <v>4105</v>
      </c>
      <c r="F71" s="1357" t="s">
        <v>949</v>
      </c>
      <c r="G71" s="1336"/>
      <c r="H71" s="1336">
        <v>1</v>
      </c>
      <c r="I71" s="1336"/>
      <c r="J71" s="1343"/>
      <c r="K71" s="1355" t="s">
        <v>3915</v>
      </c>
      <c r="L71" s="1358">
        <v>2011</v>
      </c>
      <c r="M71" s="1358" t="s">
        <v>1983</v>
      </c>
      <c r="N71" s="1343"/>
      <c r="O71" s="1343"/>
      <c r="P71" s="1358" t="s">
        <v>886</v>
      </c>
      <c r="Q71" s="1359">
        <v>241538835.82404065</v>
      </c>
      <c r="R71" s="1358" t="s">
        <v>927</v>
      </c>
      <c r="S71" s="1336"/>
      <c r="T71" s="1345" t="str">
        <f t="shared" si="5"/>
        <v>4.13.01</v>
      </c>
      <c r="U71" s="1352" t="str">
        <f t="shared" ref="U71:U136" si="17">VLOOKUP(T71,kelompok,2,0)</f>
        <v>JALAN</v>
      </c>
      <c r="V71" s="1352">
        <f t="shared" ref="V71:V136" si="18">VLOOKUP(T71,MASAMANFAAT,4,0)</f>
        <v>10</v>
      </c>
      <c r="W71" s="1351">
        <f t="shared" si="6"/>
        <v>24153882.582404066</v>
      </c>
      <c r="X71" s="1351">
        <f t="shared" si="2"/>
        <v>2</v>
      </c>
      <c r="Y71" s="1351">
        <f t="shared" si="7"/>
        <v>48307765.164808132</v>
      </c>
      <c r="Z71" s="1351">
        <f t="shared" si="15"/>
        <v>3</v>
      </c>
      <c r="AA71" s="1351">
        <f t="shared" si="8"/>
        <v>24153882.582404066</v>
      </c>
      <c r="AB71" s="1351">
        <f t="shared" si="9"/>
        <v>24153882.582404066</v>
      </c>
      <c r="AC71" s="1351">
        <f t="shared" si="10"/>
        <v>24153882.582404066</v>
      </c>
      <c r="AD71" s="1351">
        <f t="shared" si="11"/>
        <v>24153882.582404066</v>
      </c>
      <c r="AE71" s="1351">
        <f t="shared" si="12"/>
        <v>24153882.582404066</v>
      </c>
      <c r="AF71" s="1345">
        <f t="shared" si="16"/>
        <v>2011</v>
      </c>
      <c r="AG71" s="1360">
        <f t="shared" si="13"/>
        <v>72461657.747212172</v>
      </c>
      <c r="AH71" s="1350">
        <f t="shared" si="14"/>
        <v>169077178.07682848</v>
      </c>
    </row>
    <row r="72" spans="1:34" s="1151" customFormat="1" ht="34" hidden="1" customHeight="1">
      <c r="A72" s="1341" t="s">
        <v>3648</v>
      </c>
      <c r="B72" s="1342"/>
      <c r="C72" s="1343"/>
      <c r="D72" s="1355" t="s">
        <v>3914</v>
      </c>
      <c r="E72" s="1356" t="s">
        <v>4105</v>
      </c>
      <c r="F72" s="1357" t="s">
        <v>1053</v>
      </c>
      <c r="G72" s="1336"/>
      <c r="H72" s="1336">
        <v>1</v>
      </c>
      <c r="I72" s="1336"/>
      <c r="J72" s="1343"/>
      <c r="K72" s="1355" t="s">
        <v>3758</v>
      </c>
      <c r="L72" s="1358">
        <v>2011</v>
      </c>
      <c r="M72" s="1358" t="s">
        <v>1984</v>
      </c>
      <c r="N72" s="1343"/>
      <c r="O72" s="1343"/>
      <c r="P72" s="1358" t="s">
        <v>886</v>
      </c>
      <c r="Q72" s="1359">
        <v>239870205.03322291</v>
      </c>
      <c r="R72" s="1358" t="s">
        <v>927</v>
      </c>
      <c r="S72" s="1336"/>
      <c r="T72" s="1345" t="str">
        <f t="shared" si="5"/>
        <v>4.13.01</v>
      </c>
      <c r="U72" s="1352" t="str">
        <f t="shared" si="17"/>
        <v>JALAN</v>
      </c>
      <c r="V72" s="1352">
        <f t="shared" si="18"/>
        <v>10</v>
      </c>
      <c r="W72" s="1351">
        <f t="shared" si="6"/>
        <v>23987019.503322292</v>
      </c>
      <c r="X72" s="1351">
        <f t="shared" si="2"/>
        <v>2</v>
      </c>
      <c r="Y72" s="1351">
        <f t="shared" si="7"/>
        <v>47974039.006644584</v>
      </c>
      <c r="Z72" s="1351">
        <f t="shared" si="15"/>
        <v>3</v>
      </c>
      <c r="AA72" s="1351">
        <f t="shared" si="8"/>
        <v>23987019.503322292</v>
      </c>
      <c r="AB72" s="1351">
        <f t="shared" si="9"/>
        <v>23987019.503322292</v>
      </c>
      <c r="AC72" s="1351">
        <f t="shared" si="10"/>
        <v>23987019.503322292</v>
      </c>
      <c r="AD72" s="1351">
        <f t="shared" si="11"/>
        <v>23987019.503322292</v>
      </c>
      <c r="AE72" s="1351">
        <f t="shared" si="12"/>
        <v>23987019.503322292</v>
      </c>
      <c r="AF72" s="1345">
        <f t="shared" si="16"/>
        <v>2011</v>
      </c>
      <c r="AG72" s="1360">
        <f t="shared" si="13"/>
        <v>71961068.50996685</v>
      </c>
      <c r="AH72" s="1350">
        <f t="shared" si="14"/>
        <v>167909136.52325606</v>
      </c>
    </row>
    <row r="73" spans="1:34" s="1151" customFormat="1" ht="34" hidden="1" customHeight="1">
      <c r="A73" s="1341" t="s">
        <v>3648</v>
      </c>
      <c r="B73" s="1342"/>
      <c r="C73" s="1343"/>
      <c r="D73" s="1355" t="s">
        <v>3913</v>
      </c>
      <c r="E73" s="1356" t="s">
        <v>4105</v>
      </c>
      <c r="F73" s="1357" t="s">
        <v>1055</v>
      </c>
      <c r="G73" s="1336"/>
      <c r="H73" s="1336">
        <v>1</v>
      </c>
      <c r="I73" s="1336"/>
      <c r="J73" s="1343"/>
      <c r="K73" s="1355" t="s">
        <v>3912</v>
      </c>
      <c r="L73" s="1358">
        <v>2011</v>
      </c>
      <c r="M73" s="1358" t="s">
        <v>1985</v>
      </c>
      <c r="N73" s="1343"/>
      <c r="O73" s="1343"/>
      <c r="P73" s="1358" t="s">
        <v>886</v>
      </c>
      <c r="Q73" s="1359">
        <v>229487054.32823694</v>
      </c>
      <c r="R73" s="1358" t="s">
        <v>927</v>
      </c>
      <c r="S73" s="1336"/>
      <c r="T73" s="1345" t="str">
        <f t="shared" si="5"/>
        <v>4.13.01</v>
      </c>
      <c r="U73" s="1352" t="str">
        <f t="shared" si="17"/>
        <v>JALAN</v>
      </c>
      <c r="V73" s="1352">
        <f t="shared" si="18"/>
        <v>10</v>
      </c>
      <c r="W73" s="1351">
        <f t="shared" si="6"/>
        <v>22948704.432823695</v>
      </c>
      <c r="X73" s="1351">
        <f t="shared" si="2"/>
        <v>2</v>
      </c>
      <c r="Y73" s="1351">
        <f t="shared" si="7"/>
        <v>45897408.86564739</v>
      </c>
      <c r="Z73" s="1351">
        <f t="shared" si="15"/>
        <v>3</v>
      </c>
      <c r="AA73" s="1351">
        <f t="shared" si="8"/>
        <v>22948704.432823695</v>
      </c>
      <c r="AB73" s="1351">
        <f t="shared" si="9"/>
        <v>22948704.432823695</v>
      </c>
      <c r="AC73" s="1351">
        <f t="shared" si="10"/>
        <v>22948704.432823695</v>
      </c>
      <c r="AD73" s="1351">
        <f t="shared" si="11"/>
        <v>22948704.432823695</v>
      </c>
      <c r="AE73" s="1351">
        <f t="shared" si="12"/>
        <v>22948704.432823695</v>
      </c>
      <c r="AF73" s="1345">
        <f t="shared" si="16"/>
        <v>2011</v>
      </c>
      <c r="AG73" s="1360">
        <f t="shared" si="13"/>
        <v>68846123.298471093</v>
      </c>
      <c r="AH73" s="1350">
        <f t="shared" si="14"/>
        <v>160640931.02976587</v>
      </c>
    </row>
    <row r="74" spans="1:34" s="1151" customFormat="1" ht="34" customHeight="1">
      <c r="A74" s="1363" t="s">
        <v>3648</v>
      </c>
      <c r="B74" s="1364">
        <v>1</v>
      </c>
      <c r="C74" s="1365"/>
      <c r="D74" s="1366" t="s">
        <v>3911</v>
      </c>
      <c r="E74" s="1367" t="s">
        <v>4105</v>
      </c>
      <c r="F74" s="1368" t="s">
        <v>1055</v>
      </c>
      <c r="G74" s="1369"/>
      <c r="H74" s="1369">
        <v>1</v>
      </c>
      <c r="I74" s="1369"/>
      <c r="J74" s="1365"/>
      <c r="K74" s="1366" t="s">
        <v>3595</v>
      </c>
      <c r="L74" s="1370">
        <v>2011</v>
      </c>
      <c r="M74" s="1370" t="s">
        <v>1986</v>
      </c>
      <c r="N74" s="1365"/>
      <c r="O74" s="1365"/>
      <c r="P74" s="1370" t="s">
        <v>886</v>
      </c>
      <c r="Q74" s="1371">
        <v>239492690.90336001</v>
      </c>
      <c r="R74" s="1370" t="s">
        <v>927</v>
      </c>
      <c r="S74" s="1369"/>
      <c r="T74" s="1372" t="str">
        <f t="shared" si="5"/>
        <v>4.13.01</v>
      </c>
      <c r="U74" s="1373" t="str">
        <f t="shared" si="17"/>
        <v>JALAN</v>
      </c>
      <c r="V74" s="1373">
        <f t="shared" si="18"/>
        <v>10</v>
      </c>
      <c r="W74" s="1374">
        <f>(Q74-10)/V74</f>
        <v>23949268.090336002</v>
      </c>
      <c r="X74" s="1375">
        <f t="shared" si="2"/>
        <v>2</v>
      </c>
      <c r="Y74" s="1374">
        <f>IF(X74&gt;V74,Q74-10,W74*X74)</f>
        <v>47898536.180672005</v>
      </c>
      <c r="Z74" s="1375">
        <f t="shared" si="15"/>
        <v>3</v>
      </c>
      <c r="AA74" s="1375">
        <f t="shared" si="8"/>
        <v>23949268.090336002</v>
      </c>
      <c r="AB74" s="1375">
        <f t="shared" si="9"/>
        <v>23949268.090336002</v>
      </c>
      <c r="AC74" s="1375">
        <f t="shared" si="10"/>
        <v>23949268.090336002</v>
      </c>
      <c r="AD74" s="1375">
        <f t="shared" si="11"/>
        <v>23949268.090336002</v>
      </c>
      <c r="AE74" s="1375">
        <f t="shared" si="12"/>
        <v>23949268.090336002</v>
      </c>
      <c r="AF74" s="1372">
        <f t="shared" si="16"/>
        <v>2011</v>
      </c>
      <c r="AG74" s="1376">
        <f t="shared" si="13"/>
        <v>71847814.271008015</v>
      </c>
      <c r="AH74" s="1377">
        <f t="shared" si="14"/>
        <v>167644876.63235202</v>
      </c>
    </row>
    <row r="75" spans="1:34" s="1151" customFormat="1" ht="34" customHeight="1">
      <c r="A75" s="1363" t="s">
        <v>3648</v>
      </c>
      <c r="B75" s="1364">
        <v>1</v>
      </c>
      <c r="C75" s="1365"/>
      <c r="D75" s="1366" t="s">
        <v>4109</v>
      </c>
      <c r="E75" s="1367" t="s">
        <v>4110</v>
      </c>
      <c r="F75" s="1368" t="s">
        <v>1338</v>
      </c>
      <c r="G75" s="1369"/>
      <c r="H75" s="1369"/>
      <c r="I75" s="1369"/>
      <c r="J75" s="1365"/>
      <c r="K75" s="1366" t="s">
        <v>1351</v>
      </c>
      <c r="L75" s="1370">
        <v>2014</v>
      </c>
      <c r="M75" s="1370" t="s">
        <v>2152</v>
      </c>
      <c r="N75" s="1365"/>
      <c r="O75" s="1365"/>
      <c r="P75" s="1370" t="s">
        <v>886</v>
      </c>
      <c r="Q75" s="1371">
        <v>1717256000</v>
      </c>
      <c r="R75" s="1370"/>
      <c r="S75" s="1369"/>
      <c r="T75" s="1372" t="str">
        <f>A75</f>
        <v>4.13.01</v>
      </c>
      <c r="U75" s="1373" t="str">
        <f>VLOOKUP(T75,kelompok,2,0)</f>
        <v>JALAN</v>
      </c>
      <c r="V75" s="1373">
        <f>VLOOKUP(T75,MASAMANFAAT,4,0)</f>
        <v>10</v>
      </c>
      <c r="W75" s="1375">
        <f>(Q75-10)/V75</f>
        <v>171725599</v>
      </c>
      <c r="X75" s="1375"/>
      <c r="Y75" s="1375"/>
      <c r="Z75" s="1375">
        <f>2014-AF75</f>
        <v>0</v>
      </c>
      <c r="AA75" s="1375">
        <f>IF(Q75-10=Y75,0,W75)</f>
        <v>171725599</v>
      </c>
      <c r="AB75" s="1375">
        <f>IF(Q75-10=Y75+AA75,0,W75)</f>
        <v>171725599</v>
      </c>
      <c r="AC75" s="1375">
        <f>IF(Q75-10=Y75+AA75+AB75,0,W75)</f>
        <v>171725599</v>
      </c>
      <c r="AD75" s="1375">
        <f>IF(Q75-10=Y75+AA75+AB75+AC75,0,W75)</f>
        <v>171725599</v>
      </c>
      <c r="AE75" s="1375">
        <f>IF(Q75-10=Y75+AA75+AB75+AC75+AD75,0,W75)</f>
        <v>171725599</v>
      </c>
      <c r="AF75" s="1372">
        <f>L75</f>
        <v>2014</v>
      </c>
      <c r="AG75" s="1376">
        <f>Q75-(AA75+AB75+Y75+AC75+AD75+AE75)</f>
        <v>858628005</v>
      </c>
      <c r="AH75" s="1377">
        <f>AD75+AC75+AB75+AA75+Y75+AE75</f>
        <v>858627995</v>
      </c>
    </row>
    <row r="76" spans="1:34" s="1151" customFormat="1" ht="34" hidden="1" customHeight="1">
      <c r="A76" s="1341" t="s">
        <v>3648</v>
      </c>
      <c r="B76" s="1342"/>
      <c r="C76" s="1343"/>
      <c r="D76" s="1355" t="s">
        <v>3910</v>
      </c>
      <c r="E76" s="1356" t="s">
        <v>4105</v>
      </c>
      <c r="F76" s="1357" t="s">
        <v>1055</v>
      </c>
      <c r="G76" s="1336"/>
      <c r="H76" s="1336"/>
      <c r="I76" s="1336">
        <v>250</v>
      </c>
      <c r="J76" s="1343"/>
      <c r="K76" s="1355" t="s">
        <v>3909</v>
      </c>
      <c r="L76" s="1358">
        <v>2011</v>
      </c>
      <c r="M76" s="1358" t="s">
        <v>1987</v>
      </c>
      <c r="N76" s="1343"/>
      <c r="O76" s="1343"/>
      <c r="P76" s="1358" t="s">
        <v>886</v>
      </c>
      <c r="Q76" s="1359">
        <v>175746565.47572005</v>
      </c>
      <c r="R76" s="1358" t="s">
        <v>927</v>
      </c>
      <c r="S76" s="1336"/>
      <c r="T76" s="1345" t="str">
        <f t="shared" si="5"/>
        <v>4.13.01</v>
      </c>
      <c r="U76" s="1352" t="str">
        <f t="shared" si="17"/>
        <v>JALAN</v>
      </c>
      <c r="V76" s="1352">
        <f t="shared" si="18"/>
        <v>10</v>
      </c>
      <c r="W76" s="1351">
        <f t="shared" si="6"/>
        <v>17574655.547572006</v>
      </c>
      <c r="X76" s="1351">
        <f t="shared" si="2"/>
        <v>2</v>
      </c>
      <c r="Y76" s="1351">
        <f t="shared" si="7"/>
        <v>35149311.095144011</v>
      </c>
      <c r="Z76" s="1351">
        <f t="shared" si="15"/>
        <v>3</v>
      </c>
      <c r="AA76" s="1351">
        <f t="shared" si="8"/>
        <v>17574655.547572006</v>
      </c>
      <c r="AB76" s="1351">
        <f t="shared" si="9"/>
        <v>17574655.547572006</v>
      </c>
      <c r="AC76" s="1351">
        <f t="shared" si="10"/>
        <v>17574655.547572006</v>
      </c>
      <c r="AD76" s="1351">
        <f t="shared" si="11"/>
        <v>17574655.547572006</v>
      </c>
      <c r="AE76" s="1351">
        <f t="shared" si="12"/>
        <v>17574655.547572006</v>
      </c>
      <c r="AF76" s="1345">
        <f t="shared" si="16"/>
        <v>2011</v>
      </c>
      <c r="AG76" s="1360">
        <f t="shared" si="13"/>
        <v>52723976.64271602</v>
      </c>
      <c r="AH76" s="1350">
        <f t="shared" si="14"/>
        <v>123022588.83300404</v>
      </c>
    </row>
    <row r="77" spans="1:34" s="1151" customFormat="1" ht="34" hidden="1" customHeight="1">
      <c r="A77" s="1341" t="s">
        <v>3648</v>
      </c>
      <c r="B77" s="1342"/>
      <c r="C77" s="1343"/>
      <c r="D77" s="1355" t="s">
        <v>3908</v>
      </c>
      <c r="E77" s="1356"/>
      <c r="F77" s="1357" t="s">
        <v>926</v>
      </c>
      <c r="G77" s="1336"/>
      <c r="H77" s="1336"/>
      <c r="I77" s="1336">
        <v>700</v>
      </c>
      <c r="J77" s="1343"/>
      <c r="K77" s="1355" t="s">
        <v>3907</v>
      </c>
      <c r="L77" s="1358">
        <v>2011</v>
      </c>
      <c r="M77" s="1358" t="s">
        <v>1988</v>
      </c>
      <c r="N77" s="1343"/>
      <c r="O77" s="1343"/>
      <c r="P77" s="1358" t="s">
        <v>886</v>
      </c>
      <c r="Q77" s="1359">
        <v>339630071.79936022</v>
      </c>
      <c r="R77" s="1358" t="s">
        <v>927</v>
      </c>
      <c r="S77" s="1336"/>
      <c r="T77" s="1345" t="str">
        <f t="shared" si="5"/>
        <v>4.13.01</v>
      </c>
      <c r="U77" s="1352" t="str">
        <f t="shared" si="17"/>
        <v>JALAN</v>
      </c>
      <c r="V77" s="1352">
        <f t="shared" si="18"/>
        <v>10</v>
      </c>
      <c r="W77" s="1351">
        <f t="shared" si="6"/>
        <v>33963006.179936022</v>
      </c>
      <c r="X77" s="1351">
        <f t="shared" si="2"/>
        <v>2</v>
      </c>
      <c r="Y77" s="1351">
        <f t="shared" si="7"/>
        <v>67926012.359872043</v>
      </c>
      <c r="Z77" s="1351">
        <f t="shared" si="15"/>
        <v>3</v>
      </c>
      <c r="AA77" s="1351">
        <f t="shared" si="8"/>
        <v>33963006.179936022</v>
      </c>
      <c r="AB77" s="1351">
        <f t="shared" si="9"/>
        <v>33963006.179936022</v>
      </c>
      <c r="AC77" s="1351">
        <f t="shared" si="10"/>
        <v>33963006.179936022</v>
      </c>
      <c r="AD77" s="1351">
        <f t="shared" si="11"/>
        <v>33963006.179936022</v>
      </c>
      <c r="AE77" s="1351">
        <f t="shared" si="12"/>
        <v>33963006.179936022</v>
      </c>
      <c r="AF77" s="1345">
        <f t="shared" si="16"/>
        <v>2011</v>
      </c>
      <c r="AG77" s="1360">
        <f t="shared" si="13"/>
        <v>101889028.53980806</v>
      </c>
      <c r="AH77" s="1350">
        <f t="shared" si="14"/>
        <v>237741043.25955215</v>
      </c>
    </row>
    <row r="78" spans="1:34" s="1151" customFormat="1" ht="34" hidden="1" customHeight="1">
      <c r="A78" s="1341" t="s">
        <v>3648</v>
      </c>
      <c r="B78" s="1342"/>
      <c r="C78" s="1343"/>
      <c r="D78" s="1355" t="s">
        <v>3906</v>
      </c>
      <c r="E78" s="1356"/>
      <c r="F78" s="1357" t="s">
        <v>941</v>
      </c>
      <c r="G78" s="1336"/>
      <c r="H78" s="1336"/>
      <c r="I78" s="1336"/>
      <c r="J78" s="1343"/>
      <c r="K78" s="1355" t="s">
        <v>3905</v>
      </c>
      <c r="L78" s="1358">
        <v>2011</v>
      </c>
      <c r="M78" s="1358" t="s">
        <v>1989</v>
      </c>
      <c r="N78" s="1343"/>
      <c r="O78" s="1343"/>
      <c r="P78" s="1358" t="s">
        <v>886</v>
      </c>
      <c r="Q78" s="1359">
        <v>276734433.63638413</v>
      </c>
      <c r="R78" s="1358" t="s">
        <v>927</v>
      </c>
      <c r="S78" s="1336"/>
      <c r="T78" s="1345" t="str">
        <f t="shared" si="5"/>
        <v>4.13.01</v>
      </c>
      <c r="U78" s="1352" t="str">
        <f t="shared" si="17"/>
        <v>JALAN</v>
      </c>
      <c r="V78" s="1352">
        <f t="shared" si="18"/>
        <v>10</v>
      </c>
      <c r="W78" s="1351">
        <f t="shared" si="6"/>
        <v>27673442.363638412</v>
      </c>
      <c r="X78" s="1351">
        <f t="shared" ref="X78:X126" si="19">2013-AF78</f>
        <v>2</v>
      </c>
      <c r="Y78" s="1351">
        <f t="shared" si="7"/>
        <v>55346884.727276824</v>
      </c>
      <c r="Z78" s="1351">
        <f t="shared" si="15"/>
        <v>3</v>
      </c>
      <c r="AA78" s="1351">
        <f t="shared" si="8"/>
        <v>27673442.363638412</v>
      </c>
      <c r="AB78" s="1351">
        <f t="shared" si="9"/>
        <v>27673442.363638412</v>
      </c>
      <c r="AC78" s="1351">
        <f t="shared" si="10"/>
        <v>27673442.363638412</v>
      </c>
      <c r="AD78" s="1351">
        <f t="shared" si="11"/>
        <v>27673442.363638412</v>
      </c>
      <c r="AE78" s="1351">
        <f t="shared" si="12"/>
        <v>27673442.363638412</v>
      </c>
      <c r="AF78" s="1345">
        <f t="shared" si="16"/>
        <v>2011</v>
      </c>
      <c r="AG78" s="1360">
        <f t="shared" si="13"/>
        <v>83020337.090915263</v>
      </c>
      <c r="AH78" s="1350">
        <f t="shared" si="14"/>
        <v>193714096.54546887</v>
      </c>
    </row>
    <row r="79" spans="1:34" s="1151" customFormat="1" ht="34" hidden="1" customHeight="1">
      <c r="A79" s="1341" t="s">
        <v>3648</v>
      </c>
      <c r="B79" s="1342"/>
      <c r="C79" s="1343"/>
      <c r="D79" s="1355" t="s">
        <v>3904</v>
      </c>
      <c r="E79" s="1356"/>
      <c r="F79" s="1357" t="s">
        <v>946</v>
      </c>
      <c r="G79" s="1336"/>
      <c r="H79" s="1336"/>
      <c r="I79" s="1336"/>
      <c r="J79" s="1343"/>
      <c r="K79" s="1355" t="s">
        <v>1655</v>
      </c>
      <c r="L79" s="1358">
        <v>2011</v>
      </c>
      <c r="M79" s="1358" t="s">
        <v>1990</v>
      </c>
      <c r="N79" s="1343"/>
      <c r="O79" s="1343"/>
      <c r="P79" s="1358" t="s">
        <v>886</v>
      </c>
      <c r="Q79" s="1359">
        <v>149945101.19214919</v>
      </c>
      <c r="R79" s="1358" t="s">
        <v>927</v>
      </c>
      <c r="S79" s="1336"/>
      <c r="T79" s="1345" t="str">
        <f t="shared" ref="T79:T144" si="20">A79</f>
        <v>4.13.01</v>
      </c>
      <c r="U79" s="1352" t="str">
        <f t="shared" si="17"/>
        <v>JALAN</v>
      </c>
      <c r="V79" s="1352">
        <f t="shared" si="18"/>
        <v>10</v>
      </c>
      <c r="W79" s="1351">
        <f t="shared" ref="W79:W144" si="21">(Q79-10)/V79</f>
        <v>14994509.119214918</v>
      </c>
      <c r="X79" s="1351">
        <f t="shared" si="19"/>
        <v>2</v>
      </c>
      <c r="Y79" s="1351">
        <f t="shared" ref="Y79:Y144" si="22">IF(X79&gt;V79,Q79-10,W79*X79)</f>
        <v>29989018.238429837</v>
      </c>
      <c r="Z79" s="1351">
        <f t="shared" si="15"/>
        <v>3</v>
      </c>
      <c r="AA79" s="1351">
        <f t="shared" ref="AA79:AA144" si="23">IF(Q79-10=Y79,0,W79)</f>
        <v>14994509.119214918</v>
      </c>
      <c r="AB79" s="1351">
        <f t="shared" ref="AB79:AB144" si="24">IF(Q79-10=Y79+AA79,0,W79)</f>
        <v>14994509.119214918</v>
      </c>
      <c r="AC79" s="1351">
        <f t="shared" ref="AC79:AC144" si="25">IF(Q79-10=Y79+AA79+AB79,0,W79)</f>
        <v>14994509.119214918</v>
      </c>
      <c r="AD79" s="1351">
        <f t="shared" ref="AD79:AD144" si="26">IF(Q79-10=Y79+AA79+AB79+AC79,0,W79)</f>
        <v>14994509.119214918</v>
      </c>
      <c r="AE79" s="1351">
        <f t="shared" ref="AE79:AE144" si="27">IF(Q79-10=Y79+AA79+AB79+AC79+AD79,0,W79)</f>
        <v>14994509.119214918</v>
      </c>
      <c r="AF79" s="1345">
        <f t="shared" si="16"/>
        <v>2011</v>
      </c>
      <c r="AG79" s="1360">
        <f t="shared" ref="AG79:AG144" si="28">Q79-(AA79+AB79+Y79+AC79+AD79+AE79)</f>
        <v>44983537.357644752</v>
      </c>
      <c r="AH79" s="1350">
        <f t="shared" ref="AH79:AH144" si="29">AD79+AC79+AB79+AA79+Y79+AE79</f>
        <v>104961563.83450443</v>
      </c>
    </row>
    <row r="80" spans="1:34" s="1151" customFormat="1" ht="34" hidden="1" customHeight="1">
      <c r="A80" s="1341" t="s">
        <v>3648</v>
      </c>
      <c r="B80" s="1342"/>
      <c r="C80" s="1343"/>
      <c r="D80" s="1355" t="s">
        <v>3903</v>
      </c>
      <c r="E80" s="1356"/>
      <c r="F80" s="1357" t="s">
        <v>949</v>
      </c>
      <c r="G80" s="1336"/>
      <c r="H80" s="1336"/>
      <c r="I80" s="1336"/>
      <c r="J80" s="1343"/>
      <c r="K80" s="1355" t="s">
        <v>1655</v>
      </c>
      <c r="L80" s="1358">
        <v>2011</v>
      </c>
      <c r="M80" s="1358" t="s">
        <v>1991</v>
      </c>
      <c r="N80" s="1343"/>
      <c r="O80" s="1343"/>
      <c r="P80" s="1358" t="s">
        <v>886</v>
      </c>
      <c r="Q80" s="1359">
        <v>310405600.70849866</v>
      </c>
      <c r="R80" s="1358" t="s">
        <v>927</v>
      </c>
      <c r="S80" s="1336"/>
      <c r="T80" s="1345" t="str">
        <f t="shared" si="20"/>
        <v>4.13.01</v>
      </c>
      <c r="U80" s="1352" t="str">
        <f t="shared" si="17"/>
        <v>JALAN</v>
      </c>
      <c r="V80" s="1352">
        <f t="shared" si="18"/>
        <v>10</v>
      </c>
      <c r="W80" s="1351">
        <f t="shared" si="21"/>
        <v>31040559.070849866</v>
      </c>
      <c r="X80" s="1351">
        <f t="shared" si="19"/>
        <v>2</v>
      </c>
      <c r="Y80" s="1351">
        <f t="shared" si="22"/>
        <v>62081118.141699731</v>
      </c>
      <c r="Z80" s="1351">
        <f t="shared" si="15"/>
        <v>3</v>
      </c>
      <c r="AA80" s="1351">
        <f t="shared" si="23"/>
        <v>31040559.070849866</v>
      </c>
      <c r="AB80" s="1351">
        <f t="shared" si="24"/>
        <v>31040559.070849866</v>
      </c>
      <c r="AC80" s="1351">
        <f t="shared" si="25"/>
        <v>31040559.070849866</v>
      </c>
      <c r="AD80" s="1351">
        <f t="shared" si="26"/>
        <v>31040559.070849866</v>
      </c>
      <c r="AE80" s="1351">
        <f t="shared" si="27"/>
        <v>31040559.070849866</v>
      </c>
      <c r="AF80" s="1345">
        <f t="shared" si="16"/>
        <v>2011</v>
      </c>
      <c r="AG80" s="1360">
        <f t="shared" si="28"/>
        <v>93121687.212549597</v>
      </c>
      <c r="AH80" s="1350">
        <f t="shared" si="29"/>
        <v>217283913.49594906</v>
      </c>
    </row>
    <row r="81" spans="1:34" s="1151" customFormat="1" ht="34" hidden="1" customHeight="1">
      <c r="A81" s="1341" t="s">
        <v>3648</v>
      </c>
      <c r="B81" s="1342"/>
      <c r="C81" s="1343"/>
      <c r="D81" s="1355" t="s">
        <v>3902</v>
      </c>
      <c r="E81" s="1356"/>
      <c r="F81" s="1357" t="s">
        <v>1053</v>
      </c>
      <c r="G81" s="1336"/>
      <c r="H81" s="1336"/>
      <c r="I81" s="1336"/>
      <c r="J81" s="1343"/>
      <c r="K81" s="1355" t="s">
        <v>3901</v>
      </c>
      <c r="L81" s="1358">
        <v>2011</v>
      </c>
      <c r="M81" s="1358" t="s">
        <v>1992</v>
      </c>
      <c r="N81" s="1343"/>
      <c r="O81" s="1343"/>
      <c r="P81" s="1358" t="s">
        <v>886</v>
      </c>
      <c r="Q81" s="1359">
        <v>210087033.65702429</v>
      </c>
      <c r="R81" s="1358" t="s">
        <v>927</v>
      </c>
      <c r="S81" s="1336"/>
      <c r="T81" s="1345" t="str">
        <f t="shared" si="20"/>
        <v>4.13.01</v>
      </c>
      <c r="U81" s="1352" t="str">
        <f t="shared" si="17"/>
        <v>JALAN</v>
      </c>
      <c r="V81" s="1352">
        <f t="shared" si="18"/>
        <v>10</v>
      </c>
      <c r="W81" s="1351">
        <f t="shared" si="21"/>
        <v>21008702.365702428</v>
      </c>
      <c r="X81" s="1351">
        <f t="shared" si="19"/>
        <v>2</v>
      </c>
      <c r="Y81" s="1351">
        <f t="shared" si="22"/>
        <v>42017404.731404856</v>
      </c>
      <c r="Z81" s="1351">
        <f t="shared" si="15"/>
        <v>3</v>
      </c>
      <c r="AA81" s="1351">
        <f t="shared" si="23"/>
        <v>21008702.365702428</v>
      </c>
      <c r="AB81" s="1351">
        <f t="shared" si="24"/>
        <v>21008702.365702428</v>
      </c>
      <c r="AC81" s="1351">
        <f t="shared" si="25"/>
        <v>21008702.365702428</v>
      </c>
      <c r="AD81" s="1351">
        <f t="shared" si="26"/>
        <v>21008702.365702428</v>
      </c>
      <c r="AE81" s="1351">
        <f t="shared" si="27"/>
        <v>21008702.365702428</v>
      </c>
      <c r="AF81" s="1345">
        <f t="shared" si="16"/>
        <v>2011</v>
      </c>
      <c r="AG81" s="1360">
        <f t="shared" si="28"/>
        <v>63026117.097107321</v>
      </c>
      <c r="AH81" s="1350">
        <f t="shared" si="29"/>
        <v>147060916.559917</v>
      </c>
    </row>
    <row r="82" spans="1:34" s="1151" customFormat="1" ht="34" hidden="1" customHeight="1">
      <c r="A82" s="1341" t="s">
        <v>3648</v>
      </c>
      <c r="B82" s="1342"/>
      <c r="C82" s="1343"/>
      <c r="D82" s="1355" t="s">
        <v>3900</v>
      </c>
      <c r="E82" s="1356"/>
      <c r="F82" s="1357" t="s">
        <v>1055</v>
      </c>
      <c r="G82" s="1336"/>
      <c r="H82" s="1336"/>
      <c r="I82" s="1336"/>
      <c r="J82" s="1343"/>
      <c r="K82" s="1355" t="s">
        <v>1458</v>
      </c>
      <c r="L82" s="1358">
        <v>2011</v>
      </c>
      <c r="M82" s="1358" t="s">
        <v>1993</v>
      </c>
      <c r="N82" s="1343"/>
      <c r="O82" s="1343"/>
      <c r="P82" s="1358" t="s">
        <v>886</v>
      </c>
      <c r="Q82" s="1359">
        <v>428205979.67225975</v>
      </c>
      <c r="R82" s="1358" t="s">
        <v>927</v>
      </c>
      <c r="S82" s="1336"/>
      <c r="T82" s="1345" t="str">
        <f t="shared" si="20"/>
        <v>4.13.01</v>
      </c>
      <c r="U82" s="1352" t="str">
        <f t="shared" si="17"/>
        <v>JALAN</v>
      </c>
      <c r="V82" s="1352">
        <f t="shared" si="18"/>
        <v>10</v>
      </c>
      <c r="W82" s="1351">
        <f t="shared" si="21"/>
        <v>42820596.967225976</v>
      </c>
      <c r="X82" s="1351">
        <f t="shared" si="19"/>
        <v>2</v>
      </c>
      <c r="Y82" s="1351">
        <f t="shared" si="22"/>
        <v>85641193.934451953</v>
      </c>
      <c r="Z82" s="1351">
        <f t="shared" si="15"/>
        <v>3</v>
      </c>
      <c r="AA82" s="1351">
        <f t="shared" si="23"/>
        <v>42820596.967225976</v>
      </c>
      <c r="AB82" s="1351">
        <f t="shared" si="24"/>
        <v>42820596.967225976</v>
      </c>
      <c r="AC82" s="1351">
        <f t="shared" si="25"/>
        <v>42820596.967225976</v>
      </c>
      <c r="AD82" s="1351">
        <f t="shared" si="26"/>
        <v>42820596.967225976</v>
      </c>
      <c r="AE82" s="1351">
        <f t="shared" si="27"/>
        <v>42820596.967225976</v>
      </c>
      <c r="AF82" s="1345">
        <f t="shared" si="16"/>
        <v>2011</v>
      </c>
      <c r="AG82" s="1360">
        <f t="shared" si="28"/>
        <v>128461800.90167791</v>
      </c>
      <c r="AH82" s="1350">
        <f t="shared" si="29"/>
        <v>299744178.77058184</v>
      </c>
    </row>
    <row r="83" spans="1:34" s="1151" customFormat="1" ht="34" hidden="1" customHeight="1">
      <c r="A83" s="1341" t="s">
        <v>3648</v>
      </c>
      <c r="B83" s="1342"/>
      <c r="C83" s="1343"/>
      <c r="D83" s="1355" t="s">
        <v>3899</v>
      </c>
      <c r="E83" s="1356"/>
      <c r="F83" s="1357" t="s">
        <v>1060</v>
      </c>
      <c r="G83" s="1336"/>
      <c r="H83" s="1336"/>
      <c r="I83" s="1336"/>
      <c r="J83" s="1343"/>
      <c r="K83" s="1355" t="s">
        <v>3856</v>
      </c>
      <c r="L83" s="1358">
        <v>2011</v>
      </c>
      <c r="M83" s="1358" t="s">
        <v>1994</v>
      </c>
      <c r="N83" s="1343"/>
      <c r="O83" s="1343"/>
      <c r="P83" s="1358" t="s">
        <v>886</v>
      </c>
      <c r="Q83" s="1359">
        <v>229582347.15790293</v>
      </c>
      <c r="R83" s="1358" t="s">
        <v>927</v>
      </c>
      <c r="S83" s="1336"/>
      <c r="T83" s="1345" t="str">
        <f t="shared" si="20"/>
        <v>4.13.01</v>
      </c>
      <c r="U83" s="1352" t="str">
        <f t="shared" si="17"/>
        <v>JALAN</v>
      </c>
      <c r="V83" s="1352">
        <f t="shared" si="18"/>
        <v>10</v>
      </c>
      <c r="W83" s="1351">
        <f t="shared" si="21"/>
        <v>22958233.715790294</v>
      </c>
      <c r="X83" s="1351">
        <f t="shared" si="19"/>
        <v>2</v>
      </c>
      <c r="Y83" s="1351">
        <f t="shared" si="22"/>
        <v>45916467.431580588</v>
      </c>
      <c r="Z83" s="1351">
        <f t="shared" si="15"/>
        <v>3</v>
      </c>
      <c r="AA83" s="1351">
        <f t="shared" si="23"/>
        <v>22958233.715790294</v>
      </c>
      <c r="AB83" s="1351">
        <f t="shared" si="24"/>
        <v>22958233.715790294</v>
      </c>
      <c r="AC83" s="1351">
        <f t="shared" si="25"/>
        <v>22958233.715790294</v>
      </c>
      <c r="AD83" s="1351">
        <f t="shared" si="26"/>
        <v>22958233.715790294</v>
      </c>
      <c r="AE83" s="1351">
        <f t="shared" si="27"/>
        <v>22958233.715790294</v>
      </c>
      <c r="AF83" s="1345">
        <f t="shared" si="16"/>
        <v>2011</v>
      </c>
      <c r="AG83" s="1360">
        <f t="shared" si="28"/>
        <v>68874711.147370845</v>
      </c>
      <c r="AH83" s="1350">
        <f t="shared" si="29"/>
        <v>160707636.01053205</v>
      </c>
    </row>
    <row r="84" spans="1:34" s="1151" customFormat="1" ht="34" hidden="1" customHeight="1">
      <c r="A84" s="1341" t="s">
        <v>3648</v>
      </c>
      <c r="B84" s="1342"/>
      <c r="C84" s="1343"/>
      <c r="D84" s="1355" t="s">
        <v>3898</v>
      </c>
      <c r="E84" s="1356"/>
      <c r="F84" s="1357" t="s">
        <v>1065</v>
      </c>
      <c r="G84" s="1336"/>
      <c r="H84" s="1336"/>
      <c r="I84" s="1336"/>
      <c r="J84" s="1343"/>
      <c r="K84" s="1355" t="s">
        <v>1104</v>
      </c>
      <c r="L84" s="1358">
        <v>2011</v>
      </c>
      <c r="M84" s="1358" t="s">
        <v>1995</v>
      </c>
      <c r="N84" s="1343"/>
      <c r="O84" s="1343"/>
      <c r="P84" s="1358" t="s">
        <v>886</v>
      </c>
      <c r="Q84" s="1359">
        <v>145473922.89410347</v>
      </c>
      <c r="R84" s="1358" t="s">
        <v>927</v>
      </c>
      <c r="S84" s="1336"/>
      <c r="T84" s="1345" t="str">
        <f t="shared" si="20"/>
        <v>4.13.01</v>
      </c>
      <c r="U84" s="1352" t="str">
        <f t="shared" si="17"/>
        <v>JALAN</v>
      </c>
      <c r="V84" s="1352">
        <f t="shared" si="18"/>
        <v>10</v>
      </c>
      <c r="W84" s="1351">
        <f t="shared" si="21"/>
        <v>14547391.289410347</v>
      </c>
      <c r="X84" s="1351">
        <f t="shared" si="19"/>
        <v>2</v>
      </c>
      <c r="Y84" s="1351">
        <f t="shared" si="22"/>
        <v>29094782.578820694</v>
      </c>
      <c r="Z84" s="1351">
        <f t="shared" si="15"/>
        <v>3</v>
      </c>
      <c r="AA84" s="1351">
        <f t="shared" si="23"/>
        <v>14547391.289410347</v>
      </c>
      <c r="AB84" s="1351">
        <f t="shared" si="24"/>
        <v>14547391.289410347</v>
      </c>
      <c r="AC84" s="1351">
        <f t="shared" si="25"/>
        <v>14547391.289410347</v>
      </c>
      <c r="AD84" s="1351">
        <f t="shared" si="26"/>
        <v>14547391.289410347</v>
      </c>
      <c r="AE84" s="1351">
        <f t="shared" si="27"/>
        <v>14547391.289410347</v>
      </c>
      <c r="AF84" s="1345">
        <f t="shared" si="16"/>
        <v>2011</v>
      </c>
      <c r="AG84" s="1360">
        <f t="shared" si="28"/>
        <v>43642183.868231028</v>
      </c>
      <c r="AH84" s="1350">
        <f t="shared" si="29"/>
        <v>101831739.02587244</v>
      </c>
    </row>
    <row r="85" spans="1:34" s="1151" customFormat="1" ht="34" hidden="1" customHeight="1">
      <c r="A85" s="1341" t="s">
        <v>3648</v>
      </c>
      <c r="B85" s="1342"/>
      <c r="C85" s="1343"/>
      <c r="D85" s="1355" t="s">
        <v>3897</v>
      </c>
      <c r="E85" s="1356"/>
      <c r="F85" s="1357" t="s">
        <v>1072</v>
      </c>
      <c r="G85" s="1336"/>
      <c r="H85" s="1336"/>
      <c r="I85" s="1336"/>
      <c r="J85" s="1343"/>
      <c r="K85" s="1355" t="s">
        <v>1348</v>
      </c>
      <c r="L85" s="1358">
        <v>2011</v>
      </c>
      <c r="M85" s="1358" t="s">
        <v>1996</v>
      </c>
      <c r="N85" s="1343"/>
      <c r="O85" s="1343"/>
      <c r="P85" s="1358" t="s">
        <v>886</v>
      </c>
      <c r="Q85" s="1359">
        <v>79866212.713716477</v>
      </c>
      <c r="R85" s="1358" t="s">
        <v>927</v>
      </c>
      <c r="S85" s="1336"/>
      <c r="T85" s="1345" t="str">
        <f t="shared" si="20"/>
        <v>4.13.01</v>
      </c>
      <c r="U85" s="1352" t="str">
        <f t="shared" si="17"/>
        <v>JALAN</v>
      </c>
      <c r="V85" s="1352">
        <f t="shared" si="18"/>
        <v>10</v>
      </c>
      <c r="W85" s="1351">
        <f t="shared" si="21"/>
        <v>7986620.2713716477</v>
      </c>
      <c r="X85" s="1351">
        <f t="shared" si="19"/>
        <v>2</v>
      </c>
      <c r="Y85" s="1351">
        <f t="shared" si="22"/>
        <v>15973240.542743295</v>
      </c>
      <c r="Z85" s="1351">
        <f t="shared" si="15"/>
        <v>3</v>
      </c>
      <c r="AA85" s="1351">
        <f t="shared" si="23"/>
        <v>7986620.2713716477</v>
      </c>
      <c r="AB85" s="1351">
        <f t="shared" si="24"/>
        <v>7986620.2713716477</v>
      </c>
      <c r="AC85" s="1351">
        <f t="shared" si="25"/>
        <v>7986620.2713716477</v>
      </c>
      <c r="AD85" s="1351">
        <f t="shared" si="26"/>
        <v>7986620.2713716477</v>
      </c>
      <c r="AE85" s="1351">
        <f t="shared" si="27"/>
        <v>7986620.2713716477</v>
      </c>
      <c r="AF85" s="1345">
        <f t="shared" si="16"/>
        <v>2011</v>
      </c>
      <c r="AG85" s="1360">
        <f t="shared" si="28"/>
        <v>23959870.814114943</v>
      </c>
      <c r="AH85" s="1350">
        <f t="shared" si="29"/>
        <v>55906341.899601534</v>
      </c>
    </row>
    <row r="86" spans="1:34" s="1151" customFormat="1" ht="34" hidden="1" customHeight="1">
      <c r="A86" s="1341" t="s">
        <v>3648</v>
      </c>
      <c r="B86" s="1342"/>
      <c r="C86" s="1343"/>
      <c r="D86" s="1355" t="s">
        <v>1964</v>
      </c>
      <c r="E86" s="1356"/>
      <c r="F86" s="1358"/>
      <c r="G86" s="1336"/>
      <c r="H86" s="1336"/>
      <c r="I86" s="1336"/>
      <c r="J86" s="1343"/>
      <c r="K86" s="1355" t="s">
        <v>3896</v>
      </c>
      <c r="L86" s="1358">
        <v>2011</v>
      </c>
      <c r="M86" s="1358"/>
      <c r="N86" s="1343"/>
      <c r="O86" s="1343"/>
      <c r="P86" s="1358" t="s">
        <v>886</v>
      </c>
      <c r="Q86" s="1359">
        <v>38958538</v>
      </c>
      <c r="R86" s="1358" t="s">
        <v>927</v>
      </c>
      <c r="S86" s="1336"/>
      <c r="T86" s="1345" t="str">
        <f t="shared" si="20"/>
        <v>4.13.01</v>
      </c>
      <c r="U86" s="1352" t="str">
        <f t="shared" si="17"/>
        <v>JALAN</v>
      </c>
      <c r="V86" s="1352">
        <f t="shared" si="18"/>
        <v>10</v>
      </c>
      <c r="W86" s="1351">
        <f t="shared" si="21"/>
        <v>3895852.8</v>
      </c>
      <c r="X86" s="1351">
        <f t="shared" si="19"/>
        <v>2</v>
      </c>
      <c r="Y86" s="1351">
        <f t="shared" si="22"/>
        <v>7791705.5999999996</v>
      </c>
      <c r="Z86" s="1351">
        <f t="shared" si="15"/>
        <v>3</v>
      </c>
      <c r="AA86" s="1351">
        <f t="shared" si="23"/>
        <v>3895852.8</v>
      </c>
      <c r="AB86" s="1351">
        <f t="shared" si="24"/>
        <v>3895852.8</v>
      </c>
      <c r="AC86" s="1351">
        <f t="shared" si="25"/>
        <v>3895852.8</v>
      </c>
      <c r="AD86" s="1351">
        <f t="shared" si="26"/>
        <v>3895852.8</v>
      </c>
      <c r="AE86" s="1351">
        <f t="shared" si="27"/>
        <v>3895852.8</v>
      </c>
      <c r="AF86" s="1345">
        <f t="shared" si="16"/>
        <v>2011</v>
      </c>
      <c r="AG86" s="1360">
        <f t="shared" si="28"/>
        <v>11687568.399999999</v>
      </c>
      <c r="AH86" s="1350">
        <f t="shared" si="29"/>
        <v>27270969.599999998</v>
      </c>
    </row>
    <row r="87" spans="1:34" s="1151" customFormat="1" ht="34" hidden="1" customHeight="1">
      <c r="A87" s="1341" t="s">
        <v>3648</v>
      </c>
      <c r="B87" s="1342"/>
      <c r="C87" s="1343"/>
      <c r="D87" s="1355" t="s">
        <v>1964</v>
      </c>
      <c r="E87" s="1356"/>
      <c r="F87" s="1358"/>
      <c r="G87" s="1336"/>
      <c r="H87" s="1336"/>
      <c r="I87" s="1336"/>
      <c r="J87" s="1343"/>
      <c r="K87" s="1355" t="s">
        <v>961</v>
      </c>
      <c r="L87" s="1358">
        <v>2011</v>
      </c>
      <c r="M87" s="1358"/>
      <c r="N87" s="1343"/>
      <c r="O87" s="1343"/>
      <c r="P87" s="1358" t="s">
        <v>886</v>
      </c>
      <c r="Q87" s="1359">
        <v>48145784</v>
      </c>
      <c r="R87" s="1358" t="s">
        <v>927</v>
      </c>
      <c r="S87" s="1336"/>
      <c r="T87" s="1345" t="str">
        <f t="shared" si="20"/>
        <v>4.13.01</v>
      </c>
      <c r="U87" s="1352" t="str">
        <f t="shared" si="17"/>
        <v>JALAN</v>
      </c>
      <c r="V87" s="1352">
        <f t="shared" si="18"/>
        <v>10</v>
      </c>
      <c r="W87" s="1351">
        <f t="shared" si="21"/>
        <v>4814577.4000000004</v>
      </c>
      <c r="X87" s="1351">
        <f t="shared" si="19"/>
        <v>2</v>
      </c>
      <c r="Y87" s="1351">
        <f t="shared" si="22"/>
        <v>9629154.8000000007</v>
      </c>
      <c r="Z87" s="1351">
        <f t="shared" si="15"/>
        <v>3</v>
      </c>
      <c r="AA87" s="1351">
        <f t="shared" si="23"/>
        <v>4814577.4000000004</v>
      </c>
      <c r="AB87" s="1351">
        <f t="shared" si="24"/>
        <v>4814577.4000000004</v>
      </c>
      <c r="AC87" s="1351">
        <f t="shared" si="25"/>
        <v>4814577.4000000004</v>
      </c>
      <c r="AD87" s="1351">
        <f t="shared" si="26"/>
        <v>4814577.4000000004</v>
      </c>
      <c r="AE87" s="1351">
        <f t="shared" si="27"/>
        <v>4814577.4000000004</v>
      </c>
      <c r="AF87" s="1345">
        <f t="shared" si="16"/>
        <v>2011</v>
      </c>
      <c r="AG87" s="1360">
        <f t="shared" si="28"/>
        <v>14443742.200000003</v>
      </c>
      <c r="AH87" s="1350">
        <f t="shared" si="29"/>
        <v>33702041.800000004</v>
      </c>
    </row>
    <row r="88" spans="1:34" s="1151" customFormat="1" ht="34" hidden="1" customHeight="1">
      <c r="A88" s="1341" t="s">
        <v>3648</v>
      </c>
      <c r="B88" s="1342"/>
      <c r="C88" s="1343"/>
      <c r="D88" s="1355" t="s">
        <v>1964</v>
      </c>
      <c r="E88" s="1356"/>
      <c r="F88" s="1358"/>
      <c r="G88" s="1336"/>
      <c r="H88" s="1336"/>
      <c r="I88" s="1336"/>
      <c r="J88" s="1343"/>
      <c r="K88" s="1355"/>
      <c r="L88" s="1358">
        <v>2011</v>
      </c>
      <c r="M88" s="1358"/>
      <c r="N88" s="1343"/>
      <c r="O88" s="1343"/>
      <c r="P88" s="1358" t="s">
        <v>886</v>
      </c>
      <c r="Q88" s="1359">
        <v>33259062</v>
      </c>
      <c r="R88" s="1358"/>
      <c r="S88" s="1336"/>
      <c r="T88" s="1345" t="str">
        <f t="shared" si="20"/>
        <v>4.13.01</v>
      </c>
      <c r="U88" s="1352" t="str">
        <f t="shared" si="17"/>
        <v>JALAN</v>
      </c>
      <c r="V88" s="1352">
        <f t="shared" si="18"/>
        <v>10</v>
      </c>
      <c r="W88" s="1351">
        <f t="shared" si="21"/>
        <v>3325905.2</v>
      </c>
      <c r="X88" s="1351">
        <f t="shared" si="19"/>
        <v>2</v>
      </c>
      <c r="Y88" s="1351">
        <f t="shared" si="22"/>
        <v>6651810.4000000004</v>
      </c>
      <c r="Z88" s="1351">
        <f t="shared" si="15"/>
        <v>3</v>
      </c>
      <c r="AA88" s="1351">
        <f t="shared" si="23"/>
        <v>3325905.2</v>
      </c>
      <c r="AB88" s="1351">
        <f t="shared" si="24"/>
        <v>3325905.2</v>
      </c>
      <c r="AC88" s="1351">
        <f t="shared" si="25"/>
        <v>3325905.2</v>
      </c>
      <c r="AD88" s="1351">
        <f t="shared" si="26"/>
        <v>3325905.2</v>
      </c>
      <c r="AE88" s="1351">
        <f t="shared" si="27"/>
        <v>3325905.2</v>
      </c>
      <c r="AF88" s="1345">
        <f t="shared" si="16"/>
        <v>2011</v>
      </c>
      <c r="AG88" s="1360">
        <f t="shared" si="28"/>
        <v>9977725.6000000015</v>
      </c>
      <c r="AH88" s="1350">
        <f t="shared" si="29"/>
        <v>23281336.400000002</v>
      </c>
    </row>
    <row r="89" spans="1:34" s="1151" customFormat="1" ht="34" hidden="1" customHeight="1">
      <c r="A89" s="1341" t="s">
        <v>3648</v>
      </c>
      <c r="B89" s="1342"/>
      <c r="C89" s="1343"/>
      <c r="D89" s="1355" t="s">
        <v>1964</v>
      </c>
      <c r="E89" s="1356"/>
      <c r="F89" s="1358"/>
      <c r="G89" s="1336"/>
      <c r="H89" s="1336"/>
      <c r="I89" s="1336"/>
      <c r="J89" s="1343"/>
      <c r="K89" s="1355" t="s">
        <v>3895</v>
      </c>
      <c r="L89" s="1358">
        <v>2011</v>
      </c>
      <c r="M89" s="1358"/>
      <c r="N89" s="1343"/>
      <c r="O89" s="1343"/>
      <c r="P89" s="1358" t="s">
        <v>886</v>
      </c>
      <c r="Q89" s="1359">
        <v>37643820</v>
      </c>
      <c r="R89" s="1358" t="s">
        <v>927</v>
      </c>
      <c r="S89" s="1336"/>
      <c r="T89" s="1345" t="str">
        <f t="shared" si="20"/>
        <v>4.13.01</v>
      </c>
      <c r="U89" s="1352" t="str">
        <f t="shared" si="17"/>
        <v>JALAN</v>
      </c>
      <c r="V89" s="1352">
        <f t="shared" si="18"/>
        <v>10</v>
      </c>
      <c r="W89" s="1351">
        <f t="shared" si="21"/>
        <v>3764381</v>
      </c>
      <c r="X89" s="1351">
        <f t="shared" si="19"/>
        <v>2</v>
      </c>
      <c r="Y89" s="1351">
        <f t="shared" si="22"/>
        <v>7528762</v>
      </c>
      <c r="Z89" s="1351">
        <f t="shared" si="15"/>
        <v>3</v>
      </c>
      <c r="AA89" s="1351">
        <f t="shared" si="23"/>
        <v>3764381</v>
      </c>
      <c r="AB89" s="1351">
        <f t="shared" si="24"/>
        <v>3764381</v>
      </c>
      <c r="AC89" s="1351">
        <f t="shared" si="25"/>
        <v>3764381</v>
      </c>
      <c r="AD89" s="1351">
        <f t="shared" si="26"/>
        <v>3764381</v>
      </c>
      <c r="AE89" s="1351">
        <f t="shared" si="27"/>
        <v>3764381</v>
      </c>
      <c r="AF89" s="1345">
        <f t="shared" si="16"/>
        <v>2011</v>
      </c>
      <c r="AG89" s="1360">
        <f t="shared" si="28"/>
        <v>11293153</v>
      </c>
      <c r="AH89" s="1350">
        <f t="shared" si="29"/>
        <v>26350667</v>
      </c>
    </row>
    <row r="90" spans="1:34" s="1151" customFormat="1" ht="34" hidden="1" customHeight="1">
      <c r="A90" s="1341" t="s">
        <v>3648</v>
      </c>
      <c r="B90" s="1342"/>
      <c r="C90" s="1343"/>
      <c r="D90" s="1355" t="s">
        <v>1964</v>
      </c>
      <c r="E90" s="1356"/>
      <c r="F90" s="1358"/>
      <c r="G90" s="1336"/>
      <c r="H90" s="1336"/>
      <c r="I90" s="1336"/>
      <c r="J90" s="1343"/>
      <c r="K90" s="1355" t="s">
        <v>961</v>
      </c>
      <c r="L90" s="1358">
        <v>2011</v>
      </c>
      <c r="M90" s="1358"/>
      <c r="N90" s="1343"/>
      <c r="O90" s="1343"/>
      <c r="P90" s="1358" t="s">
        <v>886</v>
      </c>
      <c r="Q90" s="1359">
        <v>26071889</v>
      </c>
      <c r="R90" s="1358" t="s">
        <v>927</v>
      </c>
      <c r="S90" s="1336"/>
      <c r="T90" s="1345" t="str">
        <f t="shared" si="20"/>
        <v>4.13.01</v>
      </c>
      <c r="U90" s="1352" t="str">
        <f t="shared" si="17"/>
        <v>JALAN</v>
      </c>
      <c r="V90" s="1352">
        <f t="shared" si="18"/>
        <v>10</v>
      </c>
      <c r="W90" s="1351">
        <f t="shared" si="21"/>
        <v>2607187.9</v>
      </c>
      <c r="X90" s="1351">
        <f t="shared" si="19"/>
        <v>2</v>
      </c>
      <c r="Y90" s="1351">
        <f t="shared" si="22"/>
        <v>5214375.8</v>
      </c>
      <c r="Z90" s="1351">
        <f t="shared" si="15"/>
        <v>3</v>
      </c>
      <c r="AA90" s="1351">
        <f t="shared" si="23"/>
        <v>2607187.9</v>
      </c>
      <c r="AB90" s="1351">
        <f t="shared" si="24"/>
        <v>2607187.9</v>
      </c>
      <c r="AC90" s="1351">
        <f t="shared" si="25"/>
        <v>2607187.9</v>
      </c>
      <c r="AD90" s="1351">
        <f t="shared" si="26"/>
        <v>2607187.9</v>
      </c>
      <c r="AE90" s="1351">
        <f t="shared" si="27"/>
        <v>2607187.9</v>
      </c>
      <c r="AF90" s="1345">
        <f t="shared" si="16"/>
        <v>2011</v>
      </c>
      <c r="AG90" s="1360">
        <f t="shared" si="28"/>
        <v>7821573.6999999993</v>
      </c>
      <c r="AH90" s="1350">
        <f t="shared" si="29"/>
        <v>18250315.299999997</v>
      </c>
    </row>
    <row r="91" spans="1:34" s="1151" customFormat="1" ht="34" hidden="1" customHeight="1">
      <c r="A91" s="1341" t="s">
        <v>3648</v>
      </c>
      <c r="B91" s="1342"/>
      <c r="C91" s="1343"/>
      <c r="D91" s="1355" t="s">
        <v>3894</v>
      </c>
      <c r="E91" s="1356"/>
      <c r="F91" s="1358"/>
      <c r="G91" s="1336"/>
      <c r="H91" s="1336"/>
      <c r="I91" s="1336"/>
      <c r="J91" s="1343"/>
      <c r="K91" s="1355" t="s">
        <v>1142</v>
      </c>
      <c r="L91" s="1358">
        <v>2012</v>
      </c>
      <c r="M91" s="1358"/>
      <c r="N91" s="1343"/>
      <c r="O91" s="1343"/>
      <c r="P91" s="1358" t="s">
        <v>886</v>
      </c>
      <c r="Q91" s="1359">
        <v>1963281008.5936604</v>
      </c>
      <c r="R91" s="1358" t="s">
        <v>927</v>
      </c>
      <c r="S91" s="1336"/>
      <c r="T91" s="1345" t="str">
        <f t="shared" si="20"/>
        <v>4.13.01</v>
      </c>
      <c r="U91" s="1352" t="str">
        <f t="shared" si="17"/>
        <v>JALAN</v>
      </c>
      <c r="V91" s="1352">
        <f t="shared" si="18"/>
        <v>10</v>
      </c>
      <c r="W91" s="1351">
        <f t="shared" si="21"/>
        <v>196328099.85936603</v>
      </c>
      <c r="X91" s="1351">
        <f t="shared" si="19"/>
        <v>1</v>
      </c>
      <c r="Y91" s="1351">
        <f t="shared" si="22"/>
        <v>196328099.85936603</v>
      </c>
      <c r="Z91" s="1351">
        <f t="shared" si="15"/>
        <v>2</v>
      </c>
      <c r="AA91" s="1351">
        <f t="shared" si="23"/>
        <v>196328099.85936603</v>
      </c>
      <c r="AB91" s="1351">
        <f t="shared" si="24"/>
        <v>196328099.85936603</v>
      </c>
      <c r="AC91" s="1351">
        <f t="shared" si="25"/>
        <v>196328099.85936603</v>
      </c>
      <c r="AD91" s="1351">
        <f t="shared" si="26"/>
        <v>196328099.85936603</v>
      </c>
      <c r="AE91" s="1351">
        <f t="shared" si="27"/>
        <v>196328099.85936603</v>
      </c>
      <c r="AF91" s="1345">
        <f t="shared" si="16"/>
        <v>2012</v>
      </c>
      <c r="AG91" s="1360">
        <f t="shared" si="28"/>
        <v>785312409.43746424</v>
      </c>
      <c r="AH91" s="1350">
        <f t="shared" si="29"/>
        <v>1177968599.1561961</v>
      </c>
    </row>
    <row r="92" spans="1:34" s="1151" customFormat="1" ht="34" hidden="1" customHeight="1">
      <c r="A92" s="1341" t="s">
        <v>3648</v>
      </c>
      <c r="B92" s="1342"/>
      <c r="C92" s="1343"/>
      <c r="D92" s="1355" t="s">
        <v>3893</v>
      </c>
      <c r="E92" s="1356" t="s">
        <v>4105</v>
      </c>
      <c r="F92" s="1358"/>
      <c r="G92" s="1336"/>
      <c r="H92" s="1336"/>
      <c r="I92" s="1336"/>
      <c r="J92" s="1343"/>
      <c r="K92" s="1355" t="s">
        <v>1142</v>
      </c>
      <c r="L92" s="1358">
        <v>2012</v>
      </c>
      <c r="M92" s="1358"/>
      <c r="N92" s="1343"/>
      <c r="O92" s="1343"/>
      <c r="P92" s="1358" t="s">
        <v>886</v>
      </c>
      <c r="Q92" s="1359">
        <v>1259366020.1133325</v>
      </c>
      <c r="R92" s="1358" t="s">
        <v>927</v>
      </c>
      <c r="S92" s="1336"/>
      <c r="T92" s="1345" t="str">
        <f t="shared" si="20"/>
        <v>4.13.01</v>
      </c>
      <c r="U92" s="1352" t="str">
        <f t="shared" si="17"/>
        <v>JALAN</v>
      </c>
      <c r="V92" s="1352">
        <f t="shared" si="18"/>
        <v>10</v>
      </c>
      <c r="W92" s="1351">
        <f t="shared" si="21"/>
        <v>125936601.01133326</v>
      </c>
      <c r="X92" s="1351">
        <f t="shared" si="19"/>
        <v>1</v>
      </c>
      <c r="Y92" s="1351">
        <f t="shared" si="22"/>
        <v>125936601.01133326</v>
      </c>
      <c r="Z92" s="1351">
        <f t="shared" si="15"/>
        <v>2</v>
      </c>
      <c r="AA92" s="1351">
        <f t="shared" si="23"/>
        <v>125936601.01133326</v>
      </c>
      <c r="AB92" s="1351">
        <f t="shared" si="24"/>
        <v>125936601.01133326</v>
      </c>
      <c r="AC92" s="1351">
        <f t="shared" si="25"/>
        <v>125936601.01133326</v>
      </c>
      <c r="AD92" s="1351">
        <f t="shared" si="26"/>
        <v>125936601.01133326</v>
      </c>
      <c r="AE92" s="1351">
        <f t="shared" si="27"/>
        <v>125936601.01133326</v>
      </c>
      <c r="AF92" s="1345">
        <f t="shared" si="16"/>
        <v>2012</v>
      </c>
      <c r="AG92" s="1360">
        <f t="shared" si="28"/>
        <v>503746414.04533303</v>
      </c>
      <c r="AH92" s="1350">
        <f t="shared" si="29"/>
        <v>755619606.06799948</v>
      </c>
    </row>
    <row r="93" spans="1:34" s="1151" customFormat="1" ht="34" hidden="1" customHeight="1">
      <c r="A93" s="1341" t="s">
        <v>3648</v>
      </c>
      <c r="B93" s="1342"/>
      <c r="C93" s="1343"/>
      <c r="D93" s="1355" t="s">
        <v>3892</v>
      </c>
      <c r="E93" s="1356" t="s">
        <v>4105</v>
      </c>
      <c r="F93" s="1358"/>
      <c r="G93" s="1336"/>
      <c r="H93" s="1336"/>
      <c r="I93" s="1336"/>
      <c r="J93" s="1343"/>
      <c r="K93" s="1355" t="s">
        <v>961</v>
      </c>
      <c r="L93" s="1358">
        <v>2012</v>
      </c>
      <c r="M93" s="1358" t="s">
        <v>1997</v>
      </c>
      <c r="N93" s="1343"/>
      <c r="O93" s="1343"/>
      <c r="P93" s="1358" t="s">
        <v>886</v>
      </c>
      <c r="Q93" s="1359">
        <v>99982683.668142885</v>
      </c>
      <c r="R93" s="1358" t="s">
        <v>927</v>
      </c>
      <c r="S93" s="1336"/>
      <c r="T93" s="1345" t="str">
        <f t="shared" si="20"/>
        <v>4.13.01</v>
      </c>
      <c r="U93" s="1352" t="str">
        <f t="shared" si="17"/>
        <v>JALAN</v>
      </c>
      <c r="V93" s="1352">
        <f t="shared" si="18"/>
        <v>10</v>
      </c>
      <c r="W93" s="1351">
        <f t="shared" si="21"/>
        <v>9998267.3668142892</v>
      </c>
      <c r="X93" s="1351">
        <f t="shared" si="19"/>
        <v>1</v>
      </c>
      <c r="Y93" s="1351">
        <f t="shared" si="22"/>
        <v>9998267.3668142892</v>
      </c>
      <c r="Z93" s="1351">
        <f t="shared" si="15"/>
        <v>2</v>
      </c>
      <c r="AA93" s="1351">
        <f t="shared" si="23"/>
        <v>9998267.3668142892</v>
      </c>
      <c r="AB93" s="1351">
        <f t="shared" si="24"/>
        <v>9998267.3668142892</v>
      </c>
      <c r="AC93" s="1351">
        <f t="shared" si="25"/>
        <v>9998267.3668142892</v>
      </c>
      <c r="AD93" s="1351">
        <f t="shared" si="26"/>
        <v>9998267.3668142892</v>
      </c>
      <c r="AE93" s="1351">
        <f t="shared" si="27"/>
        <v>9998267.3668142892</v>
      </c>
      <c r="AF93" s="1345">
        <f t="shared" si="16"/>
        <v>2012</v>
      </c>
      <c r="AG93" s="1360">
        <f t="shared" si="28"/>
        <v>39993079.467257157</v>
      </c>
      <c r="AH93" s="1350">
        <f t="shared" si="29"/>
        <v>59989604.200885728</v>
      </c>
    </row>
    <row r="94" spans="1:34" s="1151" customFormat="1" ht="34" hidden="1" customHeight="1">
      <c r="A94" s="1341" t="s">
        <v>3648</v>
      </c>
      <c r="B94" s="1342"/>
      <c r="C94" s="1343"/>
      <c r="D94" s="1355" t="s">
        <v>3891</v>
      </c>
      <c r="E94" s="1356" t="s">
        <v>4105</v>
      </c>
      <c r="F94" s="1358"/>
      <c r="G94" s="1336"/>
      <c r="H94" s="1336"/>
      <c r="I94" s="1336"/>
      <c r="J94" s="1343"/>
      <c r="K94" s="1355" t="s">
        <v>3890</v>
      </c>
      <c r="L94" s="1358">
        <v>2012</v>
      </c>
      <c r="M94" s="1358" t="s">
        <v>1998</v>
      </c>
      <c r="N94" s="1343"/>
      <c r="O94" s="1343"/>
      <c r="P94" s="1358" t="s">
        <v>886</v>
      </c>
      <c r="Q94" s="1359">
        <v>129443659.10468116</v>
      </c>
      <c r="R94" s="1358" t="s">
        <v>927</v>
      </c>
      <c r="S94" s="1336"/>
      <c r="T94" s="1345" t="str">
        <f t="shared" si="20"/>
        <v>4.13.01</v>
      </c>
      <c r="U94" s="1352" t="str">
        <f t="shared" si="17"/>
        <v>JALAN</v>
      </c>
      <c r="V94" s="1352">
        <f t="shared" si="18"/>
        <v>10</v>
      </c>
      <c r="W94" s="1351">
        <f t="shared" si="21"/>
        <v>12944364.910468116</v>
      </c>
      <c r="X94" s="1351">
        <f t="shared" si="19"/>
        <v>1</v>
      </c>
      <c r="Y94" s="1351">
        <f t="shared" si="22"/>
        <v>12944364.910468116</v>
      </c>
      <c r="Z94" s="1351">
        <f t="shared" si="15"/>
        <v>2</v>
      </c>
      <c r="AA94" s="1351">
        <f t="shared" si="23"/>
        <v>12944364.910468116</v>
      </c>
      <c r="AB94" s="1351">
        <f t="shared" si="24"/>
        <v>12944364.910468116</v>
      </c>
      <c r="AC94" s="1351">
        <f t="shared" si="25"/>
        <v>12944364.910468116</v>
      </c>
      <c r="AD94" s="1351">
        <f t="shared" si="26"/>
        <v>12944364.910468116</v>
      </c>
      <c r="AE94" s="1351">
        <f t="shared" si="27"/>
        <v>12944364.910468116</v>
      </c>
      <c r="AF94" s="1345">
        <f t="shared" si="16"/>
        <v>2012</v>
      </c>
      <c r="AG94" s="1360">
        <f t="shared" si="28"/>
        <v>51777469.641872466</v>
      </c>
      <c r="AH94" s="1350">
        <f t="shared" si="29"/>
        <v>77666189.462808698</v>
      </c>
    </row>
    <row r="95" spans="1:34" s="1151" customFormat="1" ht="34" hidden="1" customHeight="1">
      <c r="A95" s="1341" t="s">
        <v>3648</v>
      </c>
      <c r="B95" s="1342"/>
      <c r="C95" s="1343"/>
      <c r="D95" s="1355" t="s">
        <v>3889</v>
      </c>
      <c r="E95" s="1356" t="s">
        <v>4105</v>
      </c>
      <c r="F95" s="1358"/>
      <c r="G95" s="1336"/>
      <c r="H95" s="1336"/>
      <c r="I95" s="1336"/>
      <c r="J95" s="1343"/>
      <c r="K95" s="1355" t="s">
        <v>3888</v>
      </c>
      <c r="L95" s="1358">
        <v>2012</v>
      </c>
      <c r="M95" s="1358" t="s">
        <v>1999</v>
      </c>
      <c r="N95" s="1343"/>
      <c r="O95" s="1343"/>
      <c r="P95" s="1358" t="s">
        <v>886</v>
      </c>
      <c r="Q95" s="1359">
        <v>743104971.41083658</v>
      </c>
      <c r="R95" s="1358" t="s">
        <v>927</v>
      </c>
      <c r="S95" s="1336"/>
      <c r="T95" s="1345" t="str">
        <f t="shared" si="20"/>
        <v>4.13.01</v>
      </c>
      <c r="U95" s="1352" t="str">
        <f t="shared" si="17"/>
        <v>JALAN</v>
      </c>
      <c r="V95" s="1352">
        <f t="shared" si="18"/>
        <v>10</v>
      </c>
      <c r="W95" s="1351">
        <f t="shared" si="21"/>
        <v>74310496.141083658</v>
      </c>
      <c r="X95" s="1351">
        <f t="shared" si="19"/>
        <v>1</v>
      </c>
      <c r="Y95" s="1351">
        <f t="shared" si="22"/>
        <v>74310496.141083658</v>
      </c>
      <c r="Z95" s="1351">
        <f t="shared" si="15"/>
        <v>2</v>
      </c>
      <c r="AA95" s="1351">
        <f t="shared" si="23"/>
        <v>74310496.141083658</v>
      </c>
      <c r="AB95" s="1351">
        <f t="shared" si="24"/>
        <v>74310496.141083658</v>
      </c>
      <c r="AC95" s="1351">
        <f t="shared" si="25"/>
        <v>74310496.141083658</v>
      </c>
      <c r="AD95" s="1351">
        <f t="shared" si="26"/>
        <v>74310496.141083658</v>
      </c>
      <c r="AE95" s="1351">
        <f t="shared" si="27"/>
        <v>74310496.141083658</v>
      </c>
      <c r="AF95" s="1345">
        <f t="shared" si="16"/>
        <v>2012</v>
      </c>
      <c r="AG95" s="1360">
        <f t="shared" si="28"/>
        <v>297241994.56433463</v>
      </c>
      <c r="AH95" s="1350">
        <f t="shared" si="29"/>
        <v>445862976.84650195</v>
      </c>
    </row>
    <row r="96" spans="1:34" s="1151" customFormat="1" ht="34" hidden="1" customHeight="1">
      <c r="A96" s="1341" t="s">
        <v>3648</v>
      </c>
      <c r="B96" s="1342"/>
      <c r="C96" s="1343"/>
      <c r="D96" s="1355" t="s">
        <v>3887</v>
      </c>
      <c r="E96" s="1356" t="s">
        <v>4105</v>
      </c>
      <c r="F96" s="1358"/>
      <c r="G96" s="1336"/>
      <c r="H96" s="1336"/>
      <c r="I96" s="1336"/>
      <c r="J96" s="1343"/>
      <c r="K96" s="1355" t="s">
        <v>3886</v>
      </c>
      <c r="L96" s="1358">
        <v>2012</v>
      </c>
      <c r="M96" s="1358" t="s">
        <v>2000</v>
      </c>
      <c r="N96" s="1343"/>
      <c r="O96" s="1343"/>
      <c r="P96" s="1358" t="s">
        <v>886</v>
      </c>
      <c r="Q96" s="1359">
        <v>487775917.90533215</v>
      </c>
      <c r="R96" s="1358" t="s">
        <v>927</v>
      </c>
      <c r="S96" s="1336"/>
      <c r="T96" s="1345" t="str">
        <f t="shared" si="20"/>
        <v>4.13.01</v>
      </c>
      <c r="U96" s="1352" t="str">
        <f t="shared" si="17"/>
        <v>JALAN</v>
      </c>
      <c r="V96" s="1352">
        <f t="shared" si="18"/>
        <v>10</v>
      </c>
      <c r="W96" s="1351">
        <f t="shared" si="21"/>
        <v>48777590.790533215</v>
      </c>
      <c r="X96" s="1351">
        <f t="shared" si="19"/>
        <v>1</v>
      </c>
      <c r="Y96" s="1351">
        <f t="shared" si="22"/>
        <v>48777590.790533215</v>
      </c>
      <c r="Z96" s="1351">
        <f t="shared" si="15"/>
        <v>2</v>
      </c>
      <c r="AA96" s="1351">
        <f t="shared" si="23"/>
        <v>48777590.790533215</v>
      </c>
      <c r="AB96" s="1351">
        <f t="shared" si="24"/>
        <v>48777590.790533215</v>
      </c>
      <c r="AC96" s="1351">
        <f t="shared" si="25"/>
        <v>48777590.790533215</v>
      </c>
      <c r="AD96" s="1351">
        <f t="shared" si="26"/>
        <v>48777590.790533215</v>
      </c>
      <c r="AE96" s="1351">
        <f t="shared" si="27"/>
        <v>48777590.790533215</v>
      </c>
      <c r="AF96" s="1345">
        <f t="shared" si="16"/>
        <v>2012</v>
      </c>
      <c r="AG96" s="1360">
        <f t="shared" si="28"/>
        <v>195110373.16213286</v>
      </c>
      <c r="AH96" s="1350">
        <f t="shared" si="29"/>
        <v>292665544.74319929</v>
      </c>
    </row>
    <row r="97" spans="1:34" s="1151" customFormat="1" ht="34" hidden="1" customHeight="1">
      <c r="A97" s="1341" t="s">
        <v>3648</v>
      </c>
      <c r="B97" s="1342"/>
      <c r="C97" s="1343"/>
      <c r="D97" s="1355" t="s">
        <v>3885</v>
      </c>
      <c r="E97" s="1356" t="s">
        <v>4105</v>
      </c>
      <c r="F97" s="1358"/>
      <c r="G97" s="1336"/>
      <c r="H97" s="1336"/>
      <c r="I97" s="1336"/>
      <c r="J97" s="1343"/>
      <c r="K97" s="1355" t="s">
        <v>3731</v>
      </c>
      <c r="L97" s="1358">
        <v>2012</v>
      </c>
      <c r="M97" s="1358" t="s">
        <v>2001</v>
      </c>
      <c r="N97" s="1343"/>
      <c r="O97" s="1343"/>
      <c r="P97" s="1358" t="s">
        <v>886</v>
      </c>
      <c r="Q97" s="1359">
        <v>1233644929.8722076</v>
      </c>
      <c r="R97" s="1358" t="s">
        <v>927</v>
      </c>
      <c r="S97" s="1336"/>
      <c r="T97" s="1345" t="str">
        <f t="shared" si="20"/>
        <v>4.13.01</v>
      </c>
      <c r="U97" s="1352" t="str">
        <f t="shared" si="17"/>
        <v>JALAN</v>
      </c>
      <c r="V97" s="1352">
        <f t="shared" si="18"/>
        <v>10</v>
      </c>
      <c r="W97" s="1351">
        <f t="shared" si="21"/>
        <v>123364491.98722076</v>
      </c>
      <c r="X97" s="1351">
        <f t="shared" si="19"/>
        <v>1</v>
      </c>
      <c r="Y97" s="1351">
        <f t="shared" si="22"/>
        <v>123364491.98722076</v>
      </c>
      <c r="Z97" s="1351">
        <f t="shared" si="15"/>
        <v>2</v>
      </c>
      <c r="AA97" s="1351">
        <f t="shared" si="23"/>
        <v>123364491.98722076</v>
      </c>
      <c r="AB97" s="1351">
        <f t="shared" si="24"/>
        <v>123364491.98722076</v>
      </c>
      <c r="AC97" s="1351">
        <f t="shared" si="25"/>
        <v>123364491.98722076</v>
      </c>
      <c r="AD97" s="1351">
        <f t="shared" si="26"/>
        <v>123364491.98722076</v>
      </c>
      <c r="AE97" s="1351">
        <f t="shared" si="27"/>
        <v>123364491.98722076</v>
      </c>
      <c r="AF97" s="1345">
        <f t="shared" si="16"/>
        <v>2012</v>
      </c>
      <c r="AG97" s="1360">
        <f t="shared" si="28"/>
        <v>493457977.94888306</v>
      </c>
      <c r="AH97" s="1350">
        <f t="shared" si="29"/>
        <v>740186951.92332458</v>
      </c>
    </row>
    <row r="98" spans="1:34" s="1151" customFormat="1" ht="34" hidden="1" customHeight="1">
      <c r="A98" s="1341" t="s">
        <v>3648</v>
      </c>
      <c r="B98" s="1342"/>
      <c r="C98" s="1343"/>
      <c r="D98" s="1355" t="s">
        <v>3884</v>
      </c>
      <c r="E98" s="1356" t="s">
        <v>4105</v>
      </c>
      <c r="F98" s="1358"/>
      <c r="G98" s="1336"/>
      <c r="H98" s="1336"/>
      <c r="I98" s="1336"/>
      <c r="J98" s="1343"/>
      <c r="K98" s="1355" t="s">
        <v>1304</v>
      </c>
      <c r="L98" s="1358">
        <v>2012</v>
      </c>
      <c r="M98" s="1358" t="s">
        <v>2002</v>
      </c>
      <c r="N98" s="1343"/>
      <c r="O98" s="1343"/>
      <c r="P98" s="1358" t="s">
        <v>886</v>
      </c>
      <c r="Q98" s="1359">
        <v>267557835.80309668</v>
      </c>
      <c r="R98" s="1358" t="s">
        <v>927</v>
      </c>
      <c r="S98" s="1336"/>
      <c r="T98" s="1345" t="str">
        <f t="shared" si="20"/>
        <v>4.13.01</v>
      </c>
      <c r="U98" s="1352" t="str">
        <f t="shared" si="17"/>
        <v>JALAN</v>
      </c>
      <c r="V98" s="1352">
        <f t="shared" si="18"/>
        <v>10</v>
      </c>
      <c r="W98" s="1351">
        <f t="shared" si="21"/>
        <v>26755782.580309667</v>
      </c>
      <c r="X98" s="1351">
        <f t="shared" si="19"/>
        <v>1</v>
      </c>
      <c r="Y98" s="1351">
        <f t="shared" si="22"/>
        <v>26755782.580309667</v>
      </c>
      <c r="Z98" s="1351">
        <f t="shared" si="15"/>
        <v>2</v>
      </c>
      <c r="AA98" s="1351">
        <f t="shared" si="23"/>
        <v>26755782.580309667</v>
      </c>
      <c r="AB98" s="1351">
        <f t="shared" si="24"/>
        <v>26755782.580309667</v>
      </c>
      <c r="AC98" s="1351">
        <f t="shared" si="25"/>
        <v>26755782.580309667</v>
      </c>
      <c r="AD98" s="1351">
        <f t="shared" si="26"/>
        <v>26755782.580309667</v>
      </c>
      <c r="AE98" s="1351">
        <f t="shared" si="27"/>
        <v>26755782.580309667</v>
      </c>
      <c r="AF98" s="1345">
        <f t="shared" si="16"/>
        <v>2012</v>
      </c>
      <c r="AG98" s="1360">
        <f t="shared" si="28"/>
        <v>107023140.3212387</v>
      </c>
      <c r="AH98" s="1350">
        <f t="shared" si="29"/>
        <v>160534695.48185799</v>
      </c>
    </row>
    <row r="99" spans="1:34" s="1151" customFormat="1" ht="34" hidden="1" customHeight="1">
      <c r="A99" s="1341" t="s">
        <v>3648</v>
      </c>
      <c r="B99" s="1342"/>
      <c r="C99" s="1343"/>
      <c r="D99" s="1355" t="s">
        <v>3883</v>
      </c>
      <c r="E99" s="1356" t="s">
        <v>4105</v>
      </c>
      <c r="F99" s="1358"/>
      <c r="G99" s="1336"/>
      <c r="H99" s="1336"/>
      <c r="I99" s="1336"/>
      <c r="J99" s="1343"/>
      <c r="K99" s="1355" t="s">
        <v>1536</v>
      </c>
      <c r="L99" s="1358">
        <v>2012</v>
      </c>
      <c r="M99" s="1358" t="s">
        <v>2003</v>
      </c>
      <c r="N99" s="1343"/>
      <c r="O99" s="1343"/>
      <c r="P99" s="1358" t="s">
        <v>886</v>
      </c>
      <c r="Q99" s="1359">
        <v>1085876609.2695487</v>
      </c>
      <c r="R99" s="1358" t="s">
        <v>927</v>
      </c>
      <c r="S99" s="1336"/>
      <c r="T99" s="1345" t="str">
        <f t="shared" si="20"/>
        <v>4.13.01</v>
      </c>
      <c r="U99" s="1352" t="str">
        <f t="shared" si="17"/>
        <v>JALAN</v>
      </c>
      <c r="V99" s="1352">
        <f t="shared" si="18"/>
        <v>10</v>
      </c>
      <c r="W99" s="1351">
        <f t="shared" si="21"/>
        <v>108587659.92695487</v>
      </c>
      <c r="X99" s="1351">
        <f t="shared" si="19"/>
        <v>1</v>
      </c>
      <c r="Y99" s="1351">
        <f t="shared" si="22"/>
        <v>108587659.92695487</v>
      </c>
      <c r="Z99" s="1351">
        <f t="shared" si="15"/>
        <v>2</v>
      </c>
      <c r="AA99" s="1351">
        <f t="shared" si="23"/>
        <v>108587659.92695487</v>
      </c>
      <c r="AB99" s="1351">
        <f t="shared" si="24"/>
        <v>108587659.92695487</v>
      </c>
      <c r="AC99" s="1351">
        <f t="shared" si="25"/>
        <v>108587659.92695487</v>
      </c>
      <c r="AD99" s="1351">
        <f t="shared" si="26"/>
        <v>108587659.92695487</v>
      </c>
      <c r="AE99" s="1351">
        <f t="shared" si="27"/>
        <v>108587659.92695487</v>
      </c>
      <c r="AF99" s="1345">
        <f t="shared" si="16"/>
        <v>2012</v>
      </c>
      <c r="AG99" s="1360">
        <f t="shared" si="28"/>
        <v>434350649.70781946</v>
      </c>
      <c r="AH99" s="1350">
        <f t="shared" si="29"/>
        <v>651525959.56172919</v>
      </c>
    </row>
    <row r="100" spans="1:34" s="1151" customFormat="1" ht="34" hidden="1" customHeight="1">
      <c r="A100" s="1341" t="s">
        <v>3648</v>
      </c>
      <c r="B100" s="1342"/>
      <c r="C100" s="1343"/>
      <c r="D100" s="1355" t="s">
        <v>3882</v>
      </c>
      <c r="E100" s="1356" t="s">
        <v>4105</v>
      </c>
      <c r="F100" s="1358"/>
      <c r="G100" s="1336"/>
      <c r="H100" s="1336"/>
      <c r="I100" s="1336"/>
      <c r="J100" s="1343"/>
      <c r="K100" s="1355" t="s">
        <v>3881</v>
      </c>
      <c r="L100" s="1358">
        <v>2012</v>
      </c>
      <c r="M100" s="1358" t="s">
        <v>2004</v>
      </c>
      <c r="N100" s="1343"/>
      <c r="O100" s="1343"/>
      <c r="P100" s="1358" t="s">
        <v>886</v>
      </c>
      <c r="Q100" s="1359">
        <v>100342918.34735668</v>
      </c>
      <c r="R100" s="1358" t="s">
        <v>927</v>
      </c>
      <c r="S100" s="1336"/>
      <c r="T100" s="1345" t="str">
        <f t="shared" si="20"/>
        <v>4.13.01</v>
      </c>
      <c r="U100" s="1352" t="str">
        <f t="shared" si="17"/>
        <v>JALAN</v>
      </c>
      <c r="V100" s="1352">
        <f t="shared" si="18"/>
        <v>10</v>
      </c>
      <c r="W100" s="1351">
        <f t="shared" si="21"/>
        <v>10034290.834735667</v>
      </c>
      <c r="X100" s="1351">
        <f t="shared" si="19"/>
        <v>1</v>
      </c>
      <c r="Y100" s="1351">
        <f t="shared" si="22"/>
        <v>10034290.834735667</v>
      </c>
      <c r="Z100" s="1351">
        <f t="shared" si="15"/>
        <v>2</v>
      </c>
      <c r="AA100" s="1351">
        <f t="shared" si="23"/>
        <v>10034290.834735667</v>
      </c>
      <c r="AB100" s="1351">
        <f t="shared" si="24"/>
        <v>10034290.834735667</v>
      </c>
      <c r="AC100" s="1351">
        <f t="shared" si="25"/>
        <v>10034290.834735667</v>
      </c>
      <c r="AD100" s="1351">
        <f t="shared" si="26"/>
        <v>10034290.834735667</v>
      </c>
      <c r="AE100" s="1351">
        <f t="shared" si="27"/>
        <v>10034290.834735667</v>
      </c>
      <c r="AF100" s="1345">
        <f t="shared" si="16"/>
        <v>2012</v>
      </c>
      <c r="AG100" s="1360">
        <f t="shared" si="28"/>
        <v>40137173.338942669</v>
      </c>
      <c r="AH100" s="1350">
        <f t="shared" si="29"/>
        <v>60205745.008414008</v>
      </c>
    </row>
    <row r="101" spans="1:34" s="1151" customFormat="1" ht="34" hidden="1" customHeight="1">
      <c r="A101" s="1341" t="s">
        <v>3648</v>
      </c>
      <c r="B101" s="1342"/>
      <c r="C101" s="1343"/>
      <c r="D101" s="1355" t="s">
        <v>3880</v>
      </c>
      <c r="E101" s="1356" t="s">
        <v>4105</v>
      </c>
      <c r="F101" s="1358"/>
      <c r="G101" s="1336"/>
      <c r="H101" s="1336"/>
      <c r="I101" s="1336"/>
      <c r="J101" s="1343"/>
      <c r="K101" s="1355" t="s">
        <v>1142</v>
      </c>
      <c r="L101" s="1358">
        <v>2012</v>
      </c>
      <c r="M101" s="1358"/>
      <c r="N101" s="1343"/>
      <c r="O101" s="1343"/>
      <c r="P101" s="1358" t="s">
        <v>886</v>
      </c>
      <c r="Q101" s="1359">
        <v>1523586988.0347226</v>
      </c>
      <c r="R101" s="1358" t="s">
        <v>927</v>
      </c>
      <c r="S101" s="1336"/>
      <c r="T101" s="1345" t="str">
        <f t="shared" si="20"/>
        <v>4.13.01</v>
      </c>
      <c r="U101" s="1352" t="str">
        <f t="shared" si="17"/>
        <v>JALAN</v>
      </c>
      <c r="V101" s="1352">
        <f t="shared" si="18"/>
        <v>10</v>
      </c>
      <c r="W101" s="1351">
        <f t="shared" si="21"/>
        <v>152358697.80347225</v>
      </c>
      <c r="X101" s="1351">
        <f t="shared" si="19"/>
        <v>1</v>
      </c>
      <c r="Y101" s="1351">
        <f t="shared" si="22"/>
        <v>152358697.80347225</v>
      </c>
      <c r="Z101" s="1351">
        <f t="shared" si="15"/>
        <v>2</v>
      </c>
      <c r="AA101" s="1351">
        <f t="shared" si="23"/>
        <v>152358697.80347225</v>
      </c>
      <c r="AB101" s="1351">
        <f t="shared" si="24"/>
        <v>152358697.80347225</v>
      </c>
      <c r="AC101" s="1351">
        <f t="shared" si="25"/>
        <v>152358697.80347225</v>
      </c>
      <c r="AD101" s="1351">
        <f t="shared" si="26"/>
        <v>152358697.80347225</v>
      </c>
      <c r="AE101" s="1351">
        <f t="shared" si="27"/>
        <v>152358697.80347225</v>
      </c>
      <c r="AF101" s="1345">
        <f t="shared" si="16"/>
        <v>2012</v>
      </c>
      <c r="AG101" s="1360">
        <f t="shared" si="28"/>
        <v>609434801.213889</v>
      </c>
      <c r="AH101" s="1350">
        <f t="shared" si="29"/>
        <v>914152186.82083356</v>
      </c>
    </row>
    <row r="102" spans="1:34" s="1151" customFormat="1" ht="34" hidden="1" customHeight="1">
      <c r="A102" s="1341" t="s">
        <v>3648</v>
      </c>
      <c r="B102" s="1342"/>
      <c r="C102" s="1343"/>
      <c r="D102" s="1355" t="s">
        <v>3879</v>
      </c>
      <c r="E102" s="1356" t="s">
        <v>4105</v>
      </c>
      <c r="F102" s="1358"/>
      <c r="G102" s="1336"/>
      <c r="H102" s="1336"/>
      <c r="I102" s="1336"/>
      <c r="J102" s="1343"/>
      <c r="K102" s="1355" t="s">
        <v>3878</v>
      </c>
      <c r="L102" s="1358">
        <v>2012</v>
      </c>
      <c r="M102" s="1358" t="s">
        <v>2005</v>
      </c>
      <c r="N102" s="1343"/>
      <c r="O102" s="1343"/>
      <c r="P102" s="1358" t="s">
        <v>886</v>
      </c>
      <c r="Q102" s="1359">
        <v>1211311357.1107497</v>
      </c>
      <c r="R102" s="1358" t="s">
        <v>927</v>
      </c>
      <c r="S102" s="1336"/>
      <c r="T102" s="1345" t="str">
        <f t="shared" si="20"/>
        <v>4.13.01</v>
      </c>
      <c r="U102" s="1352" t="str">
        <f t="shared" si="17"/>
        <v>JALAN</v>
      </c>
      <c r="V102" s="1352">
        <f t="shared" si="18"/>
        <v>10</v>
      </c>
      <c r="W102" s="1351">
        <f t="shared" si="21"/>
        <v>121131134.71107498</v>
      </c>
      <c r="X102" s="1351">
        <f t="shared" si="19"/>
        <v>1</v>
      </c>
      <c r="Y102" s="1351">
        <f t="shared" si="22"/>
        <v>121131134.71107498</v>
      </c>
      <c r="Z102" s="1351">
        <f t="shared" si="15"/>
        <v>2</v>
      </c>
      <c r="AA102" s="1351">
        <f t="shared" si="23"/>
        <v>121131134.71107498</v>
      </c>
      <c r="AB102" s="1351">
        <f t="shared" si="24"/>
        <v>121131134.71107498</v>
      </c>
      <c r="AC102" s="1351">
        <f t="shared" si="25"/>
        <v>121131134.71107498</v>
      </c>
      <c r="AD102" s="1351">
        <f t="shared" si="26"/>
        <v>121131134.71107498</v>
      </c>
      <c r="AE102" s="1351">
        <f t="shared" si="27"/>
        <v>121131134.71107498</v>
      </c>
      <c r="AF102" s="1345">
        <f t="shared" si="16"/>
        <v>2012</v>
      </c>
      <c r="AG102" s="1360">
        <f t="shared" si="28"/>
        <v>484524548.84429991</v>
      </c>
      <c r="AH102" s="1350">
        <f t="shared" si="29"/>
        <v>726786808.26644981</v>
      </c>
    </row>
    <row r="103" spans="1:34" s="1151" customFormat="1" ht="34" hidden="1" customHeight="1">
      <c r="A103" s="1341" t="s">
        <v>3648</v>
      </c>
      <c r="B103" s="1342"/>
      <c r="C103" s="1343"/>
      <c r="D103" s="1355" t="s">
        <v>3877</v>
      </c>
      <c r="E103" s="1356" t="s">
        <v>4105</v>
      </c>
      <c r="F103" s="1358"/>
      <c r="G103" s="1336"/>
      <c r="H103" s="1336"/>
      <c r="I103" s="1336"/>
      <c r="J103" s="1343"/>
      <c r="K103" s="1355" t="s">
        <v>3714</v>
      </c>
      <c r="L103" s="1358">
        <v>2012</v>
      </c>
      <c r="M103" s="1358" t="s">
        <v>2006</v>
      </c>
      <c r="N103" s="1343"/>
      <c r="O103" s="1343"/>
      <c r="P103" s="1358" t="s">
        <v>886</v>
      </c>
      <c r="Q103" s="1359">
        <v>1097447489.6542649</v>
      </c>
      <c r="R103" s="1358" t="s">
        <v>927</v>
      </c>
      <c r="S103" s="1336"/>
      <c r="T103" s="1345" t="str">
        <f t="shared" si="20"/>
        <v>4.13.01</v>
      </c>
      <c r="U103" s="1352" t="str">
        <f t="shared" si="17"/>
        <v>JALAN</v>
      </c>
      <c r="V103" s="1352">
        <f t="shared" si="18"/>
        <v>10</v>
      </c>
      <c r="W103" s="1351">
        <f t="shared" si="21"/>
        <v>109744747.96542649</v>
      </c>
      <c r="X103" s="1351">
        <f t="shared" si="19"/>
        <v>1</v>
      </c>
      <c r="Y103" s="1351">
        <f t="shared" si="22"/>
        <v>109744747.96542649</v>
      </c>
      <c r="Z103" s="1351">
        <f t="shared" si="15"/>
        <v>2</v>
      </c>
      <c r="AA103" s="1351">
        <f t="shared" si="23"/>
        <v>109744747.96542649</v>
      </c>
      <c r="AB103" s="1351">
        <f t="shared" si="24"/>
        <v>109744747.96542649</v>
      </c>
      <c r="AC103" s="1351">
        <f t="shared" si="25"/>
        <v>109744747.96542649</v>
      </c>
      <c r="AD103" s="1351">
        <f t="shared" si="26"/>
        <v>109744747.96542649</v>
      </c>
      <c r="AE103" s="1351">
        <f t="shared" si="27"/>
        <v>109744747.96542649</v>
      </c>
      <c r="AF103" s="1345">
        <f t="shared" si="16"/>
        <v>2012</v>
      </c>
      <c r="AG103" s="1360">
        <f t="shared" si="28"/>
        <v>438979001.86170602</v>
      </c>
      <c r="AH103" s="1350">
        <f t="shared" si="29"/>
        <v>658468487.79255891</v>
      </c>
    </row>
    <row r="104" spans="1:34" s="1151" customFormat="1" ht="34" hidden="1" customHeight="1">
      <c r="A104" s="1341" t="s">
        <v>3648</v>
      </c>
      <c r="B104" s="1342"/>
      <c r="C104" s="1343"/>
      <c r="D104" s="1355" t="s">
        <v>3876</v>
      </c>
      <c r="E104" s="1356" t="s">
        <v>4105</v>
      </c>
      <c r="F104" s="1358"/>
      <c r="G104" s="1336"/>
      <c r="H104" s="1336"/>
      <c r="I104" s="1336"/>
      <c r="J104" s="1343"/>
      <c r="K104" s="1355" t="s">
        <v>3776</v>
      </c>
      <c r="L104" s="1358">
        <v>2012</v>
      </c>
      <c r="M104" s="1358" t="s">
        <v>2007</v>
      </c>
      <c r="N104" s="1343"/>
      <c r="O104" s="1343"/>
      <c r="P104" s="1358" t="s">
        <v>886</v>
      </c>
      <c r="Q104" s="1359">
        <v>1198941961.8721189</v>
      </c>
      <c r="R104" s="1358" t="s">
        <v>927</v>
      </c>
      <c r="S104" s="1336"/>
      <c r="T104" s="1345" t="str">
        <f t="shared" si="20"/>
        <v>4.13.01</v>
      </c>
      <c r="U104" s="1352" t="str">
        <f t="shared" si="17"/>
        <v>JALAN</v>
      </c>
      <c r="V104" s="1352">
        <f t="shared" si="18"/>
        <v>10</v>
      </c>
      <c r="W104" s="1351">
        <f t="shared" si="21"/>
        <v>119894195.1872119</v>
      </c>
      <c r="X104" s="1351">
        <f t="shared" si="19"/>
        <v>1</v>
      </c>
      <c r="Y104" s="1351">
        <f t="shared" si="22"/>
        <v>119894195.1872119</v>
      </c>
      <c r="Z104" s="1351">
        <f t="shared" si="15"/>
        <v>2</v>
      </c>
      <c r="AA104" s="1351">
        <f t="shared" si="23"/>
        <v>119894195.1872119</v>
      </c>
      <c r="AB104" s="1351">
        <f t="shared" si="24"/>
        <v>119894195.1872119</v>
      </c>
      <c r="AC104" s="1351">
        <f t="shared" si="25"/>
        <v>119894195.1872119</v>
      </c>
      <c r="AD104" s="1351">
        <f t="shared" si="26"/>
        <v>119894195.1872119</v>
      </c>
      <c r="AE104" s="1351">
        <f t="shared" si="27"/>
        <v>119894195.1872119</v>
      </c>
      <c r="AF104" s="1345">
        <f t="shared" si="16"/>
        <v>2012</v>
      </c>
      <c r="AG104" s="1360">
        <f t="shared" si="28"/>
        <v>479576790.7488476</v>
      </c>
      <c r="AH104" s="1350">
        <f t="shared" si="29"/>
        <v>719365171.12327135</v>
      </c>
    </row>
    <row r="105" spans="1:34" s="1151" customFormat="1" ht="34" hidden="1" customHeight="1">
      <c r="A105" s="1341" t="s">
        <v>3648</v>
      </c>
      <c r="B105" s="1342"/>
      <c r="C105" s="1343"/>
      <c r="D105" s="1355" t="s">
        <v>3875</v>
      </c>
      <c r="E105" s="1356" t="s">
        <v>4105</v>
      </c>
      <c r="F105" s="1358"/>
      <c r="G105" s="1336"/>
      <c r="H105" s="1336"/>
      <c r="I105" s="1336"/>
      <c r="J105" s="1343"/>
      <c r="K105" s="1355" t="s">
        <v>1651</v>
      </c>
      <c r="L105" s="1358">
        <v>2012</v>
      </c>
      <c r="M105" s="1358" t="s">
        <v>2008</v>
      </c>
      <c r="N105" s="1343"/>
      <c r="O105" s="1343"/>
      <c r="P105" s="1358" t="s">
        <v>886</v>
      </c>
      <c r="Q105" s="1359">
        <v>932745671.67152059</v>
      </c>
      <c r="R105" s="1358" t="s">
        <v>927</v>
      </c>
      <c r="S105" s="1336"/>
      <c r="T105" s="1345" t="str">
        <f t="shared" si="20"/>
        <v>4.13.01</v>
      </c>
      <c r="U105" s="1352" t="str">
        <f t="shared" si="17"/>
        <v>JALAN</v>
      </c>
      <c r="V105" s="1352">
        <f t="shared" si="18"/>
        <v>10</v>
      </c>
      <c r="W105" s="1351">
        <f t="shared" si="21"/>
        <v>93274566.167152062</v>
      </c>
      <c r="X105" s="1351">
        <f t="shared" si="19"/>
        <v>1</v>
      </c>
      <c r="Y105" s="1351">
        <f t="shared" si="22"/>
        <v>93274566.167152062</v>
      </c>
      <c r="Z105" s="1351">
        <f t="shared" si="15"/>
        <v>2</v>
      </c>
      <c r="AA105" s="1351">
        <f t="shared" si="23"/>
        <v>93274566.167152062</v>
      </c>
      <c r="AB105" s="1351">
        <f t="shared" si="24"/>
        <v>93274566.167152062</v>
      </c>
      <c r="AC105" s="1351">
        <f t="shared" si="25"/>
        <v>93274566.167152062</v>
      </c>
      <c r="AD105" s="1351">
        <f t="shared" si="26"/>
        <v>93274566.167152062</v>
      </c>
      <c r="AE105" s="1351">
        <f t="shared" si="27"/>
        <v>93274566.167152062</v>
      </c>
      <c r="AF105" s="1345">
        <f t="shared" si="16"/>
        <v>2012</v>
      </c>
      <c r="AG105" s="1360">
        <f t="shared" si="28"/>
        <v>373098274.66860819</v>
      </c>
      <c r="AH105" s="1350">
        <f t="shared" si="29"/>
        <v>559647397.0029124</v>
      </c>
    </row>
    <row r="106" spans="1:34" s="1151" customFormat="1" ht="34" hidden="1" customHeight="1">
      <c r="A106" s="1341" t="s">
        <v>3648</v>
      </c>
      <c r="B106" s="1342"/>
      <c r="C106" s="1343"/>
      <c r="D106" s="1355" t="s">
        <v>3874</v>
      </c>
      <c r="E106" s="1356" t="s">
        <v>4105</v>
      </c>
      <c r="F106" s="1358"/>
      <c r="G106" s="1336"/>
      <c r="H106" s="1336"/>
      <c r="I106" s="1336"/>
      <c r="J106" s="1343"/>
      <c r="K106" s="1355" t="s">
        <v>3727</v>
      </c>
      <c r="L106" s="1358">
        <v>2012</v>
      </c>
      <c r="M106" s="1358" t="s">
        <v>2009</v>
      </c>
      <c r="N106" s="1343"/>
      <c r="O106" s="1343"/>
      <c r="P106" s="1358" t="s">
        <v>886</v>
      </c>
      <c r="Q106" s="1359">
        <v>1160089124.4844205</v>
      </c>
      <c r="R106" s="1358" t="s">
        <v>927</v>
      </c>
      <c r="S106" s="1336"/>
      <c r="T106" s="1345" t="str">
        <f t="shared" si="20"/>
        <v>4.13.01</v>
      </c>
      <c r="U106" s="1352" t="str">
        <f t="shared" si="17"/>
        <v>JALAN</v>
      </c>
      <c r="V106" s="1352">
        <f t="shared" si="18"/>
        <v>10</v>
      </c>
      <c r="W106" s="1351">
        <f t="shared" si="21"/>
        <v>116008911.44844206</v>
      </c>
      <c r="X106" s="1351">
        <f t="shared" si="19"/>
        <v>1</v>
      </c>
      <c r="Y106" s="1351">
        <f t="shared" si="22"/>
        <v>116008911.44844206</v>
      </c>
      <c r="Z106" s="1351">
        <f t="shared" si="15"/>
        <v>2</v>
      </c>
      <c r="AA106" s="1351">
        <f t="shared" si="23"/>
        <v>116008911.44844206</v>
      </c>
      <c r="AB106" s="1351">
        <f t="shared" si="24"/>
        <v>116008911.44844206</v>
      </c>
      <c r="AC106" s="1351">
        <f t="shared" si="25"/>
        <v>116008911.44844206</v>
      </c>
      <c r="AD106" s="1351">
        <f t="shared" si="26"/>
        <v>116008911.44844206</v>
      </c>
      <c r="AE106" s="1351">
        <f t="shared" si="27"/>
        <v>116008911.44844206</v>
      </c>
      <c r="AF106" s="1345">
        <f t="shared" si="16"/>
        <v>2012</v>
      </c>
      <c r="AG106" s="1360">
        <f t="shared" si="28"/>
        <v>464035655.79376817</v>
      </c>
      <c r="AH106" s="1350">
        <f t="shared" si="29"/>
        <v>696053468.69065237</v>
      </c>
    </row>
    <row r="107" spans="1:34" s="1151" customFormat="1" ht="34" customHeight="1">
      <c r="A107" s="1378" t="s">
        <v>3648</v>
      </c>
      <c r="B107" s="1379">
        <v>2</v>
      </c>
      <c r="C107" s="1380"/>
      <c r="D107" s="1381" t="s">
        <v>3873</v>
      </c>
      <c r="E107" s="1382" t="s">
        <v>4105</v>
      </c>
      <c r="F107" s="1383"/>
      <c r="G107" s="1384"/>
      <c r="H107" s="1384"/>
      <c r="I107" s="1384"/>
      <c r="J107" s="1380"/>
      <c r="K107" s="1381" t="s">
        <v>1298</v>
      </c>
      <c r="L107" s="1383">
        <v>2012</v>
      </c>
      <c r="M107" s="1383" t="s">
        <v>2010</v>
      </c>
      <c r="N107" s="1380"/>
      <c r="O107" s="1380"/>
      <c r="P107" s="1383" t="s">
        <v>886</v>
      </c>
      <c r="Q107" s="1385">
        <v>254650195.76800248</v>
      </c>
      <c r="R107" s="1383" t="s">
        <v>927</v>
      </c>
      <c r="S107" s="1384"/>
      <c r="T107" s="1386" t="str">
        <f t="shared" si="20"/>
        <v>4.13.01</v>
      </c>
      <c r="U107" s="1387" t="str">
        <f t="shared" si="17"/>
        <v>JALAN</v>
      </c>
      <c r="V107" s="1387">
        <f t="shared" si="18"/>
        <v>10</v>
      </c>
      <c r="W107" s="1388">
        <f t="shared" si="21"/>
        <v>25465018.57680025</v>
      </c>
      <c r="X107" s="1388">
        <f t="shared" si="19"/>
        <v>1</v>
      </c>
      <c r="Y107" s="1388">
        <f t="shared" si="22"/>
        <v>25465018.57680025</v>
      </c>
      <c r="Z107" s="1388">
        <f t="shared" si="15"/>
        <v>2</v>
      </c>
      <c r="AA107" s="1388">
        <f t="shared" si="23"/>
        <v>25465018.57680025</v>
      </c>
      <c r="AB107" s="1388">
        <f t="shared" si="24"/>
        <v>25465018.57680025</v>
      </c>
      <c r="AC107" s="1388">
        <f t="shared" si="25"/>
        <v>25465018.57680025</v>
      </c>
      <c r="AD107" s="1388">
        <f t="shared" si="26"/>
        <v>25465018.57680025</v>
      </c>
      <c r="AE107" s="1388">
        <f t="shared" si="27"/>
        <v>25465018.57680025</v>
      </c>
      <c r="AF107" s="1386">
        <f t="shared" si="16"/>
        <v>2012</v>
      </c>
      <c r="AG107" s="1389">
        <f t="shared" si="28"/>
        <v>101860084.30720097</v>
      </c>
      <c r="AH107" s="1390">
        <f t="shared" si="29"/>
        <v>152790111.46080151</v>
      </c>
    </row>
    <row r="108" spans="1:34" s="1151" customFormat="1" ht="34" customHeight="1">
      <c r="A108" s="1378" t="s">
        <v>3648</v>
      </c>
      <c r="B108" s="1379">
        <v>2</v>
      </c>
      <c r="C108" s="1380"/>
      <c r="D108" s="1381" t="s">
        <v>4111</v>
      </c>
      <c r="E108" s="1382" t="s">
        <v>4105</v>
      </c>
      <c r="F108" s="1391" t="s">
        <v>2087</v>
      </c>
      <c r="G108" s="1384"/>
      <c r="H108" s="1384">
        <v>500</v>
      </c>
      <c r="I108" s="1384"/>
      <c r="J108" s="1380"/>
      <c r="K108" s="1381" t="s">
        <v>1298</v>
      </c>
      <c r="L108" s="1383">
        <v>2013</v>
      </c>
      <c r="M108" s="1383" t="s">
        <v>2088</v>
      </c>
      <c r="N108" s="1380"/>
      <c r="O108" s="1380"/>
      <c r="P108" s="1383" t="s">
        <v>886</v>
      </c>
      <c r="Q108" s="1385">
        <v>241230600</v>
      </c>
      <c r="R108" s="1383"/>
      <c r="S108" s="1384"/>
      <c r="T108" s="1386" t="str">
        <f>A108</f>
        <v>4.13.01</v>
      </c>
      <c r="U108" s="1387" t="str">
        <f>VLOOKUP(T108,kelompok,2,0)</f>
        <v>JALAN</v>
      </c>
      <c r="V108" s="1387">
        <f>VLOOKUP(T108,MASAMANFAAT,4,0)</f>
        <v>10</v>
      </c>
      <c r="W108" s="1388">
        <f>(Q108-10)/V108</f>
        <v>24123059</v>
      </c>
      <c r="X108" s="1388">
        <f>2013-AF108</f>
        <v>0</v>
      </c>
      <c r="Y108" s="1388">
        <f>IF(X108&gt;V108,Q108-10,W108*X108)</f>
        <v>0</v>
      </c>
      <c r="Z108" s="1388">
        <f>2014-AF108</f>
        <v>1</v>
      </c>
      <c r="AA108" s="1388">
        <f>IF(Q108-10=Y108,0,W108)</f>
        <v>24123059</v>
      </c>
      <c r="AB108" s="1388">
        <f>IF(Q108-10=Y108+AA108,0,W108)</f>
        <v>24123059</v>
      </c>
      <c r="AC108" s="1388">
        <f>IF(Q108-10=Y108+AA108+AB108,0,W108)</f>
        <v>24123059</v>
      </c>
      <c r="AD108" s="1388">
        <f>IF(Q108-10=Y108+AA108+AB108+AC108,0,W108)</f>
        <v>24123059</v>
      </c>
      <c r="AE108" s="1388">
        <f>IF(Q108-10=Y108+AA108+AB108+AC108+AD108,0,W108)</f>
        <v>24123059</v>
      </c>
      <c r="AF108" s="1386">
        <f>L108</f>
        <v>2013</v>
      </c>
      <c r="AG108" s="1389">
        <f>Q108-(AA108+AB108+Y108+AC108+AD108+AE108)</f>
        <v>120615305</v>
      </c>
      <c r="AH108" s="1390">
        <f>AD108+AC108+AB108+AA108+Y108+AE108</f>
        <v>120615295</v>
      </c>
    </row>
    <row r="109" spans="1:34" s="1151" customFormat="1" ht="34" hidden="1" customHeight="1">
      <c r="A109" s="1341" t="s">
        <v>3648</v>
      </c>
      <c r="B109" s="1342"/>
      <c r="C109" s="1343"/>
      <c r="D109" s="1355" t="s">
        <v>3872</v>
      </c>
      <c r="E109" s="1356" t="s">
        <v>4105</v>
      </c>
      <c r="F109" s="1358"/>
      <c r="G109" s="1336"/>
      <c r="H109" s="1336"/>
      <c r="I109" s="1336"/>
      <c r="J109" s="1343"/>
      <c r="K109" s="1355" t="s">
        <v>3871</v>
      </c>
      <c r="L109" s="1358">
        <v>2012</v>
      </c>
      <c r="M109" s="1358" t="s">
        <v>2011</v>
      </c>
      <c r="N109" s="1343"/>
      <c r="O109" s="1343"/>
      <c r="P109" s="1358" t="s">
        <v>886</v>
      </c>
      <c r="Q109" s="1359">
        <v>646213852.86632228</v>
      </c>
      <c r="R109" s="1358" t="s">
        <v>927</v>
      </c>
      <c r="S109" s="1336"/>
      <c r="T109" s="1345" t="str">
        <f t="shared" si="20"/>
        <v>4.13.01</v>
      </c>
      <c r="U109" s="1352" t="str">
        <f t="shared" si="17"/>
        <v>JALAN</v>
      </c>
      <c r="V109" s="1352">
        <f t="shared" si="18"/>
        <v>10</v>
      </c>
      <c r="W109" s="1351">
        <f t="shared" si="21"/>
        <v>64621384.286632225</v>
      </c>
      <c r="X109" s="1351">
        <f t="shared" si="19"/>
        <v>1</v>
      </c>
      <c r="Y109" s="1351">
        <f t="shared" si="22"/>
        <v>64621384.286632225</v>
      </c>
      <c r="Z109" s="1351">
        <f t="shared" si="15"/>
        <v>2</v>
      </c>
      <c r="AA109" s="1351">
        <f t="shared" si="23"/>
        <v>64621384.286632225</v>
      </c>
      <c r="AB109" s="1351">
        <f t="shared" si="24"/>
        <v>64621384.286632225</v>
      </c>
      <c r="AC109" s="1351">
        <f t="shared" si="25"/>
        <v>64621384.286632225</v>
      </c>
      <c r="AD109" s="1351">
        <f t="shared" si="26"/>
        <v>64621384.286632225</v>
      </c>
      <c r="AE109" s="1351">
        <f t="shared" si="27"/>
        <v>64621384.286632225</v>
      </c>
      <c r="AF109" s="1345">
        <f t="shared" si="16"/>
        <v>2012</v>
      </c>
      <c r="AG109" s="1360">
        <f t="shared" si="28"/>
        <v>258485547.1465289</v>
      </c>
      <c r="AH109" s="1350">
        <f t="shared" si="29"/>
        <v>387728305.71979338</v>
      </c>
    </row>
    <row r="110" spans="1:34" s="1151" customFormat="1" ht="34" customHeight="1">
      <c r="A110" s="1363" t="s">
        <v>3648</v>
      </c>
      <c r="B110" s="1364">
        <v>3</v>
      </c>
      <c r="C110" s="1365"/>
      <c r="D110" s="1366" t="s">
        <v>3870</v>
      </c>
      <c r="E110" s="1367" t="s">
        <v>4105</v>
      </c>
      <c r="F110" s="1370"/>
      <c r="G110" s="1369"/>
      <c r="H110" s="1369"/>
      <c r="I110" s="1369"/>
      <c r="J110" s="1365"/>
      <c r="K110" s="1366" t="s">
        <v>3869</v>
      </c>
      <c r="L110" s="1370">
        <v>2012</v>
      </c>
      <c r="M110" s="1370" t="s">
        <v>2012</v>
      </c>
      <c r="N110" s="1365"/>
      <c r="O110" s="1365"/>
      <c r="P110" s="1370" t="s">
        <v>886</v>
      </c>
      <c r="Q110" s="1371">
        <v>614246486.95139897</v>
      </c>
      <c r="R110" s="1370" t="s">
        <v>927</v>
      </c>
      <c r="S110" s="1369"/>
      <c r="T110" s="1372" t="str">
        <f t="shared" si="20"/>
        <v>4.13.01</v>
      </c>
      <c r="U110" s="1373" t="str">
        <f t="shared" si="17"/>
        <v>JALAN</v>
      </c>
      <c r="V110" s="1373">
        <f t="shared" si="18"/>
        <v>10</v>
      </c>
      <c r="W110" s="1375">
        <f t="shared" si="21"/>
        <v>61424647.6951399</v>
      </c>
      <c r="X110" s="1375">
        <f t="shared" si="19"/>
        <v>1</v>
      </c>
      <c r="Y110" s="1375">
        <f t="shared" si="22"/>
        <v>61424647.6951399</v>
      </c>
      <c r="Z110" s="1375">
        <f t="shared" si="15"/>
        <v>2</v>
      </c>
      <c r="AA110" s="1375">
        <f t="shared" si="23"/>
        <v>61424647.6951399</v>
      </c>
      <c r="AB110" s="1375">
        <f t="shared" si="24"/>
        <v>61424647.6951399</v>
      </c>
      <c r="AC110" s="1375">
        <f t="shared" si="25"/>
        <v>61424647.6951399</v>
      </c>
      <c r="AD110" s="1375">
        <f t="shared" si="26"/>
        <v>61424647.6951399</v>
      </c>
      <c r="AE110" s="1375">
        <f t="shared" si="27"/>
        <v>61424647.6951399</v>
      </c>
      <c r="AF110" s="1372">
        <f t="shared" si="16"/>
        <v>2012</v>
      </c>
      <c r="AG110" s="1376">
        <f t="shared" si="28"/>
        <v>245698600.7805596</v>
      </c>
      <c r="AH110" s="1377">
        <f t="shared" si="29"/>
        <v>368547886.17083937</v>
      </c>
    </row>
    <row r="111" spans="1:34" s="1151" customFormat="1" ht="34" customHeight="1">
      <c r="A111" s="1363" t="s">
        <v>3648</v>
      </c>
      <c r="B111" s="1364">
        <v>3</v>
      </c>
      <c r="C111" s="1365"/>
      <c r="D111" s="1366" t="s">
        <v>3868</v>
      </c>
      <c r="E111" s="1367" t="s">
        <v>4105</v>
      </c>
      <c r="F111" s="1368" t="s">
        <v>2085</v>
      </c>
      <c r="G111" s="1369"/>
      <c r="H111" s="1369">
        <v>1</v>
      </c>
      <c r="I111" s="1369"/>
      <c r="J111" s="1365"/>
      <c r="K111" s="1366" t="s">
        <v>3735</v>
      </c>
      <c r="L111" s="1370">
        <v>2013</v>
      </c>
      <c r="M111" s="1370" t="s">
        <v>2086</v>
      </c>
      <c r="N111" s="1365"/>
      <c r="O111" s="1365"/>
      <c r="P111" s="1370" t="s">
        <v>886</v>
      </c>
      <c r="Q111" s="1371">
        <v>541102800</v>
      </c>
      <c r="R111" s="1370"/>
      <c r="S111" s="1369"/>
      <c r="T111" s="1372" t="str">
        <f>A111</f>
        <v>4.13.01</v>
      </c>
      <c r="U111" s="1373" t="str">
        <f>VLOOKUP(T111,kelompok,2,0)</f>
        <v>JALAN</v>
      </c>
      <c r="V111" s="1373">
        <f>VLOOKUP(T111,MASAMANFAAT,4,0)</f>
        <v>10</v>
      </c>
      <c r="W111" s="1375">
        <f>(Q111-10)/V111</f>
        <v>54110279</v>
      </c>
      <c r="X111" s="1375">
        <f>2013-AF111</f>
        <v>0</v>
      </c>
      <c r="Y111" s="1375">
        <f>IF(X111&gt;V111,Q111-10,W111*X111)</f>
        <v>0</v>
      </c>
      <c r="Z111" s="1375">
        <f>2014-AF111</f>
        <v>1</v>
      </c>
      <c r="AA111" s="1375">
        <f>IF(Q111-10=Y111,0,W111)</f>
        <v>54110279</v>
      </c>
      <c r="AB111" s="1375">
        <f>IF(Q111-10=Y111+AA111,0,W111)</f>
        <v>54110279</v>
      </c>
      <c r="AC111" s="1375">
        <f>IF(Q111-10=Y111+AA111+AB111,0,W111)</f>
        <v>54110279</v>
      </c>
      <c r="AD111" s="1375">
        <f>IF(Q111-10=Y111+AA111+AB111+AC111,0,W111)</f>
        <v>54110279</v>
      </c>
      <c r="AE111" s="1375">
        <f>IF(Q111-10=Y111+AA111+AB111+AC111+AD111,0,W111)</f>
        <v>54110279</v>
      </c>
      <c r="AF111" s="1372">
        <f>L111</f>
        <v>2013</v>
      </c>
      <c r="AG111" s="1376">
        <f>Q111-(AA111+AB111+Y111+AC111+AD111+AE111)</f>
        <v>270551405</v>
      </c>
      <c r="AH111" s="1377">
        <f>AD111+AC111+AB111+AA111+Y111+AE111</f>
        <v>270551395</v>
      </c>
    </row>
    <row r="112" spans="1:34" s="1151" customFormat="1" ht="34" hidden="1" customHeight="1">
      <c r="A112" s="1341" t="s">
        <v>3648</v>
      </c>
      <c r="B112" s="1342"/>
      <c r="C112" s="1343"/>
      <c r="D112" s="1355" t="s">
        <v>3867</v>
      </c>
      <c r="E112" s="1356" t="s">
        <v>4105</v>
      </c>
      <c r="F112" s="1358"/>
      <c r="G112" s="1336"/>
      <c r="H112" s="1336"/>
      <c r="I112" s="1336"/>
      <c r="J112" s="1343"/>
      <c r="K112" s="1355" t="s">
        <v>3866</v>
      </c>
      <c r="L112" s="1358">
        <v>2012</v>
      </c>
      <c r="M112" s="1358" t="s">
        <v>2013</v>
      </c>
      <c r="N112" s="1343"/>
      <c r="O112" s="1343"/>
      <c r="P112" s="1358" t="s">
        <v>886</v>
      </c>
      <c r="Q112" s="1359">
        <v>842251052.68267214</v>
      </c>
      <c r="R112" s="1358" t="s">
        <v>927</v>
      </c>
      <c r="S112" s="1336"/>
      <c r="T112" s="1345" t="str">
        <f t="shared" si="20"/>
        <v>4.13.01</v>
      </c>
      <c r="U112" s="1352" t="str">
        <f t="shared" si="17"/>
        <v>JALAN</v>
      </c>
      <c r="V112" s="1352">
        <f t="shared" si="18"/>
        <v>10</v>
      </c>
      <c r="W112" s="1351">
        <f t="shared" si="21"/>
        <v>84225104.268267214</v>
      </c>
      <c r="X112" s="1351">
        <f t="shared" si="19"/>
        <v>1</v>
      </c>
      <c r="Y112" s="1351">
        <f t="shared" si="22"/>
        <v>84225104.268267214</v>
      </c>
      <c r="Z112" s="1351">
        <f t="shared" si="15"/>
        <v>2</v>
      </c>
      <c r="AA112" s="1351">
        <f t="shared" si="23"/>
        <v>84225104.268267214</v>
      </c>
      <c r="AB112" s="1351">
        <f t="shared" si="24"/>
        <v>84225104.268267214</v>
      </c>
      <c r="AC112" s="1351">
        <f t="shared" si="25"/>
        <v>84225104.268267214</v>
      </c>
      <c r="AD112" s="1351">
        <f t="shared" si="26"/>
        <v>84225104.268267214</v>
      </c>
      <c r="AE112" s="1351">
        <f t="shared" si="27"/>
        <v>84225104.268267214</v>
      </c>
      <c r="AF112" s="1345">
        <f t="shared" si="16"/>
        <v>2012</v>
      </c>
      <c r="AG112" s="1360">
        <f t="shared" si="28"/>
        <v>336900427.07306886</v>
      </c>
      <c r="AH112" s="1350">
        <f t="shared" si="29"/>
        <v>505350625.60960329</v>
      </c>
    </row>
    <row r="113" spans="1:34" s="1151" customFormat="1" ht="34" hidden="1" customHeight="1">
      <c r="A113" s="1341" t="s">
        <v>3648</v>
      </c>
      <c r="B113" s="1342"/>
      <c r="C113" s="1343"/>
      <c r="D113" s="1355" t="s">
        <v>3865</v>
      </c>
      <c r="E113" s="1356" t="s">
        <v>4105</v>
      </c>
      <c r="F113" s="1358"/>
      <c r="G113" s="1336"/>
      <c r="H113" s="1336"/>
      <c r="I113" s="1336"/>
      <c r="J113" s="1343"/>
      <c r="K113" s="1355" t="s">
        <v>1655</v>
      </c>
      <c r="L113" s="1358">
        <v>2012</v>
      </c>
      <c r="M113" s="1358" t="s">
        <v>2014</v>
      </c>
      <c r="N113" s="1343"/>
      <c r="O113" s="1343"/>
      <c r="P113" s="1358" t="s">
        <v>886</v>
      </c>
      <c r="Q113" s="1359">
        <v>244337449.55030903</v>
      </c>
      <c r="R113" s="1358" t="s">
        <v>927</v>
      </c>
      <c r="S113" s="1336"/>
      <c r="T113" s="1345" t="str">
        <f t="shared" si="20"/>
        <v>4.13.01</v>
      </c>
      <c r="U113" s="1352" t="str">
        <f t="shared" si="17"/>
        <v>JALAN</v>
      </c>
      <c r="V113" s="1352">
        <f t="shared" si="18"/>
        <v>10</v>
      </c>
      <c r="W113" s="1351">
        <f t="shared" si="21"/>
        <v>24433743.955030903</v>
      </c>
      <c r="X113" s="1351">
        <f t="shared" si="19"/>
        <v>1</v>
      </c>
      <c r="Y113" s="1351">
        <f t="shared" si="22"/>
        <v>24433743.955030903</v>
      </c>
      <c r="Z113" s="1351">
        <f t="shared" si="15"/>
        <v>2</v>
      </c>
      <c r="AA113" s="1351">
        <f t="shared" si="23"/>
        <v>24433743.955030903</v>
      </c>
      <c r="AB113" s="1351">
        <f t="shared" si="24"/>
        <v>24433743.955030903</v>
      </c>
      <c r="AC113" s="1351">
        <f t="shared" si="25"/>
        <v>24433743.955030903</v>
      </c>
      <c r="AD113" s="1351">
        <f t="shared" si="26"/>
        <v>24433743.955030903</v>
      </c>
      <c r="AE113" s="1351">
        <f t="shared" si="27"/>
        <v>24433743.955030903</v>
      </c>
      <c r="AF113" s="1345">
        <f t="shared" si="16"/>
        <v>2012</v>
      </c>
      <c r="AG113" s="1360">
        <f t="shared" si="28"/>
        <v>97734985.820123613</v>
      </c>
      <c r="AH113" s="1350">
        <f t="shared" si="29"/>
        <v>146602463.73018542</v>
      </c>
    </row>
    <row r="114" spans="1:34" s="1151" customFormat="1" ht="34" hidden="1" customHeight="1">
      <c r="A114" s="1341" t="s">
        <v>3648</v>
      </c>
      <c r="B114" s="1342"/>
      <c r="C114" s="1343"/>
      <c r="D114" s="1355" t="s">
        <v>3864</v>
      </c>
      <c r="E114" s="1356" t="s">
        <v>4105</v>
      </c>
      <c r="F114" s="1358"/>
      <c r="G114" s="1336"/>
      <c r="H114" s="1336"/>
      <c r="I114" s="1336"/>
      <c r="J114" s="1343"/>
      <c r="K114" s="1355" t="s">
        <v>3863</v>
      </c>
      <c r="L114" s="1358">
        <v>2012</v>
      </c>
      <c r="M114" s="1358" t="s">
        <v>2015</v>
      </c>
      <c r="N114" s="1343"/>
      <c r="O114" s="1343"/>
      <c r="P114" s="1358" t="s">
        <v>886</v>
      </c>
      <c r="Q114" s="1359">
        <v>250699254.19157785</v>
      </c>
      <c r="R114" s="1358" t="s">
        <v>927</v>
      </c>
      <c r="S114" s="1336"/>
      <c r="T114" s="1345" t="str">
        <f t="shared" si="20"/>
        <v>4.13.01</v>
      </c>
      <c r="U114" s="1352" t="str">
        <f t="shared" si="17"/>
        <v>JALAN</v>
      </c>
      <c r="V114" s="1352">
        <f t="shared" si="18"/>
        <v>10</v>
      </c>
      <c r="W114" s="1351">
        <f t="shared" si="21"/>
        <v>25069924.419157784</v>
      </c>
      <c r="X114" s="1351">
        <f t="shared" si="19"/>
        <v>1</v>
      </c>
      <c r="Y114" s="1351">
        <f t="shared" si="22"/>
        <v>25069924.419157784</v>
      </c>
      <c r="Z114" s="1351">
        <f t="shared" si="15"/>
        <v>2</v>
      </c>
      <c r="AA114" s="1351">
        <f t="shared" si="23"/>
        <v>25069924.419157784</v>
      </c>
      <c r="AB114" s="1351">
        <f t="shared" si="24"/>
        <v>25069924.419157784</v>
      </c>
      <c r="AC114" s="1351">
        <f t="shared" si="25"/>
        <v>25069924.419157784</v>
      </c>
      <c r="AD114" s="1351">
        <f t="shared" si="26"/>
        <v>25069924.419157784</v>
      </c>
      <c r="AE114" s="1351">
        <f t="shared" si="27"/>
        <v>25069924.419157784</v>
      </c>
      <c r="AF114" s="1345">
        <f t="shared" si="16"/>
        <v>2012</v>
      </c>
      <c r="AG114" s="1360">
        <f t="shared" si="28"/>
        <v>100279707.67663115</v>
      </c>
      <c r="AH114" s="1350">
        <f t="shared" si="29"/>
        <v>150419546.5149467</v>
      </c>
    </row>
    <row r="115" spans="1:34" s="1151" customFormat="1" ht="34" hidden="1" customHeight="1">
      <c r="A115" s="1341" t="s">
        <v>3648</v>
      </c>
      <c r="B115" s="1342"/>
      <c r="C115" s="1343"/>
      <c r="D115" s="1355" t="s">
        <v>3862</v>
      </c>
      <c r="E115" s="1356" t="s">
        <v>4105</v>
      </c>
      <c r="F115" s="1358"/>
      <c r="G115" s="1336"/>
      <c r="H115" s="1336"/>
      <c r="I115" s="1336"/>
      <c r="J115" s="1343"/>
      <c r="K115" s="1355" t="s">
        <v>1474</v>
      </c>
      <c r="L115" s="1358">
        <v>2012</v>
      </c>
      <c r="M115" s="1358" t="s">
        <v>2016</v>
      </c>
      <c r="N115" s="1343"/>
      <c r="O115" s="1343"/>
      <c r="P115" s="1358" t="s">
        <v>886</v>
      </c>
      <c r="Q115" s="1359">
        <f>974112703.284401+0.34</f>
        <v>974112703.62440109</v>
      </c>
      <c r="R115" s="1358" t="s">
        <v>927</v>
      </c>
      <c r="S115" s="1336"/>
      <c r="T115" s="1345" t="str">
        <f t="shared" si="20"/>
        <v>4.13.01</v>
      </c>
      <c r="U115" s="1352" t="str">
        <f t="shared" si="17"/>
        <v>JALAN</v>
      </c>
      <c r="V115" s="1352">
        <f t="shared" si="18"/>
        <v>10</v>
      </c>
      <c r="W115" s="1351">
        <f t="shared" si="21"/>
        <v>97411269.362440109</v>
      </c>
      <c r="X115" s="1351">
        <f t="shared" si="19"/>
        <v>1</v>
      </c>
      <c r="Y115" s="1351">
        <f t="shared" si="22"/>
        <v>97411269.362440109</v>
      </c>
      <c r="Z115" s="1351">
        <f t="shared" si="15"/>
        <v>2</v>
      </c>
      <c r="AA115" s="1351">
        <f t="shared" si="23"/>
        <v>97411269.362440109</v>
      </c>
      <c r="AB115" s="1351">
        <f t="shared" si="24"/>
        <v>97411269.362440109</v>
      </c>
      <c r="AC115" s="1351">
        <f t="shared" si="25"/>
        <v>97411269.362440109</v>
      </c>
      <c r="AD115" s="1351">
        <f t="shared" si="26"/>
        <v>97411269.362440109</v>
      </c>
      <c r="AE115" s="1351">
        <f t="shared" si="27"/>
        <v>97411269.362440109</v>
      </c>
      <c r="AF115" s="1345">
        <f t="shared" si="16"/>
        <v>2012</v>
      </c>
      <c r="AG115" s="1360">
        <f t="shared" si="28"/>
        <v>389645087.44976044</v>
      </c>
      <c r="AH115" s="1350">
        <f t="shared" si="29"/>
        <v>584467616.17464066</v>
      </c>
    </row>
    <row r="116" spans="1:34" s="1151" customFormat="1" ht="34" hidden="1" customHeight="1">
      <c r="A116" s="1341" t="s">
        <v>3648</v>
      </c>
      <c r="B116" s="1342"/>
      <c r="C116" s="1343"/>
      <c r="D116" s="1355" t="s">
        <v>3861</v>
      </c>
      <c r="E116" s="1356" t="s">
        <v>4105</v>
      </c>
      <c r="F116" s="1358"/>
      <c r="G116" s="1336"/>
      <c r="H116" s="1336"/>
      <c r="I116" s="1336"/>
      <c r="J116" s="1343"/>
      <c r="K116" s="1355" t="s">
        <v>1655</v>
      </c>
      <c r="L116" s="1358">
        <v>2012</v>
      </c>
      <c r="M116" s="1358" t="s">
        <v>2017</v>
      </c>
      <c r="N116" s="1343"/>
      <c r="O116" s="1343"/>
      <c r="P116" s="1358" t="s">
        <v>886</v>
      </c>
      <c r="Q116" s="1359">
        <v>165833382.34058243</v>
      </c>
      <c r="R116" s="1358" t="s">
        <v>927</v>
      </c>
      <c r="S116" s="1336"/>
      <c r="T116" s="1345" t="str">
        <f t="shared" si="20"/>
        <v>4.13.01</v>
      </c>
      <c r="U116" s="1352" t="str">
        <f t="shared" si="17"/>
        <v>JALAN</v>
      </c>
      <c r="V116" s="1352">
        <f t="shared" si="18"/>
        <v>10</v>
      </c>
      <c r="W116" s="1351">
        <f t="shared" si="21"/>
        <v>16583337.234058242</v>
      </c>
      <c r="X116" s="1351">
        <f t="shared" si="19"/>
        <v>1</v>
      </c>
      <c r="Y116" s="1351">
        <f t="shared" si="22"/>
        <v>16583337.234058242</v>
      </c>
      <c r="Z116" s="1351">
        <f t="shared" si="15"/>
        <v>2</v>
      </c>
      <c r="AA116" s="1351">
        <f t="shared" si="23"/>
        <v>16583337.234058242</v>
      </c>
      <c r="AB116" s="1351">
        <f t="shared" si="24"/>
        <v>16583337.234058242</v>
      </c>
      <c r="AC116" s="1351">
        <f t="shared" si="25"/>
        <v>16583337.234058242</v>
      </c>
      <c r="AD116" s="1351">
        <f t="shared" si="26"/>
        <v>16583337.234058242</v>
      </c>
      <c r="AE116" s="1351">
        <f t="shared" si="27"/>
        <v>16583337.234058242</v>
      </c>
      <c r="AF116" s="1345">
        <f t="shared" si="16"/>
        <v>2012</v>
      </c>
      <c r="AG116" s="1360">
        <f t="shared" si="28"/>
        <v>66333358.936232969</v>
      </c>
      <c r="AH116" s="1350">
        <f t="shared" si="29"/>
        <v>99500023.404349461</v>
      </c>
    </row>
    <row r="117" spans="1:34" s="1151" customFormat="1" ht="34" customHeight="1">
      <c r="A117" s="1378" t="s">
        <v>3648</v>
      </c>
      <c r="B117" s="1379">
        <v>4</v>
      </c>
      <c r="C117" s="1380"/>
      <c r="D117" s="1381" t="s">
        <v>3860</v>
      </c>
      <c r="E117" s="1382" t="s">
        <v>4105</v>
      </c>
      <c r="F117" s="1383"/>
      <c r="G117" s="1384"/>
      <c r="H117" s="1384"/>
      <c r="I117" s="1384"/>
      <c r="J117" s="1380"/>
      <c r="K117" s="1381" t="s">
        <v>1285</v>
      </c>
      <c r="L117" s="1383">
        <v>2011</v>
      </c>
      <c r="M117" s="1383" t="s">
        <v>2018</v>
      </c>
      <c r="N117" s="1380"/>
      <c r="O117" s="1380"/>
      <c r="P117" s="1383" t="s">
        <v>886</v>
      </c>
      <c r="Q117" s="1385">
        <v>109146090.60569288</v>
      </c>
      <c r="R117" s="1383" t="s">
        <v>927</v>
      </c>
      <c r="S117" s="1384"/>
      <c r="T117" s="1386" t="str">
        <f t="shared" si="20"/>
        <v>4.13.01</v>
      </c>
      <c r="U117" s="1387" t="str">
        <f t="shared" si="17"/>
        <v>JALAN</v>
      </c>
      <c r="V117" s="1387">
        <f t="shared" si="18"/>
        <v>10</v>
      </c>
      <c r="W117" s="1388">
        <f t="shared" si="21"/>
        <v>10914608.060569288</v>
      </c>
      <c r="X117" s="1388">
        <f t="shared" si="19"/>
        <v>2</v>
      </c>
      <c r="Y117" s="1388">
        <f t="shared" si="22"/>
        <v>21829216.121138576</v>
      </c>
      <c r="Z117" s="1388">
        <f t="shared" si="15"/>
        <v>3</v>
      </c>
      <c r="AA117" s="1388">
        <f t="shared" si="23"/>
        <v>10914608.060569288</v>
      </c>
      <c r="AB117" s="1388">
        <f t="shared" si="24"/>
        <v>10914608.060569288</v>
      </c>
      <c r="AC117" s="1388">
        <f t="shared" si="25"/>
        <v>10914608.060569288</v>
      </c>
      <c r="AD117" s="1388">
        <f t="shared" si="26"/>
        <v>10914608.060569288</v>
      </c>
      <c r="AE117" s="1388">
        <f t="shared" si="27"/>
        <v>10914608.060569288</v>
      </c>
      <c r="AF117" s="1386">
        <f t="shared" si="16"/>
        <v>2011</v>
      </c>
      <c r="AG117" s="1389">
        <f t="shared" si="28"/>
        <v>32743834.181707859</v>
      </c>
      <c r="AH117" s="1390">
        <f t="shared" si="29"/>
        <v>76402256.423985019</v>
      </c>
    </row>
    <row r="118" spans="1:34" s="1151" customFormat="1" ht="34" customHeight="1">
      <c r="A118" s="1378" t="s">
        <v>3648</v>
      </c>
      <c r="B118" s="1379">
        <v>4</v>
      </c>
      <c r="C118" s="1380"/>
      <c r="D118" s="1381" t="s">
        <v>3859</v>
      </c>
      <c r="E118" s="1382"/>
      <c r="F118" s="1383"/>
      <c r="G118" s="1384"/>
      <c r="H118" s="1384"/>
      <c r="I118" s="1384"/>
      <c r="J118" s="1380"/>
      <c r="K118" s="1381" t="s">
        <v>1285</v>
      </c>
      <c r="L118" s="1383">
        <v>2012</v>
      </c>
      <c r="M118" s="1383"/>
      <c r="N118" s="1380"/>
      <c r="O118" s="1380"/>
      <c r="P118" s="1383" t="s">
        <v>886</v>
      </c>
      <c r="Q118" s="1385">
        <v>113953989.04322411</v>
      </c>
      <c r="R118" s="1383" t="s">
        <v>927</v>
      </c>
      <c r="S118" s="1384"/>
      <c r="T118" s="1386" t="str">
        <f>A118</f>
        <v>4.13.01</v>
      </c>
      <c r="U118" s="1387" t="str">
        <f>VLOOKUP(T118,kelompok,2,0)</f>
        <v>JALAN</v>
      </c>
      <c r="V118" s="1387">
        <f>VLOOKUP(T118,MASAMANFAAT,4,0)</f>
        <v>10</v>
      </c>
      <c r="W118" s="1388">
        <f>(Q118-10)/V118</f>
        <v>11395397.904322412</v>
      </c>
      <c r="X118" s="1388">
        <f>2013-AF118</f>
        <v>1</v>
      </c>
      <c r="Y118" s="1388">
        <f>IF(X118&gt;V118,Q118-10,W118*X118)</f>
        <v>11395397.904322412</v>
      </c>
      <c r="Z118" s="1388">
        <f>2014-AF118</f>
        <v>2</v>
      </c>
      <c r="AA118" s="1388">
        <f>IF(Q118-10=Y118,0,W118)</f>
        <v>11395397.904322412</v>
      </c>
      <c r="AB118" s="1388">
        <f>IF(Q118-10=Y118+AA118,0,W118)</f>
        <v>11395397.904322412</v>
      </c>
      <c r="AC118" s="1388">
        <f>IF(Q118-10=Y118+AA118+AB118,0,W118)</f>
        <v>11395397.904322412</v>
      </c>
      <c r="AD118" s="1388">
        <f>IF(Q118-10=Y118+AA118+AB118+AC118,0,W118)</f>
        <v>11395397.904322412</v>
      </c>
      <c r="AE118" s="1388">
        <f>IF(Q118-10=Y118+AA118+AB118+AC118+AD118,0,W118)</f>
        <v>11395397.904322412</v>
      </c>
      <c r="AF118" s="1386">
        <f>L118</f>
        <v>2012</v>
      </c>
      <c r="AG118" s="1389">
        <f>Q118-(AA118+AB118+Y118+AC118+AD118+AE118)</f>
        <v>45581601.617289633</v>
      </c>
      <c r="AH118" s="1390">
        <f>AD118+AC118+AB118+AA118+Y118+AE118</f>
        <v>68372387.425934479</v>
      </c>
    </row>
    <row r="119" spans="1:34" s="1151" customFormat="1" ht="34" customHeight="1">
      <c r="A119" s="1378" t="s">
        <v>3648</v>
      </c>
      <c r="B119" s="1379">
        <v>4</v>
      </c>
      <c r="C119" s="1380"/>
      <c r="D119" s="1381" t="s">
        <v>3858</v>
      </c>
      <c r="E119" s="1382" t="s">
        <v>4105</v>
      </c>
      <c r="F119" s="1391" t="s">
        <v>2058</v>
      </c>
      <c r="G119" s="1384"/>
      <c r="H119" s="1384">
        <v>1</v>
      </c>
      <c r="I119" s="1384"/>
      <c r="J119" s="1380"/>
      <c r="K119" s="1381" t="s">
        <v>1285</v>
      </c>
      <c r="L119" s="1383">
        <v>2013</v>
      </c>
      <c r="M119" s="1383" t="s">
        <v>2059</v>
      </c>
      <c r="N119" s="1380"/>
      <c r="O119" s="1380"/>
      <c r="P119" s="1383" t="s">
        <v>886</v>
      </c>
      <c r="Q119" s="1385">
        <v>1325162000</v>
      </c>
      <c r="R119" s="1383"/>
      <c r="S119" s="1384"/>
      <c r="T119" s="1386" t="str">
        <f>A119</f>
        <v>4.13.01</v>
      </c>
      <c r="U119" s="1387" t="str">
        <f>VLOOKUP(T119,kelompok,2,0)</f>
        <v>JALAN</v>
      </c>
      <c r="V119" s="1387">
        <f>VLOOKUP(T119,MASAMANFAAT,4,0)</f>
        <v>10</v>
      </c>
      <c r="W119" s="1388">
        <f>(Q119-10)/V119</f>
        <v>132516199</v>
      </c>
      <c r="X119" s="1388">
        <f>2013-AF119</f>
        <v>0</v>
      </c>
      <c r="Y119" s="1388">
        <f>IF(X119&gt;V119,Q119-10,W119*X119)</f>
        <v>0</v>
      </c>
      <c r="Z119" s="1388">
        <f>2014-AF119</f>
        <v>1</v>
      </c>
      <c r="AA119" s="1388">
        <f>IF(Q119-10=Y119,0,W119)</f>
        <v>132516199</v>
      </c>
      <c r="AB119" s="1388">
        <f>IF(Q119-10=Y119+AA119,0,W119)</f>
        <v>132516199</v>
      </c>
      <c r="AC119" s="1388">
        <f>IF(Q119-10=Y119+AA119+AB119,0,W119)</f>
        <v>132516199</v>
      </c>
      <c r="AD119" s="1388">
        <f>IF(Q119-10=Y119+AA119+AB119+AC119,0,W119)</f>
        <v>132516199</v>
      </c>
      <c r="AE119" s="1388">
        <f>IF(Q119-10=Y119+AA119+AB119+AC119+AD119,0,W119)</f>
        <v>132516199</v>
      </c>
      <c r="AF119" s="1386">
        <f>L119</f>
        <v>2013</v>
      </c>
      <c r="AG119" s="1389">
        <f>Q119-(AA119+AB119+Y119+AC119+AD119+AE119)</f>
        <v>662581005</v>
      </c>
      <c r="AH119" s="1390">
        <f>AD119+AC119+AB119+AA119+Y119+AE119</f>
        <v>662580995</v>
      </c>
    </row>
    <row r="120" spans="1:34" s="1151" customFormat="1" ht="34" customHeight="1">
      <c r="A120" s="1363" t="s">
        <v>3648</v>
      </c>
      <c r="B120" s="1364">
        <v>5</v>
      </c>
      <c r="C120" s="1365"/>
      <c r="D120" s="1366" t="s">
        <v>3857</v>
      </c>
      <c r="E120" s="1367" t="s">
        <v>4105</v>
      </c>
      <c r="F120" s="1370"/>
      <c r="G120" s="1369"/>
      <c r="H120" s="1369"/>
      <c r="I120" s="1369"/>
      <c r="J120" s="1365"/>
      <c r="K120" s="1366" t="s">
        <v>3856</v>
      </c>
      <c r="L120" s="1370">
        <v>2011</v>
      </c>
      <c r="M120" s="1370" t="s">
        <v>2019</v>
      </c>
      <c r="N120" s="1365"/>
      <c r="O120" s="1365"/>
      <c r="P120" s="1370" t="s">
        <v>886</v>
      </c>
      <c r="Q120" s="1371">
        <v>94704593.382169068</v>
      </c>
      <c r="R120" s="1370" t="s">
        <v>927</v>
      </c>
      <c r="S120" s="1369"/>
      <c r="T120" s="1372" t="str">
        <f t="shared" si="20"/>
        <v>4.13.01</v>
      </c>
      <c r="U120" s="1373" t="str">
        <f t="shared" si="17"/>
        <v>JALAN</v>
      </c>
      <c r="V120" s="1373">
        <f t="shared" si="18"/>
        <v>10</v>
      </c>
      <c r="W120" s="1375">
        <f t="shared" si="21"/>
        <v>9470458.3382169064</v>
      </c>
      <c r="X120" s="1375">
        <f t="shared" si="19"/>
        <v>2</v>
      </c>
      <c r="Y120" s="1375">
        <f t="shared" si="22"/>
        <v>18940916.676433813</v>
      </c>
      <c r="Z120" s="1375">
        <f t="shared" si="15"/>
        <v>3</v>
      </c>
      <c r="AA120" s="1375">
        <f t="shared" si="23"/>
        <v>9470458.3382169064</v>
      </c>
      <c r="AB120" s="1375">
        <f t="shared" si="24"/>
        <v>9470458.3382169064</v>
      </c>
      <c r="AC120" s="1375">
        <f t="shared" si="25"/>
        <v>9470458.3382169064</v>
      </c>
      <c r="AD120" s="1375">
        <f t="shared" si="26"/>
        <v>9470458.3382169064</v>
      </c>
      <c r="AE120" s="1375">
        <f t="shared" si="27"/>
        <v>9470458.3382169064</v>
      </c>
      <c r="AF120" s="1372">
        <f t="shared" si="16"/>
        <v>2011</v>
      </c>
      <c r="AG120" s="1376">
        <f t="shared" si="28"/>
        <v>28411385.014650717</v>
      </c>
      <c r="AH120" s="1377">
        <f t="shared" si="29"/>
        <v>66293208.367518343</v>
      </c>
    </row>
    <row r="121" spans="1:34" s="1151" customFormat="1" ht="34" customHeight="1">
      <c r="A121" s="1363" t="s">
        <v>3648</v>
      </c>
      <c r="B121" s="1364">
        <v>5</v>
      </c>
      <c r="C121" s="1365"/>
      <c r="D121" s="1366" t="s">
        <v>3855</v>
      </c>
      <c r="E121" s="1367"/>
      <c r="F121" s="1370"/>
      <c r="G121" s="1369"/>
      <c r="H121" s="1369"/>
      <c r="I121" s="1369"/>
      <c r="J121" s="1365"/>
      <c r="K121" s="1366" t="s">
        <v>1142</v>
      </c>
      <c r="L121" s="1370">
        <v>2012</v>
      </c>
      <c r="M121" s="1370"/>
      <c r="N121" s="1365"/>
      <c r="O121" s="1365"/>
      <c r="P121" s="1370" t="s">
        <v>886</v>
      </c>
      <c r="Q121" s="1371">
        <v>146574822.27795947</v>
      </c>
      <c r="R121" s="1370" t="s">
        <v>927</v>
      </c>
      <c r="S121" s="1369"/>
      <c r="T121" s="1372" t="str">
        <f>A121</f>
        <v>4.13.01</v>
      </c>
      <c r="U121" s="1373" t="str">
        <f>VLOOKUP(T121,kelompok,2,0)</f>
        <v>JALAN</v>
      </c>
      <c r="V121" s="1373">
        <f>VLOOKUP(T121,MASAMANFAAT,4,0)</f>
        <v>10</v>
      </c>
      <c r="W121" s="1375">
        <f>(Q121-10)/V121</f>
        <v>14657481.227795947</v>
      </c>
      <c r="X121" s="1375">
        <f>2013-AF121</f>
        <v>1</v>
      </c>
      <c r="Y121" s="1375">
        <f>IF(X121&gt;V121,Q121-10,W121*X121)</f>
        <v>14657481.227795947</v>
      </c>
      <c r="Z121" s="1375">
        <f>2014-AF121</f>
        <v>2</v>
      </c>
      <c r="AA121" s="1375">
        <f>IF(Q121-10=Y121,0,W121)</f>
        <v>14657481.227795947</v>
      </c>
      <c r="AB121" s="1375">
        <f>IF(Q121-10=Y121+AA121,0,W121)</f>
        <v>14657481.227795947</v>
      </c>
      <c r="AC121" s="1375">
        <f>IF(Q121-10=Y121+AA121+AB121,0,W121)</f>
        <v>14657481.227795947</v>
      </c>
      <c r="AD121" s="1375">
        <f>IF(Q121-10=Y121+AA121+AB121+AC121,0,W121)</f>
        <v>14657481.227795947</v>
      </c>
      <c r="AE121" s="1375">
        <f>IF(Q121-10=Y121+AA121+AB121+AC121+AD121,0,W121)</f>
        <v>14657481.227795947</v>
      </c>
      <c r="AF121" s="1372">
        <f>L121</f>
        <v>2012</v>
      </c>
      <c r="AG121" s="1376">
        <f>Q121-(AA121+AB121+Y121+AC121+AD121+AE121)</f>
        <v>58629934.911183789</v>
      </c>
      <c r="AH121" s="1377">
        <f>AD121+AC121+AB121+AA121+Y121+AE121</f>
        <v>87944887.366775677</v>
      </c>
    </row>
    <row r="122" spans="1:34" s="1151" customFormat="1" ht="34" customHeight="1">
      <c r="A122" s="1378" t="s">
        <v>3648</v>
      </c>
      <c r="B122" s="1379">
        <v>6</v>
      </c>
      <c r="C122" s="1380"/>
      <c r="D122" s="1381" t="s">
        <v>3854</v>
      </c>
      <c r="E122" s="1382" t="s">
        <v>4105</v>
      </c>
      <c r="F122" s="1383"/>
      <c r="G122" s="1384"/>
      <c r="H122" s="1384"/>
      <c r="I122" s="1384"/>
      <c r="J122" s="1380"/>
      <c r="K122" s="1381" t="s">
        <v>3853</v>
      </c>
      <c r="L122" s="1383">
        <v>2011</v>
      </c>
      <c r="M122" s="1383" t="s">
        <v>2020</v>
      </c>
      <c r="N122" s="1380"/>
      <c r="O122" s="1380"/>
      <c r="P122" s="1383" t="s">
        <v>886</v>
      </c>
      <c r="Q122" s="1385">
        <v>112066098.72968219</v>
      </c>
      <c r="R122" s="1383" t="s">
        <v>927</v>
      </c>
      <c r="S122" s="1384"/>
      <c r="T122" s="1386" t="str">
        <f t="shared" si="20"/>
        <v>4.13.01</v>
      </c>
      <c r="U122" s="1387" t="str">
        <f t="shared" si="17"/>
        <v>JALAN</v>
      </c>
      <c r="V122" s="1387">
        <f t="shared" si="18"/>
        <v>10</v>
      </c>
      <c r="W122" s="1388">
        <f t="shared" si="21"/>
        <v>11206608.872968219</v>
      </c>
      <c r="X122" s="1388">
        <f t="shared" si="19"/>
        <v>2</v>
      </c>
      <c r="Y122" s="1388">
        <f t="shared" si="22"/>
        <v>22413217.745936438</v>
      </c>
      <c r="Z122" s="1388">
        <f t="shared" si="15"/>
        <v>3</v>
      </c>
      <c r="AA122" s="1388">
        <f t="shared" si="23"/>
        <v>11206608.872968219</v>
      </c>
      <c r="AB122" s="1388">
        <f t="shared" si="24"/>
        <v>11206608.872968219</v>
      </c>
      <c r="AC122" s="1388">
        <f t="shared" si="25"/>
        <v>11206608.872968219</v>
      </c>
      <c r="AD122" s="1388">
        <f t="shared" si="26"/>
        <v>11206608.872968219</v>
      </c>
      <c r="AE122" s="1388">
        <f t="shared" si="27"/>
        <v>11206608.872968219</v>
      </c>
      <c r="AF122" s="1386">
        <f t="shared" si="16"/>
        <v>2011</v>
      </c>
      <c r="AG122" s="1389">
        <f t="shared" si="28"/>
        <v>33619836.618904665</v>
      </c>
      <c r="AH122" s="1390">
        <f t="shared" si="29"/>
        <v>78446262.110777527</v>
      </c>
    </row>
    <row r="123" spans="1:34" s="1151" customFormat="1" ht="34" customHeight="1">
      <c r="A123" s="1378" t="s">
        <v>3648</v>
      </c>
      <c r="B123" s="1379">
        <v>6</v>
      </c>
      <c r="C123" s="1380"/>
      <c r="D123" s="1381" t="s">
        <v>3852</v>
      </c>
      <c r="E123" s="1382"/>
      <c r="F123" s="1383"/>
      <c r="G123" s="1384"/>
      <c r="H123" s="1384"/>
      <c r="I123" s="1384"/>
      <c r="J123" s="1380"/>
      <c r="K123" s="1381" t="s">
        <v>1142</v>
      </c>
      <c r="L123" s="1383">
        <v>2012</v>
      </c>
      <c r="M123" s="1383"/>
      <c r="N123" s="1380"/>
      <c r="O123" s="1380"/>
      <c r="P123" s="1383" t="s">
        <v>886</v>
      </c>
      <c r="Q123" s="1385">
        <v>122990685.53355622</v>
      </c>
      <c r="R123" s="1383" t="s">
        <v>927</v>
      </c>
      <c r="S123" s="1384"/>
      <c r="T123" s="1386" t="str">
        <f>A123</f>
        <v>4.13.01</v>
      </c>
      <c r="U123" s="1387" t="str">
        <f>VLOOKUP(T123,kelompok,2,0)</f>
        <v>JALAN</v>
      </c>
      <c r="V123" s="1387">
        <f>VLOOKUP(T123,MASAMANFAAT,4,0)</f>
        <v>10</v>
      </c>
      <c r="W123" s="1388">
        <f>(Q123-10)/V123</f>
        <v>12299067.553355623</v>
      </c>
      <c r="X123" s="1388">
        <f>2013-AF123</f>
        <v>1</v>
      </c>
      <c r="Y123" s="1388">
        <f>IF(X123&gt;V123,Q123-10,W123*X123)</f>
        <v>12299067.553355623</v>
      </c>
      <c r="Z123" s="1388">
        <f>2014-AF123</f>
        <v>2</v>
      </c>
      <c r="AA123" s="1388">
        <f>IF(Q123-10=Y123,0,W123)</f>
        <v>12299067.553355623</v>
      </c>
      <c r="AB123" s="1388">
        <f>IF(Q123-10=Y123+AA123,0,W123)</f>
        <v>12299067.553355623</v>
      </c>
      <c r="AC123" s="1388">
        <f>IF(Q123-10=Y123+AA123+AB123,0,W123)</f>
        <v>12299067.553355623</v>
      </c>
      <c r="AD123" s="1388">
        <f>IF(Q123-10=Y123+AA123+AB123+AC123,0,W123)</f>
        <v>12299067.553355623</v>
      </c>
      <c r="AE123" s="1388">
        <f>IF(Q123-10=Y123+AA123+AB123+AC123+AD123,0,W123)</f>
        <v>12299067.553355623</v>
      </c>
      <c r="AF123" s="1386">
        <f>L123</f>
        <v>2012</v>
      </c>
      <c r="AG123" s="1389">
        <f>Q123-(AA123+AB123+Y123+AC123+AD123+AE123)</f>
        <v>49196280.213422492</v>
      </c>
      <c r="AH123" s="1390">
        <f>AD123+AC123+AB123+AA123+Y123+AE123</f>
        <v>73794405.320133731</v>
      </c>
    </row>
    <row r="124" spans="1:34" s="1151" customFormat="1" ht="34" customHeight="1">
      <c r="A124" s="1363" t="s">
        <v>3648</v>
      </c>
      <c r="B124" s="1364">
        <v>7</v>
      </c>
      <c r="C124" s="1365"/>
      <c r="D124" s="1366" t="s">
        <v>3851</v>
      </c>
      <c r="E124" s="1367" t="s">
        <v>4105</v>
      </c>
      <c r="F124" s="1370"/>
      <c r="G124" s="1369"/>
      <c r="H124" s="1369"/>
      <c r="I124" s="1369"/>
      <c r="J124" s="1365"/>
      <c r="K124" s="1366" t="s">
        <v>3850</v>
      </c>
      <c r="L124" s="1370">
        <v>2011</v>
      </c>
      <c r="M124" s="1370" t="s">
        <v>2021</v>
      </c>
      <c r="N124" s="1365"/>
      <c r="O124" s="1365"/>
      <c r="P124" s="1370" t="s">
        <v>886</v>
      </c>
      <c r="Q124" s="1371">
        <v>278153351.19238466</v>
      </c>
      <c r="R124" s="1370" t="s">
        <v>927</v>
      </c>
      <c r="S124" s="1369"/>
      <c r="T124" s="1372" t="str">
        <f t="shared" si="20"/>
        <v>4.13.01</v>
      </c>
      <c r="U124" s="1373" t="str">
        <f t="shared" si="17"/>
        <v>JALAN</v>
      </c>
      <c r="V124" s="1373">
        <f t="shared" si="18"/>
        <v>10</v>
      </c>
      <c r="W124" s="1375">
        <f t="shared" si="21"/>
        <v>27815334.119238466</v>
      </c>
      <c r="X124" s="1375">
        <f t="shared" si="19"/>
        <v>2</v>
      </c>
      <c r="Y124" s="1375">
        <f t="shared" si="22"/>
        <v>55630668.238476932</v>
      </c>
      <c r="Z124" s="1375">
        <f t="shared" si="15"/>
        <v>3</v>
      </c>
      <c r="AA124" s="1375">
        <f t="shared" si="23"/>
        <v>27815334.119238466</v>
      </c>
      <c r="AB124" s="1375">
        <f t="shared" si="24"/>
        <v>27815334.119238466</v>
      </c>
      <c r="AC124" s="1375">
        <f t="shared" si="25"/>
        <v>27815334.119238466</v>
      </c>
      <c r="AD124" s="1375">
        <f t="shared" si="26"/>
        <v>27815334.119238466</v>
      </c>
      <c r="AE124" s="1375">
        <f t="shared" si="27"/>
        <v>27815334.119238466</v>
      </c>
      <c r="AF124" s="1372">
        <f t="shared" si="16"/>
        <v>2011</v>
      </c>
      <c r="AG124" s="1376">
        <f t="shared" si="28"/>
        <v>83446012.357715398</v>
      </c>
      <c r="AH124" s="1377">
        <f t="shared" si="29"/>
        <v>194707338.83466926</v>
      </c>
    </row>
    <row r="125" spans="1:34" s="1151" customFormat="1" ht="34" customHeight="1">
      <c r="A125" s="1363" t="s">
        <v>3648</v>
      </c>
      <c r="B125" s="1364">
        <v>7</v>
      </c>
      <c r="C125" s="1365"/>
      <c r="D125" s="1366" t="s">
        <v>3849</v>
      </c>
      <c r="E125" s="1367"/>
      <c r="F125" s="1370"/>
      <c r="G125" s="1369"/>
      <c r="H125" s="1369"/>
      <c r="I125" s="1369"/>
      <c r="J125" s="1365"/>
      <c r="K125" s="1366" t="s">
        <v>1142</v>
      </c>
      <c r="L125" s="1370">
        <v>2012</v>
      </c>
      <c r="M125" s="1370"/>
      <c r="N125" s="1365"/>
      <c r="O125" s="1365"/>
      <c r="P125" s="1370" t="s">
        <v>886</v>
      </c>
      <c r="Q125" s="1371">
        <v>119561723.73290013</v>
      </c>
      <c r="R125" s="1370" t="s">
        <v>927</v>
      </c>
      <c r="S125" s="1369"/>
      <c r="T125" s="1372" t="str">
        <f>A125</f>
        <v>4.13.01</v>
      </c>
      <c r="U125" s="1373" t="str">
        <f>VLOOKUP(T125,kelompok,2,0)</f>
        <v>JALAN</v>
      </c>
      <c r="V125" s="1373">
        <f>VLOOKUP(T125,MASAMANFAAT,4,0)</f>
        <v>10</v>
      </c>
      <c r="W125" s="1375">
        <f>(Q125-10)/V125</f>
        <v>11956171.373290014</v>
      </c>
      <c r="X125" s="1375">
        <f>2013-AF125</f>
        <v>1</v>
      </c>
      <c r="Y125" s="1375">
        <f>IF(X125&gt;V125,Q125-10,W125*X125)</f>
        <v>11956171.373290014</v>
      </c>
      <c r="Z125" s="1375">
        <f>2014-AF125</f>
        <v>2</v>
      </c>
      <c r="AA125" s="1375">
        <f>IF(Q125-10=Y125,0,W125)</f>
        <v>11956171.373290014</v>
      </c>
      <c r="AB125" s="1375">
        <f>IF(Q125-10=Y125+AA125,0,W125)</f>
        <v>11956171.373290014</v>
      </c>
      <c r="AC125" s="1375">
        <f>IF(Q125-10=Y125+AA125+AB125,0,W125)</f>
        <v>11956171.373290014</v>
      </c>
      <c r="AD125" s="1375">
        <f>IF(Q125-10=Y125+AA125+AB125+AC125,0,W125)</f>
        <v>11956171.373290014</v>
      </c>
      <c r="AE125" s="1375">
        <f>IF(Q125-10=Y125+AA125+AB125+AC125+AD125,0,W125)</f>
        <v>11956171.373290014</v>
      </c>
      <c r="AF125" s="1372">
        <f>L125</f>
        <v>2012</v>
      </c>
      <c r="AG125" s="1376">
        <f>Q125-(AA125+AB125+Y125+AC125+AD125+AE125)</f>
        <v>47824695.493160039</v>
      </c>
      <c r="AH125" s="1377">
        <f>AD125+AC125+AB125+AA125+Y125+AE125</f>
        <v>71737028.239740089</v>
      </c>
    </row>
    <row r="126" spans="1:34" s="1151" customFormat="1" ht="34" customHeight="1">
      <c r="A126" s="1378" t="s">
        <v>3648</v>
      </c>
      <c r="B126" s="1379">
        <v>8</v>
      </c>
      <c r="C126" s="1380"/>
      <c r="D126" s="1381" t="s">
        <v>3848</v>
      </c>
      <c r="E126" s="1382" t="s">
        <v>4105</v>
      </c>
      <c r="F126" s="1383"/>
      <c r="G126" s="1384"/>
      <c r="H126" s="1384"/>
      <c r="I126" s="1384"/>
      <c r="J126" s="1380"/>
      <c r="K126" s="1381" t="s">
        <v>3596</v>
      </c>
      <c r="L126" s="1383">
        <v>2011</v>
      </c>
      <c r="M126" s="1383" t="s">
        <v>2022</v>
      </c>
      <c r="N126" s="1380"/>
      <c r="O126" s="1380"/>
      <c r="P126" s="1383" t="s">
        <v>886</v>
      </c>
      <c r="Q126" s="1385">
        <v>167988468.74879268</v>
      </c>
      <c r="R126" s="1383" t="s">
        <v>927</v>
      </c>
      <c r="S126" s="1384"/>
      <c r="T126" s="1386" t="str">
        <f t="shared" si="20"/>
        <v>4.13.01</v>
      </c>
      <c r="U126" s="1387" t="str">
        <f t="shared" si="17"/>
        <v>JALAN</v>
      </c>
      <c r="V126" s="1387">
        <f t="shared" si="18"/>
        <v>10</v>
      </c>
      <c r="W126" s="1388">
        <f t="shared" si="21"/>
        <v>16798845.874879267</v>
      </c>
      <c r="X126" s="1388">
        <f t="shared" si="19"/>
        <v>2</v>
      </c>
      <c r="Y126" s="1388">
        <f>IF(X126&gt;V126,Q126-10,W126*X126)</f>
        <v>33597691.749758534</v>
      </c>
      <c r="Z126" s="1388">
        <f t="shared" si="15"/>
        <v>3</v>
      </c>
      <c r="AA126" s="1388">
        <f t="shared" si="23"/>
        <v>16798845.874879267</v>
      </c>
      <c r="AB126" s="1388">
        <f t="shared" si="24"/>
        <v>16798845.874879267</v>
      </c>
      <c r="AC126" s="1388">
        <f t="shared" si="25"/>
        <v>16798845.874879267</v>
      </c>
      <c r="AD126" s="1388">
        <f t="shared" si="26"/>
        <v>16798845.874879267</v>
      </c>
      <c r="AE126" s="1388">
        <f t="shared" si="27"/>
        <v>16798845.874879267</v>
      </c>
      <c r="AF126" s="1386">
        <f t="shared" si="16"/>
        <v>2011</v>
      </c>
      <c r="AG126" s="1389">
        <f t="shared" si="28"/>
        <v>50396547.624637797</v>
      </c>
      <c r="AH126" s="1390">
        <f t="shared" si="29"/>
        <v>117591921.12415487</v>
      </c>
    </row>
    <row r="127" spans="1:34" s="1151" customFormat="1" ht="34" customHeight="1">
      <c r="A127" s="1378" t="s">
        <v>3648</v>
      </c>
      <c r="B127" s="1379">
        <v>8</v>
      </c>
      <c r="C127" s="1380"/>
      <c r="D127" s="1381" t="s">
        <v>3847</v>
      </c>
      <c r="E127" s="1382"/>
      <c r="F127" s="1383"/>
      <c r="G127" s="1384"/>
      <c r="H127" s="1384"/>
      <c r="I127" s="1384"/>
      <c r="J127" s="1380"/>
      <c r="K127" s="1381" t="s">
        <v>1142</v>
      </c>
      <c r="L127" s="1383">
        <v>2012</v>
      </c>
      <c r="M127" s="1383"/>
      <c r="N127" s="1380"/>
      <c r="O127" s="1380"/>
      <c r="P127" s="1383" t="s">
        <v>886</v>
      </c>
      <c r="Q127" s="1385">
        <v>72208336.893141732</v>
      </c>
      <c r="R127" s="1383" t="s">
        <v>927</v>
      </c>
      <c r="S127" s="1384"/>
      <c r="T127" s="1386" t="str">
        <f>A127</f>
        <v>4.13.01</v>
      </c>
      <c r="U127" s="1387" t="str">
        <f>VLOOKUP(T127,kelompok,2,0)</f>
        <v>JALAN</v>
      </c>
      <c r="V127" s="1387">
        <f>VLOOKUP(T127,MASAMANFAAT,4,0)</f>
        <v>10</v>
      </c>
      <c r="W127" s="1388">
        <f>(Q127-10)/V127</f>
        <v>7220832.6893141735</v>
      </c>
      <c r="X127" s="1388">
        <f>2013-AF127</f>
        <v>1</v>
      </c>
      <c r="Y127" s="1388">
        <f>IF(X127&gt;V127,Q127-10,W127*X127)</f>
        <v>7220832.6893141735</v>
      </c>
      <c r="Z127" s="1388">
        <f>2014-AF127</f>
        <v>2</v>
      </c>
      <c r="AA127" s="1388">
        <f>IF(Q127-10=Y127,0,W127)</f>
        <v>7220832.6893141735</v>
      </c>
      <c r="AB127" s="1388">
        <f>IF(Q127-10=Y127+AA127,0,W127)</f>
        <v>7220832.6893141735</v>
      </c>
      <c r="AC127" s="1388">
        <f>IF(Q127-10=Y127+AA127+AB127,0,W127)</f>
        <v>7220832.6893141735</v>
      </c>
      <c r="AD127" s="1388">
        <f>IF(Q127-10=Y127+AA127+AB127+AC127,0,W127)</f>
        <v>7220832.6893141735</v>
      </c>
      <c r="AE127" s="1388">
        <f>IF(Q127-10=Y127+AA127+AB127+AC127+AD127,0,W127)</f>
        <v>7220832.6893141735</v>
      </c>
      <c r="AF127" s="1386">
        <f>L127</f>
        <v>2012</v>
      </c>
      <c r="AG127" s="1389">
        <f>Q127-(AA127+AB127+Y127+AC127+AD127+AE127)</f>
        <v>28883340.757256694</v>
      </c>
      <c r="AH127" s="1390">
        <f>AD127+AC127+AB127+AA127+Y127+AE127</f>
        <v>43324996.135885037</v>
      </c>
    </row>
    <row r="128" spans="1:34" s="1151" customFormat="1" ht="34" hidden="1" customHeight="1">
      <c r="A128" s="1341" t="s">
        <v>3648</v>
      </c>
      <c r="B128" s="1342"/>
      <c r="C128" s="1343"/>
      <c r="D128" s="1355" t="s">
        <v>3846</v>
      </c>
      <c r="E128" s="1356" t="s">
        <v>4105</v>
      </c>
      <c r="F128" s="1358"/>
      <c r="G128" s="1336"/>
      <c r="H128" s="1336"/>
      <c r="I128" s="1336"/>
      <c r="J128" s="1343"/>
      <c r="K128" s="1355" t="s">
        <v>3845</v>
      </c>
      <c r="L128" s="1358">
        <v>2012</v>
      </c>
      <c r="M128" s="1358" t="s">
        <v>2023</v>
      </c>
      <c r="N128" s="1343"/>
      <c r="O128" s="1343"/>
      <c r="P128" s="1358" t="s">
        <v>886</v>
      </c>
      <c r="Q128" s="1359">
        <v>198794353.76903644</v>
      </c>
      <c r="R128" s="1358" t="s">
        <v>927</v>
      </c>
      <c r="S128" s="1336"/>
      <c r="T128" s="1345" t="str">
        <f t="shared" si="20"/>
        <v>4.13.01</v>
      </c>
      <c r="U128" s="1352" t="str">
        <f t="shared" si="17"/>
        <v>JALAN</v>
      </c>
      <c r="V128" s="1352">
        <f t="shared" si="18"/>
        <v>10</v>
      </c>
      <c r="W128" s="1351">
        <f t="shared" si="21"/>
        <v>19879434.376903646</v>
      </c>
      <c r="X128" s="1351">
        <f t="shared" ref="X128:X186" si="30">2013-AF128</f>
        <v>1</v>
      </c>
      <c r="Y128" s="1351">
        <f t="shared" si="22"/>
        <v>19879434.376903646</v>
      </c>
      <c r="Z128" s="1351">
        <f t="shared" ref="Z128:Z191" si="31">2014-AF128</f>
        <v>2</v>
      </c>
      <c r="AA128" s="1351">
        <f t="shared" si="23"/>
        <v>19879434.376903646</v>
      </c>
      <c r="AB128" s="1351">
        <f t="shared" si="24"/>
        <v>19879434.376903646</v>
      </c>
      <c r="AC128" s="1351">
        <f t="shared" si="25"/>
        <v>19879434.376903646</v>
      </c>
      <c r="AD128" s="1351">
        <f t="shared" si="26"/>
        <v>19879434.376903646</v>
      </c>
      <c r="AE128" s="1351">
        <f t="shared" si="27"/>
        <v>19879434.376903646</v>
      </c>
      <c r="AF128" s="1345">
        <f t="shared" ref="AF128:AF191" si="32">L128</f>
        <v>2012</v>
      </c>
      <c r="AG128" s="1360">
        <f t="shared" si="28"/>
        <v>79517747.507614553</v>
      </c>
      <c r="AH128" s="1350">
        <f t="shared" si="29"/>
        <v>119276606.26142189</v>
      </c>
    </row>
    <row r="129" spans="1:34" s="1151" customFormat="1" ht="34" hidden="1" customHeight="1">
      <c r="A129" s="1341" t="s">
        <v>3648</v>
      </c>
      <c r="B129" s="1342"/>
      <c r="C129" s="1343"/>
      <c r="D129" s="1355" t="s">
        <v>3844</v>
      </c>
      <c r="E129" s="1356" t="s">
        <v>4105</v>
      </c>
      <c r="F129" s="1358"/>
      <c r="G129" s="1336"/>
      <c r="H129" s="1336"/>
      <c r="I129" s="1336"/>
      <c r="J129" s="1343"/>
      <c r="K129" s="1355" t="s">
        <v>2024</v>
      </c>
      <c r="L129" s="1358">
        <v>2012</v>
      </c>
      <c r="M129" s="1358" t="s">
        <v>2025</v>
      </c>
      <c r="N129" s="1343"/>
      <c r="O129" s="1343"/>
      <c r="P129" s="1358" t="s">
        <v>886</v>
      </c>
      <c r="Q129" s="1359">
        <v>124052180.18708852</v>
      </c>
      <c r="R129" s="1358" t="s">
        <v>927</v>
      </c>
      <c r="S129" s="1336"/>
      <c r="T129" s="1345" t="str">
        <f t="shared" si="20"/>
        <v>4.13.01</v>
      </c>
      <c r="U129" s="1352" t="str">
        <f t="shared" si="17"/>
        <v>JALAN</v>
      </c>
      <c r="V129" s="1352">
        <f t="shared" si="18"/>
        <v>10</v>
      </c>
      <c r="W129" s="1351">
        <f t="shared" si="21"/>
        <v>12405217.018708851</v>
      </c>
      <c r="X129" s="1351">
        <f t="shared" si="30"/>
        <v>1</v>
      </c>
      <c r="Y129" s="1351">
        <f t="shared" si="22"/>
        <v>12405217.018708851</v>
      </c>
      <c r="Z129" s="1351">
        <f t="shared" si="31"/>
        <v>2</v>
      </c>
      <c r="AA129" s="1351">
        <f t="shared" si="23"/>
        <v>12405217.018708851</v>
      </c>
      <c r="AB129" s="1351">
        <f t="shared" si="24"/>
        <v>12405217.018708851</v>
      </c>
      <c r="AC129" s="1351">
        <f t="shared" si="25"/>
        <v>12405217.018708851</v>
      </c>
      <c r="AD129" s="1351">
        <f t="shared" si="26"/>
        <v>12405217.018708851</v>
      </c>
      <c r="AE129" s="1351">
        <f t="shared" si="27"/>
        <v>12405217.018708851</v>
      </c>
      <c r="AF129" s="1345">
        <f t="shared" si="32"/>
        <v>2012</v>
      </c>
      <c r="AG129" s="1360">
        <f t="shared" si="28"/>
        <v>49620878.074835405</v>
      </c>
      <c r="AH129" s="1350">
        <f t="shared" si="29"/>
        <v>74431302.112253115</v>
      </c>
    </row>
    <row r="130" spans="1:34" s="1151" customFormat="1" ht="34" hidden="1" customHeight="1">
      <c r="A130" s="1341" t="s">
        <v>3648</v>
      </c>
      <c r="B130" s="1342"/>
      <c r="C130" s="1343"/>
      <c r="D130" s="1355" t="s">
        <v>3843</v>
      </c>
      <c r="E130" s="1356" t="s">
        <v>4105</v>
      </c>
      <c r="F130" s="1358"/>
      <c r="G130" s="1336"/>
      <c r="H130" s="1336"/>
      <c r="I130" s="1336"/>
      <c r="J130" s="1343"/>
      <c r="K130" s="1355" t="s">
        <v>3842</v>
      </c>
      <c r="L130" s="1358">
        <v>2012</v>
      </c>
      <c r="M130" s="1358" t="s">
        <v>2026</v>
      </c>
      <c r="N130" s="1343"/>
      <c r="O130" s="1343"/>
      <c r="P130" s="1358" t="s">
        <v>886</v>
      </c>
      <c r="Q130" s="1359">
        <v>199079330.50691032</v>
      </c>
      <c r="R130" s="1358" t="s">
        <v>927</v>
      </c>
      <c r="S130" s="1336"/>
      <c r="T130" s="1345" t="str">
        <f t="shared" si="20"/>
        <v>4.13.01</v>
      </c>
      <c r="U130" s="1352" t="str">
        <f t="shared" si="17"/>
        <v>JALAN</v>
      </c>
      <c r="V130" s="1352">
        <f t="shared" si="18"/>
        <v>10</v>
      </c>
      <c r="W130" s="1351">
        <f t="shared" si="21"/>
        <v>19907932.050691031</v>
      </c>
      <c r="X130" s="1351">
        <f t="shared" si="30"/>
        <v>1</v>
      </c>
      <c r="Y130" s="1351">
        <f t="shared" si="22"/>
        <v>19907932.050691031</v>
      </c>
      <c r="Z130" s="1351">
        <f t="shared" si="31"/>
        <v>2</v>
      </c>
      <c r="AA130" s="1351">
        <f t="shared" si="23"/>
        <v>19907932.050691031</v>
      </c>
      <c r="AB130" s="1351">
        <f t="shared" si="24"/>
        <v>19907932.050691031</v>
      </c>
      <c r="AC130" s="1351">
        <f t="shared" si="25"/>
        <v>19907932.050691031</v>
      </c>
      <c r="AD130" s="1351">
        <f t="shared" si="26"/>
        <v>19907932.050691031</v>
      </c>
      <c r="AE130" s="1351">
        <f t="shared" si="27"/>
        <v>19907932.050691031</v>
      </c>
      <c r="AF130" s="1345">
        <f t="shared" si="32"/>
        <v>2012</v>
      </c>
      <c r="AG130" s="1360">
        <f t="shared" si="28"/>
        <v>79631738.202764124</v>
      </c>
      <c r="AH130" s="1350">
        <f t="shared" si="29"/>
        <v>119447592.3041462</v>
      </c>
    </row>
    <row r="131" spans="1:34" s="1151" customFormat="1" ht="34" hidden="1" customHeight="1">
      <c r="A131" s="1341" t="s">
        <v>3766</v>
      </c>
      <c r="B131" s="1342"/>
      <c r="C131" s="1343"/>
      <c r="D131" s="1355" t="s">
        <v>3841</v>
      </c>
      <c r="E131" s="1356" t="s">
        <v>4112</v>
      </c>
      <c r="F131" s="1357" t="s">
        <v>926</v>
      </c>
      <c r="G131" s="1336"/>
      <c r="H131" s="1336"/>
      <c r="I131" s="1336"/>
      <c r="J131" s="1343"/>
      <c r="K131" s="1355" t="s">
        <v>3840</v>
      </c>
      <c r="L131" s="1358">
        <v>2012</v>
      </c>
      <c r="M131" s="1358" t="s">
        <v>2027</v>
      </c>
      <c r="N131" s="1343"/>
      <c r="O131" s="1343"/>
      <c r="P131" s="1358" t="s">
        <v>886</v>
      </c>
      <c r="Q131" s="1359">
        <v>199190712.26009342</v>
      </c>
      <c r="R131" s="1358" t="s">
        <v>927</v>
      </c>
      <c r="S131" s="1336"/>
      <c r="T131" s="1345" t="str">
        <f t="shared" si="20"/>
        <v>4.13.02</v>
      </c>
      <c r="U131" s="1352" t="str">
        <f t="shared" si="17"/>
        <v>JEMBATAN</v>
      </c>
      <c r="V131" s="1352">
        <f t="shared" si="18"/>
        <v>50</v>
      </c>
      <c r="W131" s="1351">
        <f t="shared" si="21"/>
        <v>3983814.0452018683</v>
      </c>
      <c r="X131" s="1351">
        <f t="shared" si="30"/>
        <v>1</v>
      </c>
      <c r="Y131" s="1351">
        <f t="shared" si="22"/>
        <v>3983814.0452018683</v>
      </c>
      <c r="Z131" s="1351">
        <f t="shared" si="31"/>
        <v>2</v>
      </c>
      <c r="AA131" s="1351">
        <f t="shared" si="23"/>
        <v>3983814.0452018683</v>
      </c>
      <c r="AB131" s="1351">
        <f t="shared" si="24"/>
        <v>3983814.0452018683</v>
      </c>
      <c r="AC131" s="1351">
        <f t="shared" si="25"/>
        <v>3983814.0452018683</v>
      </c>
      <c r="AD131" s="1351">
        <f t="shared" si="26"/>
        <v>3983814.0452018683</v>
      </c>
      <c r="AE131" s="1351">
        <f t="shared" si="27"/>
        <v>3983814.0452018683</v>
      </c>
      <c r="AF131" s="1345">
        <f t="shared" si="32"/>
        <v>2012</v>
      </c>
      <c r="AG131" s="1360">
        <f t="shared" si="28"/>
        <v>175287827.98888221</v>
      </c>
      <c r="AH131" s="1350">
        <f t="shared" si="29"/>
        <v>23902884.271211211</v>
      </c>
    </row>
    <row r="132" spans="1:34" s="1151" customFormat="1" ht="34" hidden="1" customHeight="1">
      <c r="A132" s="1341" t="s">
        <v>3766</v>
      </c>
      <c r="B132" s="1342"/>
      <c r="C132" s="1343"/>
      <c r="D132" s="1355" t="s">
        <v>3839</v>
      </c>
      <c r="E132" s="1356" t="s">
        <v>4112</v>
      </c>
      <c r="F132" s="1357" t="s">
        <v>941</v>
      </c>
      <c r="G132" s="1336"/>
      <c r="H132" s="1336"/>
      <c r="I132" s="1336"/>
      <c r="J132" s="1343"/>
      <c r="K132" s="1355" t="s">
        <v>3838</v>
      </c>
      <c r="L132" s="1358">
        <v>2012</v>
      </c>
      <c r="M132" s="1358" t="s">
        <v>2028</v>
      </c>
      <c r="N132" s="1343"/>
      <c r="O132" s="1343"/>
      <c r="P132" s="1358" t="s">
        <v>886</v>
      </c>
      <c r="Q132" s="1359">
        <v>190653451.39449167</v>
      </c>
      <c r="R132" s="1358" t="s">
        <v>927</v>
      </c>
      <c r="S132" s="1336"/>
      <c r="T132" s="1345" t="str">
        <f t="shared" si="20"/>
        <v>4.13.02</v>
      </c>
      <c r="U132" s="1352" t="str">
        <f t="shared" si="17"/>
        <v>JEMBATAN</v>
      </c>
      <c r="V132" s="1352">
        <f t="shared" si="18"/>
        <v>50</v>
      </c>
      <c r="W132" s="1351">
        <f t="shared" si="21"/>
        <v>3813068.8278898336</v>
      </c>
      <c r="X132" s="1351">
        <f t="shared" si="30"/>
        <v>1</v>
      </c>
      <c r="Y132" s="1351">
        <f t="shared" si="22"/>
        <v>3813068.8278898336</v>
      </c>
      <c r="Z132" s="1351">
        <f t="shared" si="31"/>
        <v>2</v>
      </c>
      <c r="AA132" s="1351">
        <f t="shared" si="23"/>
        <v>3813068.8278898336</v>
      </c>
      <c r="AB132" s="1351">
        <f t="shared" si="24"/>
        <v>3813068.8278898336</v>
      </c>
      <c r="AC132" s="1351">
        <f t="shared" si="25"/>
        <v>3813068.8278898336</v>
      </c>
      <c r="AD132" s="1351">
        <f t="shared" si="26"/>
        <v>3813068.8278898336</v>
      </c>
      <c r="AE132" s="1351">
        <f t="shared" si="27"/>
        <v>3813068.8278898336</v>
      </c>
      <c r="AF132" s="1345">
        <f t="shared" si="32"/>
        <v>2012</v>
      </c>
      <c r="AG132" s="1360">
        <f t="shared" si="28"/>
        <v>167775038.42715266</v>
      </c>
      <c r="AH132" s="1350">
        <f t="shared" si="29"/>
        <v>22878412.967339002</v>
      </c>
    </row>
    <row r="133" spans="1:34" s="1151" customFormat="1" ht="34" hidden="1" customHeight="1">
      <c r="A133" s="1341" t="s">
        <v>3766</v>
      </c>
      <c r="B133" s="1342"/>
      <c r="C133" s="1343"/>
      <c r="D133" s="1355" t="s">
        <v>3837</v>
      </c>
      <c r="E133" s="1356" t="s">
        <v>4112</v>
      </c>
      <c r="F133" s="1357" t="s">
        <v>946</v>
      </c>
      <c r="G133" s="1336"/>
      <c r="H133" s="1336"/>
      <c r="I133" s="1336"/>
      <c r="J133" s="1343"/>
      <c r="K133" s="1355" t="s">
        <v>1536</v>
      </c>
      <c r="L133" s="1358">
        <v>2012</v>
      </c>
      <c r="M133" s="1358" t="s">
        <v>2029</v>
      </c>
      <c r="N133" s="1343"/>
      <c r="O133" s="1343"/>
      <c r="P133" s="1358" t="s">
        <v>886</v>
      </c>
      <c r="Q133" s="1359">
        <v>199204760.40914354</v>
      </c>
      <c r="R133" s="1358" t="s">
        <v>927</v>
      </c>
      <c r="S133" s="1336"/>
      <c r="T133" s="1345" t="str">
        <f t="shared" si="20"/>
        <v>4.13.02</v>
      </c>
      <c r="U133" s="1352" t="str">
        <f t="shared" si="17"/>
        <v>JEMBATAN</v>
      </c>
      <c r="V133" s="1352">
        <f t="shared" si="18"/>
        <v>50</v>
      </c>
      <c r="W133" s="1351">
        <f t="shared" si="21"/>
        <v>3984095.0081828707</v>
      </c>
      <c r="X133" s="1351">
        <f t="shared" si="30"/>
        <v>1</v>
      </c>
      <c r="Y133" s="1351">
        <f t="shared" si="22"/>
        <v>3984095.0081828707</v>
      </c>
      <c r="Z133" s="1351">
        <f t="shared" si="31"/>
        <v>2</v>
      </c>
      <c r="AA133" s="1351">
        <f t="shared" si="23"/>
        <v>3984095.0081828707</v>
      </c>
      <c r="AB133" s="1351">
        <f t="shared" si="24"/>
        <v>3984095.0081828707</v>
      </c>
      <c r="AC133" s="1351">
        <f t="shared" si="25"/>
        <v>3984095.0081828707</v>
      </c>
      <c r="AD133" s="1351">
        <f t="shared" si="26"/>
        <v>3984095.0081828707</v>
      </c>
      <c r="AE133" s="1351">
        <f t="shared" si="27"/>
        <v>3984095.0081828707</v>
      </c>
      <c r="AF133" s="1345">
        <f t="shared" si="32"/>
        <v>2012</v>
      </c>
      <c r="AG133" s="1360">
        <f t="shared" si="28"/>
        <v>175300190.36004633</v>
      </c>
      <c r="AH133" s="1350">
        <f t="shared" si="29"/>
        <v>23904570.049097225</v>
      </c>
    </row>
    <row r="134" spans="1:34" s="1151" customFormat="1" ht="34" hidden="1" customHeight="1">
      <c r="A134" s="1341" t="s">
        <v>3766</v>
      </c>
      <c r="B134" s="1342"/>
      <c r="C134" s="1343"/>
      <c r="D134" s="1355" t="s">
        <v>3836</v>
      </c>
      <c r="E134" s="1356" t="s">
        <v>4112</v>
      </c>
      <c r="F134" s="1357" t="s">
        <v>949</v>
      </c>
      <c r="G134" s="1336"/>
      <c r="H134" s="1336"/>
      <c r="I134" s="1336"/>
      <c r="J134" s="1343"/>
      <c r="K134" s="1355" t="s">
        <v>3835</v>
      </c>
      <c r="L134" s="1358">
        <v>2012</v>
      </c>
      <c r="M134" s="1358" t="s">
        <v>2030</v>
      </c>
      <c r="N134" s="1343"/>
      <c r="O134" s="1343"/>
      <c r="P134" s="1358" t="s">
        <v>886</v>
      </c>
      <c r="Q134" s="1359">
        <v>199280018.35048345</v>
      </c>
      <c r="R134" s="1358" t="s">
        <v>927</v>
      </c>
      <c r="S134" s="1336"/>
      <c r="T134" s="1345" t="str">
        <f t="shared" si="20"/>
        <v>4.13.02</v>
      </c>
      <c r="U134" s="1352" t="str">
        <f t="shared" si="17"/>
        <v>JEMBATAN</v>
      </c>
      <c r="V134" s="1352">
        <f t="shared" si="18"/>
        <v>50</v>
      </c>
      <c r="W134" s="1351">
        <f t="shared" si="21"/>
        <v>3985600.1670096689</v>
      </c>
      <c r="X134" s="1351">
        <f t="shared" si="30"/>
        <v>1</v>
      </c>
      <c r="Y134" s="1351">
        <f t="shared" si="22"/>
        <v>3985600.1670096689</v>
      </c>
      <c r="Z134" s="1351">
        <f t="shared" si="31"/>
        <v>2</v>
      </c>
      <c r="AA134" s="1351">
        <f t="shared" si="23"/>
        <v>3985600.1670096689</v>
      </c>
      <c r="AB134" s="1351">
        <f t="shared" si="24"/>
        <v>3985600.1670096689</v>
      </c>
      <c r="AC134" s="1351">
        <f t="shared" si="25"/>
        <v>3985600.1670096689</v>
      </c>
      <c r="AD134" s="1351">
        <f t="shared" si="26"/>
        <v>3985600.1670096689</v>
      </c>
      <c r="AE134" s="1351">
        <f t="shared" si="27"/>
        <v>3985600.1670096689</v>
      </c>
      <c r="AF134" s="1345">
        <f t="shared" si="32"/>
        <v>2012</v>
      </c>
      <c r="AG134" s="1360">
        <f t="shared" si="28"/>
        <v>175366417.34842545</v>
      </c>
      <c r="AH134" s="1350">
        <f t="shared" si="29"/>
        <v>23913601.002058014</v>
      </c>
    </row>
    <row r="135" spans="1:34" s="1151" customFormat="1" ht="34" hidden="1" customHeight="1">
      <c r="A135" s="1341" t="s">
        <v>3766</v>
      </c>
      <c r="B135" s="1342"/>
      <c r="C135" s="1343"/>
      <c r="D135" s="1355" t="s">
        <v>3834</v>
      </c>
      <c r="E135" s="1356" t="s">
        <v>4112</v>
      </c>
      <c r="F135" s="1357" t="s">
        <v>1053</v>
      </c>
      <c r="G135" s="1336"/>
      <c r="H135" s="1336"/>
      <c r="I135" s="1336"/>
      <c r="J135" s="1343"/>
      <c r="K135" s="1355" t="s">
        <v>3833</v>
      </c>
      <c r="L135" s="1358">
        <v>2012</v>
      </c>
      <c r="M135" s="1358" t="s">
        <v>2031</v>
      </c>
      <c r="N135" s="1343"/>
      <c r="O135" s="1343"/>
      <c r="P135" s="1358" t="s">
        <v>886</v>
      </c>
      <c r="Q135" s="1359">
        <v>180619059.2158342</v>
      </c>
      <c r="R135" s="1358" t="s">
        <v>927</v>
      </c>
      <c r="S135" s="1336"/>
      <c r="T135" s="1345" t="str">
        <f t="shared" si="20"/>
        <v>4.13.02</v>
      </c>
      <c r="U135" s="1352" t="str">
        <f t="shared" si="17"/>
        <v>JEMBATAN</v>
      </c>
      <c r="V135" s="1352">
        <f t="shared" si="18"/>
        <v>50</v>
      </c>
      <c r="W135" s="1351">
        <f t="shared" si="21"/>
        <v>3612380.9843166838</v>
      </c>
      <c r="X135" s="1351">
        <f t="shared" si="30"/>
        <v>1</v>
      </c>
      <c r="Y135" s="1351">
        <f t="shared" si="22"/>
        <v>3612380.9843166838</v>
      </c>
      <c r="Z135" s="1351">
        <f t="shared" si="31"/>
        <v>2</v>
      </c>
      <c r="AA135" s="1351">
        <f t="shared" si="23"/>
        <v>3612380.9843166838</v>
      </c>
      <c r="AB135" s="1351">
        <f t="shared" si="24"/>
        <v>3612380.9843166838</v>
      </c>
      <c r="AC135" s="1351">
        <f t="shared" si="25"/>
        <v>3612380.9843166838</v>
      </c>
      <c r="AD135" s="1351">
        <f t="shared" si="26"/>
        <v>3612380.9843166838</v>
      </c>
      <c r="AE135" s="1351">
        <f t="shared" si="27"/>
        <v>3612380.9843166838</v>
      </c>
      <c r="AF135" s="1345">
        <f t="shared" si="32"/>
        <v>2012</v>
      </c>
      <c r="AG135" s="1360">
        <f t="shared" si="28"/>
        <v>158944773.30993411</v>
      </c>
      <c r="AH135" s="1350">
        <f t="shared" si="29"/>
        <v>21674285.905900102</v>
      </c>
    </row>
    <row r="136" spans="1:34" s="1151" customFormat="1" ht="34" hidden="1" customHeight="1">
      <c r="A136" s="1341" t="s">
        <v>3766</v>
      </c>
      <c r="B136" s="1342"/>
      <c r="C136" s="1343"/>
      <c r="D136" s="1355" t="s">
        <v>3832</v>
      </c>
      <c r="E136" s="1356" t="s">
        <v>4112</v>
      </c>
      <c r="F136" s="1357" t="s">
        <v>1055</v>
      </c>
      <c r="G136" s="1336"/>
      <c r="H136" s="1336"/>
      <c r="I136" s="1336"/>
      <c r="J136" s="1343"/>
      <c r="K136" s="1355" t="s">
        <v>1655</v>
      </c>
      <c r="L136" s="1358">
        <v>2012</v>
      </c>
      <c r="M136" s="1358" t="s">
        <v>2032</v>
      </c>
      <c r="N136" s="1343"/>
      <c r="O136" s="1343"/>
      <c r="P136" s="1358" t="s">
        <v>886</v>
      </c>
      <c r="Q136" s="1359">
        <v>120412706.14388946</v>
      </c>
      <c r="R136" s="1358" t="s">
        <v>927</v>
      </c>
      <c r="S136" s="1336"/>
      <c r="T136" s="1345" t="str">
        <f t="shared" si="20"/>
        <v>4.13.02</v>
      </c>
      <c r="U136" s="1352" t="str">
        <f t="shared" si="17"/>
        <v>JEMBATAN</v>
      </c>
      <c r="V136" s="1352">
        <f t="shared" si="18"/>
        <v>50</v>
      </c>
      <c r="W136" s="1351">
        <f t="shared" si="21"/>
        <v>2408253.922877789</v>
      </c>
      <c r="X136" s="1351">
        <f t="shared" si="30"/>
        <v>1</v>
      </c>
      <c r="Y136" s="1351">
        <f t="shared" si="22"/>
        <v>2408253.922877789</v>
      </c>
      <c r="Z136" s="1351">
        <f t="shared" si="31"/>
        <v>2</v>
      </c>
      <c r="AA136" s="1351">
        <f t="shared" si="23"/>
        <v>2408253.922877789</v>
      </c>
      <c r="AB136" s="1351">
        <f t="shared" si="24"/>
        <v>2408253.922877789</v>
      </c>
      <c r="AC136" s="1351">
        <f t="shared" si="25"/>
        <v>2408253.922877789</v>
      </c>
      <c r="AD136" s="1351">
        <f t="shared" si="26"/>
        <v>2408253.922877789</v>
      </c>
      <c r="AE136" s="1351">
        <f t="shared" si="27"/>
        <v>2408253.922877789</v>
      </c>
      <c r="AF136" s="1345">
        <f t="shared" si="32"/>
        <v>2012</v>
      </c>
      <c r="AG136" s="1360">
        <f t="shared" si="28"/>
        <v>105963182.60662273</v>
      </c>
      <c r="AH136" s="1350">
        <f t="shared" si="29"/>
        <v>14449523.537266733</v>
      </c>
    </row>
    <row r="137" spans="1:34" s="1151" customFormat="1" ht="34" hidden="1" customHeight="1">
      <c r="A137" s="1341" t="s">
        <v>3648</v>
      </c>
      <c r="B137" s="1342"/>
      <c r="C137" s="1343"/>
      <c r="D137" s="1355" t="s">
        <v>3831</v>
      </c>
      <c r="E137" s="1356" t="s">
        <v>4112</v>
      </c>
      <c r="F137" s="1357" t="s">
        <v>926</v>
      </c>
      <c r="G137" s="1336"/>
      <c r="H137" s="1336"/>
      <c r="I137" s="1336"/>
      <c r="J137" s="1343"/>
      <c r="K137" s="1355" t="s">
        <v>1458</v>
      </c>
      <c r="L137" s="1358">
        <v>2012</v>
      </c>
      <c r="M137" s="1358" t="s">
        <v>2033</v>
      </c>
      <c r="N137" s="1343"/>
      <c r="O137" s="1343"/>
      <c r="P137" s="1358" t="s">
        <v>886</v>
      </c>
      <c r="Q137" s="1359">
        <v>327384909.48593265</v>
      </c>
      <c r="R137" s="1358" t="s">
        <v>927</v>
      </c>
      <c r="S137" s="1336"/>
      <c r="T137" s="1345" t="str">
        <f t="shared" si="20"/>
        <v>4.13.01</v>
      </c>
      <c r="U137" s="1352" t="str">
        <f t="shared" ref="U137:U183" si="33">VLOOKUP(T137,kelompok,2,0)</f>
        <v>JALAN</v>
      </c>
      <c r="V137" s="1352">
        <f t="shared" ref="V137:V183" si="34">VLOOKUP(T137,MASAMANFAAT,4,0)</f>
        <v>10</v>
      </c>
      <c r="W137" s="1351">
        <f t="shared" si="21"/>
        <v>32738489.948593266</v>
      </c>
      <c r="X137" s="1351">
        <f t="shared" si="30"/>
        <v>1</v>
      </c>
      <c r="Y137" s="1351">
        <f t="shared" si="22"/>
        <v>32738489.948593266</v>
      </c>
      <c r="Z137" s="1351">
        <f t="shared" si="31"/>
        <v>2</v>
      </c>
      <c r="AA137" s="1351">
        <f t="shared" si="23"/>
        <v>32738489.948593266</v>
      </c>
      <c r="AB137" s="1351">
        <f t="shared" si="24"/>
        <v>32738489.948593266</v>
      </c>
      <c r="AC137" s="1351">
        <f t="shared" si="25"/>
        <v>32738489.948593266</v>
      </c>
      <c r="AD137" s="1351">
        <f t="shared" si="26"/>
        <v>32738489.948593266</v>
      </c>
      <c r="AE137" s="1351">
        <f t="shared" si="27"/>
        <v>32738489.948593266</v>
      </c>
      <c r="AF137" s="1345">
        <f t="shared" si="32"/>
        <v>2012</v>
      </c>
      <c r="AG137" s="1360">
        <f t="shared" si="28"/>
        <v>130953969.79437307</v>
      </c>
      <c r="AH137" s="1350">
        <f t="shared" si="29"/>
        <v>196430939.69155958</v>
      </c>
    </row>
    <row r="138" spans="1:34" s="1151" customFormat="1" ht="34" hidden="1" customHeight="1">
      <c r="A138" s="1341" t="s">
        <v>3648</v>
      </c>
      <c r="B138" s="1342"/>
      <c r="C138" s="1343"/>
      <c r="D138" s="1355" t="s">
        <v>3830</v>
      </c>
      <c r="E138" s="1356" t="s">
        <v>4105</v>
      </c>
      <c r="F138" s="1357" t="s">
        <v>926</v>
      </c>
      <c r="G138" s="1336"/>
      <c r="H138" s="1336">
        <v>1</v>
      </c>
      <c r="I138" s="1336"/>
      <c r="J138" s="1343"/>
      <c r="K138" s="1355" t="s">
        <v>3829</v>
      </c>
      <c r="L138" s="1358">
        <v>2013</v>
      </c>
      <c r="M138" s="1358" t="s">
        <v>2034</v>
      </c>
      <c r="N138" s="1343"/>
      <c r="O138" s="1343"/>
      <c r="P138" s="1358" t="s">
        <v>886</v>
      </c>
      <c r="Q138" s="1359">
        <v>1513947763</v>
      </c>
      <c r="R138" s="1358"/>
      <c r="S138" s="1336"/>
      <c r="T138" s="1345" t="str">
        <f t="shared" si="20"/>
        <v>4.13.01</v>
      </c>
      <c r="U138" s="1352" t="str">
        <f t="shared" si="33"/>
        <v>JALAN</v>
      </c>
      <c r="V138" s="1352">
        <f t="shared" si="34"/>
        <v>10</v>
      </c>
      <c r="W138" s="1351">
        <f t="shared" si="21"/>
        <v>151394775.30000001</v>
      </c>
      <c r="X138" s="1351">
        <f t="shared" si="30"/>
        <v>0</v>
      </c>
      <c r="Y138" s="1351">
        <f t="shared" si="22"/>
        <v>0</v>
      </c>
      <c r="Z138" s="1351">
        <f t="shared" si="31"/>
        <v>1</v>
      </c>
      <c r="AA138" s="1351">
        <f t="shared" si="23"/>
        <v>151394775.30000001</v>
      </c>
      <c r="AB138" s="1351">
        <f t="shared" si="24"/>
        <v>151394775.30000001</v>
      </c>
      <c r="AC138" s="1351">
        <f t="shared" si="25"/>
        <v>151394775.30000001</v>
      </c>
      <c r="AD138" s="1351">
        <f t="shared" si="26"/>
        <v>151394775.30000001</v>
      </c>
      <c r="AE138" s="1351">
        <f t="shared" si="27"/>
        <v>151394775.30000001</v>
      </c>
      <c r="AF138" s="1345">
        <f t="shared" si="32"/>
        <v>2013</v>
      </c>
      <c r="AG138" s="1360">
        <f t="shared" si="28"/>
        <v>756973886.5</v>
      </c>
      <c r="AH138" s="1350">
        <f t="shared" si="29"/>
        <v>756973876.5</v>
      </c>
    </row>
    <row r="139" spans="1:34" s="1151" customFormat="1" ht="34" hidden="1" customHeight="1">
      <c r="A139" s="1341" t="s">
        <v>3648</v>
      </c>
      <c r="B139" s="1342"/>
      <c r="C139" s="1343"/>
      <c r="D139" s="1355" t="s">
        <v>3828</v>
      </c>
      <c r="E139" s="1356" t="s">
        <v>4105</v>
      </c>
      <c r="F139" s="1357" t="s">
        <v>941</v>
      </c>
      <c r="G139" s="1336"/>
      <c r="H139" s="1336">
        <v>1</v>
      </c>
      <c r="I139" s="1336"/>
      <c r="J139" s="1343"/>
      <c r="K139" s="1355" t="s">
        <v>3597</v>
      </c>
      <c r="L139" s="1358">
        <v>2013</v>
      </c>
      <c r="M139" s="1358" t="s">
        <v>2035</v>
      </c>
      <c r="N139" s="1343"/>
      <c r="O139" s="1343"/>
      <c r="P139" s="1358" t="s">
        <v>886</v>
      </c>
      <c r="Q139" s="1359">
        <v>199460000</v>
      </c>
      <c r="R139" s="1358"/>
      <c r="S139" s="1336"/>
      <c r="T139" s="1345" t="str">
        <f t="shared" si="20"/>
        <v>4.13.01</v>
      </c>
      <c r="U139" s="1352" t="str">
        <f t="shared" si="33"/>
        <v>JALAN</v>
      </c>
      <c r="V139" s="1352">
        <f t="shared" si="34"/>
        <v>10</v>
      </c>
      <c r="W139" s="1351">
        <f t="shared" si="21"/>
        <v>19945999</v>
      </c>
      <c r="X139" s="1351">
        <f t="shared" si="30"/>
        <v>0</v>
      </c>
      <c r="Y139" s="1351">
        <f t="shared" si="22"/>
        <v>0</v>
      </c>
      <c r="Z139" s="1351">
        <f t="shared" si="31"/>
        <v>1</v>
      </c>
      <c r="AA139" s="1351">
        <f t="shared" si="23"/>
        <v>19945999</v>
      </c>
      <c r="AB139" s="1351">
        <f t="shared" si="24"/>
        <v>19945999</v>
      </c>
      <c r="AC139" s="1351">
        <f t="shared" si="25"/>
        <v>19945999</v>
      </c>
      <c r="AD139" s="1351">
        <f t="shared" si="26"/>
        <v>19945999</v>
      </c>
      <c r="AE139" s="1351">
        <f t="shared" si="27"/>
        <v>19945999</v>
      </c>
      <c r="AF139" s="1345">
        <f t="shared" si="32"/>
        <v>2013</v>
      </c>
      <c r="AG139" s="1360">
        <f t="shared" si="28"/>
        <v>99730005</v>
      </c>
      <c r="AH139" s="1350">
        <f t="shared" si="29"/>
        <v>99729995</v>
      </c>
    </row>
    <row r="140" spans="1:34" s="1151" customFormat="1" ht="34" hidden="1" customHeight="1">
      <c r="A140" s="1341" t="s">
        <v>3648</v>
      </c>
      <c r="B140" s="1342"/>
      <c r="C140" s="1343"/>
      <c r="D140" s="1355" t="s">
        <v>3827</v>
      </c>
      <c r="E140" s="1356" t="s">
        <v>4105</v>
      </c>
      <c r="F140" s="1357" t="s">
        <v>946</v>
      </c>
      <c r="G140" s="1336"/>
      <c r="H140" s="1336">
        <v>1</v>
      </c>
      <c r="I140" s="1336"/>
      <c r="J140" s="1343"/>
      <c r="K140" s="1355" t="s">
        <v>3826</v>
      </c>
      <c r="L140" s="1358">
        <v>2013</v>
      </c>
      <c r="M140" s="1358" t="s">
        <v>2036</v>
      </c>
      <c r="N140" s="1343"/>
      <c r="O140" s="1343"/>
      <c r="P140" s="1358" t="s">
        <v>886</v>
      </c>
      <c r="Q140" s="1359">
        <v>1646800000</v>
      </c>
      <c r="R140" s="1358"/>
      <c r="S140" s="1336"/>
      <c r="T140" s="1345" t="str">
        <f t="shared" si="20"/>
        <v>4.13.01</v>
      </c>
      <c r="U140" s="1352" t="str">
        <f t="shared" si="33"/>
        <v>JALAN</v>
      </c>
      <c r="V140" s="1352">
        <f t="shared" si="34"/>
        <v>10</v>
      </c>
      <c r="W140" s="1351">
        <f t="shared" si="21"/>
        <v>164679999</v>
      </c>
      <c r="X140" s="1351">
        <f t="shared" si="30"/>
        <v>0</v>
      </c>
      <c r="Y140" s="1351">
        <f t="shared" si="22"/>
        <v>0</v>
      </c>
      <c r="Z140" s="1351">
        <f t="shared" si="31"/>
        <v>1</v>
      </c>
      <c r="AA140" s="1351">
        <f t="shared" si="23"/>
        <v>164679999</v>
      </c>
      <c r="AB140" s="1351">
        <f t="shared" si="24"/>
        <v>164679999</v>
      </c>
      <c r="AC140" s="1351">
        <f t="shared" si="25"/>
        <v>164679999</v>
      </c>
      <c r="AD140" s="1351">
        <f t="shared" si="26"/>
        <v>164679999</v>
      </c>
      <c r="AE140" s="1351">
        <f t="shared" si="27"/>
        <v>164679999</v>
      </c>
      <c r="AF140" s="1345">
        <f t="shared" si="32"/>
        <v>2013</v>
      </c>
      <c r="AG140" s="1360">
        <f t="shared" si="28"/>
        <v>823400005</v>
      </c>
      <c r="AH140" s="1350">
        <f t="shared" si="29"/>
        <v>823399995</v>
      </c>
    </row>
    <row r="141" spans="1:34" s="1151" customFormat="1" ht="34" hidden="1" customHeight="1">
      <c r="A141" s="1341" t="s">
        <v>3648</v>
      </c>
      <c r="B141" s="1342"/>
      <c r="C141" s="1343"/>
      <c r="D141" s="1355" t="s">
        <v>3825</v>
      </c>
      <c r="E141" s="1356" t="s">
        <v>4105</v>
      </c>
      <c r="F141" s="1357" t="s">
        <v>949</v>
      </c>
      <c r="G141" s="1336"/>
      <c r="H141" s="1336">
        <v>1</v>
      </c>
      <c r="I141" s="1336"/>
      <c r="J141" s="1343"/>
      <c r="K141" s="1355" t="s">
        <v>1311</v>
      </c>
      <c r="L141" s="1358">
        <v>2013</v>
      </c>
      <c r="M141" s="1358" t="s">
        <v>2037</v>
      </c>
      <c r="N141" s="1343"/>
      <c r="O141" s="1343"/>
      <c r="P141" s="1358" t="s">
        <v>886</v>
      </c>
      <c r="Q141" s="1359">
        <v>827300000</v>
      </c>
      <c r="R141" s="1358"/>
      <c r="S141" s="1336"/>
      <c r="T141" s="1345" t="str">
        <f t="shared" si="20"/>
        <v>4.13.01</v>
      </c>
      <c r="U141" s="1352" t="str">
        <f t="shared" si="33"/>
        <v>JALAN</v>
      </c>
      <c r="V141" s="1352">
        <f t="shared" si="34"/>
        <v>10</v>
      </c>
      <c r="W141" s="1351">
        <f t="shared" si="21"/>
        <v>82729999</v>
      </c>
      <c r="X141" s="1351">
        <f t="shared" si="30"/>
        <v>0</v>
      </c>
      <c r="Y141" s="1351">
        <f t="shared" si="22"/>
        <v>0</v>
      </c>
      <c r="Z141" s="1351">
        <f t="shared" si="31"/>
        <v>1</v>
      </c>
      <c r="AA141" s="1351">
        <f t="shared" si="23"/>
        <v>82729999</v>
      </c>
      <c r="AB141" s="1351">
        <f t="shared" si="24"/>
        <v>82729999</v>
      </c>
      <c r="AC141" s="1351">
        <f t="shared" si="25"/>
        <v>82729999</v>
      </c>
      <c r="AD141" s="1351">
        <f t="shared" si="26"/>
        <v>82729999</v>
      </c>
      <c r="AE141" s="1351">
        <f t="shared" si="27"/>
        <v>82729999</v>
      </c>
      <c r="AF141" s="1345">
        <f t="shared" si="32"/>
        <v>2013</v>
      </c>
      <c r="AG141" s="1360">
        <f t="shared" si="28"/>
        <v>413650005</v>
      </c>
      <c r="AH141" s="1350">
        <f t="shared" si="29"/>
        <v>413649995</v>
      </c>
    </row>
    <row r="142" spans="1:34" s="1151" customFormat="1" ht="34" hidden="1" customHeight="1">
      <c r="A142" s="1341" t="s">
        <v>3648</v>
      </c>
      <c r="B142" s="1342"/>
      <c r="C142" s="1343"/>
      <c r="D142" s="1355" t="s">
        <v>3824</v>
      </c>
      <c r="E142" s="1356" t="s">
        <v>4105</v>
      </c>
      <c r="F142" s="1357" t="s">
        <v>1053</v>
      </c>
      <c r="G142" s="1336"/>
      <c r="H142" s="1336">
        <v>1</v>
      </c>
      <c r="I142" s="1336"/>
      <c r="J142" s="1343"/>
      <c r="K142" s="1355" t="s">
        <v>3823</v>
      </c>
      <c r="L142" s="1358">
        <v>2013</v>
      </c>
      <c r="M142" s="1358" t="s">
        <v>2038</v>
      </c>
      <c r="N142" s="1343"/>
      <c r="O142" s="1343"/>
      <c r="P142" s="1358" t="s">
        <v>886</v>
      </c>
      <c r="Q142" s="1359">
        <v>150542000</v>
      </c>
      <c r="R142" s="1358"/>
      <c r="S142" s="1336"/>
      <c r="T142" s="1345" t="str">
        <f t="shared" si="20"/>
        <v>4.13.01</v>
      </c>
      <c r="U142" s="1352" t="str">
        <f t="shared" si="33"/>
        <v>JALAN</v>
      </c>
      <c r="V142" s="1352">
        <f t="shared" si="34"/>
        <v>10</v>
      </c>
      <c r="W142" s="1351">
        <f t="shared" si="21"/>
        <v>15054199</v>
      </c>
      <c r="X142" s="1351">
        <f t="shared" si="30"/>
        <v>0</v>
      </c>
      <c r="Y142" s="1351">
        <f t="shared" si="22"/>
        <v>0</v>
      </c>
      <c r="Z142" s="1351">
        <f t="shared" si="31"/>
        <v>1</v>
      </c>
      <c r="AA142" s="1351">
        <f t="shared" si="23"/>
        <v>15054199</v>
      </c>
      <c r="AB142" s="1351">
        <f t="shared" si="24"/>
        <v>15054199</v>
      </c>
      <c r="AC142" s="1351">
        <f t="shared" si="25"/>
        <v>15054199</v>
      </c>
      <c r="AD142" s="1351">
        <f t="shared" si="26"/>
        <v>15054199</v>
      </c>
      <c r="AE142" s="1351">
        <f t="shared" si="27"/>
        <v>15054199</v>
      </c>
      <c r="AF142" s="1345">
        <f t="shared" si="32"/>
        <v>2013</v>
      </c>
      <c r="AG142" s="1360">
        <f t="shared" si="28"/>
        <v>75271005</v>
      </c>
      <c r="AH142" s="1350">
        <f t="shared" si="29"/>
        <v>75270995</v>
      </c>
    </row>
    <row r="143" spans="1:34" s="1151" customFormat="1" ht="34" hidden="1" customHeight="1">
      <c r="A143" s="1341" t="s">
        <v>3648</v>
      </c>
      <c r="B143" s="1342"/>
      <c r="C143" s="1343"/>
      <c r="D143" s="1355" t="s">
        <v>3822</v>
      </c>
      <c r="E143" s="1356" t="s">
        <v>4105</v>
      </c>
      <c r="F143" s="1357" t="s">
        <v>1055</v>
      </c>
      <c r="G143" s="1336"/>
      <c r="H143" s="1336">
        <v>1</v>
      </c>
      <c r="I143" s="1336"/>
      <c r="J143" s="1343"/>
      <c r="K143" s="1355" t="s">
        <v>3776</v>
      </c>
      <c r="L143" s="1358">
        <v>2013</v>
      </c>
      <c r="M143" s="1358" t="s">
        <v>2039</v>
      </c>
      <c r="N143" s="1343"/>
      <c r="O143" s="1343"/>
      <c r="P143" s="1358" t="s">
        <v>886</v>
      </c>
      <c r="Q143" s="1359">
        <f>1561536850+1835453500</f>
        <v>3396990350</v>
      </c>
      <c r="R143" s="1358"/>
      <c r="S143" s="1336"/>
      <c r="T143" s="1345" t="str">
        <f t="shared" si="20"/>
        <v>4.13.01</v>
      </c>
      <c r="U143" s="1352" t="str">
        <f t="shared" si="33"/>
        <v>JALAN</v>
      </c>
      <c r="V143" s="1352">
        <f t="shared" si="34"/>
        <v>10</v>
      </c>
      <c r="W143" s="1351">
        <f t="shared" si="21"/>
        <v>339699034</v>
      </c>
      <c r="X143" s="1351">
        <f t="shared" si="30"/>
        <v>0</v>
      </c>
      <c r="Y143" s="1351">
        <f t="shared" si="22"/>
        <v>0</v>
      </c>
      <c r="Z143" s="1351">
        <f t="shared" si="31"/>
        <v>1</v>
      </c>
      <c r="AA143" s="1351">
        <f t="shared" si="23"/>
        <v>339699034</v>
      </c>
      <c r="AB143" s="1351">
        <f t="shared" si="24"/>
        <v>339699034</v>
      </c>
      <c r="AC143" s="1351">
        <f t="shared" si="25"/>
        <v>339699034</v>
      </c>
      <c r="AD143" s="1351">
        <f t="shared" si="26"/>
        <v>339699034</v>
      </c>
      <c r="AE143" s="1351">
        <f t="shared" si="27"/>
        <v>339699034</v>
      </c>
      <c r="AF143" s="1345">
        <f t="shared" si="32"/>
        <v>2013</v>
      </c>
      <c r="AG143" s="1360">
        <f t="shared" si="28"/>
        <v>1698495180</v>
      </c>
      <c r="AH143" s="1350">
        <f t="shared" si="29"/>
        <v>1698495170</v>
      </c>
    </row>
    <row r="144" spans="1:34" s="1151" customFormat="1" ht="34" hidden="1" customHeight="1">
      <c r="A144" s="1341" t="s">
        <v>3648</v>
      </c>
      <c r="B144" s="1342"/>
      <c r="C144" s="1343"/>
      <c r="D144" s="1355" t="s">
        <v>3821</v>
      </c>
      <c r="E144" s="1356" t="s">
        <v>4105</v>
      </c>
      <c r="F144" s="1357" t="s">
        <v>1060</v>
      </c>
      <c r="G144" s="1336"/>
      <c r="H144" s="1336">
        <v>1</v>
      </c>
      <c r="I144" s="1336"/>
      <c r="J144" s="1343"/>
      <c r="K144" s="1355" t="s">
        <v>1294</v>
      </c>
      <c r="L144" s="1358">
        <v>2013</v>
      </c>
      <c r="M144" s="1358" t="s">
        <v>2040</v>
      </c>
      <c r="N144" s="1343"/>
      <c r="O144" s="1343"/>
      <c r="P144" s="1358" t="s">
        <v>886</v>
      </c>
      <c r="Q144" s="1359">
        <v>709668000</v>
      </c>
      <c r="R144" s="1358"/>
      <c r="S144" s="1336"/>
      <c r="T144" s="1345" t="str">
        <f t="shared" si="20"/>
        <v>4.13.01</v>
      </c>
      <c r="U144" s="1352" t="str">
        <f t="shared" si="33"/>
        <v>JALAN</v>
      </c>
      <c r="V144" s="1352">
        <f t="shared" si="34"/>
        <v>10</v>
      </c>
      <c r="W144" s="1351">
        <f t="shared" si="21"/>
        <v>70966799</v>
      </c>
      <c r="X144" s="1351">
        <f t="shared" si="30"/>
        <v>0</v>
      </c>
      <c r="Y144" s="1351">
        <f t="shared" si="22"/>
        <v>0</v>
      </c>
      <c r="Z144" s="1351">
        <f t="shared" si="31"/>
        <v>1</v>
      </c>
      <c r="AA144" s="1351">
        <f t="shared" si="23"/>
        <v>70966799</v>
      </c>
      <c r="AB144" s="1351">
        <f t="shared" si="24"/>
        <v>70966799</v>
      </c>
      <c r="AC144" s="1351">
        <f t="shared" si="25"/>
        <v>70966799</v>
      </c>
      <c r="AD144" s="1351">
        <f t="shared" si="26"/>
        <v>70966799</v>
      </c>
      <c r="AE144" s="1351">
        <f t="shared" si="27"/>
        <v>70966799</v>
      </c>
      <c r="AF144" s="1345">
        <f t="shared" si="32"/>
        <v>2013</v>
      </c>
      <c r="AG144" s="1360">
        <f t="shared" si="28"/>
        <v>354834005</v>
      </c>
      <c r="AH144" s="1350">
        <f t="shared" si="29"/>
        <v>354833995</v>
      </c>
    </row>
    <row r="145" spans="1:34" s="1151" customFormat="1" ht="34" hidden="1" customHeight="1">
      <c r="A145" s="1341" t="s">
        <v>3648</v>
      </c>
      <c r="B145" s="1342"/>
      <c r="C145" s="1343"/>
      <c r="D145" s="1355" t="s">
        <v>3820</v>
      </c>
      <c r="E145" s="1356" t="s">
        <v>4105</v>
      </c>
      <c r="F145" s="1357" t="s">
        <v>1065</v>
      </c>
      <c r="G145" s="1336"/>
      <c r="H145" s="1336">
        <v>1</v>
      </c>
      <c r="I145" s="1336"/>
      <c r="J145" s="1343"/>
      <c r="K145" s="1355" t="s">
        <v>3819</v>
      </c>
      <c r="L145" s="1358">
        <v>2013</v>
      </c>
      <c r="M145" s="1358" t="s">
        <v>2041</v>
      </c>
      <c r="N145" s="1343"/>
      <c r="O145" s="1343"/>
      <c r="P145" s="1358" t="s">
        <v>886</v>
      </c>
      <c r="Q145" s="1359">
        <f>626437000+198271000</f>
        <v>824708000</v>
      </c>
      <c r="R145" s="1358"/>
      <c r="S145" s="1336"/>
      <c r="T145" s="1345" t="str">
        <f t="shared" ref="T145:T208" si="35">A145</f>
        <v>4.13.01</v>
      </c>
      <c r="U145" s="1352" t="str">
        <f t="shared" si="33"/>
        <v>JALAN</v>
      </c>
      <c r="V145" s="1352">
        <f t="shared" si="34"/>
        <v>10</v>
      </c>
      <c r="W145" s="1351">
        <f t="shared" ref="W145:W208" si="36">(Q145-10)/V145</f>
        <v>82470799</v>
      </c>
      <c r="X145" s="1351">
        <f t="shared" si="30"/>
        <v>0</v>
      </c>
      <c r="Y145" s="1351">
        <f t="shared" ref="Y145:Y186" si="37">IF(X145&gt;V145,Q145-10,W145*X145)</f>
        <v>0</v>
      </c>
      <c r="Z145" s="1351">
        <f t="shared" si="31"/>
        <v>1</v>
      </c>
      <c r="AA145" s="1351">
        <f t="shared" ref="AA145:AA208" si="38">IF(Q145-10=Y145,0,W145)</f>
        <v>82470799</v>
      </c>
      <c r="AB145" s="1351">
        <f t="shared" ref="AB145:AB208" si="39">IF(Q145-10=Y145+AA145,0,W145)</f>
        <v>82470799</v>
      </c>
      <c r="AC145" s="1351">
        <f t="shared" ref="AC145:AC208" si="40">IF(Q145-10=Y145+AA145+AB145,0,W145)</f>
        <v>82470799</v>
      </c>
      <c r="AD145" s="1351">
        <f t="shared" ref="AD145:AD208" si="41">IF(Q145-10=Y145+AA145+AB145+AC145,0,W145)</f>
        <v>82470799</v>
      </c>
      <c r="AE145" s="1351">
        <f t="shared" ref="AE145:AE208" si="42">IF(Q145-10=Y145+AA145+AB145+AC145+AD145,0,W145)</f>
        <v>82470799</v>
      </c>
      <c r="AF145" s="1345">
        <f t="shared" si="32"/>
        <v>2013</v>
      </c>
      <c r="AG145" s="1360">
        <f t="shared" ref="AG145:AG208" si="43">Q145-(AA145+AB145+Y145+AC145+AD145+AE145)</f>
        <v>412354005</v>
      </c>
      <c r="AH145" s="1350">
        <f t="shared" ref="AH145:AH208" si="44">AD145+AC145+AB145+AA145+Y145+AE145</f>
        <v>412353995</v>
      </c>
    </row>
    <row r="146" spans="1:34" s="1151" customFormat="1" ht="34" hidden="1" customHeight="1">
      <c r="A146" s="1341" t="s">
        <v>3648</v>
      </c>
      <c r="B146" s="1342"/>
      <c r="C146" s="1343"/>
      <c r="D146" s="1355" t="s">
        <v>3818</v>
      </c>
      <c r="E146" s="1356" t="s">
        <v>4105</v>
      </c>
      <c r="F146" s="1357" t="s">
        <v>1072</v>
      </c>
      <c r="G146" s="1336"/>
      <c r="H146" s="1336">
        <v>1</v>
      </c>
      <c r="I146" s="1336"/>
      <c r="J146" s="1343"/>
      <c r="K146" s="1355" t="s">
        <v>1294</v>
      </c>
      <c r="L146" s="1358">
        <v>2013</v>
      </c>
      <c r="M146" s="1358" t="s">
        <v>2042</v>
      </c>
      <c r="N146" s="1343"/>
      <c r="O146" s="1343"/>
      <c r="P146" s="1358" t="s">
        <v>886</v>
      </c>
      <c r="Q146" s="1359">
        <v>1561592000</v>
      </c>
      <c r="R146" s="1358"/>
      <c r="S146" s="1336"/>
      <c r="T146" s="1345" t="str">
        <f t="shared" si="35"/>
        <v>4.13.01</v>
      </c>
      <c r="U146" s="1352" t="str">
        <f t="shared" si="33"/>
        <v>JALAN</v>
      </c>
      <c r="V146" s="1352">
        <f t="shared" si="34"/>
        <v>10</v>
      </c>
      <c r="W146" s="1351">
        <f t="shared" si="36"/>
        <v>156159199</v>
      </c>
      <c r="X146" s="1351">
        <f t="shared" si="30"/>
        <v>0</v>
      </c>
      <c r="Y146" s="1351">
        <f t="shared" si="37"/>
        <v>0</v>
      </c>
      <c r="Z146" s="1351">
        <f t="shared" si="31"/>
        <v>1</v>
      </c>
      <c r="AA146" s="1351">
        <f t="shared" si="38"/>
        <v>156159199</v>
      </c>
      <c r="AB146" s="1351">
        <f t="shared" si="39"/>
        <v>156159199</v>
      </c>
      <c r="AC146" s="1351">
        <f t="shared" si="40"/>
        <v>156159199</v>
      </c>
      <c r="AD146" s="1351">
        <f t="shared" si="41"/>
        <v>156159199</v>
      </c>
      <c r="AE146" s="1351">
        <f t="shared" si="42"/>
        <v>156159199</v>
      </c>
      <c r="AF146" s="1345">
        <f t="shared" si="32"/>
        <v>2013</v>
      </c>
      <c r="AG146" s="1360">
        <f t="shared" si="43"/>
        <v>780796005</v>
      </c>
      <c r="AH146" s="1350">
        <f t="shared" si="44"/>
        <v>780795995</v>
      </c>
    </row>
    <row r="147" spans="1:34" s="1151" customFormat="1" ht="34" hidden="1" customHeight="1">
      <c r="A147" s="1341" t="s">
        <v>3648</v>
      </c>
      <c r="B147" s="1342"/>
      <c r="C147" s="1343"/>
      <c r="D147" s="1355" t="s">
        <v>3817</v>
      </c>
      <c r="E147" s="1356" t="s">
        <v>4105</v>
      </c>
      <c r="F147" s="1357" t="s">
        <v>2043</v>
      </c>
      <c r="G147" s="1336"/>
      <c r="H147" s="1336">
        <v>1</v>
      </c>
      <c r="I147" s="1336"/>
      <c r="J147" s="1343"/>
      <c r="K147" s="1355" t="s">
        <v>3816</v>
      </c>
      <c r="L147" s="1358">
        <v>2013</v>
      </c>
      <c r="M147" s="1358" t="s">
        <v>2044</v>
      </c>
      <c r="N147" s="1343"/>
      <c r="O147" s="1343"/>
      <c r="P147" s="1358" t="s">
        <v>886</v>
      </c>
      <c r="Q147" s="1359">
        <v>614339000</v>
      </c>
      <c r="R147" s="1358"/>
      <c r="S147" s="1336"/>
      <c r="T147" s="1345" t="str">
        <f t="shared" si="35"/>
        <v>4.13.01</v>
      </c>
      <c r="U147" s="1352" t="str">
        <f t="shared" si="33"/>
        <v>JALAN</v>
      </c>
      <c r="V147" s="1352">
        <f t="shared" si="34"/>
        <v>10</v>
      </c>
      <c r="W147" s="1351">
        <f t="shared" si="36"/>
        <v>61433899</v>
      </c>
      <c r="X147" s="1351">
        <f t="shared" si="30"/>
        <v>0</v>
      </c>
      <c r="Y147" s="1351">
        <f t="shared" si="37"/>
        <v>0</v>
      </c>
      <c r="Z147" s="1351">
        <f t="shared" si="31"/>
        <v>1</v>
      </c>
      <c r="AA147" s="1351">
        <f t="shared" si="38"/>
        <v>61433899</v>
      </c>
      <c r="AB147" s="1351">
        <f t="shared" si="39"/>
        <v>61433899</v>
      </c>
      <c r="AC147" s="1351">
        <f t="shared" si="40"/>
        <v>61433899</v>
      </c>
      <c r="AD147" s="1351">
        <f t="shared" si="41"/>
        <v>61433899</v>
      </c>
      <c r="AE147" s="1351">
        <f t="shared" si="42"/>
        <v>61433899</v>
      </c>
      <c r="AF147" s="1345">
        <f t="shared" si="32"/>
        <v>2013</v>
      </c>
      <c r="AG147" s="1360">
        <f t="shared" si="43"/>
        <v>307169505</v>
      </c>
      <c r="AH147" s="1350">
        <f t="shared" si="44"/>
        <v>307169495</v>
      </c>
    </row>
    <row r="148" spans="1:34" s="1151" customFormat="1" ht="34" hidden="1" customHeight="1">
      <c r="A148" s="1341" t="s">
        <v>3648</v>
      </c>
      <c r="B148" s="1342"/>
      <c r="C148" s="1343"/>
      <c r="D148" s="1355" t="s">
        <v>3815</v>
      </c>
      <c r="E148" s="1356" t="s">
        <v>4105</v>
      </c>
      <c r="F148" s="1357" t="s">
        <v>2045</v>
      </c>
      <c r="G148" s="1336"/>
      <c r="H148" s="1336">
        <v>1</v>
      </c>
      <c r="I148" s="1336"/>
      <c r="J148" s="1343"/>
      <c r="K148" s="1355" t="s">
        <v>2024</v>
      </c>
      <c r="L148" s="1358">
        <v>2013</v>
      </c>
      <c r="M148" s="1358" t="s">
        <v>2046</v>
      </c>
      <c r="N148" s="1343"/>
      <c r="O148" s="1343"/>
      <c r="P148" s="1358" t="s">
        <v>886</v>
      </c>
      <c r="Q148" s="1359">
        <v>1620546000</v>
      </c>
      <c r="R148" s="1358"/>
      <c r="S148" s="1336"/>
      <c r="T148" s="1345" t="str">
        <f t="shared" si="35"/>
        <v>4.13.01</v>
      </c>
      <c r="U148" s="1352" t="str">
        <f t="shared" si="33"/>
        <v>JALAN</v>
      </c>
      <c r="V148" s="1352">
        <f t="shared" si="34"/>
        <v>10</v>
      </c>
      <c r="W148" s="1351">
        <f t="shared" si="36"/>
        <v>162054599</v>
      </c>
      <c r="X148" s="1351">
        <f t="shared" si="30"/>
        <v>0</v>
      </c>
      <c r="Y148" s="1351">
        <f t="shared" si="37"/>
        <v>0</v>
      </c>
      <c r="Z148" s="1351">
        <f t="shared" si="31"/>
        <v>1</v>
      </c>
      <c r="AA148" s="1351">
        <f t="shared" si="38"/>
        <v>162054599</v>
      </c>
      <c r="AB148" s="1351">
        <f t="shared" si="39"/>
        <v>162054599</v>
      </c>
      <c r="AC148" s="1351">
        <f t="shared" si="40"/>
        <v>162054599</v>
      </c>
      <c r="AD148" s="1351">
        <f t="shared" si="41"/>
        <v>162054599</v>
      </c>
      <c r="AE148" s="1351">
        <f t="shared" si="42"/>
        <v>162054599</v>
      </c>
      <c r="AF148" s="1345">
        <f t="shared" si="32"/>
        <v>2013</v>
      </c>
      <c r="AG148" s="1360">
        <f t="shared" si="43"/>
        <v>810273005</v>
      </c>
      <c r="AH148" s="1350">
        <f t="shared" si="44"/>
        <v>810272995</v>
      </c>
    </row>
    <row r="149" spans="1:34" s="1151" customFormat="1" ht="34" hidden="1" customHeight="1">
      <c r="A149" s="1341" t="s">
        <v>3648</v>
      </c>
      <c r="B149" s="1342"/>
      <c r="C149" s="1343"/>
      <c r="D149" s="1355" t="s">
        <v>3814</v>
      </c>
      <c r="E149" s="1356" t="s">
        <v>4105</v>
      </c>
      <c r="F149" s="1357" t="s">
        <v>2047</v>
      </c>
      <c r="G149" s="1336"/>
      <c r="H149" s="1336">
        <v>1</v>
      </c>
      <c r="I149" s="1336"/>
      <c r="J149" s="1343"/>
      <c r="K149" s="1355" t="s">
        <v>3813</v>
      </c>
      <c r="L149" s="1358">
        <v>2013</v>
      </c>
      <c r="M149" s="1358" t="s">
        <v>2048</v>
      </c>
      <c r="N149" s="1343"/>
      <c r="O149" s="1343"/>
      <c r="P149" s="1358" t="s">
        <v>886</v>
      </c>
      <c r="Q149" s="1359">
        <v>199309500</v>
      </c>
      <c r="R149" s="1358"/>
      <c r="S149" s="1336"/>
      <c r="T149" s="1345" t="str">
        <f t="shared" si="35"/>
        <v>4.13.01</v>
      </c>
      <c r="U149" s="1352" t="str">
        <f t="shared" si="33"/>
        <v>JALAN</v>
      </c>
      <c r="V149" s="1352">
        <f t="shared" si="34"/>
        <v>10</v>
      </c>
      <c r="W149" s="1351">
        <f t="shared" si="36"/>
        <v>19930949</v>
      </c>
      <c r="X149" s="1351">
        <f t="shared" si="30"/>
        <v>0</v>
      </c>
      <c r="Y149" s="1351">
        <f t="shared" si="37"/>
        <v>0</v>
      </c>
      <c r="Z149" s="1351">
        <f t="shared" si="31"/>
        <v>1</v>
      </c>
      <c r="AA149" s="1351">
        <f t="shared" si="38"/>
        <v>19930949</v>
      </c>
      <c r="AB149" s="1351">
        <f t="shared" si="39"/>
        <v>19930949</v>
      </c>
      <c r="AC149" s="1351">
        <f t="shared" si="40"/>
        <v>19930949</v>
      </c>
      <c r="AD149" s="1351">
        <f t="shared" si="41"/>
        <v>19930949</v>
      </c>
      <c r="AE149" s="1351">
        <f t="shared" si="42"/>
        <v>19930949</v>
      </c>
      <c r="AF149" s="1345">
        <f t="shared" si="32"/>
        <v>2013</v>
      </c>
      <c r="AG149" s="1360">
        <f t="shared" si="43"/>
        <v>99654755</v>
      </c>
      <c r="AH149" s="1350">
        <f t="shared" si="44"/>
        <v>99654745</v>
      </c>
    </row>
    <row r="150" spans="1:34" s="1151" customFormat="1" ht="34" hidden="1" customHeight="1">
      <c r="A150" s="1341" t="s">
        <v>3648</v>
      </c>
      <c r="B150" s="1342"/>
      <c r="C150" s="1343"/>
      <c r="D150" s="1355" t="s">
        <v>3812</v>
      </c>
      <c r="E150" s="1356" t="s">
        <v>4105</v>
      </c>
      <c r="F150" s="1357" t="s">
        <v>2049</v>
      </c>
      <c r="G150" s="1336"/>
      <c r="H150" s="1336">
        <v>1</v>
      </c>
      <c r="I150" s="1336"/>
      <c r="J150" s="1343"/>
      <c r="K150" s="1355" t="s">
        <v>3811</v>
      </c>
      <c r="L150" s="1358">
        <v>2013</v>
      </c>
      <c r="M150" s="1358" t="s">
        <v>2050</v>
      </c>
      <c r="N150" s="1343"/>
      <c r="O150" s="1343"/>
      <c r="P150" s="1358" t="s">
        <v>886</v>
      </c>
      <c r="Q150" s="1359">
        <v>469999000</v>
      </c>
      <c r="R150" s="1358"/>
      <c r="S150" s="1336"/>
      <c r="T150" s="1345" t="str">
        <f t="shared" si="35"/>
        <v>4.13.01</v>
      </c>
      <c r="U150" s="1352" t="str">
        <f t="shared" si="33"/>
        <v>JALAN</v>
      </c>
      <c r="V150" s="1352">
        <f t="shared" si="34"/>
        <v>10</v>
      </c>
      <c r="W150" s="1351">
        <f t="shared" si="36"/>
        <v>46999899</v>
      </c>
      <c r="X150" s="1351">
        <f t="shared" si="30"/>
        <v>0</v>
      </c>
      <c r="Y150" s="1351">
        <f t="shared" si="37"/>
        <v>0</v>
      </c>
      <c r="Z150" s="1351">
        <f t="shared" si="31"/>
        <v>1</v>
      </c>
      <c r="AA150" s="1351">
        <f t="shared" si="38"/>
        <v>46999899</v>
      </c>
      <c r="AB150" s="1351">
        <f t="shared" si="39"/>
        <v>46999899</v>
      </c>
      <c r="AC150" s="1351">
        <f t="shared" si="40"/>
        <v>46999899</v>
      </c>
      <c r="AD150" s="1351">
        <f t="shared" si="41"/>
        <v>46999899</v>
      </c>
      <c r="AE150" s="1351">
        <f t="shared" si="42"/>
        <v>46999899</v>
      </c>
      <c r="AF150" s="1345">
        <f t="shared" si="32"/>
        <v>2013</v>
      </c>
      <c r="AG150" s="1360">
        <f t="shared" si="43"/>
        <v>234999505</v>
      </c>
      <c r="AH150" s="1350">
        <f t="shared" si="44"/>
        <v>234999495</v>
      </c>
    </row>
    <row r="151" spans="1:34" s="1151" customFormat="1" ht="34" hidden="1" customHeight="1">
      <c r="A151" s="1341" t="s">
        <v>3648</v>
      </c>
      <c r="B151" s="1342"/>
      <c r="C151" s="1343"/>
      <c r="D151" s="1355" t="s">
        <v>3810</v>
      </c>
      <c r="E151" s="1356" t="s">
        <v>4105</v>
      </c>
      <c r="F151" s="1357" t="s">
        <v>2051</v>
      </c>
      <c r="G151" s="1336"/>
      <c r="H151" s="1336">
        <v>1</v>
      </c>
      <c r="I151" s="1336"/>
      <c r="J151" s="1343"/>
      <c r="K151" s="1355" t="s">
        <v>2024</v>
      </c>
      <c r="L151" s="1358">
        <v>2013</v>
      </c>
      <c r="M151" s="1358" t="s">
        <v>2052</v>
      </c>
      <c r="N151" s="1343"/>
      <c r="O151" s="1343"/>
      <c r="P151" s="1358" t="s">
        <v>886</v>
      </c>
      <c r="Q151" s="1359">
        <v>1050945300</v>
      </c>
      <c r="R151" s="1358"/>
      <c r="S151" s="1336"/>
      <c r="T151" s="1345" t="str">
        <f t="shared" si="35"/>
        <v>4.13.01</v>
      </c>
      <c r="U151" s="1352" t="str">
        <f t="shared" si="33"/>
        <v>JALAN</v>
      </c>
      <c r="V151" s="1352">
        <f t="shared" si="34"/>
        <v>10</v>
      </c>
      <c r="W151" s="1351">
        <f t="shared" si="36"/>
        <v>105094529</v>
      </c>
      <c r="X151" s="1351">
        <f t="shared" si="30"/>
        <v>0</v>
      </c>
      <c r="Y151" s="1351">
        <f t="shared" si="37"/>
        <v>0</v>
      </c>
      <c r="Z151" s="1351">
        <f t="shared" si="31"/>
        <v>1</v>
      </c>
      <c r="AA151" s="1351">
        <f t="shared" si="38"/>
        <v>105094529</v>
      </c>
      <c r="AB151" s="1351">
        <f t="shared" si="39"/>
        <v>105094529</v>
      </c>
      <c r="AC151" s="1351">
        <f t="shared" si="40"/>
        <v>105094529</v>
      </c>
      <c r="AD151" s="1351">
        <f t="shared" si="41"/>
        <v>105094529</v>
      </c>
      <c r="AE151" s="1351">
        <f t="shared" si="42"/>
        <v>105094529</v>
      </c>
      <c r="AF151" s="1345">
        <f t="shared" si="32"/>
        <v>2013</v>
      </c>
      <c r="AG151" s="1360">
        <f t="shared" si="43"/>
        <v>525472655</v>
      </c>
      <c r="AH151" s="1350">
        <f t="shared" si="44"/>
        <v>525472645</v>
      </c>
    </row>
    <row r="152" spans="1:34" s="1151" customFormat="1" ht="34" hidden="1" customHeight="1">
      <c r="A152" s="1341" t="s">
        <v>3648</v>
      </c>
      <c r="B152" s="1342"/>
      <c r="C152" s="1343"/>
      <c r="D152" s="1355" t="s">
        <v>3809</v>
      </c>
      <c r="E152" s="1356" t="s">
        <v>4105</v>
      </c>
      <c r="F152" s="1357" t="s">
        <v>2053</v>
      </c>
      <c r="G152" s="1336"/>
      <c r="H152" s="1336">
        <v>1</v>
      </c>
      <c r="I152" s="1336"/>
      <c r="J152" s="1343"/>
      <c r="K152" s="1355" t="s">
        <v>2024</v>
      </c>
      <c r="L152" s="1358">
        <v>2013</v>
      </c>
      <c r="M152" s="1358" t="s">
        <v>2054</v>
      </c>
      <c r="N152" s="1343"/>
      <c r="O152" s="1343"/>
      <c r="P152" s="1358" t="s">
        <v>886</v>
      </c>
      <c r="Q152" s="1359">
        <f>199460050+198824000</f>
        <v>398284050</v>
      </c>
      <c r="R152" s="1358"/>
      <c r="S152" s="1336"/>
      <c r="T152" s="1345" t="str">
        <f t="shared" si="35"/>
        <v>4.13.01</v>
      </c>
      <c r="U152" s="1352" t="str">
        <f t="shared" si="33"/>
        <v>JALAN</v>
      </c>
      <c r="V152" s="1352">
        <f t="shared" si="34"/>
        <v>10</v>
      </c>
      <c r="W152" s="1351">
        <f t="shared" si="36"/>
        <v>39828404</v>
      </c>
      <c r="X152" s="1351">
        <f t="shared" si="30"/>
        <v>0</v>
      </c>
      <c r="Y152" s="1351">
        <f t="shared" si="37"/>
        <v>0</v>
      </c>
      <c r="Z152" s="1351">
        <f t="shared" si="31"/>
        <v>1</v>
      </c>
      <c r="AA152" s="1351">
        <f t="shared" si="38"/>
        <v>39828404</v>
      </c>
      <c r="AB152" s="1351">
        <f t="shared" si="39"/>
        <v>39828404</v>
      </c>
      <c r="AC152" s="1351">
        <f t="shared" si="40"/>
        <v>39828404</v>
      </c>
      <c r="AD152" s="1351">
        <f t="shared" si="41"/>
        <v>39828404</v>
      </c>
      <c r="AE152" s="1351">
        <f t="shared" si="42"/>
        <v>39828404</v>
      </c>
      <c r="AF152" s="1345">
        <f t="shared" si="32"/>
        <v>2013</v>
      </c>
      <c r="AG152" s="1360">
        <f t="shared" si="43"/>
        <v>199142030</v>
      </c>
      <c r="AH152" s="1350">
        <f t="shared" si="44"/>
        <v>199142020</v>
      </c>
    </row>
    <row r="153" spans="1:34" s="1151" customFormat="1" ht="34" hidden="1" customHeight="1">
      <c r="A153" s="1341" t="s">
        <v>3648</v>
      </c>
      <c r="B153" s="1342"/>
      <c r="C153" s="1343"/>
      <c r="D153" s="1355" t="s">
        <v>3808</v>
      </c>
      <c r="E153" s="1356" t="s">
        <v>4105</v>
      </c>
      <c r="F153" s="1357" t="s">
        <v>2055</v>
      </c>
      <c r="G153" s="1336"/>
      <c r="H153" s="1336">
        <v>1</v>
      </c>
      <c r="I153" s="1336"/>
      <c r="J153" s="1343"/>
      <c r="K153" s="1355" t="s">
        <v>1325</v>
      </c>
      <c r="L153" s="1358">
        <v>2013</v>
      </c>
      <c r="M153" s="1358" t="s">
        <v>2056</v>
      </c>
      <c r="N153" s="1343"/>
      <c r="O153" s="1343"/>
      <c r="P153" s="1358" t="s">
        <v>886</v>
      </c>
      <c r="Q153" s="1359">
        <v>189743200</v>
      </c>
      <c r="R153" s="1358"/>
      <c r="S153" s="1336"/>
      <c r="T153" s="1345" t="str">
        <f t="shared" si="35"/>
        <v>4.13.01</v>
      </c>
      <c r="U153" s="1352" t="str">
        <f t="shared" si="33"/>
        <v>JALAN</v>
      </c>
      <c r="V153" s="1352">
        <f t="shared" si="34"/>
        <v>10</v>
      </c>
      <c r="W153" s="1351">
        <f t="shared" si="36"/>
        <v>18974319</v>
      </c>
      <c r="X153" s="1351">
        <f t="shared" si="30"/>
        <v>0</v>
      </c>
      <c r="Y153" s="1351">
        <f t="shared" si="37"/>
        <v>0</v>
      </c>
      <c r="Z153" s="1351">
        <f t="shared" si="31"/>
        <v>1</v>
      </c>
      <c r="AA153" s="1351">
        <f t="shared" si="38"/>
        <v>18974319</v>
      </c>
      <c r="AB153" s="1351">
        <f t="shared" si="39"/>
        <v>18974319</v>
      </c>
      <c r="AC153" s="1351">
        <f t="shared" si="40"/>
        <v>18974319</v>
      </c>
      <c r="AD153" s="1351">
        <f t="shared" si="41"/>
        <v>18974319</v>
      </c>
      <c r="AE153" s="1351">
        <f t="shared" si="42"/>
        <v>18974319</v>
      </c>
      <c r="AF153" s="1345">
        <f t="shared" si="32"/>
        <v>2013</v>
      </c>
      <c r="AG153" s="1360">
        <f t="shared" si="43"/>
        <v>94871605</v>
      </c>
      <c r="AH153" s="1350">
        <f t="shared" si="44"/>
        <v>94871595</v>
      </c>
    </row>
    <row r="154" spans="1:34" s="1151" customFormat="1" ht="34" hidden="1" customHeight="1">
      <c r="A154" s="1341" t="s">
        <v>3648</v>
      </c>
      <c r="B154" s="1342"/>
      <c r="C154" s="1343"/>
      <c r="D154" s="1355" t="s">
        <v>3807</v>
      </c>
      <c r="E154" s="1356" t="s">
        <v>4105</v>
      </c>
      <c r="F154" s="1357" t="s">
        <v>2057</v>
      </c>
      <c r="G154" s="1336"/>
      <c r="H154" s="1336">
        <v>1</v>
      </c>
      <c r="I154" s="1336"/>
      <c r="J154" s="1343"/>
      <c r="K154" s="1355" t="s">
        <v>3806</v>
      </c>
      <c r="L154" s="1358">
        <v>2013</v>
      </c>
      <c r="M154" s="1358" t="s">
        <v>2056</v>
      </c>
      <c r="N154" s="1343"/>
      <c r="O154" s="1343"/>
      <c r="P154" s="1358" t="s">
        <v>886</v>
      </c>
      <c r="Q154" s="1359">
        <f>189922150+198845000</f>
        <v>388767150</v>
      </c>
      <c r="R154" s="1358"/>
      <c r="S154" s="1336"/>
      <c r="T154" s="1345" t="str">
        <f t="shared" si="35"/>
        <v>4.13.01</v>
      </c>
      <c r="U154" s="1352" t="str">
        <f t="shared" si="33"/>
        <v>JALAN</v>
      </c>
      <c r="V154" s="1352">
        <f t="shared" si="34"/>
        <v>10</v>
      </c>
      <c r="W154" s="1351">
        <f t="shared" si="36"/>
        <v>38876714</v>
      </c>
      <c r="X154" s="1351">
        <f t="shared" si="30"/>
        <v>0</v>
      </c>
      <c r="Y154" s="1351">
        <f t="shared" si="37"/>
        <v>0</v>
      </c>
      <c r="Z154" s="1351">
        <f t="shared" si="31"/>
        <v>1</v>
      </c>
      <c r="AA154" s="1351">
        <f t="shared" si="38"/>
        <v>38876714</v>
      </c>
      <c r="AB154" s="1351">
        <f t="shared" si="39"/>
        <v>38876714</v>
      </c>
      <c r="AC154" s="1351">
        <f t="shared" si="40"/>
        <v>38876714</v>
      </c>
      <c r="AD154" s="1351">
        <f t="shared" si="41"/>
        <v>38876714</v>
      </c>
      <c r="AE154" s="1351">
        <f t="shared" si="42"/>
        <v>38876714</v>
      </c>
      <c r="AF154" s="1345">
        <f t="shared" si="32"/>
        <v>2013</v>
      </c>
      <c r="AG154" s="1360">
        <f t="shared" si="43"/>
        <v>194383580</v>
      </c>
      <c r="AH154" s="1350">
        <f t="shared" si="44"/>
        <v>194383570</v>
      </c>
    </row>
    <row r="155" spans="1:34" s="1151" customFormat="1" ht="34" hidden="1" customHeight="1">
      <c r="A155" s="1341" t="s">
        <v>3648</v>
      </c>
      <c r="B155" s="1342"/>
      <c r="C155" s="1343"/>
      <c r="D155" s="1355" t="s">
        <v>3805</v>
      </c>
      <c r="E155" s="1356" t="s">
        <v>4105</v>
      </c>
      <c r="F155" s="1357" t="s">
        <v>2060</v>
      </c>
      <c r="G155" s="1336"/>
      <c r="H155" s="1336">
        <v>1</v>
      </c>
      <c r="I155" s="1336"/>
      <c r="J155" s="1343"/>
      <c r="K155" s="1355" t="s">
        <v>3804</v>
      </c>
      <c r="L155" s="1358">
        <v>2013</v>
      </c>
      <c r="M155" s="1358" t="s">
        <v>2061</v>
      </c>
      <c r="N155" s="1343"/>
      <c r="O155" s="1343"/>
      <c r="P155" s="1358" t="s">
        <v>886</v>
      </c>
      <c r="Q155" s="1359">
        <v>189267450</v>
      </c>
      <c r="R155" s="1358"/>
      <c r="S155" s="1336"/>
      <c r="T155" s="1345" t="str">
        <f t="shared" si="35"/>
        <v>4.13.01</v>
      </c>
      <c r="U155" s="1352" t="str">
        <f t="shared" si="33"/>
        <v>JALAN</v>
      </c>
      <c r="V155" s="1352">
        <f t="shared" si="34"/>
        <v>10</v>
      </c>
      <c r="W155" s="1351">
        <f t="shared" si="36"/>
        <v>18926744</v>
      </c>
      <c r="X155" s="1351">
        <f t="shared" si="30"/>
        <v>0</v>
      </c>
      <c r="Y155" s="1351">
        <f t="shared" si="37"/>
        <v>0</v>
      </c>
      <c r="Z155" s="1351">
        <f t="shared" si="31"/>
        <v>1</v>
      </c>
      <c r="AA155" s="1351">
        <f t="shared" si="38"/>
        <v>18926744</v>
      </c>
      <c r="AB155" s="1351">
        <f t="shared" si="39"/>
        <v>18926744</v>
      </c>
      <c r="AC155" s="1351">
        <f t="shared" si="40"/>
        <v>18926744</v>
      </c>
      <c r="AD155" s="1351">
        <f t="shared" si="41"/>
        <v>18926744</v>
      </c>
      <c r="AE155" s="1351">
        <f t="shared" si="42"/>
        <v>18926744</v>
      </c>
      <c r="AF155" s="1345">
        <f t="shared" si="32"/>
        <v>2013</v>
      </c>
      <c r="AG155" s="1360">
        <f t="shared" si="43"/>
        <v>94633730</v>
      </c>
      <c r="AH155" s="1350">
        <f t="shared" si="44"/>
        <v>94633720</v>
      </c>
    </row>
    <row r="156" spans="1:34" s="1151" customFormat="1" ht="34" hidden="1" customHeight="1">
      <c r="A156" s="1341" t="s">
        <v>3648</v>
      </c>
      <c r="B156" s="1342"/>
      <c r="C156" s="1343"/>
      <c r="D156" s="1355" t="s">
        <v>3803</v>
      </c>
      <c r="E156" s="1356" t="s">
        <v>4105</v>
      </c>
      <c r="F156" s="1357" t="s">
        <v>2062</v>
      </c>
      <c r="G156" s="1336"/>
      <c r="H156" s="1336">
        <v>1</v>
      </c>
      <c r="I156" s="1336"/>
      <c r="J156" s="1343"/>
      <c r="K156" s="1355" t="s">
        <v>3802</v>
      </c>
      <c r="L156" s="1358">
        <v>2013</v>
      </c>
      <c r="M156" s="1358" t="s">
        <v>2063</v>
      </c>
      <c r="N156" s="1343"/>
      <c r="O156" s="1343"/>
      <c r="P156" s="1358" t="s">
        <v>886</v>
      </c>
      <c r="Q156" s="1359">
        <v>200444250</v>
      </c>
      <c r="R156" s="1358"/>
      <c r="S156" s="1336"/>
      <c r="T156" s="1345" t="str">
        <f t="shared" si="35"/>
        <v>4.13.01</v>
      </c>
      <c r="U156" s="1352" t="str">
        <f t="shared" si="33"/>
        <v>JALAN</v>
      </c>
      <c r="V156" s="1352">
        <f t="shared" si="34"/>
        <v>10</v>
      </c>
      <c r="W156" s="1351">
        <f t="shared" si="36"/>
        <v>20044424</v>
      </c>
      <c r="X156" s="1351">
        <f t="shared" si="30"/>
        <v>0</v>
      </c>
      <c r="Y156" s="1351">
        <f t="shared" si="37"/>
        <v>0</v>
      </c>
      <c r="Z156" s="1351">
        <f t="shared" si="31"/>
        <v>1</v>
      </c>
      <c r="AA156" s="1351">
        <f t="shared" si="38"/>
        <v>20044424</v>
      </c>
      <c r="AB156" s="1351">
        <f t="shared" si="39"/>
        <v>20044424</v>
      </c>
      <c r="AC156" s="1351">
        <f t="shared" si="40"/>
        <v>20044424</v>
      </c>
      <c r="AD156" s="1351">
        <f t="shared" si="41"/>
        <v>20044424</v>
      </c>
      <c r="AE156" s="1351">
        <f t="shared" si="42"/>
        <v>20044424</v>
      </c>
      <c r="AF156" s="1345">
        <f t="shared" si="32"/>
        <v>2013</v>
      </c>
      <c r="AG156" s="1360">
        <f t="shared" si="43"/>
        <v>100222130</v>
      </c>
      <c r="AH156" s="1350">
        <f t="shared" si="44"/>
        <v>100222120</v>
      </c>
    </row>
    <row r="157" spans="1:34" s="1151" customFormat="1" ht="34" hidden="1" customHeight="1">
      <c r="A157" s="1341" t="s">
        <v>3648</v>
      </c>
      <c r="B157" s="1342"/>
      <c r="C157" s="1343"/>
      <c r="D157" s="1355" t="s">
        <v>3801</v>
      </c>
      <c r="E157" s="1356" t="s">
        <v>4105</v>
      </c>
      <c r="F157" s="1357" t="s">
        <v>2064</v>
      </c>
      <c r="G157" s="1336"/>
      <c r="H157" s="1336">
        <v>1</v>
      </c>
      <c r="I157" s="1336"/>
      <c r="J157" s="1343"/>
      <c r="K157" s="1355" t="s">
        <v>3735</v>
      </c>
      <c r="L157" s="1358">
        <v>2013</v>
      </c>
      <c r="M157" s="1358" t="s">
        <v>2065</v>
      </c>
      <c r="N157" s="1343"/>
      <c r="O157" s="1343"/>
      <c r="P157" s="1358" t="s">
        <v>886</v>
      </c>
      <c r="Q157" s="1359">
        <f>189783201+198700000</f>
        <v>388483201</v>
      </c>
      <c r="R157" s="1358"/>
      <c r="S157" s="1336"/>
      <c r="T157" s="1345" t="str">
        <f t="shared" si="35"/>
        <v>4.13.01</v>
      </c>
      <c r="U157" s="1352" t="str">
        <f t="shared" si="33"/>
        <v>JALAN</v>
      </c>
      <c r="V157" s="1352">
        <f t="shared" si="34"/>
        <v>10</v>
      </c>
      <c r="W157" s="1351">
        <f t="shared" si="36"/>
        <v>38848319.100000001</v>
      </c>
      <c r="X157" s="1351">
        <f t="shared" si="30"/>
        <v>0</v>
      </c>
      <c r="Y157" s="1351">
        <f t="shared" si="37"/>
        <v>0</v>
      </c>
      <c r="Z157" s="1351">
        <f t="shared" si="31"/>
        <v>1</v>
      </c>
      <c r="AA157" s="1351">
        <f t="shared" si="38"/>
        <v>38848319.100000001</v>
      </c>
      <c r="AB157" s="1351">
        <f t="shared" si="39"/>
        <v>38848319.100000001</v>
      </c>
      <c r="AC157" s="1351">
        <f t="shared" si="40"/>
        <v>38848319.100000001</v>
      </c>
      <c r="AD157" s="1351">
        <f t="shared" si="41"/>
        <v>38848319.100000001</v>
      </c>
      <c r="AE157" s="1351">
        <f t="shared" si="42"/>
        <v>38848319.100000001</v>
      </c>
      <c r="AF157" s="1345">
        <f t="shared" si="32"/>
        <v>2013</v>
      </c>
      <c r="AG157" s="1360">
        <f t="shared" si="43"/>
        <v>194241605.5</v>
      </c>
      <c r="AH157" s="1350">
        <f t="shared" si="44"/>
        <v>194241595.5</v>
      </c>
    </row>
    <row r="158" spans="1:34" s="1151" customFormat="1" ht="34" hidden="1" customHeight="1">
      <c r="A158" s="1341" t="s">
        <v>3648</v>
      </c>
      <c r="B158" s="1342"/>
      <c r="C158" s="1343"/>
      <c r="D158" s="1355" t="s">
        <v>3800</v>
      </c>
      <c r="E158" s="1356" t="s">
        <v>4105</v>
      </c>
      <c r="F158" s="1357" t="s">
        <v>2066</v>
      </c>
      <c r="G158" s="1336"/>
      <c r="H158" s="1336">
        <v>1</v>
      </c>
      <c r="I158" s="1336"/>
      <c r="J158" s="1343"/>
      <c r="K158" s="1355" t="s">
        <v>1535</v>
      </c>
      <c r="L158" s="1358">
        <v>2013</v>
      </c>
      <c r="M158" s="1358" t="s">
        <v>2067</v>
      </c>
      <c r="N158" s="1343"/>
      <c r="O158" s="1343"/>
      <c r="P158" s="1358" t="s">
        <v>886</v>
      </c>
      <c r="Q158" s="1359">
        <v>1619415000</v>
      </c>
      <c r="R158" s="1358"/>
      <c r="S158" s="1336"/>
      <c r="T158" s="1345" t="str">
        <f t="shared" si="35"/>
        <v>4.13.01</v>
      </c>
      <c r="U158" s="1352" t="str">
        <f t="shared" si="33"/>
        <v>JALAN</v>
      </c>
      <c r="V158" s="1352">
        <f t="shared" si="34"/>
        <v>10</v>
      </c>
      <c r="W158" s="1351">
        <f t="shared" si="36"/>
        <v>161941499</v>
      </c>
      <c r="X158" s="1351">
        <f t="shared" si="30"/>
        <v>0</v>
      </c>
      <c r="Y158" s="1351">
        <f t="shared" si="37"/>
        <v>0</v>
      </c>
      <c r="Z158" s="1351">
        <f t="shared" si="31"/>
        <v>1</v>
      </c>
      <c r="AA158" s="1351">
        <f t="shared" si="38"/>
        <v>161941499</v>
      </c>
      <c r="AB158" s="1351">
        <f t="shared" si="39"/>
        <v>161941499</v>
      </c>
      <c r="AC158" s="1351">
        <f t="shared" si="40"/>
        <v>161941499</v>
      </c>
      <c r="AD158" s="1351">
        <f t="shared" si="41"/>
        <v>161941499</v>
      </c>
      <c r="AE158" s="1351">
        <f t="shared" si="42"/>
        <v>161941499</v>
      </c>
      <c r="AF158" s="1345">
        <f t="shared" si="32"/>
        <v>2013</v>
      </c>
      <c r="AG158" s="1360">
        <f t="shared" si="43"/>
        <v>809707505</v>
      </c>
      <c r="AH158" s="1350">
        <f t="shared" si="44"/>
        <v>809707495</v>
      </c>
    </row>
    <row r="159" spans="1:34" s="1151" customFormat="1" ht="34" hidden="1" customHeight="1">
      <c r="A159" s="1341" t="s">
        <v>3648</v>
      </c>
      <c r="B159" s="1342"/>
      <c r="C159" s="1343"/>
      <c r="D159" s="1355" t="s">
        <v>3799</v>
      </c>
      <c r="E159" s="1356" t="s">
        <v>4105</v>
      </c>
      <c r="F159" s="1357" t="s">
        <v>2068</v>
      </c>
      <c r="G159" s="1336"/>
      <c r="H159" s="1336">
        <v>1</v>
      </c>
      <c r="I159" s="1336"/>
      <c r="J159" s="1343"/>
      <c r="K159" s="1355" t="s">
        <v>3798</v>
      </c>
      <c r="L159" s="1358">
        <v>2013</v>
      </c>
      <c r="M159" s="1358" t="s">
        <v>2069</v>
      </c>
      <c r="N159" s="1343"/>
      <c r="O159" s="1343"/>
      <c r="P159" s="1358" t="s">
        <v>886</v>
      </c>
      <c r="Q159" s="1359">
        <v>1638820467</v>
      </c>
      <c r="R159" s="1358"/>
      <c r="S159" s="1336"/>
      <c r="T159" s="1345" t="str">
        <f t="shared" si="35"/>
        <v>4.13.01</v>
      </c>
      <c r="U159" s="1352" t="str">
        <f t="shared" si="33"/>
        <v>JALAN</v>
      </c>
      <c r="V159" s="1352">
        <f t="shared" si="34"/>
        <v>10</v>
      </c>
      <c r="W159" s="1351">
        <f t="shared" si="36"/>
        <v>163882045.69999999</v>
      </c>
      <c r="X159" s="1351">
        <f t="shared" si="30"/>
        <v>0</v>
      </c>
      <c r="Y159" s="1351">
        <f t="shared" si="37"/>
        <v>0</v>
      </c>
      <c r="Z159" s="1351">
        <f t="shared" si="31"/>
        <v>1</v>
      </c>
      <c r="AA159" s="1351">
        <f t="shared" si="38"/>
        <v>163882045.69999999</v>
      </c>
      <c r="AB159" s="1351">
        <f t="shared" si="39"/>
        <v>163882045.69999999</v>
      </c>
      <c r="AC159" s="1351">
        <f t="shared" si="40"/>
        <v>163882045.69999999</v>
      </c>
      <c r="AD159" s="1351">
        <f t="shared" si="41"/>
        <v>163882045.69999999</v>
      </c>
      <c r="AE159" s="1351">
        <f t="shared" si="42"/>
        <v>163882045.69999999</v>
      </c>
      <c r="AF159" s="1345">
        <f t="shared" si="32"/>
        <v>2013</v>
      </c>
      <c r="AG159" s="1360">
        <f t="shared" si="43"/>
        <v>819410238.5</v>
      </c>
      <c r="AH159" s="1350">
        <f t="shared" si="44"/>
        <v>819410228.5</v>
      </c>
    </row>
    <row r="160" spans="1:34" s="1151" customFormat="1" ht="34" hidden="1" customHeight="1">
      <c r="A160" s="1341" t="s">
        <v>3648</v>
      </c>
      <c r="B160" s="1342"/>
      <c r="C160" s="1343"/>
      <c r="D160" s="1355" t="s">
        <v>3797</v>
      </c>
      <c r="E160" s="1356" t="s">
        <v>4105</v>
      </c>
      <c r="F160" s="1357" t="s">
        <v>2070</v>
      </c>
      <c r="G160" s="1336"/>
      <c r="H160" s="1336">
        <v>1</v>
      </c>
      <c r="I160" s="1336"/>
      <c r="J160" s="1343"/>
      <c r="K160" s="1355" t="s">
        <v>1655</v>
      </c>
      <c r="L160" s="1358">
        <v>2013</v>
      </c>
      <c r="M160" s="1358" t="s">
        <v>2071</v>
      </c>
      <c r="N160" s="1343"/>
      <c r="O160" s="1343"/>
      <c r="P160" s="1358" t="s">
        <v>886</v>
      </c>
      <c r="Q160" s="1359">
        <v>439000100</v>
      </c>
      <c r="R160" s="1358"/>
      <c r="S160" s="1336"/>
      <c r="T160" s="1345" t="str">
        <f t="shared" si="35"/>
        <v>4.13.01</v>
      </c>
      <c r="U160" s="1352" t="str">
        <f t="shared" si="33"/>
        <v>JALAN</v>
      </c>
      <c r="V160" s="1352">
        <f t="shared" si="34"/>
        <v>10</v>
      </c>
      <c r="W160" s="1351">
        <f t="shared" si="36"/>
        <v>43900009</v>
      </c>
      <c r="X160" s="1351">
        <f t="shared" si="30"/>
        <v>0</v>
      </c>
      <c r="Y160" s="1351">
        <f t="shared" si="37"/>
        <v>0</v>
      </c>
      <c r="Z160" s="1351">
        <f t="shared" si="31"/>
        <v>1</v>
      </c>
      <c r="AA160" s="1351">
        <f t="shared" si="38"/>
        <v>43900009</v>
      </c>
      <c r="AB160" s="1351">
        <f t="shared" si="39"/>
        <v>43900009</v>
      </c>
      <c r="AC160" s="1351">
        <f t="shared" si="40"/>
        <v>43900009</v>
      </c>
      <c r="AD160" s="1351">
        <f t="shared" si="41"/>
        <v>43900009</v>
      </c>
      <c r="AE160" s="1351">
        <f t="shared" si="42"/>
        <v>43900009</v>
      </c>
      <c r="AF160" s="1345">
        <f t="shared" si="32"/>
        <v>2013</v>
      </c>
      <c r="AG160" s="1360">
        <f t="shared" si="43"/>
        <v>219500055</v>
      </c>
      <c r="AH160" s="1350">
        <f t="shared" si="44"/>
        <v>219500045</v>
      </c>
    </row>
    <row r="161" spans="1:36" s="1151" customFormat="1" ht="34" hidden="1" customHeight="1">
      <c r="A161" s="1341" t="s">
        <v>3648</v>
      </c>
      <c r="B161" s="1342"/>
      <c r="C161" s="1343"/>
      <c r="D161" s="1355" t="s">
        <v>3796</v>
      </c>
      <c r="E161" s="1356" t="s">
        <v>4105</v>
      </c>
      <c r="F161" s="1357" t="s">
        <v>2072</v>
      </c>
      <c r="G161" s="1336"/>
      <c r="H161" s="1336">
        <v>782</v>
      </c>
      <c r="I161" s="1336"/>
      <c r="J161" s="1343"/>
      <c r="K161" s="1355" t="s">
        <v>3795</v>
      </c>
      <c r="L161" s="1358">
        <v>2013</v>
      </c>
      <c r="M161" s="1358" t="s">
        <v>2073</v>
      </c>
      <c r="N161" s="1343"/>
      <c r="O161" s="1343"/>
      <c r="P161" s="1358" t="s">
        <v>886</v>
      </c>
      <c r="Q161" s="1359">
        <v>1304381000</v>
      </c>
      <c r="R161" s="1358"/>
      <c r="S161" s="1336"/>
      <c r="T161" s="1345" t="str">
        <f t="shared" si="35"/>
        <v>4.13.01</v>
      </c>
      <c r="U161" s="1352" t="str">
        <f t="shared" si="33"/>
        <v>JALAN</v>
      </c>
      <c r="V161" s="1352">
        <f t="shared" si="34"/>
        <v>10</v>
      </c>
      <c r="W161" s="1351">
        <f t="shared" si="36"/>
        <v>130438099</v>
      </c>
      <c r="X161" s="1351">
        <f t="shared" si="30"/>
        <v>0</v>
      </c>
      <c r="Y161" s="1351">
        <f t="shared" si="37"/>
        <v>0</v>
      </c>
      <c r="Z161" s="1351">
        <f t="shared" si="31"/>
        <v>1</v>
      </c>
      <c r="AA161" s="1351">
        <f t="shared" si="38"/>
        <v>130438099</v>
      </c>
      <c r="AB161" s="1351">
        <f t="shared" si="39"/>
        <v>130438099</v>
      </c>
      <c r="AC161" s="1351">
        <f t="shared" si="40"/>
        <v>130438099</v>
      </c>
      <c r="AD161" s="1351">
        <f t="shared" si="41"/>
        <v>130438099</v>
      </c>
      <c r="AE161" s="1351">
        <f t="shared" si="42"/>
        <v>130438099</v>
      </c>
      <c r="AF161" s="1345">
        <f t="shared" si="32"/>
        <v>2013</v>
      </c>
      <c r="AG161" s="1360">
        <f t="shared" si="43"/>
        <v>652190505</v>
      </c>
      <c r="AH161" s="1350">
        <f t="shared" si="44"/>
        <v>652190495</v>
      </c>
    </row>
    <row r="162" spans="1:36" s="1151" customFormat="1" ht="34" hidden="1" customHeight="1">
      <c r="A162" s="1341" t="s">
        <v>3648</v>
      </c>
      <c r="B162" s="1342"/>
      <c r="C162" s="1343"/>
      <c r="D162" s="1355" t="s">
        <v>3794</v>
      </c>
      <c r="E162" s="1356" t="s">
        <v>4105</v>
      </c>
      <c r="F162" s="1357" t="s">
        <v>2074</v>
      </c>
      <c r="G162" s="1336"/>
      <c r="H162" s="1336">
        <v>1</v>
      </c>
      <c r="I162" s="1336"/>
      <c r="J162" s="1343"/>
      <c r="K162" s="1355" t="s">
        <v>3776</v>
      </c>
      <c r="L162" s="1358">
        <v>2013</v>
      </c>
      <c r="M162" s="1358" t="s">
        <v>2075</v>
      </c>
      <c r="N162" s="1343"/>
      <c r="O162" s="1343"/>
      <c r="P162" s="1358" t="s">
        <v>886</v>
      </c>
      <c r="Q162" s="1359">
        <v>1757999000</v>
      </c>
      <c r="R162" s="1358"/>
      <c r="S162" s="1336"/>
      <c r="T162" s="1345" t="str">
        <f t="shared" si="35"/>
        <v>4.13.01</v>
      </c>
      <c r="U162" s="1352" t="str">
        <f t="shared" si="33"/>
        <v>JALAN</v>
      </c>
      <c r="V162" s="1352">
        <f t="shared" si="34"/>
        <v>10</v>
      </c>
      <c r="W162" s="1351">
        <f t="shared" si="36"/>
        <v>175799899</v>
      </c>
      <c r="X162" s="1351">
        <f t="shared" si="30"/>
        <v>0</v>
      </c>
      <c r="Y162" s="1351">
        <f t="shared" si="37"/>
        <v>0</v>
      </c>
      <c r="Z162" s="1351">
        <f t="shared" si="31"/>
        <v>1</v>
      </c>
      <c r="AA162" s="1351">
        <f t="shared" si="38"/>
        <v>175799899</v>
      </c>
      <c r="AB162" s="1351">
        <f t="shared" si="39"/>
        <v>175799899</v>
      </c>
      <c r="AC162" s="1351">
        <f t="shared" si="40"/>
        <v>175799899</v>
      </c>
      <c r="AD162" s="1351">
        <f t="shared" si="41"/>
        <v>175799899</v>
      </c>
      <c r="AE162" s="1351">
        <f t="shared" si="42"/>
        <v>175799899</v>
      </c>
      <c r="AF162" s="1345">
        <f t="shared" si="32"/>
        <v>2013</v>
      </c>
      <c r="AG162" s="1360">
        <f t="shared" si="43"/>
        <v>878999505</v>
      </c>
      <c r="AH162" s="1350">
        <f t="shared" si="44"/>
        <v>878999495</v>
      </c>
    </row>
    <row r="163" spans="1:36" s="1151" customFormat="1" ht="34" hidden="1" customHeight="1">
      <c r="A163" s="1341" t="s">
        <v>3766</v>
      </c>
      <c r="B163" s="1342"/>
      <c r="C163" s="1343"/>
      <c r="D163" s="1355" t="s">
        <v>3793</v>
      </c>
      <c r="E163" s="1356" t="s">
        <v>4112</v>
      </c>
      <c r="F163" s="1357" t="s">
        <v>926</v>
      </c>
      <c r="G163" s="1336"/>
      <c r="H163" s="1336"/>
      <c r="I163" s="1336"/>
      <c r="J163" s="1343"/>
      <c r="K163" s="1355" t="s">
        <v>3792</v>
      </c>
      <c r="L163" s="1358">
        <v>2013</v>
      </c>
      <c r="M163" s="1358" t="s">
        <v>2076</v>
      </c>
      <c r="N163" s="1343"/>
      <c r="O163" s="1343"/>
      <c r="P163" s="1358" t="s">
        <v>886</v>
      </c>
      <c r="Q163" s="1359">
        <f>1194518000+49940000</f>
        <v>1244458000</v>
      </c>
      <c r="R163" s="1358"/>
      <c r="S163" s="1336"/>
      <c r="T163" s="1345" t="str">
        <f t="shared" si="35"/>
        <v>4.13.02</v>
      </c>
      <c r="U163" s="1352" t="str">
        <f t="shared" si="33"/>
        <v>JEMBATAN</v>
      </c>
      <c r="V163" s="1352">
        <f t="shared" si="34"/>
        <v>50</v>
      </c>
      <c r="W163" s="1351">
        <f t="shared" si="36"/>
        <v>24889159.800000001</v>
      </c>
      <c r="X163" s="1351">
        <f t="shared" si="30"/>
        <v>0</v>
      </c>
      <c r="Y163" s="1351">
        <f t="shared" si="37"/>
        <v>0</v>
      </c>
      <c r="Z163" s="1351">
        <f t="shared" si="31"/>
        <v>1</v>
      </c>
      <c r="AA163" s="1351">
        <f t="shared" si="38"/>
        <v>24889159.800000001</v>
      </c>
      <c r="AB163" s="1351">
        <f t="shared" si="39"/>
        <v>24889159.800000001</v>
      </c>
      <c r="AC163" s="1351">
        <f t="shared" si="40"/>
        <v>24889159.800000001</v>
      </c>
      <c r="AD163" s="1351">
        <f t="shared" si="41"/>
        <v>24889159.800000001</v>
      </c>
      <c r="AE163" s="1351">
        <f t="shared" si="42"/>
        <v>24889159.800000001</v>
      </c>
      <c r="AF163" s="1345">
        <f t="shared" si="32"/>
        <v>2013</v>
      </c>
      <c r="AG163" s="1360">
        <f t="shared" si="43"/>
        <v>1120012201</v>
      </c>
      <c r="AH163" s="1350">
        <f t="shared" si="44"/>
        <v>124445799</v>
      </c>
      <c r="AJ163" s="1151" t="s">
        <v>4113</v>
      </c>
    </row>
    <row r="164" spans="1:36" s="1151" customFormat="1" ht="34" hidden="1" customHeight="1">
      <c r="A164" s="1341" t="s">
        <v>3766</v>
      </c>
      <c r="B164" s="1342"/>
      <c r="C164" s="1343"/>
      <c r="D164" s="1355" t="s">
        <v>3791</v>
      </c>
      <c r="E164" s="1356" t="s">
        <v>4112</v>
      </c>
      <c r="F164" s="1357" t="s">
        <v>941</v>
      </c>
      <c r="G164" s="1336"/>
      <c r="H164" s="1336"/>
      <c r="I164" s="1336"/>
      <c r="J164" s="1343"/>
      <c r="K164" s="1355" t="s">
        <v>1320</v>
      </c>
      <c r="L164" s="1358">
        <v>2013</v>
      </c>
      <c r="M164" s="1358" t="s">
        <v>2077</v>
      </c>
      <c r="N164" s="1343"/>
      <c r="O164" s="1343"/>
      <c r="P164" s="1358" t="s">
        <v>886</v>
      </c>
      <c r="Q164" s="1359">
        <v>1098328000</v>
      </c>
      <c r="R164" s="1358"/>
      <c r="S164" s="1336"/>
      <c r="T164" s="1345" t="str">
        <f t="shared" si="35"/>
        <v>4.13.02</v>
      </c>
      <c r="U164" s="1352" t="str">
        <f t="shared" si="33"/>
        <v>JEMBATAN</v>
      </c>
      <c r="V164" s="1352">
        <f t="shared" si="34"/>
        <v>50</v>
      </c>
      <c r="W164" s="1351">
        <f t="shared" si="36"/>
        <v>21966559.800000001</v>
      </c>
      <c r="X164" s="1351">
        <f t="shared" si="30"/>
        <v>0</v>
      </c>
      <c r="Y164" s="1351">
        <f t="shared" si="37"/>
        <v>0</v>
      </c>
      <c r="Z164" s="1351">
        <f t="shared" si="31"/>
        <v>1</v>
      </c>
      <c r="AA164" s="1351">
        <f t="shared" si="38"/>
        <v>21966559.800000001</v>
      </c>
      <c r="AB164" s="1351">
        <f t="shared" si="39"/>
        <v>21966559.800000001</v>
      </c>
      <c r="AC164" s="1351">
        <f t="shared" si="40"/>
        <v>21966559.800000001</v>
      </c>
      <c r="AD164" s="1351">
        <f t="shared" si="41"/>
        <v>21966559.800000001</v>
      </c>
      <c r="AE164" s="1351">
        <f t="shared" si="42"/>
        <v>21966559.800000001</v>
      </c>
      <c r="AF164" s="1345">
        <f t="shared" si="32"/>
        <v>2013</v>
      </c>
      <c r="AG164" s="1360">
        <f t="shared" si="43"/>
        <v>988495201</v>
      </c>
      <c r="AH164" s="1350">
        <f t="shared" si="44"/>
        <v>109832799</v>
      </c>
    </row>
    <row r="165" spans="1:36" s="1151" customFormat="1" ht="34" hidden="1" customHeight="1">
      <c r="A165" s="1341" t="s">
        <v>3766</v>
      </c>
      <c r="B165" s="1342"/>
      <c r="C165" s="1343"/>
      <c r="D165" s="1355" t="s">
        <v>3790</v>
      </c>
      <c r="E165" s="1356" t="s">
        <v>4112</v>
      </c>
      <c r="F165" s="1357" t="s">
        <v>946</v>
      </c>
      <c r="G165" s="1336"/>
      <c r="H165" s="1336"/>
      <c r="I165" s="1336"/>
      <c r="J165" s="1343"/>
      <c r="K165" s="1355" t="s">
        <v>3789</v>
      </c>
      <c r="L165" s="1358">
        <v>2013</v>
      </c>
      <c r="M165" s="1358" t="s">
        <v>2078</v>
      </c>
      <c r="N165" s="1343"/>
      <c r="O165" s="1343"/>
      <c r="P165" s="1358" t="s">
        <v>886</v>
      </c>
      <c r="Q165" s="1359">
        <f>1153860566+109114949</f>
        <v>1262975515</v>
      </c>
      <c r="R165" s="1358"/>
      <c r="S165" s="1336"/>
      <c r="T165" s="1345" t="str">
        <f t="shared" si="35"/>
        <v>4.13.02</v>
      </c>
      <c r="U165" s="1352" t="str">
        <f t="shared" si="33"/>
        <v>JEMBATAN</v>
      </c>
      <c r="V165" s="1352">
        <f t="shared" si="34"/>
        <v>50</v>
      </c>
      <c r="W165" s="1351">
        <f t="shared" si="36"/>
        <v>25259510.100000001</v>
      </c>
      <c r="X165" s="1351">
        <f t="shared" si="30"/>
        <v>0</v>
      </c>
      <c r="Y165" s="1351">
        <f t="shared" si="37"/>
        <v>0</v>
      </c>
      <c r="Z165" s="1351">
        <f t="shared" si="31"/>
        <v>1</v>
      </c>
      <c r="AA165" s="1351">
        <f t="shared" si="38"/>
        <v>25259510.100000001</v>
      </c>
      <c r="AB165" s="1351">
        <f t="shared" si="39"/>
        <v>25259510.100000001</v>
      </c>
      <c r="AC165" s="1351">
        <f t="shared" si="40"/>
        <v>25259510.100000001</v>
      </c>
      <c r="AD165" s="1351">
        <f t="shared" si="41"/>
        <v>25259510.100000001</v>
      </c>
      <c r="AE165" s="1351">
        <f t="shared" si="42"/>
        <v>25259510.100000001</v>
      </c>
      <c r="AF165" s="1345">
        <f t="shared" si="32"/>
        <v>2013</v>
      </c>
      <c r="AG165" s="1360">
        <f t="shared" si="43"/>
        <v>1136677964.5</v>
      </c>
      <c r="AH165" s="1350">
        <f t="shared" si="44"/>
        <v>126297550.5</v>
      </c>
    </row>
    <row r="166" spans="1:36" s="1151" customFormat="1" ht="34" hidden="1" customHeight="1">
      <c r="A166" s="1341" t="s">
        <v>3766</v>
      </c>
      <c r="B166" s="1342"/>
      <c r="C166" s="1343"/>
      <c r="D166" s="1355" t="s">
        <v>3788</v>
      </c>
      <c r="E166" s="1356" t="s">
        <v>4112</v>
      </c>
      <c r="F166" s="1357" t="s">
        <v>949</v>
      </c>
      <c r="G166" s="1336"/>
      <c r="H166" s="1336"/>
      <c r="I166" s="1336"/>
      <c r="J166" s="1343"/>
      <c r="K166" s="1355" t="s">
        <v>3787</v>
      </c>
      <c r="L166" s="1358">
        <v>2013</v>
      </c>
      <c r="M166" s="1358" t="s">
        <v>2079</v>
      </c>
      <c r="N166" s="1343"/>
      <c r="O166" s="1343"/>
      <c r="P166" s="1358" t="s">
        <v>886</v>
      </c>
      <c r="Q166" s="1359">
        <v>1108245866</v>
      </c>
      <c r="R166" s="1358"/>
      <c r="S166" s="1336"/>
      <c r="T166" s="1345" t="str">
        <f t="shared" si="35"/>
        <v>4.13.02</v>
      </c>
      <c r="U166" s="1352" t="str">
        <f t="shared" si="33"/>
        <v>JEMBATAN</v>
      </c>
      <c r="V166" s="1352">
        <f t="shared" si="34"/>
        <v>50</v>
      </c>
      <c r="W166" s="1351">
        <f t="shared" si="36"/>
        <v>22164917.120000001</v>
      </c>
      <c r="X166" s="1351">
        <f t="shared" si="30"/>
        <v>0</v>
      </c>
      <c r="Y166" s="1351">
        <f t="shared" si="37"/>
        <v>0</v>
      </c>
      <c r="Z166" s="1351">
        <f t="shared" si="31"/>
        <v>1</v>
      </c>
      <c r="AA166" s="1351">
        <f t="shared" si="38"/>
        <v>22164917.120000001</v>
      </c>
      <c r="AB166" s="1351">
        <f t="shared" si="39"/>
        <v>22164917.120000001</v>
      </c>
      <c r="AC166" s="1351">
        <f t="shared" si="40"/>
        <v>22164917.120000001</v>
      </c>
      <c r="AD166" s="1351">
        <f t="shared" si="41"/>
        <v>22164917.120000001</v>
      </c>
      <c r="AE166" s="1351">
        <f t="shared" si="42"/>
        <v>22164917.120000001</v>
      </c>
      <c r="AF166" s="1345">
        <f t="shared" si="32"/>
        <v>2013</v>
      </c>
      <c r="AG166" s="1360">
        <f t="shared" si="43"/>
        <v>997421280.39999998</v>
      </c>
      <c r="AH166" s="1350">
        <f t="shared" si="44"/>
        <v>110824585.60000001</v>
      </c>
    </row>
    <row r="167" spans="1:36" s="1151" customFormat="1" ht="34" hidden="1" customHeight="1">
      <c r="A167" s="1341" t="s">
        <v>3766</v>
      </c>
      <c r="B167" s="1342"/>
      <c r="C167" s="1343"/>
      <c r="D167" s="1355" t="s">
        <v>3783</v>
      </c>
      <c r="E167" s="1356" t="s">
        <v>4112</v>
      </c>
      <c r="F167" s="1357" t="s">
        <v>1053</v>
      </c>
      <c r="G167" s="1336"/>
      <c r="H167" s="1336"/>
      <c r="I167" s="1336"/>
      <c r="J167" s="1343"/>
      <c r="K167" s="1355" t="s">
        <v>3782</v>
      </c>
      <c r="L167" s="1358">
        <v>2013</v>
      </c>
      <c r="M167" s="1358" t="s">
        <v>2080</v>
      </c>
      <c r="N167" s="1343"/>
      <c r="O167" s="1343"/>
      <c r="P167" s="1358" t="s">
        <v>886</v>
      </c>
      <c r="Q167" s="1359">
        <v>1105871083</v>
      </c>
      <c r="R167" s="1358"/>
      <c r="S167" s="1336"/>
      <c r="T167" s="1345" t="str">
        <f t="shared" si="35"/>
        <v>4.13.02</v>
      </c>
      <c r="U167" s="1352" t="str">
        <f t="shared" si="33"/>
        <v>JEMBATAN</v>
      </c>
      <c r="V167" s="1352">
        <f t="shared" si="34"/>
        <v>50</v>
      </c>
      <c r="W167" s="1351">
        <f t="shared" si="36"/>
        <v>22117421.460000001</v>
      </c>
      <c r="X167" s="1351">
        <f t="shared" si="30"/>
        <v>0</v>
      </c>
      <c r="Y167" s="1351">
        <f t="shared" si="37"/>
        <v>0</v>
      </c>
      <c r="Z167" s="1351">
        <f t="shared" si="31"/>
        <v>1</v>
      </c>
      <c r="AA167" s="1351">
        <f t="shared" si="38"/>
        <v>22117421.460000001</v>
      </c>
      <c r="AB167" s="1351">
        <f t="shared" si="39"/>
        <v>22117421.460000001</v>
      </c>
      <c r="AC167" s="1351">
        <f t="shared" si="40"/>
        <v>22117421.460000001</v>
      </c>
      <c r="AD167" s="1351">
        <f t="shared" si="41"/>
        <v>22117421.460000001</v>
      </c>
      <c r="AE167" s="1351">
        <f t="shared" si="42"/>
        <v>22117421.460000001</v>
      </c>
      <c r="AF167" s="1345">
        <f t="shared" si="32"/>
        <v>2013</v>
      </c>
      <c r="AG167" s="1360">
        <f t="shared" si="43"/>
        <v>995283975.70000005</v>
      </c>
      <c r="AH167" s="1350">
        <f t="shared" si="44"/>
        <v>110587107.30000001</v>
      </c>
    </row>
    <row r="168" spans="1:36" s="1151" customFormat="1" ht="34" hidden="1" customHeight="1">
      <c r="A168" s="1341" t="s">
        <v>3648</v>
      </c>
      <c r="B168" s="1342"/>
      <c r="C168" s="1343"/>
      <c r="D168" s="1355" t="s">
        <v>3786</v>
      </c>
      <c r="E168" s="1356" t="s">
        <v>4105</v>
      </c>
      <c r="F168" s="1357" t="s">
        <v>2081</v>
      </c>
      <c r="G168" s="1336"/>
      <c r="H168" s="1336">
        <v>1</v>
      </c>
      <c r="I168" s="1336"/>
      <c r="J168" s="1343"/>
      <c r="K168" s="1355" t="s">
        <v>3785</v>
      </c>
      <c r="L168" s="1358">
        <v>2013</v>
      </c>
      <c r="M168" s="1358" t="s">
        <v>2082</v>
      </c>
      <c r="N168" s="1343"/>
      <c r="O168" s="1343"/>
      <c r="P168" s="1358" t="s">
        <v>886</v>
      </c>
      <c r="Q168" s="1359">
        <f>104680000+61108846.3044932</f>
        <v>165788846.30449319</v>
      </c>
      <c r="R168" s="1358"/>
      <c r="S168" s="1336"/>
      <c r="T168" s="1345" t="str">
        <f t="shared" si="35"/>
        <v>4.13.01</v>
      </c>
      <c r="U168" s="1352" t="str">
        <f t="shared" si="33"/>
        <v>JALAN</v>
      </c>
      <c r="V168" s="1352">
        <f t="shared" si="34"/>
        <v>10</v>
      </c>
      <c r="W168" s="1351">
        <f t="shared" si="36"/>
        <v>16578883.630449319</v>
      </c>
      <c r="X168" s="1351">
        <f t="shared" si="30"/>
        <v>0</v>
      </c>
      <c r="Y168" s="1351">
        <f t="shared" si="37"/>
        <v>0</v>
      </c>
      <c r="Z168" s="1351">
        <f t="shared" si="31"/>
        <v>1</v>
      </c>
      <c r="AA168" s="1351">
        <f t="shared" si="38"/>
        <v>16578883.630449319</v>
      </c>
      <c r="AB168" s="1351">
        <f t="shared" si="39"/>
        <v>16578883.630449319</v>
      </c>
      <c r="AC168" s="1351">
        <f t="shared" si="40"/>
        <v>16578883.630449319</v>
      </c>
      <c r="AD168" s="1351">
        <f t="shared" si="41"/>
        <v>16578883.630449319</v>
      </c>
      <c r="AE168" s="1351">
        <f t="shared" si="42"/>
        <v>16578883.630449319</v>
      </c>
      <c r="AF168" s="1345">
        <f t="shared" si="32"/>
        <v>2013</v>
      </c>
      <c r="AG168" s="1360">
        <f t="shared" si="43"/>
        <v>82894428.152246594</v>
      </c>
      <c r="AH168" s="1350">
        <f t="shared" si="44"/>
        <v>82894418.152246594</v>
      </c>
    </row>
    <row r="169" spans="1:36" s="1151" customFormat="1" ht="34" hidden="1" customHeight="1">
      <c r="A169" s="1341" t="s">
        <v>3648</v>
      </c>
      <c r="B169" s="1342"/>
      <c r="C169" s="1343"/>
      <c r="D169" s="1355" t="s">
        <v>3784</v>
      </c>
      <c r="E169" s="1356" t="s">
        <v>4105</v>
      </c>
      <c r="F169" s="1357" t="s">
        <v>2083</v>
      </c>
      <c r="G169" s="1336"/>
      <c r="H169" s="1336">
        <v>1</v>
      </c>
      <c r="I169" s="1336"/>
      <c r="J169" s="1343"/>
      <c r="K169" s="1355" t="s">
        <v>3782</v>
      </c>
      <c r="L169" s="1358">
        <v>2013</v>
      </c>
      <c r="M169" s="1358" t="s">
        <v>2084</v>
      </c>
      <c r="N169" s="1343"/>
      <c r="O169" s="1343"/>
      <c r="P169" s="1358" t="s">
        <v>886</v>
      </c>
      <c r="Q169" s="1359">
        <f>892219000+1077591870.9072</f>
        <v>1969810870.9072001</v>
      </c>
      <c r="R169" s="1358"/>
      <c r="S169" s="1336"/>
      <c r="T169" s="1345" t="str">
        <f t="shared" si="35"/>
        <v>4.13.01</v>
      </c>
      <c r="U169" s="1352" t="str">
        <f t="shared" si="33"/>
        <v>JALAN</v>
      </c>
      <c r="V169" s="1352">
        <f t="shared" si="34"/>
        <v>10</v>
      </c>
      <c r="W169" s="1351">
        <f t="shared" si="36"/>
        <v>196981086.09072</v>
      </c>
      <c r="X169" s="1351">
        <f t="shared" si="30"/>
        <v>0</v>
      </c>
      <c r="Y169" s="1351">
        <f t="shared" si="37"/>
        <v>0</v>
      </c>
      <c r="Z169" s="1351">
        <f t="shared" si="31"/>
        <v>1</v>
      </c>
      <c r="AA169" s="1351">
        <f t="shared" si="38"/>
        <v>196981086.09072</v>
      </c>
      <c r="AB169" s="1351">
        <f t="shared" si="39"/>
        <v>196981086.09072</v>
      </c>
      <c r="AC169" s="1351">
        <f t="shared" si="40"/>
        <v>196981086.09072</v>
      </c>
      <c r="AD169" s="1351">
        <f t="shared" si="41"/>
        <v>196981086.09072</v>
      </c>
      <c r="AE169" s="1351">
        <f t="shared" si="42"/>
        <v>196981086.09072</v>
      </c>
      <c r="AF169" s="1345">
        <f t="shared" si="32"/>
        <v>2013</v>
      </c>
      <c r="AG169" s="1360">
        <f t="shared" si="43"/>
        <v>984905440.45360017</v>
      </c>
      <c r="AH169" s="1350">
        <f t="shared" si="44"/>
        <v>984905430.45359993</v>
      </c>
    </row>
    <row r="170" spans="1:36" s="1151" customFormat="1" ht="34" hidden="1" customHeight="1">
      <c r="A170" s="1341" t="s">
        <v>3648</v>
      </c>
      <c r="B170" s="1342"/>
      <c r="C170" s="1343"/>
      <c r="D170" s="1355" t="s">
        <v>3783</v>
      </c>
      <c r="E170" s="1356" t="s">
        <v>4112</v>
      </c>
      <c r="F170" s="1357" t="s">
        <v>1055</v>
      </c>
      <c r="G170" s="1336"/>
      <c r="H170" s="1336"/>
      <c r="I170" s="1336"/>
      <c r="J170" s="1343"/>
      <c r="K170" s="1355" t="s">
        <v>3782</v>
      </c>
      <c r="L170" s="1358">
        <v>2013</v>
      </c>
      <c r="M170" s="1358" t="s">
        <v>2089</v>
      </c>
      <c r="N170" s="1343"/>
      <c r="O170" s="1343"/>
      <c r="P170" s="1358" t="s">
        <v>886</v>
      </c>
      <c r="Q170" s="1359">
        <v>200067000</v>
      </c>
      <c r="R170" s="1358"/>
      <c r="S170" s="1336"/>
      <c r="T170" s="1345" t="str">
        <f t="shared" si="35"/>
        <v>4.13.01</v>
      </c>
      <c r="U170" s="1352" t="str">
        <f t="shared" si="33"/>
        <v>JALAN</v>
      </c>
      <c r="V170" s="1352">
        <f t="shared" si="34"/>
        <v>10</v>
      </c>
      <c r="W170" s="1351">
        <f t="shared" si="36"/>
        <v>20006699</v>
      </c>
      <c r="X170" s="1351">
        <f t="shared" si="30"/>
        <v>0</v>
      </c>
      <c r="Y170" s="1351">
        <f t="shared" si="37"/>
        <v>0</v>
      </c>
      <c r="Z170" s="1351">
        <f t="shared" si="31"/>
        <v>1</v>
      </c>
      <c r="AA170" s="1351">
        <f t="shared" si="38"/>
        <v>20006699</v>
      </c>
      <c r="AB170" s="1351">
        <f t="shared" si="39"/>
        <v>20006699</v>
      </c>
      <c r="AC170" s="1351">
        <f t="shared" si="40"/>
        <v>20006699</v>
      </c>
      <c r="AD170" s="1351">
        <f t="shared" si="41"/>
        <v>20006699</v>
      </c>
      <c r="AE170" s="1351">
        <f t="shared" si="42"/>
        <v>20006699</v>
      </c>
      <c r="AF170" s="1345">
        <f t="shared" si="32"/>
        <v>2013</v>
      </c>
      <c r="AG170" s="1360">
        <f t="shared" si="43"/>
        <v>100033505</v>
      </c>
      <c r="AH170" s="1350">
        <f t="shared" si="44"/>
        <v>100033495</v>
      </c>
    </row>
    <row r="171" spans="1:36" s="1151" customFormat="1" ht="34" hidden="1" customHeight="1">
      <c r="A171" s="1341" t="s">
        <v>3648</v>
      </c>
      <c r="B171" s="1342"/>
      <c r="C171" s="1343"/>
      <c r="D171" s="1355" t="s">
        <v>3781</v>
      </c>
      <c r="E171" s="1356" t="s">
        <v>4105</v>
      </c>
      <c r="F171" s="1357" t="s">
        <v>2090</v>
      </c>
      <c r="G171" s="1336"/>
      <c r="H171" s="1336">
        <v>1</v>
      </c>
      <c r="I171" s="1336"/>
      <c r="J171" s="1343"/>
      <c r="K171" s="1355" t="s">
        <v>3742</v>
      </c>
      <c r="L171" s="1358">
        <v>2013</v>
      </c>
      <c r="M171" s="1358" t="s">
        <v>2091</v>
      </c>
      <c r="N171" s="1343"/>
      <c r="O171" s="1343"/>
      <c r="P171" s="1358" t="s">
        <v>886</v>
      </c>
      <c r="Q171" s="1359">
        <v>200083000</v>
      </c>
      <c r="R171" s="1358"/>
      <c r="S171" s="1336"/>
      <c r="T171" s="1345" t="str">
        <f t="shared" si="35"/>
        <v>4.13.01</v>
      </c>
      <c r="U171" s="1352" t="str">
        <f t="shared" si="33"/>
        <v>JALAN</v>
      </c>
      <c r="V171" s="1352">
        <f t="shared" si="34"/>
        <v>10</v>
      </c>
      <c r="W171" s="1351">
        <f t="shared" si="36"/>
        <v>20008299</v>
      </c>
      <c r="X171" s="1351">
        <f t="shared" si="30"/>
        <v>0</v>
      </c>
      <c r="Y171" s="1351">
        <f t="shared" si="37"/>
        <v>0</v>
      </c>
      <c r="Z171" s="1351">
        <f t="shared" si="31"/>
        <v>1</v>
      </c>
      <c r="AA171" s="1351">
        <f t="shared" si="38"/>
        <v>20008299</v>
      </c>
      <c r="AB171" s="1351">
        <f t="shared" si="39"/>
        <v>20008299</v>
      </c>
      <c r="AC171" s="1351">
        <f t="shared" si="40"/>
        <v>20008299</v>
      </c>
      <c r="AD171" s="1351">
        <f t="shared" si="41"/>
        <v>20008299</v>
      </c>
      <c r="AE171" s="1351">
        <f t="shared" si="42"/>
        <v>20008299</v>
      </c>
      <c r="AF171" s="1345">
        <f t="shared" si="32"/>
        <v>2013</v>
      </c>
      <c r="AG171" s="1360">
        <f t="shared" si="43"/>
        <v>100041505</v>
      </c>
      <c r="AH171" s="1350">
        <f t="shared" si="44"/>
        <v>100041495</v>
      </c>
    </row>
    <row r="172" spans="1:36" s="1151" customFormat="1" ht="34" hidden="1" customHeight="1">
      <c r="A172" s="1341" t="s">
        <v>3648</v>
      </c>
      <c r="B172" s="1342"/>
      <c r="C172" s="1343"/>
      <c r="D172" s="1355" t="s">
        <v>3780</v>
      </c>
      <c r="E172" s="1356" t="s">
        <v>4105</v>
      </c>
      <c r="F172" s="1357" t="s">
        <v>2092</v>
      </c>
      <c r="G172" s="1336"/>
      <c r="H172" s="1336">
        <v>1</v>
      </c>
      <c r="I172" s="1336"/>
      <c r="J172" s="1343"/>
      <c r="K172" s="1355" t="s">
        <v>3779</v>
      </c>
      <c r="L172" s="1358">
        <v>2013</v>
      </c>
      <c r="M172" s="1358" t="s">
        <v>2093</v>
      </c>
      <c r="N172" s="1343"/>
      <c r="O172" s="1343"/>
      <c r="P172" s="1358" t="s">
        <v>886</v>
      </c>
      <c r="Q172" s="1359">
        <v>199909000</v>
      </c>
      <c r="R172" s="1358"/>
      <c r="S172" s="1336"/>
      <c r="T172" s="1345" t="str">
        <f t="shared" si="35"/>
        <v>4.13.01</v>
      </c>
      <c r="U172" s="1352" t="str">
        <f t="shared" si="33"/>
        <v>JALAN</v>
      </c>
      <c r="V172" s="1352">
        <f t="shared" si="34"/>
        <v>10</v>
      </c>
      <c r="W172" s="1351">
        <f t="shared" si="36"/>
        <v>19990899</v>
      </c>
      <c r="X172" s="1351">
        <f t="shared" si="30"/>
        <v>0</v>
      </c>
      <c r="Y172" s="1351">
        <f t="shared" si="37"/>
        <v>0</v>
      </c>
      <c r="Z172" s="1351">
        <f t="shared" si="31"/>
        <v>1</v>
      </c>
      <c r="AA172" s="1351">
        <f t="shared" si="38"/>
        <v>19990899</v>
      </c>
      <c r="AB172" s="1351">
        <f t="shared" si="39"/>
        <v>19990899</v>
      </c>
      <c r="AC172" s="1351">
        <f t="shared" si="40"/>
        <v>19990899</v>
      </c>
      <c r="AD172" s="1351">
        <f t="shared" si="41"/>
        <v>19990899</v>
      </c>
      <c r="AE172" s="1351">
        <f t="shared" si="42"/>
        <v>19990899</v>
      </c>
      <c r="AF172" s="1345">
        <f t="shared" si="32"/>
        <v>2013</v>
      </c>
      <c r="AG172" s="1360">
        <f t="shared" si="43"/>
        <v>99954505</v>
      </c>
      <c r="AH172" s="1350">
        <f t="shared" si="44"/>
        <v>99954495</v>
      </c>
    </row>
    <row r="173" spans="1:36" s="1151" customFormat="1" ht="34" hidden="1" customHeight="1">
      <c r="A173" s="1341" t="s">
        <v>3648</v>
      </c>
      <c r="B173" s="1342"/>
      <c r="C173" s="1343"/>
      <c r="D173" s="1355" t="s">
        <v>3778</v>
      </c>
      <c r="E173" s="1356" t="s">
        <v>4105</v>
      </c>
      <c r="F173" s="1357" t="s">
        <v>2094</v>
      </c>
      <c r="G173" s="1336"/>
      <c r="H173" s="1336">
        <v>1</v>
      </c>
      <c r="I173" s="1336"/>
      <c r="J173" s="1343"/>
      <c r="K173" s="1355" t="s">
        <v>1304</v>
      </c>
      <c r="L173" s="1358">
        <v>2013</v>
      </c>
      <c r="M173" s="1358" t="s">
        <v>2095</v>
      </c>
      <c r="N173" s="1343"/>
      <c r="O173" s="1343"/>
      <c r="P173" s="1358" t="s">
        <v>886</v>
      </c>
      <c r="Q173" s="1359">
        <v>200161000</v>
      </c>
      <c r="R173" s="1358"/>
      <c r="S173" s="1336"/>
      <c r="T173" s="1345" t="str">
        <f t="shared" si="35"/>
        <v>4.13.01</v>
      </c>
      <c r="U173" s="1352" t="str">
        <f t="shared" si="33"/>
        <v>JALAN</v>
      </c>
      <c r="V173" s="1352">
        <f t="shared" si="34"/>
        <v>10</v>
      </c>
      <c r="W173" s="1351">
        <f t="shared" si="36"/>
        <v>20016099</v>
      </c>
      <c r="X173" s="1351">
        <f t="shared" si="30"/>
        <v>0</v>
      </c>
      <c r="Y173" s="1351">
        <f t="shared" si="37"/>
        <v>0</v>
      </c>
      <c r="Z173" s="1351">
        <f t="shared" si="31"/>
        <v>1</v>
      </c>
      <c r="AA173" s="1351">
        <f t="shared" si="38"/>
        <v>20016099</v>
      </c>
      <c r="AB173" s="1351">
        <f t="shared" si="39"/>
        <v>20016099</v>
      </c>
      <c r="AC173" s="1351">
        <f t="shared" si="40"/>
        <v>20016099</v>
      </c>
      <c r="AD173" s="1351">
        <f t="shared" si="41"/>
        <v>20016099</v>
      </c>
      <c r="AE173" s="1351">
        <f t="shared" si="42"/>
        <v>20016099</v>
      </c>
      <c r="AF173" s="1345">
        <f t="shared" si="32"/>
        <v>2013</v>
      </c>
      <c r="AG173" s="1360">
        <f t="shared" si="43"/>
        <v>100080505</v>
      </c>
      <c r="AH173" s="1350">
        <f t="shared" si="44"/>
        <v>100080495</v>
      </c>
    </row>
    <row r="174" spans="1:36" s="1151" customFormat="1" ht="34" hidden="1" customHeight="1">
      <c r="A174" s="1341" t="s">
        <v>3648</v>
      </c>
      <c r="B174" s="1342"/>
      <c r="C174" s="1343"/>
      <c r="D174" s="1355" t="s">
        <v>3777</v>
      </c>
      <c r="E174" s="1356" t="s">
        <v>4105</v>
      </c>
      <c r="F174" s="1357" t="s">
        <v>2096</v>
      </c>
      <c r="G174" s="1336"/>
      <c r="H174" s="1336">
        <v>1</v>
      </c>
      <c r="I174" s="1336"/>
      <c r="J174" s="1343"/>
      <c r="K174" s="1355" t="s">
        <v>3776</v>
      </c>
      <c r="L174" s="1358">
        <v>2013</v>
      </c>
      <c r="M174" s="1358" t="s">
        <v>2097</v>
      </c>
      <c r="N174" s="1343"/>
      <c r="O174" s="1343"/>
      <c r="P174" s="1358" t="s">
        <v>886</v>
      </c>
      <c r="Q174" s="1359">
        <v>200187000</v>
      </c>
      <c r="R174" s="1358"/>
      <c r="S174" s="1336"/>
      <c r="T174" s="1345" t="str">
        <f t="shared" si="35"/>
        <v>4.13.01</v>
      </c>
      <c r="U174" s="1352" t="str">
        <f t="shared" si="33"/>
        <v>JALAN</v>
      </c>
      <c r="V174" s="1352">
        <f t="shared" si="34"/>
        <v>10</v>
      </c>
      <c r="W174" s="1351">
        <f t="shared" si="36"/>
        <v>20018699</v>
      </c>
      <c r="X174" s="1351">
        <f t="shared" si="30"/>
        <v>0</v>
      </c>
      <c r="Y174" s="1351">
        <f t="shared" si="37"/>
        <v>0</v>
      </c>
      <c r="Z174" s="1351">
        <f t="shared" si="31"/>
        <v>1</v>
      </c>
      <c r="AA174" s="1351">
        <f t="shared" si="38"/>
        <v>20018699</v>
      </c>
      <c r="AB174" s="1351">
        <f t="shared" si="39"/>
        <v>20018699</v>
      </c>
      <c r="AC174" s="1351">
        <f t="shared" si="40"/>
        <v>20018699</v>
      </c>
      <c r="AD174" s="1351">
        <f t="shared" si="41"/>
        <v>20018699</v>
      </c>
      <c r="AE174" s="1351">
        <f t="shared" si="42"/>
        <v>20018699</v>
      </c>
      <c r="AF174" s="1345">
        <f t="shared" si="32"/>
        <v>2013</v>
      </c>
      <c r="AG174" s="1360">
        <f t="shared" si="43"/>
        <v>100093505</v>
      </c>
      <c r="AH174" s="1350">
        <f t="shared" si="44"/>
        <v>100093495</v>
      </c>
    </row>
    <row r="175" spans="1:36" s="1151" customFormat="1" ht="34" hidden="1" customHeight="1">
      <c r="A175" s="1341" t="s">
        <v>3648</v>
      </c>
      <c r="B175" s="1342"/>
      <c r="C175" s="1343"/>
      <c r="D175" s="1355" t="s">
        <v>3775</v>
      </c>
      <c r="E175" s="1356" t="s">
        <v>4105</v>
      </c>
      <c r="F175" s="1357" t="s">
        <v>2098</v>
      </c>
      <c r="G175" s="1336"/>
      <c r="H175" s="1336">
        <v>1</v>
      </c>
      <c r="I175" s="1336"/>
      <c r="J175" s="1343"/>
      <c r="K175" s="1355" t="s">
        <v>3773</v>
      </c>
      <c r="L175" s="1358">
        <v>2013</v>
      </c>
      <c r="M175" s="1358" t="s">
        <v>2099</v>
      </c>
      <c r="N175" s="1343"/>
      <c r="O175" s="1343"/>
      <c r="P175" s="1358" t="s">
        <v>886</v>
      </c>
      <c r="Q175" s="1359">
        <f>119129000+198911000</f>
        <v>318040000</v>
      </c>
      <c r="R175" s="1358"/>
      <c r="S175" s="1336"/>
      <c r="T175" s="1345" t="str">
        <f t="shared" si="35"/>
        <v>4.13.01</v>
      </c>
      <c r="U175" s="1352" t="str">
        <f t="shared" si="33"/>
        <v>JALAN</v>
      </c>
      <c r="V175" s="1352">
        <f t="shared" si="34"/>
        <v>10</v>
      </c>
      <c r="W175" s="1351">
        <f t="shared" si="36"/>
        <v>31803999</v>
      </c>
      <c r="X175" s="1351">
        <f t="shared" si="30"/>
        <v>0</v>
      </c>
      <c r="Y175" s="1351">
        <f t="shared" si="37"/>
        <v>0</v>
      </c>
      <c r="Z175" s="1351">
        <f t="shared" si="31"/>
        <v>1</v>
      </c>
      <c r="AA175" s="1351">
        <f t="shared" si="38"/>
        <v>31803999</v>
      </c>
      <c r="AB175" s="1351">
        <f t="shared" si="39"/>
        <v>31803999</v>
      </c>
      <c r="AC175" s="1351">
        <f t="shared" si="40"/>
        <v>31803999</v>
      </c>
      <c r="AD175" s="1351">
        <f t="shared" si="41"/>
        <v>31803999</v>
      </c>
      <c r="AE175" s="1351">
        <f t="shared" si="42"/>
        <v>31803999</v>
      </c>
      <c r="AF175" s="1345">
        <f t="shared" si="32"/>
        <v>2013</v>
      </c>
      <c r="AG175" s="1360">
        <f t="shared" si="43"/>
        <v>159020005</v>
      </c>
      <c r="AH175" s="1350">
        <f t="shared" si="44"/>
        <v>159019995</v>
      </c>
    </row>
    <row r="176" spans="1:36" s="1151" customFormat="1" ht="34" hidden="1" customHeight="1">
      <c r="A176" s="1341" t="s">
        <v>3648</v>
      </c>
      <c r="B176" s="1342"/>
      <c r="C176" s="1343"/>
      <c r="D176" s="1355" t="s">
        <v>3774</v>
      </c>
      <c r="E176" s="1356" t="s">
        <v>4105</v>
      </c>
      <c r="F176" s="1357" t="s">
        <v>2100</v>
      </c>
      <c r="G176" s="1336"/>
      <c r="H176" s="1336">
        <v>1</v>
      </c>
      <c r="I176" s="1336"/>
      <c r="J176" s="1343"/>
      <c r="K176" s="1355" t="s">
        <v>3773</v>
      </c>
      <c r="L176" s="1358">
        <v>2013</v>
      </c>
      <c r="M176" s="1358" t="s">
        <v>2101</v>
      </c>
      <c r="N176" s="1343"/>
      <c r="O176" s="1343"/>
      <c r="P176" s="1358" t="s">
        <v>886</v>
      </c>
      <c r="Q176" s="1359">
        <f>151686680+47506320</f>
        <v>199193000</v>
      </c>
      <c r="R176" s="1358"/>
      <c r="S176" s="1336"/>
      <c r="T176" s="1345" t="str">
        <f t="shared" si="35"/>
        <v>4.13.01</v>
      </c>
      <c r="U176" s="1352" t="str">
        <f t="shared" si="33"/>
        <v>JALAN</v>
      </c>
      <c r="V176" s="1352">
        <f t="shared" si="34"/>
        <v>10</v>
      </c>
      <c r="W176" s="1351">
        <f t="shared" si="36"/>
        <v>19919299</v>
      </c>
      <c r="X176" s="1351">
        <f t="shared" si="30"/>
        <v>0</v>
      </c>
      <c r="Y176" s="1351">
        <f t="shared" si="37"/>
        <v>0</v>
      </c>
      <c r="Z176" s="1351">
        <f t="shared" si="31"/>
        <v>1</v>
      </c>
      <c r="AA176" s="1351">
        <f t="shared" si="38"/>
        <v>19919299</v>
      </c>
      <c r="AB176" s="1351">
        <f t="shared" si="39"/>
        <v>19919299</v>
      </c>
      <c r="AC176" s="1351">
        <f t="shared" si="40"/>
        <v>19919299</v>
      </c>
      <c r="AD176" s="1351">
        <f t="shared" si="41"/>
        <v>19919299</v>
      </c>
      <c r="AE176" s="1351">
        <f t="shared" si="42"/>
        <v>19919299</v>
      </c>
      <c r="AF176" s="1345">
        <f t="shared" si="32"/>
        <v>2013</v>
      </c>
      <c r="AG176" s="1360">
        <f t="shared" si="43"/>
        <v>99596505</v>
      </c>
      <c r="AH176" s="1350">
        <f t="shared" si="44"/>
        <v>99596495</v>
      </c>
    </row>
    <row r="177" spans="1:34" s="1151" customFormat="1" ht="34" hidden="1" customHeight="1">
      <c r="A177" s="1341" t="s">
        <v>3648</v>
      </c>
      <c r="B177" s="1342"/>
      <c r="C177" s="1343"/>
      <c r="D177" s="1355" t="s">
        <v>3772</v>
      </c>
      <c r="E177" s="1356" t="s">
        <v>4105</v>
      </c>
      <c r="F177" s="1357" t="s">
        <v>2102</v>
      </c>
      <c r="G177" s="1336"/>
      <c r="H177" s="1336">
        <v>1</v>
      </c>
      <c r="I177" s="1336"/>
      <c r="J177" s="1343"/>
      <c r="K177" s="1355" t="s">
        <v>3771</v>
      </c>
      <c r="L177" s="1358">
        <v>2013</v>
      </c>
      <c r="M177" s="1358" t="s">
        <v>2103</v>
      </c>
      <c r="N177" s="1343"/>
      <c r="O177" s="1343"/>
      <c r="P177" s="1358" t="s">
        <v>886</v>
      </c>
      <c r="Q177" s="1359">
        <v>200181000</v>
      </c>
      <c r="R177" s="1358"/>
      <c r="S177" s="1336"/>
      <c r="T177" s="1345" t="str">
        <f t="shared" si="35"/>
        <v>4.13.01</v>
      </c>
      <c r="U177" s="1352" t="str">
        <f t="shared" si="33"/>
        <v>JALAN</v>
      </c>
      <c r="V177" s="1352">
        <f t="shared" si="34"/>
        <v>10</v>
      </c>
      <c r="W177" s="1351">
        <f t="shared" si="36"/>
        <v>20018099</v>
      </c>
      <c r="X177" s="1351">
        <f t="shared" si="30"/>
        <v>0</v>
      </c>
      <c r="Y177" s="1351">
        <f t="shared" si="37"/>
        <v>0</v>
      </c>
      <c r="Z177" s="1351">
        <f t="shared" si="31"/>
        <v>1</v>
      </c>
      <c r="AA177" s="1351">
        <f t="shared" si="38"/>
        <v>20018099</v>
      </c>
      <c r="AB177" s="1351">
        <f t="shared" si="39"/>
        <v>20018099</v>
      </c>
      <c r="AC177" s="1351">
        <f t="shared" si="40"/>
        <v>20018099</v>
      </c>
      <c r="AD177" s="1351">
        <f t="shared" si="41"/>
        <v>20018099</v>
      </c>
      <c r="AE177" s="1351">
        <f t="shared" si="42"/>
        <v>20018099</v>
      </c>
      <c r="AF177" s="1345">
        <f t="shared" si="32"/>
        <v>2013</v>
      </c>
      <c r="AG177" s="1360">
        <f t="shared" si="43"/>
        <v>100090505</v>
      </c>
      <c r="AH177" s="1350">
        <f t="shared" si="44"/>
        <v>100090495</v>
      </c>
    </row>
    <row r="178" spans="1:34" s="1151" customFormat="1" ht="34" hidden="1" customHeight="1">
      <c r="A178" s="1341" t="s">
        <v>3648</v>
      </c>
      <c r="B178" s="1342"/>
      <c r="C178" s="1343"/>
      <c r="D178" s="1355" t="s">
        <v>3770</v>
      </c>
      <c r="E178" s="1356" t="s">
        <v>4105</v>
      </c>
      <c r="F178" s="1357" t="s">
        <v>2104</v>
      </c>
      <c r="G178" s="1336"/>
      <c r="H178" s="1336">
        <v>1</v>
      </c>
      <c r="I178" s="1336"/>
      <c r="J178" s="1343"/>
      <c r="K178" s="1355" t="s">
        <v>3769</v>
      </c>
      <c r="L178" s="1358">
        <v>2013</v>
      </c>
      <c r="M178" s="1358" t="s">
        <v>2105</v>
      </c>
      <c r="N178" s="1343"/>
      <c r="O178" s="1343"/>
      <c r="P178" s="1358" t="s">
        <v>886</v>
      </c>
      <c r="Q178" s="1359">
        <v>199864000</v>
      </c>
      <c r="R178" s="1358"/>
      <c r="S178" s="1336"/>
      <c r="T178" s="1345" t="str">
        <f t="shared" si="35"/>
        <v>4.13.01</v>
      </c>
      <c r="U178" s="1352" t="str">
        <f t="shared" si="33"/>
        <v>JALAN</v>
      </c>
      <c r="V178" s="1352">
        <f t="shared" si="34"/>
        <v>10</v>
      </c>
      <c r="W178" s="1351">
        <f t="shared" si="36"/>
        <v>19986399</v>
      </c>
      <c r="X178" s="1351">
        <f t="shared" si="30"/>
        <v>0</v>
      </c>
      <c r="Y178" s="1351">
        <f t="shared" si="37"/>
        <v>0</v>
      </c>
      <c r="Z178" s="1351">
        <f t="shared" si="31"/>
        <v>1</v>
      </c>
      <c r="AA178" s="1351">
        <f t="shared" si="38"/>
        <v>19986399</v>
      </c>
      <c r="AB178" s="1351">
        <f t="shared" si="39"/>
        <v>19986399</v>
      </c>
      <c r="AC178" s="1351">
        <f t="shared" si="40"/>
        <v>19986399</v>
      </c>
      <c r="AD178" s="1351">
        <f t="shared" si="41"/>
        <v>19986399</v>
      </c>
      <c r="AE178" s="1351">
        <f t="shared" si="42"/>
        <v>19986399</v>
      </c>
      <c r="AF178" s="1345">
        <f t="shared" si="32"/>
        <v>2013</v>
      </c>
      <c r="AG178" s="1360">
        <f t="shared" si="43"/>
        <v>99932005</v>
      </c>
      <c r="AH178" s="1350">
        <f t="shared" si="44"/>
        <v>99931995</v>
      </c>
    </row>
    <row r="179" spans="1:34" s="1151" customFormat="1" ht="34" hidden="1" customHeight="1">
      <c r="A179" s="1341" t="s">
        <v>3648</v>
      </c>
      <c r="B179" s="1342"/>
      <c r="C179" s="1343"/>
      <c r="D179" s="1355" t="s">
        <v>3768</v>
      </c>
      <c r="E179" s="1356" t="s">
        <v>4105</v>
      </c>
      <c r="F179" s="1357" t="s">
        <v>2106</v>
      </c>
      <c r="G179" s="1336"/>
      <c r="H179" s="1336">
        <v>1</v>
      </c>
      <c r="I179" s="1336"/>
      <c r="J179" s="1343"/>
      <c r="K179" s="1355" t="s">
        <v>3690</v>
      </c>
      <c r="L179" s="1358">
        <v>2013</v>
      </c>
      <c r="M179" s="1358" t="s">
        <v>2107</v>
      </c>
      <c r="N179" s="1343"/>
      <c r="O179" s="1343"/>
      <c r="P179" s="1358" t="s">
        <v>886</v>
      </c>
      <c r="Q179" s="1359">
        <v>200112000</v>
      </c>
      <c r="R179" s="1358"/>
      <c r="S179" s="1336"/>
      <c r="T179" s="1345" t="str">
        <f t="shared" si="35"/>
        <v>4.13.01</v>
      </c>
      <c r="U179" s="1352" t="str">
        <f t="shared" si="33"/>
        <v>JALAN</v>
      </c>
      <c r="V179" s="1352">
        <f t="shared" si="34"/>
        <v>10</v>
      </c>
      <c r="W179" s="1351">
        <f t="shared" si="36"/>
        <v>20011199</v>
      </c>
      <c r="X179" s="1351">
        <f t="shared" si="30"/>
        <v>0</v>
      </c>
      <c r="Y179" s="1351">
        <f t="shared" si="37"/>
        <v>0</v>
      </c>
      <c r="Z179" s="1351">
        <f t="shared" si="31"/>
        <v>1</v>
      </c>
      <c r="AA179" s="1351">
        <f t="shared" si="38"/>
        <v>20011199</v>
      </c>
      <c r="AB179" s="1351">
        <f t="shared" si="39"/>
        <v>20011199</v>
      </c>
      <c r="AC179" s="1351">
        <f t="shared" si="40"/>
        <v>20011199</v>
      </c>
      <c r="AD179" s="1351">
        <f t="shared" si="41"/>
        <v>20011199</v>
      </c>
      <c r="AE179" s="1351">
        <f t="shared" si="42"/>
        <v>20011199</v>
      </c>
      <c r="AF179" s="1345">
        <f t="shared" si="32"/>
        <v>2013</v>
      </c>
      <c r="AG179" s="1360">
        <f t="shared" si="43"/>
        <v>100056005</v>
      </c>
      <c r="AH179" s="1350">
        <f t="shared" si="44"/>
        <v>100055995</v>
      </c>
    </row>
    <row r="180" spans="1:34" s="1151" customFormat="1" ht="34" hidden="1" customHeight="1">
      <c r="A180" s="1341" t="s">
        <v>3648</v>
      </c>
      <c r="B180" s="1342"/>
      <c r="C180" s="1343"/>
      <c r="D180" s="1355" t="s">
        <v>3767</v>
      </c>
      <c r="E180" s="1356" t="s">
        <v>4105</v>
      </c>
      <c r="F180" s="1357" t="s">
        <v>926</v>
      </c>
      <c r="G180" s="1336"/>
      <c r="H180" s="1336"/>
      <c r="I180" s="1336"/>
      <c r="J180" s="1343"/>
      <c r="K180" s="1355" t="s">
        <v>961</v>
      </c>
      <c r="L180" s="1358">
        <v>2013</v>
      </c>
      <c r="M180" s="1358" t="s">
        <v>2108</v>
      </c>
      <c r="N180" s="1343"/>
      <c r="O180" s="1343"/>
      <c r="P180" s="1358" t="s">
        <v>886</v>
      </c>
      <c r="Q180" s="1359">
        <v>118030000</v>
      </c>
      <c r="R180" s="1358"/>
      <c r="S180" s="1336"/>
      <c r="T180" s="1345" t="str">
        <f t="shared" si="35"/>
        <v>4.13.01</v>
      </c>
      <c r="U180" s="1352" t="str">
        <f t="shared" si="33"/>
        <v>JALAN</v>
      </c>
      <c r="V180" s="1352">
        <f t="shared" si="34"/>
        <v>10</v>
      </c>
      <c r="W180" s="1351">
        <f t="shared" si="36"/>
        <v>11802999</v>
      </c>
      <c r="X180" s="1351">
        <f t="shared" si="30"/>
        <v>0</v>
      </c>
      <c r="Y180" s="1351">
        <f t="shared" si="37"/>
        <v>0</v>
      </c>
      <c r="Z180" s="1351">
        <f t="shared" si="31"/>
        <v>1</v>
      </c>
      <c r="AA180" s="1351">
        <f t="shared" si="38"/>
        <v>11802999</v>
      </c>
      <c r="AB180" s="1351">
        <f t="shared" si="39"/>
        <v>11802999</v>
      </c>
      <c r="AC180" s="1351">
        <f t="shared" si="40"/>
        <v>11802999</v>
      </c>
      <c r="AD180" s="1351">
        <f t="shared" si="41"/>
        <v>11802999</v>
      </c>
      <c r="AE180" s="1351">
        <f t="shared" si="42"/>
        <v>11802999</v>
      </c>
      <c r="AF180" s="1345">
        <f t="shared" si="32"/>
        <v>2013</v>
      </c>
      <c r="AG180" s="1360">
        <f t="shared" si="43"/>
        <v>59015005</v>
      </c>
      <c r="AH180" s="1350">
        <f t="shared" si="44"/>
        <v>59014995</v>
      </c>
    </row>
    <row r="181" spans="1:34" s="1151" customFormat="1" ht="34" hidden="1" customHeight="1">
      <c r="A181" s="1341" t="s">
        <v>3766</v>
      </c>
      <c r="B181" s="1342"/>
      <c r="C181" s="1343"/>
      <c r="D181" s="1355" t="s">
        <v>3765</v>
      </c>
      <c r="E181" s="1356" t="s">
        <v>4112</v>
      </c>
      <c r="F181" s="1357" t="s">
        <v>1060</v>
      </c>
      <c r="G181" s="1336"/>
      <c r="H181" s="1336"/>
      <c r="I181" s="1336"/>
      <c r="J181" s="1343"/>
      <c r="K181" s="1355" t="s">
        <v>3764</v>
      </c>
      <c r="L181" s="1358">
        <v>2013</v>
      </c>
      <c r="M181" s="1358" t="s">
        <v>2109</v>
      </c>
      <c r="N181" s="1343"/>
      <c r="O181" s="1343"/>
      <c r="P181" s="1358" t="s">
        <v>886</v>
      </c>
      <c r="Q181" s="1359">
        <v>124147000</v>
      </c>
      <c r="R181" s="1358"/>
      <c r="S181" s="1336"/>
      <c r="T181" s="1345" t="str">
        <f t="shared" si="35"/>
        <v>4.13.02</v>
      </c>
      <c r="U181" s="1352" t="str">
        <f t="shared" si="33"/>
        <v>JEMBATAN</v>
      </c>
      <c r="V181" s="1352">
        <f t="shared" si="34"/>
        <v>50</v>
      </c>
      <c r="W181" s="1351">
        <f t="shared" si="36"/>
        <v>2482939.7999999998</v>
      </c>
      <c r="X181" s="1351">
        <f t="shared" si="30"/>
        <v>0</v>
      </c>
      <c r="Y181" s="1351">
        <f t="shared" si="37"/>
        <v>0</v>
      </c>
      <c r="Z181" s="1351">
        <f t="shared" si="31"/>
        <v>1</v>
      </c>
      <c r="AA181" s="1351">
        <f t="shared" si="38"/>
        <v>2482939.7999999998</v>
      </c>
      <c r="AB181" s="1351">
        <f t="shared" si="39"/>
        <v>2482939.7999999998</v>
      </c>
      <c r="AC181" s="1351">
        <f t="shared" si="40"/>
        <v>2482939.7999999998</v>
      </c>
      <c r="AD181" s="1351">
        <f t="shared" si="41"/>
        <v>2482939.7999999998</v>
      </c>
      <c r="AE181" s="1351">
        <f t="shared" si="42"/>
        <v>2482939.7999999998</v>
      </c>
      <c r="AF181" s="1345">
        <f t="shared" si="32"/>
        <v>2013</v>
      </c>
      <c r="AG181" s="1360">
        <f t="shared" si="43"/>
        <v>111732301</v>
      </c>
      <c r="AH181" s="1350">
        <f t="shared" si="44"/>
        <v>12414699</v>
      </c>
    </row>
    <row r="182" spans="1:34" s="1151" customFormat="1" ht="34" hidden="1" customHeight="1">
      <c r="A182" s="1341" t="s">
        <v>3648</v>
      </c>
      <c r="B182" s="1342"/>
      <c r="C182" s="1343"/>
      <c r="D182" s="1355" t="s">
        <v>3763</v>
      </c>
      <c r="E182" s="1356" t="s">
        <v>4105</v>
      </c>
      <c r="F182" s="1357" t="s">
        <v>2110</v>
      </c>
      <c r="G182" s="1336"/>
      <c r="H182" s="1336">
        <v>1</v>
      </c>
      <c r="I182" s="1336"/>
      <c r="J182" s="1343"/>
      <c r="K182" s="1355" t="s">
        <v>3762</v>
      </c>
      <c r="L182" s="1358">
        <v>2013</v>
      </c>
      <c r="M182" s="1358" t="s">
        <v>2111</v>
      </c>
      <c r="N182" s="1343"/>
      <c r="O182" s="1343"/>
      <c r="P182" s="1358" t="s">
        <v>886</v>
      </c>
      <c r="Q182" s="1359">
        <v>199103000</v>
      </c>
      <c r="R182" s="1358"/>
      <c r="S182" s="1336"/>
      <c r="T182" s="1345" t="str">
        <f t="shared" si="35"/>
        <v>4.13.01</v>
      </c>
      <c r="U182" s="1352" t="str">
        <f t="shared" si="33"/>
        <v>JALAN</v>
      </c>
      <c r="V182" s="1352">
        <f t="shared" si="34"/>
        <v>10</v>
      </c>
      <c r="W182" s="1351">
        <f t="shared" si="36"/>
        <v>19910299</v>
      </c>
      <c r="X182" s="1351">
        <f t="shared" si="30"/>
        <v>0</v>
      </c>
      <c r="Y182" s="1351">
        <f t="shared" si="37"/>
        <v>0</v>
      </c>
      <c r="Z182" s="1351">
        <f t="shared" si="31"/>
        <v>1</v>
      </c>
      <c r="AA182" s="1351">
        <f t="shared" si="38"/>
        <v>19910299</v>
      </c>
      <c r="AB182" s="1351">
        <f t="shared" si="39"/>
        <v>19910299</v>
      </c>
      <c r="AC182" s="1351">
        <f t="shared" si="40"/>
        <v>19910299</v>
      </c>
      <c r="AD182" s="1351">
        <f t="shared" si="41"/>
        <v>19910299</v>
      </c>
      <c r="AE182" s="1351">
        <f t="shared" si="42"/>
        <v>19910299</v>
      </c>
      <c r="AF182" s="1345">
        <f t="shared" si="32"/>
        <v>2013</v>
      </c>
      <c r="AG182" s="1360">
        <f t="shared" si="43"/>
        <v>99551505</v>
      </c>
      <c r="AH182" s="1350">
        <f t="shared" si="44"/>
        <v>99551495</v>
      </c>
    </row>
    <row r="183" spans="1:34" s="1151" customFormat="1" ht="34" hidden="1" customHeight="1">
      <c r="A183" s="1341" t="s">
        <v>3648</v>
      </c>
      <c r="B183" s="1342"/>
      <c r="C183" s="1343"/>
      <c r="D183" s="1355" t="s">
        <v>3761</v>
      </c>
      <c r="E183" s="1356" t="s">
        <v>4105</v>
      </c>
      <c r="F183" s="1357" t="s">
        <v>2112</v>
      </c>
      <c r="G183" s="1336"/>
      <c r="H183" s="1336">
        <v>1</v>
      </c>
      <c r="I183" s="1336"/>
      <c r="J183" s="1343"/>
      <c r="K183" s="1355" t="s">
        <v>1281</v>
      </c>
      <c r="L183" s="1358">
        <v>2013</v>
      </c>
      <c r="M183" s="1358" t="s">
        <v>2113</v>
      </c>
      <c r="N183" s="1343"/>
      <c r="O183" s="1343"/>
      <c r="P183" s="1358" t="s">
        <v>886</v>
      </c>
      <c r="Q183" s="1359">
        <v>198639000</v>
      </c>
      <c r="R183" s="1358"/>
      <c r="S183" s="1336"/>
      <c r="T183" s="1345" t="str">
        <f t="shared" si="35"/>
        <v>4.13.01</v>
      </c>
      <c r="U183" s="1352" t="str">
        <f t="shared" si="33"/>
        <v>JALAN</v>
      </c>
      <c r="V183" s="1352">
        <f t="shared" si="34"/>
        <v>10</v>
      </c>
      <c r="W183" s="1351">
        <f t="shared" si="36"/>
        <v>19863899</v>
      </c>
      <c r="X183" s="1351">
        <f t="shared" si="30"/>
        <v>0</v>
      </c>
      <c r="Y183" s="1351">
        <f t="shared" si="37"/>
        <v>0</v>
      </c>
      <c r="Z183" s="1351">
        <f t="shared" si="31"/>
        <v>1</v>
      </c>
      <c r="AA183" s="1351">
        <f t="shared" si="38"/>
        <v>19863899</v>
      </c>
      <c r="AB183" s="1351">
        <f t="shared" si="39"/>
        <v>19863899</v>
      </c>
      <c r="AC183" s="1351">
        <f t="shared" si="40"/>
        <v>19863899</v>
      </c>
      <c r="AD183" s="1351">
        <f t="shared" si="41"/>
        <v>19863899</v>
      </c>
      <c r="AE183" s="1351">
        <f t="shared" si="42"/>
        <v>19863899</v>
      </c>
      <c r="AF183" s="1345">
        <f t="shared" si="32"/>
        <v>2013</v>
      </c>
      <c r="AG183" s="1360">
        <f t="shared" si="43"/>
        <v>99319505</v>
      </c>
      <c r="AH183" s="1350">
        <f t="shared" si="44"/>
        <v>99319495</v>
      </c>
    </row>
    <row r="184" spans="1:34" s="1151" customFormat="1" ht="34" hidden="1" customHeight="1">
      <c r="A184" s="1341" t="s">
        <v>3648</v>
      </c>
      <c r="B184" s="1342"/>
      <c r="C184" s="1343"/>
      <c r="D184" s="1355" t="s">
        <v>3760</v>
      </c>
      <c r="E184" s="1356" t="s">
        <v>4105</v>
      </c>
      <c r="F184" s="1357" t="s">
        <v>2114</v>
      </c>
      <c r="G184" s="1336"/>
      <c r="H184" s="1336">
        <v>1</v>
      </c>
      <c r="I184" s="1336"/>
      <c r="J184" s="1343"/>
      <c r="K184" s="1355" t="s">
        <v>3690</v>
      </c>
      <c r="L184" s="1358">
        <v>2013</v>
      </c>
      <c r="M184" s="1358" t="s">
        <v>2115</v>
      </c>
      <c r="N184" s="1343"/>
      <c r="O184" s="1343"/>
      <c r="P184" s="1358" t="s">
        <v>886</v>
      </c>
      <c r="Q184" s="1359">
        <v>75206000</v>
      </c>
      <c r="R184" s="1358"/>
      <c r="S184" s="1336"/>
      <c r="T184" s="1345" t="str">
        <f t="shared" si="35"/>
        <v>4.13.01</v>
      </c>
      <c r="U184" s="1352" t="str">
        <f t="shared" ref="U184:U239" si="45">VLOOKUP(T184,kelompok,2,0)</f>
        <v>JALAN</v>
      </c>
      <c r="V184" s="1352">
        <f t="shared" ref="V184:V239" si="46">VLOOKUP(T184,MASAMANFAAT,4,0)</f>
        <v>10</v>
      </c>
      <c r="W184" s="1351">
        <f t="shared" si="36"/>
        <v>7520599</v>
      </c>
      <c r="X184" s="1351">
        <f t="shared" si="30"/>
        <v>0</v>
      </c>
      <c r="Y184" s="1351">
        <f t="shared" si="37"/>
        <v>0</v>
      </c>
      <c r="Z184" s="1351">
        <f t="shared" si="31"/>
        <v>1</v>
      </c>
      <c r="AA184" s="1351">
        <f t="shared" si="38"/>
        <v>7520599</v>
      </c>
      <c r="AB184" s="1351">
        <f t="shared" si="39"/>
        <v>7520599</v>
      </c>
      <c r="AC184" s="1351">
        <f t="shared" si="40"/>
        <v>7520599</v>
      </c>
      <c r="AD184" s="1351">
        <f t="shared" si="41"/>
        <v>7520599</v>
      </c>
      <c r="AE184" s="1351">
        <f t="shared" si="42"/>
        <v>7520599</v>
      </c>
      <c r="AF184" s="1345">
        <f t="shared" si="32"/>
        <v>2013</v>
      </c>
      <c r="AG184" s="1360">
        <f t="shared" si="43"/>
        <v>37603005</v>
      </c>
      <c r="AH184" s="1350">
        <f t="shared" si="44"/>
        <v>37602995</v>
      </c>
    </row>
    <row r="185" spans="1:34" s="1151" customFormat="1" ht="34" hidden="1" customHeight="1">
      <c r="A185" s="1341" t="s">
        <v>3648</v>
      </c>
      <c r="B185" s="1342"/>
      <c r="C185" s="1343"/>
      <c r="D185" s="1355" t="s">
        <v>3759</v>
      </c>
      <c r="E185" s="1356" t="s">
        <v>4105</v>
      </c>
      <c r="F185" s="1357" t="s">
        <v>2116</v>
      </c>
      <c r="G185" s="1336"/>
      <c r="H185" s="1336">
        <v>1</v>
      </c>
      <c r="I185" s="1336"/>
      <c r="J185" s="1343"/>
      <c r="K185" s="1355" t="s">
        <v>3758</v>
      </c>
      <c r="L185" s="1358">
        <v>2013</v>
      </c>
      <c r="M185" s="1358" t="s">
        <v>2117</v>
      </c>
      <c r="N185" s="1343"/>
      <c r="O185" s="1343"/>
      <c r="P185" s="1358" t="s">
        <v>886</v>
      </c>
      <c r="Q185" s="1359">
        <v>200209000</v>
      </c>
      <c r="R185" s="1358"/>
      <c r="S185" s="1336"/>
      <c r="T185" s="1345" t="str">
        <f t="shared" si="35"/>
        <v>4.13.01</v>
      </c>
      <c r="U185" s="1352" t="str">
        <f t="shared" si="45"/>
        <v>JALAN</v>
      </c>
      <c r="V185" s="1352">
        <f t="shared" si="46"/>
        <v>10</v>
      </c>
      <c r="W185" s="1351">
        <f t="shared" si="36"/>
        <v>20020899</v>
      </c>
      <c r="X185" s="1351">
        <f t="shared" si="30"/>
        <v>0</v>
      </c>
      <c r="Y185" s="1351">
        <f t="shared" si="37"/>
        <v>0</v>
      </c>
      <c r="Z185" s="1351">
        <f t="shared" si="31"/>
        <v>1</v>
      </c>
      <c r="AA185" s="1351">
        <f t="shared" si="38"/>
        <v>20020899</v>
      </c>
      <c r="AB185" s="1351">
        <f t="shared" si="39"/>
        <v>20020899</v>
      </c>
      <c r="AC185" s="1351">
        <f t="shared" si="40"/>
        <v>20020899</v>
      </c>
      <c r="AD185" s="1351">
        <f t="shared" si="41"/>
        <v>20020899</v>
      </c>
      <c r="AE185" s="1351">
        <f t="shared" si="42"/>
        <v>20020899</v>
      </c>
      <c r="AF185" s="1345">
        <f t="shared" si="32"/>
        <v>2013</v>
      </c>
      <c r="AG185" s="1360">
        <f t="shared" si="43"/>
        <v>100104505</v>
      </c>
      <c r="AH185" s="1350">
        <f t="shared" si="44"/>
        <v>100104495</v>
      </c>
    </row>
    <row r="186" spans="1:34" s="1151" customFormat="1" ht="34" hidden="1" customHeight="1">
      <c r="A186" s="1341" t="s">
        <v>3648</v>
      </c>
      <c r="B186" s="1342"/>
      <c r="C186" s="1343"/>
      <c r="D186" s="1355" t="s">
        <v>3757</v>
      </c>
      <c r="E186" s="1356" t="s">
        <v>4110</v>
      </c>
      <c r="F186" s="1358"/>
      <c r="G186" s="1336"/>
      <c r="H186" s="1336"/>
      <c r="I186" s="1336"/>
      <c r="J186" s="1343"/>
      <c r="K186" s="1355"/>
      <c r="L186" s="1362">
        <v>2013</v>
      </c>
      <c r="M186" s="1358"/>
      <c r="N186" s="1343"/>
      <c r="O186" s="1343"/>
      <c r="P186" s="1358" t="s">
        <v>886</v>
      </c>
      <c r="Q186" s="1359">
        <v>729509342.34135783</v>
      </c>
      <c r="R186" s="1358" t="s">
        <v>927</v>
      </c>
      <c r="S186" s="1336"/>
      <c r="T186" s="1345" t="str">
        <f t="shared" si="35"/>
        <v>4.13.01</v>
      </c>
      <c r="U186" s="1352" t="str">
        <f t="shared" si="45"/>
        <v>JALAN</v>
      </c>
      <c r="V186" s="1352">
        <f t="shared" si="46"/>
        <v>10</v>
      </c>
      <c r="W186" s="1351">
        <f t="shared" si="36"/>
        <v>72950933.234135777</v>
      </c>
      <c r="X186" s="1351">
        <f t="shared" si="30"/>
        <v>0</v>
      </c>
      <c r="Y186" s="1351">
        <f t="shared" si="37"/>
        <v>0</v>
      </c>
      <c r="Z186" s="1351">
        <f t="shared" si="31"/>
        <v>1</v>
      </c>
      <c r="AA186" s="1351">
        <f t="shared" si="38"/>
        <v>72950933.234135777</v>
      </c>
      <c r="AB186" s="1351">
        <f t="shared" si="39"/>
        <v>72950933.234135777</v>
      </c>
      <c r="AC186" s="1351">
        <f t="shared" si="40"/>
        <v>72950933.234135777</v>
      </c>
      <c r="AD186" s="1351">
        <f t="shared" si="41"/>
        <v>72950933.234135777</v>
      </c>
      <c r="AE186" s="1351">
        <f t="shared" si="42"/>
        <v>72950933.234135777</v>
      </c>
      <c r="AF186" s="1345">
        <f t="shared" si="32"/>
        <v>2013</v>
      </c>
      <c r="AG186" s="1360">
        <f t="shared" si="43"/>
        <v>364754676.17067897</v>
      </c>
      <c r="AH186" s="1350">
        <f t="shared" si="44"/>
        <v>364754666.17067885</v>
      </c>
    </row>
    <row r="187" spans="1:34" s="1151" customFormat="1" ht="34" hidden="1" customHeight="1">
      <c r="A187" s="1341" t="s">
        <v>3648</v>
      </c>
      <c r="B187" s="1342"/>
      <c r="C187" s="1343"/>
      <c r="D187" s="1392" t="s">
        <v>3756</v>
      </c>
      <c r="E187" s="1356" t="s">
        <v>4110</v>
      </c>
      <c r="F187" s="1357" t="s">
        <v>2118</v>
      </c>
      <c r="G187" s="1336"/>
      <c r="H187" s="1336"/>
      <c r="I187" s="1336"/>
      <c r="J187" s="1343"/>
      <c r="K187" s="1355" t="s">
        <v>3755</v>
      </c>
      <c r="L187" s="1358">
        <v>2014</v>
      </c>
      <c r="M187" s="1358" t="s">
        <v>2119</v>
      </c>
      <c r="N187" s="1343"/>
      <c r="O187" s="1343"/>
      <c r="P187" s="1358" t="s">
        <v>886</v>
      </c>
      <c r="Q187" s="1359">
        <v>3657911000</v>
      </c>
      <c r="R187" s="1358" t="s">
        <v>927</v>
      </c>
      <c r="S187" s="1336"/>
      <c r="T187" s="1345" t="str">
        <f t="shared" si="35"/>
        <v>4.13.01</v>
      </c>
      <c r="U187" s="1352" t="str">
        <f t="shared" si="45"/>
        <v>JALAN</v>
      </c>
      <c r="V187" s="1352">
        <f t="shared" si="46"/>
        <v>10</v>
      </c>
      <c r="W187" s="1351">
        <f t="shared" si="36"/>
        <v>365791099</v>
      </c>
      <c r="X187" s="1351"/>
      <c r="Y187" s="1351"/>
      <c r="Z187" s="1351">
        <f t="shared" si="31"/>
        <v>0</v>
      </c>
      <c r="AA187" s="1351">
        <f t="shared" si="38"/>
        <v>365791099</v>
      </c>
      <c r="AB187" s="1351">
        <f t="shared" si="39"/>
        <v>365791099</v>
      </c>
      <c r="AC187" s="1351">
        <f t="shared" si="40"/>
        <v>365791099</v>
      </c>
      <c r="AD187" s="1351">
        <f t="shared" si="41"/>
        <v>365791099</v>
      </c>
      <c r="AE187" s="1351">
        <f t="shared" si="42"/>
        <v>365791099</v>
      </c>
      <c r="AF187" s="1345">
        <f t="shared" si="32"/>
        <v>2014</v>
      </c>
      <c r="AG187" s="1360">
        <f t="shared" si="43"/>
        <v>1828955505</v>
      </c>
      <c r="AH187" s="1350">
        <f t="shared" si="44"/>
        <v>1828955495</v>
      </c>
    </row>
    <row r="188" spans="1:34" s="1151" customFormat="1" ht="34" hidden="1" customHeight="1">
      <c r="A188" s="1341" t="s">
        <v>3648</v>
      </c>
      <c r="B188" s="1342"/>
      <c r="C188" s="1343"/>
      <c r="D188" s="1355" t="s">
        <v>3754</v>
      </c>
      <c r="E188" s="1356" t="s">
        <v>4110</v>
      </c>
      <c r="F188" s="1357" t="s">
        <v>2120</v>
      </c>
      <c r="G188" s="1336"/>
      <c r="H188" s="1336"/>
      <c r="I188" s="1336"/>
      <c r="J188" s="1343"/>
      <c r="K188" s="1355" t="s">
        <v>3753</v>
      </c>
      <c r="L188" s="1358">
        <v>2014</v>
      </c>
      <c r="M188" s="1358" t="s">
        <v>2121</v>
      </c>
      <c r="N188" s="1343"/>
      <c r="O188" s="1343"/>
      <c r="P188" s="1358" t="s">
        <v>886</v>
      </c>
      <c r="Q188" s="1359">
        <v>1753534000</v>
      </c>
      <c r="R188" s="1358" t="s">
        <v>927</v>
      </c>
      <c r="S188" s="1336"/>
      <c r="T188" s="1345" t="str">
        <f t="shared" si="35"/>
        <v>4.13.01</v>
      </c>
      <c r="U188" s="1352" t="str">
        <f t="shared" si="45"/>
        <v>JALAN</v>
      </c>
      <c r="V188" s="1352">
        <f t="shared" si="46"/>
        <v>10</v>
      </c>
      <c r="W188" s="1351">
        <f t="shared" si="36"/>
        <v>175353399</v>
      </c>
      <c r="X188" s="1351"/>
      <c r="Y188" s="1351"/>
      <c r="Z188" s="1351">
        <f t="shared" si="31"/>
        <v>0</v>
      </c>
      <c r="AA188" s="1351">
        <f t="shared" si="38"/>
        <v>175353399</v>
      </c>
      <c r="AB188" s="1351">
        <f t="shared" si="39"/>
        <v>175353399</v>
      </c>
      <c r="AC188" s="1351">
        <f t="shared" si="40"/>
        <v>175353399</v>
      </c>
      <c r="AD188" s="1351">
        <f t="shared" si="41"/>
        <v>175353399</v>
      </c>
      <c r="AE188" s="1351">
        <f t="shared" si="42"/>
        <v>175353399</v>
      </c>
      <c r="AF188" s="1345">
        <f t="shared" si="32"/>
        <v>2014</v>
      </c>
      <c r="AG188" s="1360">
        <f t="shared" si="43"/>
        <v>876767005</v>
      </c>
      <c r="AH188" s="1350">
        <f t="shared" si="44"/>
        <v>876766995</v>
      </c>
    </row>
    <row r="189" spans="1:34" s="1151" customFormat="1" ht="34" customHeight="1">
      <c r="A189" s="1363" t="s">
        <v>3648</v>
      </c>
      <c r="B189" s="1364">
        <v>9</v>
      </c>
      <c r="C189" s="1365"/>
      <c r="D189" s="1366" t="s">
        <v>3752</v>
      </c>
      <c r="E189" s="1367" t="s">
        <v>4110</v>
      </c>
      <c r="F189" s="1368" t="s">
        <v>2122</v>
      </c>
      <c r="G189" s="1369"/>
      <c r="H189" s="1369"/>
      <c r="I189" s="1369"/>
      <c r="J189" s="1365"/>
      <c r="K189" s="1366" t="s">
        <v>3750</v>
      </c>
      <c r="L189" s="1370">
        <v>2014</v>
      </c>
      <c r="M189" s="1370" t="s">
        <v>2123</v>
      </c>
      <c r="N189" s="1365"/>
      <c r="O189" s="1365"/>
      <c r="P189" s="1370" t="s">
        <v>886</v>
      </c>
      <c r="Q189" s="1371">
        <v>1755476500</v>
      </c>
      <c r="R189" s="1370" t="s">
        <v>927</v>
      </c>
      <c r="S189" s="1369"/>
      <c r="T189" s="1372" t="str">
        <f t="shared" si="35"/>
        <v>4.13.01</v>
      </c>
      <c r="U189" s="1373" t="str">
        <f t="shared" si="45"/>
        <v>JALAN</v>
      </c>
      <c r="V189" s="1373">
        <f t="shared" si="46"/>
        <v>10</v>
      </c>
      <c r="W189" s="1375">
        <f t="shared" si="36"/>
        <v>175547649</v>
      </c>
      <c r="X189" s="1375"/>
      <c r="Y189" s="1375"/>
      <c r="Z189" s="1375">
        <f t="shared" si="31"/>
        <v>0</v>
      </c>
      <c r="AA189" s="1375">
        <f t="shared" si="38"/>
        <v>175547649</v>
      </c>
      <c r="AB189" s="1375">
        <f t="shared" si="39"/>
        <v>175547649</v>
      </c>
      <c r="AC189" s="1375">
        <f t="shared" si="40"/>
        <v>175547649</v>
      </c>
      <c r="AD189" s="1375">
        <f t="shared" si="41"/>
        <v>175547649</v>
      </c>
      <c r="AE189" s="1375">
        <f t="shared" si="42"/>
        <v>175547649</v>
      </c>
      <c r="AF189" s="1372">
        <f t="shared" si="32"/>
        <v>2014</v>
      </c>
      <c r="AG189" s="1376">
        <f t="shared" si="43"/>
        <v>877738255</v>
      </c>
      <c r="AH189" s="1377">
        <f t="shared" si="44"/>
        <v>877738245</v>
      </c>
    </row>
    <row r="190" spans="1:34" s="1151" customFormat="1" ht="34" customHeight="1">
      <c r="A190" s="1363" t="s">
        <v>3648</v>
      </c>
      <c r="B190" s="1364">
        <v>9</v>
      </c>
      <c r="C190" s="1365"/>
      <c r="D190" s="1366" t="s">
        <v>3751</v>
      </c>
      <c r="E190" s="1367"/>
      <c r="F190" s="1370"/>
      <c r="G190" s="1369"/>
      <c r="H190" s="1369"/>
      <c r="I190" s="1369"/>
      <c r="J190" s="1365"/>
      <c r="K190" s="1366" t="s">
        <v>3750</v>
      </c>
      <c r="L190" s="1393">
        <v>2015</v>
      </c>
      <c r="M190" s="1370"/>
      <c r="N190" s="1365"/>
      <c r="O190" s="1365"/>
      <c r="P190" s="1370"/>
      <c r="Q190" s="1394">
        <v>1865618000</v>
      </c>
      <c r="R190" s="1370"/>
      <c r="S190" s="1369"/>
      <c r="T190" s="1372" t="str">
        <f>A190</f>
        <v>4.13.01</v>
      </c>
      <c r="U190" s="1373" t="str">
        <f>VLOOKUP(T190,kelompok,2,0)</f>
        <v>JALAN</v>
      </c>
      <c r="V190" s="1373">
        <f>VLOOKUP(T190,MASAMANFAAT,4,0)</f>
        <v>10</v>
      </c>
      <c r="W190" s="1375">
        <f>(Q190-10)/V190</f>
        <v>186561799</v>
      </c>
      <c r="X190" s="1375"/>
      <c r="Y190" s="1375"/>
      <c r="Z190" s="1375"/>
      <c r="AA190" s="1375">
        <f>IF(Q190-10=Y190,0,W190)</f>
        <v>186561799</v>
      </c>
      <c r="AB190" s="1375">
        <f>IF(Q190-10=Y190+AA190,0,W190)</f>
        <v>186561799</v>
      </c>
      <c r="AC190" s="1375">
        <f>IF(Q190-10=Y190+AA190+AB190,0,W190)</f>
        <v>186561799</v>
      </c>
      <c r="AD190" s="1375">
        <f>IF(Q190-10=Y190+AA190+AB190+AC190,0,W190)</f>
        <v>186561799</v>
      </c>
      <c r="AE190" s="1375">
        <f>IF(Q190-10=Y190+AA190+AB190+AC190+AD190,0,W190)</f>
        <v>186561799</v>
      </c>
      <c r="AF190" s="1372">
        <f>L190</f>
        <v>2015</v>
      </c>
      <c r="AG190" s="1376">
        <f>Q190-(AA190+AB190+Y190+AC190+AD190+AE190)</f>
        <v>932809005</v>
      </c>
      <c r="AH190" s="1377">
        <f>AD190+AC190+AB190+AA190+Y190+AE190</f>
        <v>932808995</v>
      </c>
    </row>
    <row r="191" spans="1:34" s="1151" customFormat="1" ht="34" hidden="1" customHeight="1">
      <c r="A191" s="1341" t="s">
        <v>3648</v>
      </c>
      <c r="B191" s="1342"/>
      <c r="C191" s="1343"/>
      <c r="D191" s="1355" t="s">
        <v>3749</v>
      </c>
      <c r="E191" s="1356" t="s">
        <v>4110</v>
      </c>
      <c r="F191" s="1357" t="s">
        <v>2124</v>
      </c>
      <c r="G191" s="1336"/>
      <c r="H191" s="1336"/>
      <c r="I191" s="1336"/>
      <c r="J191" s="1343"/>
      <c r="K191" s="1355" t="s">
        <v>3748</v>
      </c>
      <c r="L191" s="1358">
        <v>2014</v>
      </c>
      <c r="M191" s="1358" t="s">
        <v>2125</v>
      </c>
      <c r="N191" s="1343"/>
      <c r="O191" s="1343"/>
      <c r="P191" s="1358" t="s">
        <v>886</v>
      </c>
      <c r="Q191" s="1359">
        <v>1557411000</v>
      </c>
      <c r="R191" s="1358" t="s">
        <v>927</v>
      </c>
      <c r="S191" s="1336"/>
      <c r="T191" s="1345" t="str">
        <f t="shared" si="35"/>
        <v>4.13.01</v>
      </c>
      <c r="U191" s="1352" t="str">
        <f t="shared" si="45"/>
        <v>JALAN</v>
      </c>
      <c r="V191" s="1352">
        <f t="shared" si="46"/>
        <v>10</v>
      </c>
      <c r="W191" s="1351">
        <f t="shared" si="36"/>
        <v>155741099</v>
      </c>
      <c r="X191" s="1351"/>
      <c r="Y191" s="1351"/>
      <c r="Z191" s="1351">
        <f t="shared" si="31"/>
        <v>0</v>
      </c>
      <c r="AA191" s="1351">
        <f t="shared" si="38"/>
        <v>155741099</v>
      </c>
      <c r="AB191" s="1351">
        <f t="shared" si="39"/>
        <v>155741099</v>
      </c>
      <c r="AC191" s="1351">
        <f t="shared" si="40"/>
        <v>155741099</v>
      </c>
      <c r="AD191" s="1351">
        <f t="shared" si="41"/>
        <v>155741099</v>
      </c>
      <c r="AE191" s="1351">
        <f t="shared" si="42"/>
        <v>155741099</v>
      </c>
      <c r="AF191" s="1345">
        <f t="shared" si="32"/>
        <v>2014</v>
      </c>
      <c r="AG191" s="1360">
        <f t="shared" si="43"/>
        <v>778705505</v>
      </c>
      <c r="AH191" s="1350">
        <f t="shared" si="44"/>
        <v>778705495</v>
      </c>
    </row>
    <row r="192" spans="1:34" s="1151" customFormat="1" ht="34" hidden="1" customHeight="1">
      <c r="A192" s="1341" t="s">
        <v>3648</v>
      </c>
      <c r="B192" s="1342"/>
      <c r="C192" s="1343"/>
      <c r="D192" s="1355" t="s">
        <v>3747</v>
      </c>
      <c r="E192" s="1356" t="s">
        <v>4110</v>
      </c>
      <c r="F192" s="1357" t="s">
        <v>2126</v>
      </c>
      <c r="G192" s="1336"/>
      <c r="H192" s="1336"/>
      <c r="I192" s="1336"/>
      <c r="J192" s="1343"/>
      <c r="K192" s="1355" t="s">
        <v>3659</v>
      </c>
      <c r="L192" s="1358">
        <v>2014</v>
      </c>
      <c r="M192" s="1358" t="s">
        <v>2127</v>
      </c>
      <c r="N192" s="1343"/>
      <c r="O192" s="1343"/>
      <c r="P192" s="1358" t="s">
        <v>886</v>
      </c>
      <c r="Q192" s="1359">
        <v>197632000</v>
      </c>
      <c r="R192" s="1358" t="s">
        <v>927</v>
      </c>
      <c r="S192" s="1336"/>
      <c r="T192" s="1345" t="str">
        <f t="shared" si="35"/>
        <v>4.13.01</v>
      </c>
      <c r="U192" s="1352" t="str">
        <f t="shared" si="45"/>
        <v>JALAN</v>
      </c>
      <c r="V192" s="1352">
        <f t="shared" si="46"/>
        <v>10</v>
      </c>
      <c r="W192" s="1351">
        <f t="shared" si="36"/>
        <v>19763199</v>
      </c>
      <c r="X192" s="1351"/>
      <c r="Y192" s="1351"/>
      <c r="Z192" s="1351">
        <f t="shared" ref="Z192:Z237" si="47">2014-AF192</f>
        <v>0</v>
      </c>
      <c r="AA192" s="1351">
        <f t="shared" si="38"/>
        <v>19763199</v>
      </c>
      <c r="AB192" s="1351">
        <f t="shared" si="39"/>
        <v>19763199</v>
      </c>
      <c r="AC192" s="1351">
        <f t="shared" si="40"/>
        <v>19763199</v>
      </c>
      <c r="AD192" s="1351">
        <f t="shared" si="41"/>
        <v>19763199</v>
      </c>
      <c r="AE192" s="1351">
        <f t="shared" si="42"/>
        <v>19763199</v>
      </c>
      <c r="AF192" s="1345">
        <f t="shared" ref="AF192:AF255" si="48">L192</f>
        <v>2014</v>
      </c>
      <c r="AG192" s="1360">
        <f t="shared" si="43"/>
        <v>98816005</v>
      </c>
      <c r="AH192" s="1350">
        <f t="shared" si="44"/>
        <v>98815995</v>
      </c>
    </row>
    <row r="193" spans="1:34" s="1151" customFormat="1" ht="34" hidden="1" customHeight="1">
      <c r="A193" s="1341" t="s">
        <v>3648</v>
      </c>
      <c r="B193" s="1342"/>
      <c r="C193" s="1343"/>
      <c r="D193" s="1355" t="s">
        <v>3746</v>
      </c>
      <c r="E193" s="1356" t="s">
        <v>4110</v>
      </c>
      <c r="F193" s="1357" t="s">
        <v>2128</v>
      </c>
      <c r="G193" s="1336"/>
      <c r="H193" s="1336"/>
      <c r="I193" s="1336"/>
      <c r="J193" s="1343"/>
      <c r="K193" s="1355" t="s">
        <v>3745</v>
      </c>
      <c r="L193" s="1358">
        <v>2014</v>
      </c>
      <c r="M193" s="1358" t="s">
        <v>2129</v>
      </c>
      <c r="N193" s="1343"/>
      <c r="O193" s="1343"/>
      <c r="P193" s="1358" t="s">
        <v>886</v>
      </c>
      <c r="Q193" s="1359">
        <v>379482000</v>
      </c>
      <c r="R193" s="1358" t="s">
        <v>927</v>
      </c>
      <c r="S193" s="1336"/>
      <c r="T193" s="1345" t="str">
        <f t="shared" si="35"/>
        <v>4.13.01</v>
      </c>
      <c r="U193" s="1352" t="str">
        <f t="shared" si="45"/>
        <v>JALAN</v>
      </c>
      <c r="V193" s="1352">
        <f t="shared" si="46"/>
        <v>10</v>
      </c>
      <c r="W193" s="1351">
        <f t="shared" si="36"/>
        <v>37948199</v>
      </c>
      <c r="X193" s="1351"/>
      <c r="Y193" s="1351"/>
      <c r="Z193" s="1351">
        <f t="shared" si="47"/>
        <v>0</v>
      </c>
      <c r="AA193" s="1351">
        <f t="shared" si="38"/>
        <v>37948199</v>
      </c>
      <c r="AB193" s="1351">
        <f t="shared" si="39"/>
        <v>37948199</v>
      </c>
      <c r="AC193" s="1351">
        <f t="shared" si="40"/>
        <v>37948199</v>
      </c>
      <c r="AD193" s="1351">
        <f t="shared" si="41"/>
        <v>37948199</v>
      </c>
      <c r="AE193" s="1351">
        <f t="shared" si="42"/>
        <v>37948199</v>
      </c>
      <c r="AF193" s="1345">
        <f t="shared" si="48"/>
        <v>2014</v>
      </c>
      <c r="AG193" s="1360">
        <f t="shared" si="43"/>
        <v>189741005</v>
      </c>
      <c r="AH193" s="1350">
        <f t="shared" si="44"/>
        <v>189740995</v>
      </c>
    </row>
    <row r="194" spans="1:34" s="1151" customFormat="1" ht="34" hidden="1" customHeight="1">
      <c r="A194" s="1341" t="s">
        <v>3648</v>
      </c>
      <c r="B194" s="1342"/>
      <c r="C194" s="1343"/>
      <c r="D194" s="1395" t="str">
        <f>[31]Nov!$B$663</f>
        <v>Pekerjaan Jalan Beton Desa Pulau Kopung</v>
      </c>
      <c r="E194" s="1356" t="s">
        <v>4110</v>
      </c>
      <c r="F194" s="1357" t="s">
        <v>2130</v>
      </c>
      <c r="G194" s="1336"/>
      <c r="H194" s="1336"/>
      <c r="I194" s="1336"/>
      <c r="J194" s="1343"/>
      <c r="K194" s="1355" t="s">
        <v>3744</v>
      </c>
      <c r="L194" s="1358">
        <v>2014</v>
      </c>
      <c r="M194" s="1358" t="s">
        <v>2129</v>
      </c>
      <c r="N194" s="1343"/>
      <c r="O194" s="1343"/>
      <c r="P194" s="1358" t="s">
        <v>886</v>
      </c>
      <c r="Q194" s="1359">
        <v>198885000</v>
      </c>
      <c r="R194" s="1358" t="s">
        <v>927</v>
      </c>
      <c r="S194" s="1336"/>
      <c r="T194" s="1345" t="str">
        <f t="shared" si="35"/>
        <v>4.13.01</v>
      </c>
      <c r="U194" s="1352" t="str">
        <f t="shared" si="45"/>
        <v>JALAN</v>
      </c>
      <c r="V194" s="1352">
        <f t="shared" si="46"/>
        <v>10</v>
      </c>
      <c r="W194" s="1351">
        <f t="shared" si="36"/>
        <v>19888499</v>
      </c>
      <c r="X194" s="1351"/>
      <c r="Y194" s="1351"/>
      <c r="Z194" s="1351">
        <f t="shared" si="47"/>
        <v>0</v>
      </c>
      <c r="AA194" s="1351">
        <f t="shared" si="38"/>
        <v>19888499</v>
      </c>
      <c r="AB194" s="1351">
        <f t="shared" si="39"/>
        <v>19888499</v>
      </c>
      <c r="AC194" s="1351">
        <f t="shared" si="40"/>
        <v>19888499</v>
      </c>
      <c r="AD194" s="1351">
        <f t="shared" si="41"/>
        <v>19888499</v>
      </c>
      <c r="AE194" s="1351">
        <f t="shared" si="42"/>
        <v>19888499</v>
      </c>
      <c r="AF194" s="1345">
        <f t="shared" si="48"/>
        <v>2014</v>
      </c>
      <c r="AG194" s="1360">
        <f t="shared" si="43"/>
        <v>99442505</v>
      </c>
      <c r="AH194" s="1350">
        <f t="shared" si="44"/>
        <v>99442495</v>
      </c>
    </row>
    <row r="195" spans="1:34" s="1151" customFormat="1" ht="34" hidden="1" customHeight="1">
      <c r="A195" s="1341" t="s">
        <v>3648</v>
      </c>
      <c r="B195" s="1342"/>
      <c r="C195" s="1343"/>
      <c r="D195" s="1392" t="s">
        <v>3743</v>
      </c>
      <c r="E195" s="1356" t="s">
        <v>4110</v>
      </c>
      <c r="F195" s="1357" t="s">
        <v>2131</v>
      </c>
      <c r="G195" s="1336"/>
      <c r="H195" s="1336"/>
      <c r="I195" s="1336"/>
      <c r="J195" s="1343"/>
      <c r="K195" s="1355" t="s">
        <v>3742</v>
      </c>
      <c r="L195" s="1358">
        <v>2014</v>
      </c>
      <c r="M195" s="1358" t="s">
        <v>2132</v>
      </c>
      <c r="N195" s="1343"/>
      <c r="O195" s="1343"/>
      <c r="P195" s="1358" t="s">
        <v>886</v>
      </c>
      <c r="Q195" s="1359">
        <v>198655000</v>
      </c>
      <c r="R195" s="1358" t="s">
        <v>927</v>
      </c>
      <c r="S195" s="1336"/>
      <c r="T195" s="1345" t="str">
        <f t="shared" si="35"/>
        <v>4.13.01</v>
      </c>
      <c r="U195" s="1352" t="str">
        <f t="shared" si="45"/>
        <v>JALAN</v>
      </c>
      <c r="V195" s="1352">
        <f t="shared" si="46"/>
        <v>10</v>
      </c>
      <c r="W195" s="1351">
        <f t="shared" si="36"/>
        <v>19865499</v>
      </c>
      <c r="X195" s="1351"/>
      <c r="Y195" s="1351"/>
      <c r="Z195" s="1351">
        <f t="shared" si="47"/>
        <v>0</v>
      </c>
      <c r="AA195" s="1351">
        <f t="shared" si="38"/>
        <v>19865499</v>
      </c>
      <c r="AB195" s="1351">
        <f t="shared" si="39"/>
        <v>19865499</v>
      </c>
      <c r="AC195" s="1351">
        <f t="shared" si="40"/>
        <v>19865499</v>
      </c>
      <c r="AD195" s="1351">
        <f t="shared" si="41"/>
        <v>19865499</v>
      </c>
      <c r="AE195" s="1351">
        <f t="shared" si="42"/>
        <v>19865499</v>
      </c>
      <c r="AF195" s="1345">
        <f t="shared" si="48"/>
        <v>2014</v>
      </c>
      <c r="AG195" s="1360">
        <f t="shared" si="43"/>
        <v>99327505</v>
      </c>
      <c r="AH195" s="1350">
        <f t="shared" si="44"/>
        <v>99327495</v>
      </c>
    </row>
    <row r="196" spans="1:34" s="1151" customFormat="1" ht="34" hidden="1" customHeight="1">
      <c r="A196" s="1341" t="s">
        <v>3648</v>
      </c>
      <c r="B196" s="1342"/>
      <c r="C196" s="1343"/>
      <c r="D196" s="1355" t="s">
        <v>3741</v>
      </c>
      <c r="E196" s="1356" t="s">
        <v>4110</v>
      </c>
      <c r="F196" s="1357" t="s">
        <v>2133</v>
      </c>
      <c r="G196" s="1336"/>
      <c r="H196" s="1336"/>
      <c r="I196" s="1336"/>
      <c r="J196" s="1343"/>
      <c r="K196" s="1355" t="s">
        <v>1266</v>
      </c>
      <c r="L196" s="1358">
        <v>2014</v>
      </c>
      <c r="M196" s="1358" t="s">
        <v>2134</v>
      </c>
      <c r="N196" s="1343"/>
      <c r="O196" s="1343"/>
      <c r="P196" s="1358" t="s">
        <v>886</v>
      </c>
      <c r="Q196" s="1359">
        <v>199084000</v>
      </c>
      <c r="R196" s="1358" t="s">
        <v>927</v>
      </c>
      <c r="S196" s="1336"/>
      <c r="T196" s="1345" t="str">
        <f t="shared" si="35"/>
        <v>4.13.01</v>
      </c>
      <c r="U196" s="1352" t="str">
        <f t="shared" si="45"/>
        <v>JALAN</v>
      </c>
      <c r="V196" s="1352">
        <f t="shared" si="46"/>
        <v>10</v>
      </c>
      <c r="W196" s="1351">
        <f t="shared" si="36"/>
        <v>19908399</v>
      </c>
      <c r="X196" s="1351"/>
      <c r="Y196" s="1351"/>
      <c r="Z196" s="1351">
        <f t="shared" si="47"/>
        <v>0</v>
      </c>
      <c r="AA196" s="1351">
        <f t="shared" si="38"/>
        <v>19908399</v>
      </c>
      <c r="AB196" s="1351">
        <f t="shared" si="39"/>
        <v>19908399</v>
      </c>
      <c r="AC196" s="1351">
        <f t="shared" si="40"/>
        <v>19908399</v>
      </c>
      <c r="AD196" s="1351">
        <f t="shared" si="41"/>
        <v>19908399</v>
      </c>
      <c r="AE196" s="1351">
        <f t="shared" si="42"/>
        <v>19908399</v>
      </c>
      <c r="AF196" s="1345">
        <f t="shared" si="48"/>
        <v>2014</v>
      </c>
      <c r="AG196" s="1360">
        <f t="shared" si="43"/>
        <v>99542005</v>
      </c>
      <c r="AH196" s="1350">
        <f t="shared" si="44"/>
        <v>99541995</v>
      </c>
    </row>
    <row r="197" spans="1:34" s="1151" customFormat="1" ht="34" hidden="1" customHeight="1">
      <c r="A197" s="1341" t="s">
        <v>3648</v>
      </c>
      <c r="B197" s="1342"/>
      <c r="C197" s="1343"/>
      <c r="D197" s="1355" t="s">
        <v>3740</v>
      </c>
      <c r="E197" s="1356" t="s">
        <v>4110</v>
      </c>
      <c r="F197" s="1357" t="s">
        <v>2043</v>
      </c>
      <c r="G197" s="1336"/>
      <c r="H197" s="1336"/>
      <c r="I197" s="1336"/>
      <c r="J197" s="1343"/>
      <c r="K197" s="1355" t="s">
        <v>3739</v>
      </c>
      <c r="L197" s="1358">
        <v>2014</v>
      </c>
      <c r="M197" s="1358" t="s">
        <v>2135</v>
      </c>
      <c r="N197" s="1343"/>
      <c r="O197" s="1343"/>
      <c r="P197" s="1358" t="s">
        <v>886</v>
      </c>
      <c r="Q197" s="1359">
        <v>198917000</v>
      </c>
      <c r="R197" s="1358" t="s">
        <v>927</v>
      </c>
      <c r="S197" s="1336"/>
      <c r="T197" s="1345" t="str">
        <f t="shared" si="35"/>
        <v>4.13.01</v>
      </c>
      <c r="U197" s="1352" t="str">
        <f t="shared" si="45"/>
        <v>JALAN</v>
      </c>
      <c r="V197" s="1352">
        <f t="shared" si="46"/>
        <v>10</v>
      </c>
      <c r="W197" s="1351">
        <f t="shared" si="36"/>
        <v>19891699</v>
      </c>
      <c r="X197" s="1351"/>
      <c r="Y197" s="1351"/>
      <c r="Z197" s="1351">
        <f t="shared" si="47"/>
        <v>0</v>
      </c>
      <c r="AA197" s="1351">
        <f t="shared" si="38"/>
        <v>19891699</v>
      </c>
      <c r="AB197" s="1351">
        <f t="shared" si="39"/>
        <v>19891699</v>
      </c>
      <c r="AC197" s="1351">
        <f t="shared" si="40"/>
        <v>19891699</v>
      </c>
      <c r="AD197" s="1351">
        <f t="shared" si="41"/>
        <v>19891699</v>
      </c>
      <c r="AE197" s="1351">
        <f t="shared" si="42"/>
        <v>19891699</v>
      </c>
      <c r="AF197" s="1345">
        <f t="shared" si="48"/>
        <v>2014</v>
      </c>
      <c r="AG197" s="1360">
        <f t="shared" si="43"/>
        <v>99458505</v>
      </c>
      <c r="AH197" s="1350">
        <f t="shared" si="44"/>
        <v>99458495</v>
      </c>
    </row>
    <row r="198" spans="1:34" s="1151" customFormat="1" ht="34" hidden="1" customHeight="1">
      <c r="A198" s="1341" t="s">
        <v>3648</v>
      </c>
      <c r="B198" s="1342"/>
      <c r="C198" s="1343"/>
      <c r="D198" s="1355" t="s">
        <v>3738</v>
      </c>
      <c r="E198" s="1356" t="s">
        <v>4110</v>
      </c>
      <c r="F198" s="1357" t="s">
        <v>1103</v>
      </c>
      <c r="G198" s="1336"/>
      <c r="H198" s="1336"/>
      <c r="I198" s="1336"/>
      <c r="J198" s="1343"/>
      <c r="K198" s="1355" t="s">
        <v>3737</v>
      </c>
      <c r="L198" s="1358">
        <v>2014</v>
      </c>
      <c r="M198" s="1358" t="s">
        <v>2136</v>
      </c>
      <c r="N198" s="1343"/>
      <c r="O198" s="1343"/>
      <c r="P198" s="1358" t="s">
        <v>886</v>
      </c>
      <c r="Q198" s="1359">
        <v>198920000</v>
      </c>
      <c r="R198" s="1358" t="s">
        <v>927</v>
      </c>
      <c r="S198" s="1336"/>
      <c r="T198" s="1345" t="str">
        <f t="shared" si="35"/>
        <v>4.13.01</v>
      </c>
      <c r="U198" s="1352" t="str">
        <f t="shared" si="45"/>
        <v>JALAN</v>
      </c>
      <c r="V198" s="1352">
        <f t="shared" si="46"/>
        <v>10</v>
      </c>
      <c r="W198" s="1351">
        <f t="shared" si="36"/>
        <v>19891999</v>
      </c>
      <c r="X198" s="1351"/>
      <c r="Y198" s="1351"/>
      <c r="Z198" s="1351">
        <f t="shared" si="47"/>
        <v>0</v>
      </c>
      <c r="AA198" s="1351">
        <f t="shared" si="38"/>
        <v>19891999</v>
      </c>
      <c r="AB198" s="1351">
        <f t="shared" si="39"/>
        <v>19891999</v>
      </c>
      <c r="AC198" s="1351">
        <f t="shared" si="40"/>
        <v>19891999</v>
      </c>
      <c r="AD198" s="1351">
        <f t="shared" si="41"/>
        <v>19891999</v>
      </c>
      <c r="AE198" s="1351">
        <f t="shared" si="42"/>
        <v>19891999</v>
      </c>
      <c r="AF198" s="1345">
        <f t="shared" si="48"/>
        <v>2014</v>
      </c>
      <c r="AG198" s="1360">
        <f t="shared" si="43"/>
        <v>99460005</v>
      </c>
      <c r="AH198" s="1350">
        <f t="shared" si="44"/>
        <v>99459995</v>
      </c>
    </row>
    <row r="199" spans="1:34" s="1151" customFormat="1" ht="34" hidden="1" customHeight="1">
      <c r="A199" s="1341" t="s">
        <v>3648</v>
      </c>
      <c r="B199" s="1342"/>
      <c r="C199" s="1343"/>
      <c r="D199" s="1355" t="s">
        <v>3736</v>
      </c>
      <c r="E199" s="1356" t="s">
        <v>4110</v>
      </c>
      <c r="F199" s="1357" t="s">
        <v>1108</v>
      </c>
      <c r="G199" s="1336"/>
      <c r="H199" s="1336"/>
      <c r="I199" s="1336"/>
      <c r="J199" s="1343"/>
      <c r="K199" s="1355" t="s">
        <v>3735</v>
      </c>
      <c r="L199" s="1358">
        <v>2014</v>
      </c>
      <c r="M199" s="1358" t="s">
        <v>2137</v>
      </c>
      <c r="N199" s="1343"/>
      <c r="O199" s="1343"/>
      <c r="P199" s="1358" t="s">
        <v>886</v>
      </c>
      <c r="Q199" s="1359">
        <v>1735844000</v>
      </c>
      <c r="R199" s="1358"/>
      <c r="S199" s="1336"/>
      <c r="T199" s="1345" t="str">
        <f t="shared" si="35"/>
        <v>4.13.01</v>
      </c>
      <c r="U199" s="1352" t="str">
        <f t="shared" si="45"/>
        <v>JALAN</v>
      </c>
      <c r="V199" s="1352">
        <f t="shared" si="46"/>
        <v>10</v>
      </c>
      <c r="W199" s="1351">
        <f t="shared" si="36"/>
        <v>173584399</v>
      </c>
      <c r="X199" s="1351"/>
      <c r="Y199" s="1351"/>
      <c r="Z199" s="1351">
        <f t="shared" si="47"/>
        <v>0</v>
      </c>
      <c r="AA199" s="1351">
        <f t="shared" si="38"/>
        <v>173584399</v>
      </c>
      <c r="AB199" s="1351">
        <f t="shared" si="39"/>
        <v>173584399</v>
      </c>
      <c r="AC199" s="1351">
        <f t="shared" si="40"/>
        <v>173584399</v>
      </c>
      <c r="AD199" s="1351">
        <f t="shared" si="41"/>
        <v>173584399</v>
      </c>
      <c r="AE199" s="1351">
        <f t="shared" si="42"/>
        <v>173584399</v>
      </c>
      <c r="AF199" s="1345">
        <f t="shared" si="48"/>
        <v>2014</v>
      </c>
      <c r="AG199" s="1360">
        <f t="shared" si="43"/>
        <v>867922005</v>
      </c>
      <c r="AH199" s="1350">
        <f t="shared" si="44"/>
        <v>867921995</v>
      </c>
    </row>
    <row r="200" spans="1:34" s="1151" customFormat="1" ht="34" hidden="1" customHeight="1">
      <c r="A200" s="1341" t="s">
        <v>3648</v>
      </c>
      <c r="B200" s="1342"/>
      <c r="C200" s="1343"/>
      <c r="D200" s="1355" t="s">
        <v>3734</v>
      </c>
      <c r="E200" s="1356" t="s">
        <v>4110</v>
      </c>
      <c r="F200" s="1357" t="s">
        <v>1112</v>
      </c>
      <c r="G200" s="1336"/>
      <c r="H200" s="1336"/>
      <c r="I200" s="1336"/>
      <c r="J200" s="1343"/>
      <c r="K200" s="1355" t="s">
        <v>3731</v>
      </c>
      <c r="L200" s="1358">
        <v>2014</v>
      </c>
      <c r="M200" s="1358" t="s">
        <v>2138</v>
      </c>
      <c r="N200" s="1343"/>
      <c r="O200" s="1343"/>
      <c r="P200" s="1358" t="s">
        <v>886</v>
      </c>
      <c r="Q200" s="1359">
        <v>1756527800</v>
      </c>
      <c r="R200" s="1358"/>
      <c r="S200" s="1336"/>
      <c r="T200" s="1345" t="str">
        <f t="shared" si="35"/>
        <v>4.13.01</v>
      </c>
      <c r="U200" s="1352" t="str">
        <f t="shared" si="45"/>
        <v>JALAN</v>
      </c>
      <c r="V200" s="1352">
        <f t="shared" si="46"/>
        <v>10</v>
      </c>
      <c r="W200" s="1351">
        <f t="shared" si="36"/>
        <v>175652779</v>
      </c>
      <c r="X200" s="1351"/>
      <c r="Y200" s="1351"/>
      <c r="Z200" s="1351">
        <f t="shared" si="47"/>
        <v>0</v>
      </c>
      <c r="AA200" s="1351">
        <f t="shared" si="38"/>
        <v>175652779</v>
      </c>
      <c r="AB200" s="1351">
        <f t="shared" si="39"/>
        <v>175652779</v>
      </c>
      <c r="AC200" s="1351">
        <f t="shared" si="40"/>
        <v>175652779</v>
      </c>
      <c r="AD200" s="1351">
        <f t="shared" si="41"/>
        <v>175652779</v>
      </c>
      <c r="AE200" s="1351">
        <f t="shared" si="42"/>
        <v>175652779</v>
      </c>
      <c r="AF200" s="1345">
        <f t="shared" si="48"/>
        <v>2014</v>
      </c>
      <c r="AG200" s="1360">
        <f t="shared" si="43"/>
        <v>878263905</v>
      </c>
      <c r="AH200" s="1350">
        <f t="shared" si="44"/>
        <v>878263895</v>
      </c>
    </row>
    <row r="201" spans="1:34" s="1151" customFormat="1" ht="34" hidden="1" customHeight="1">
      <c r="A201" s="1341" t="s">
        <v>3648</v>
      </c>
      <c r="B201" s="1342"/>
      <c r="C201" s="1343"/>
      <c r="D201" s="1355" t="s">
        <v>3733</v>
      </c>
      <c r="E201" s="1356" t="s">
        <v>4110</v>
      </c>
      <c r="F201" s="1357" t="s">
        <v>1116</v>
      </c>
      <c r="G201" s="1336"/>
      <c r="H201" s="1336"/>
      <c r="I201" s="1336"/>
      <c r="J201" s="1343"/>
      <c r="K201" s="1355" t="s">
        <v>2024</v>
      </c>
      <c r="L201" s="1358">
        <v>2014</v>
      </c>
      <c r="M201" s="1358" t="s">
        <v>2139</v>
      </c>
      <c r="N201" s="1343"/>
      <c r="O201" s="1343"/>
      <c r="P201" s="1358" t="s">
        <v>886</v>
      </c>
      <c r="Q201" s="1359">
        <v>1040523000</v>
      </c>
      <c r="R201" s="1358"/>
      <c r="S201" s="1336"/>
      <c r="T201" s="1345" t="str">
        <f t="shared" si="35"/>
        <v>4.13.01</v>
      </c>
      <c r="U201" s="1352" t="str">
        <f t="shared" si="45"/>
        <v>JALAN</v>
      </c>
      <c r="V201" s="1352">
        <f t="shared" si="46"/>
        <v>10</v>
      </c>
      <c r="W201" s="1351">
        <f t="shared" si="36"/>
        <v>104052299</v>
      </c>
      <c r="X201" s="1351"/>
      <c r="Y201" s="1351"/>
      <c r="Z201" s="1351">
        <f t="shared" si="47"/>
        <v>0</v>
      </c>
      <c r="AA201" s="1351">
        <f t="shared" si="38"/>
        <v>104052299</v>
      </c>
      <c r="AB201" s="1351">
        <f t="shared" si="39"/>
        <v>104052299</v>
      </c>
      <c r="AC201" s="1351">
        <f t="shared" si="40"/>
        <v>104052299</v>
      </c>
      <c r="AD201" s="1351">
        <f t="shared" si="41"/>
        <v>104052299</v>
      </c>
      <c r="AE201" s="1351">
        <f t="shared" si="42"/>
        <v>104052299</v>
      </c>
      <c r="AF201" s="1345">
        <f t="shared" si="48"/>
        <v>2014</v>
      </c>
      <c r="AG201" s="1360">
        <f t="shared" si="43"/>
        <v>520261505</v>
      </c>
      <c r="AH201" s="1350">
        <f t="shared" si="44"/>
        <v>520261495</v>
      </c>
    </row>
    <row r="202" spans="1:34" s="1151" customFormat="1" ht="34" hidden="1" customHeight="1">
      <c r="A202" s="1341" t="s">
        <v>3648</v>
      </c>
      <c r="B202" s="1342"/>
      <c r="C202" s="1343"/>
      <c r="D202" s="1355" t="s">
        <v>3732</v>
      </c>
      <c r="E202" s="1356" t="s">
        <v>4110</v>
      </c>
      <c r="F202" s="1357" t="s">
        <v>1120</v>
      </c>
      <c r="G202" s="1336"/>
      <c r="H202" s="1336"/>
      <c r="I202" s="1336"/>
      <c r="J202" s="1343"/>
      <c r="K202" s="1355" t="s">
        <v>3731</v>
      </c>
      <c r="L202" s="1358">
        <v>2014</v>
      </c>
      <c r="M202" s="1358" t="s">
        <v>2140</v>
      </c>
      <c r="N202" s="1343"/>
      <c r="O202" s="1343"/>
      <c r="P202" s="1358" t="s">
        <v>886</v>
      </c>
      <c r="Q202" s="1359">
        <v>199488000</v>
      </c>
      <c r="R202" s="1358"/>
      <c r="S202" s="1336"/>
      <c r="T202" s="1345" t="str">
        <f t="shared" si="35"/>
        <v>4.13.01</v>
      </c>
      <c r="U202" s="1352" t="str">
        <f t="shared" si="45"/>
        <v>JALAN</v>
      </c>
      <c r="V202" s="1352">
        <f t="shared" si="46"/>
        <v>10</v>
      </c>
      <c r="W202" s="1351">
        <f t="shared" si="36"/>
        <v>19948799</v>
      </c>
      <c r="X202" s="1351"/>
      <c r="Y202" s="1351"/>
      <c r="Z202" s="1351">
        <f t="shared" si="47"/>
        <v>0</v>
      </c>
      <c r="AA202" s="1351">
        <f t="shared" si="38"/>
        <v>19948799</v>
      </c>
      <c r="AB202" s="1351">
        <f t="shared" si="39"/>
        <v>19948799</v>
      </c>
      <c r="AC202" s="1351">
        <f t="shared" si="40"/>
        <v>19948799</v>
      </c>
      <c r="AD202" s="1351">
        <f t="shared" si="41"/>
        <v>19948799</v>
      </c>
      <c r="AE202" s="1351">
        <f t="shared" si="42"/>
        <v>19948799</v>
      </c>
      <c r="AF202" s="1345">
        <f t="shared" si="48"/>
        <v>2014</v>
      </c>
      <c r="AG202" s="1360">
        <f t="shared" si="43"/>
        <v>99744005</v>
      </c>
      <c r="AH202" s="1350">
        <f t="shared" si="44"/>
        <v>99743995</v>
      </c>
    </row>
    <row r="203" spans="1:34" s="1151" customFormat="1" ht="34" hidden="1" customHeight="1">
      <c r="A203" s="1341" t="s">
        <v>3648</v>
      </c>
      <c r="B203" s="1342"/>
      <c r="C203" s="1343"/>
      <c r="D203" s="1355" t="s">
        <v>3730</v>
      </c>
      <c r="E203" s="1356" t="s">
        <v>4110</v>
      </c>
      <c r="F203" s="1357" t="s">
        <v>1123</v>
      </c>
      <c r="G203" s="1336"/>
      <c r="H203" s="1336"/>
      <c r="I203" s="1336"/>
      <c r="J203" s="1343"/>
      <c r="K203" s="1355" t="s">
        <v>3729</v>
      </c>
      <c r="L203" s="1358">
        <v>2014</v>
      </c>
      <c r="M203" s="1358" t="s">
        <v>2141</v>
      </c>
      <c r="N203" s="1343"/>
      <c r="O203" s="1343"/>
      <c r="P203" s="1358" t="s">
        <v>886</v>
      </c>
      <c r="Q203" s="1359">
        <v>198936000</v>
      </c>
      <c r="R203" s="1358"/>
      <c r="S203" s="1336"/>
      <c r="T203" s="1345" t="str">
        <f t="shared" si="35"/>
        <v>4.13.01</v>
      </c>
      <c r="U203" s="1352" t="str">
        <f t="shared" si="45"/>
        <v>JALAN</v>
      </c>
      <c r="V203" s="1352">
        <f t="shared" si="46"/>
        <v>10</v>
      </c>
      <c r="W203" s="1351">
        <f t="shared" si="36"/>
        <v>19893599</v>
      </c>
      <c r="X203" s="1351"/>
      <c r="Y203" s="1351"/>
      <c r="Z203" s="1351">
        <f t="shared" si="47"/>
        <v>0</v>
      </c>
      <c r="AA203" s="1351">
        <f t="shared" si="38"/>
        <v>19893599</v>
      </c>
      <c r="AB203" s="1351">
        <f t="shared" si="39"/>
        <v>19893599</v>
      </c>
      <c r="AC203" s="1351">
        <f t="shared" si="40"/>
        <v>19893599</v>
      </c>
      <c r="AD203" s="1351">
        <f t="shared" si="41"/>
        <v>19893599</v>
      </c>
      <c r="AE203" s="1351">
        <f t="shared" si="42"/>
        <v>19893599</v>
      </c>
      <c r="AF203" s="1345">
        <f t="shared" si="48"/>
        <v>2014</v>
      </c>
      <c r="AG203" s="1360">
        <f t="shared" si="43"/>
        <v>99468005</v>
      </c>
      <c r="AH203" s="1350">
        <f t="shared" si="44"/>
        <v>99467995</v>
      </c>
    </row>
    <row r="204" spans="1:34" s="1151" customFormat="1" ht="34" hidden="1" customHeight="1">
      <c r="A204" s="1341" t="s">
        <v>3648</v>
      </c>
      <c r="B204" s="1342"/>
      <c r="C204" s="1343"/>
      <c r="D204" s="1355" t="s">
        <v>3728</v>
      </c>
      <c r="E204" s="1356" t="s">
        <v>4110</v>
      </c>
      <c r="F204" s="1357" t="s">
        <v>1127</v>
      </c>
      <c r="G204" s="1336"/>
      <c r="H204" s="1336"/>
      <c r="I204" s="1336"/>
      <c r="J204" s="1343"/>
      <c r="K204" s="1355" t="s">
        <v>3727</v>
      </c>
      <c r="L204" s="1358">
        <v>2014</v>
      </c>
      <c r="M204" s="1358" t="s">
        <v>2142</v>
      </c>
      <c r="N204" s="1343"/>
      <c r="O204" s="1343"/>
      <c r="P204" s="1358" t="s">
        <v>886</v>
      </c>
      <c r="Q204" s="1359">
        <v>149261000</v>
      </c>
      <c r="R204" s="1358"/>
      <c r="S204" s="1336"/>
      <c r="T204" s="1345" t="str">
        <f t="shared" si="35"/>
        <v>4.13.01</v>
      </c>
      <c r="U204" s="1352" t="str">
        <f t="shared" si="45"/>
        <v>JALAN</v>
      </c>
      <c r="V204" s="1352">
        <f t="shared" si="46"/>
        <v>10</v>
      </c>
      <c r="W204" s="1351">
        <f t="shared" si="36"/>
        <v>14926099</v>
      </c>
      <c r="X204" s="1351"/>
      <c r="Y204" s="1351"/>
      <c r="Z204" s="1351">
        <f t="shared" si="47"/>
        <v>0</v>
      </c>
      <c r="AA204" s="1351">
        <f t="shared" si="38"/>
        <v>14926099</v>
      </c>
      <c r="AB204" s="1351">
        <f t="shared" si="39"/>
        <v>14926099</v>
      </c>
      <c r="AC204" s="1351">
        <f t="shared" si="40"/>
        <v>14926099</v>
      </c>
      <c r="AD204" s="1351">
        <f t="shared" si="41"/>
        <v>14926099</v>
      </c>
      <c r="AE204" s="1351">
        <f t="shared" si="42"/>
        <v>14926099</v>
      </c>
      <c r="AF204" s="1345">
        <f t="shared" si="48"/>
        <v>2014</v>
      </c>
      <c r="AG204" s="1360">
        <f t="shared" si="43"/>
        <v>74630505</v>
      </c>
      <c r="AH204" s="1350">
        <f t="shared" si="44"/>
        <v>74630495</v>
      </c>
    </row>
    <row r="205" spans="1:34" s="1151" customFormat="1" ht="34" hidden="1" customHeight="1">
      <c r="A205" s="1341" t="s">
        <v>3648</v>
      </c>
      <c r="B205" s="1342"/>
      <c r="C205" s="1343"/>
      <c r="D205" s="1355" t="s">
        <v>3726</v>
      </c>
      <c r="E205" s="1356" t="s">
        <v>4110</v>
      </c>
      <c r="F205" s="1357" t="s">
        <v>1131</v>
      </c>
      <c r="G205" s="1336"/>
      <c r="H205" s="1336"/>
      <c r="I205" s="1336"/>
      <c r="J205" s="1343"/>
      <c r="K205" s="1355" t="s">
        <v>3725</v>
      </c>
      <c r="L205" s="1358">
        <v>2014</v>
      </c>
      <c r="M205" s="1358" t="s">
        <v>2143</v>
      </c>
      <c r="N205" s="1343"/>
      <c r="O205" s="1343"/>
      <c r="P205" s="1358" t="s">
        <v>886</v>
      </c>
      <c r="Q205" s="1359">
        <v>198738000</v>
      </c>
      <c r="R205" s="1358"/>
      <c r="S205" s="1336"/>
      <c r="T205" s="1345" t="str">
        <f t="shared" si="35"/>
        <v>4.13.01</v>
      </c>
      <c r="U205" s="1352" t="str">
        <f t="shared" si="45"/>
        <v>JALAN</v>
      </c>
      <c r="V205" s="1352">
        <f t="shared" si="46"/>
        <v>10</v>
      </c>
      <c r="W205" s="1351">
        <f t="shared" si="36"/>
        <v>19873799</v>
      </c>
      <c r="X205" s="1351"/>
      <c r="Y205" s="1351"/>
      <c r="Z205" s="1351">
        <f t="shared" si="47"/>
        <v>0</v>
      </c>
      <c r="AA205" s="1351">
        <f t="shared" si="38"/>
        <v>19873799</v>
      </c>
      <c r="AB205" s="1351">
        <f t="shared" si="39"/>
        <v>19873799</v>
      </c>
      <c r="AC205" s="1351">
        <f t="shared" si="40"/>
        <v>19873799</v>
      </c>
      <c r="AD205" s="1351">
        <f t="shared" si="41"/>
        <v>19873799</v>
      </c>
      <c r="AE205" s="1351">
        <f t="shared" si="42"/>
        <v>19873799</v>
      </c>
      <c r="AF205" s="1345">
        <f t="shared" si="48"/>
        <v>2014</v>
      </c>
      <c r="AG205" s="1360">
        <f t="shared" si="43"/>
        <v>99369005</v>
      </c>
      <c r="AH205" s="1350">
        <f t="shared" si="44"/>
        <v>99368995</v>
      </c>
    </row>
    <row r="206" spans="1:34" s="1151" customFormat="1" ht="34" hidden="1" customHeight="1">
      <c r="A206" s="1341" t="s">
        <v>3648</v>
      </c>
      <c r="B206" s="1342"/>
      <c r="C206" s="1343"/>
      <c r="D206" s="1355" t="s">
        <v>3724</v>
      </c>
      <c r="E206" s="1356" t="s">
        <v>4110</v>
      </c>
      <c r="F206" s="1357" t="s">
        <v>1135</v>
      </c>
      <c r="G206" s="1336"/>
      <c r="H206" s="1336"/>
      <c r="I206" s="1336"/>
      <c r="J206" s="1343"/>
      <c r="K206" s="1355" t="s">
        <v>3714</v>
      </c>
      <c r="L206" s="1358">
        <v>2014</v>
      </c>
      <c r="M206" s="1358" t="s">
        <v>2144</v>
      </c>
      <c r="N206" s="1343"/>
      <c r="O206" s="1343"/>
      <c r="P206" s="1358" t="s">
        <v>886</v>
      </c>
      <c r="Q206" s="1359">
        <v>198930000</v>
      </c>
      <c r="R206" s="1358"/>
      <c r="S206" s="1336"/>
      <c r="T206" s="1345" t="str">
        <f t="shared" si="35"/>
        <v>4.13.01</v>
      </c>
      <c r="U206" s="1352" t="str">
        <f t="shared" si="45"/>
        <v>JALAN</v>
      </c>
      <c r="V206" s="1352">
        <f t="shared" si="46"/>
        <v>10</v>
      </c>
      <c r="W206" s="1351">
        <f t="shared" si="36"/>
        <v>19892999</v>
      </c>
      <c r="X206" s="1351"/>
      <c r="Y206" s="1351"/>
      <c r="Z206" s="1351">
        <f t="shared" si="47"/>
        <v>0</v>
      </c>
      <c r="AA206" s="1351">
        <f t="shared" si="38"/>
        <v>19892999</v>
      </c>
      <c r="AB206" s="1351">
        <f t="shared" si="39"/>
        <v>19892999</v>
      </c>
      <c r="AC206" s="1351">
        <f t="shared" si="40"/>
        <v>19892999</v>
      </c>
      <c r="AD206" s="1351">
        <f t="shared" si="41"/>
        <v>19892999</v>
      </c>
      <c r="AE206" s="1351">
        <f t="shared" si="42"/>
        <v>19892999</v>
      </c>
      <c r="AF206" s="1345">
        <f t="shared" si="48"/>
        <v>2014</v>
      </c>
      <c r="AG206" s="1360">
        <f t="shared" si="43"/>
        <v>99465005</v>
      </c>
      <c r="AH206" s="1350">
        <f t="shared" si="44"/>
        <v>99464995</v>
      </c>
    </row>
    <row r="207" spans="1:34" s="1151" customFormat="1" ht="34" hidden="1" customHeight="1">
      <c r="A207" s="1341" t="s">
        <v>3648</v>
      </c>
      <c r="B207" s="1342"/>
      <c r="C207" s="1343"/>
      <c r="D207" s="1355" t="s">
        <v>3723</v>
      </c>
      <c r="E207" s="1356" t="s">
        <v>4110</v>
      </c>
      <c r="F207" s="1357" t="s">
        <v>1138</v>
      </c>
      <c r="G207" s="1336"/>
      <c r="H207" s="1336"/>
      <c r="I207" s="1336"/>
      <c r="J207" s="1343"/>
      <c r="K207" s="1355" t="s">
        <v>1355</v>
      </c>
      <c r="L207" s="1358">
        <v>2014</v>
      </c>
      <c r="M207" s="1358" t="s">
        <v>2145</v>
      </c>
      <c r="N207" s="1343"/>
      <c r="O207" s="1343"/>
      <c r="P207" s="1358" t="s">
        <v>886</v>
      </c>
      <c r="Q207" s="1359">
        <v>198429000</v>
      </c>
      <c r="R207" s="1358"/>
      <c r="S207" s="1336"/>
      <c r="T207" s="1345" t="str">
        <f t="shared" si="35"/>
        <v>4.13.01</v>
      </c>
      <c r="U207" s="1352" t="str">
        <f t="shared" si="45"/>
        <v>JALAN</v>
      </c>
      <c r="V207" s="1352">
        <f t="shared" si="46"/>
        <v>10</v>
      </c>
      <c r="W207" s="1351">
        <f t="shared" si="36"/>
        <v>19842899</v>
      </c>
      <c r="X207" s="1351"/>
      <c r="Y207" s="1351"/>
      <c r="Z207" s="1351">
        <f t="shared" si="47"/>
        <v>0</v>
      </c>
      <c r="AA207" s="1351">
        <f t="shared" si="38"/>
        <v>19842899</v>
      </c>
      <c r="AB207" s="1351">
        <f t="shared" si="39"/>
        <v>19842899</v>
      </c>
      <c r="AC207" s="1351">
        <f t="shared" si="40"/>
        <v>19842899</v>
      </c>
      <c r="AD207" s="1351">
        <f t="shared" si="41"/>
        <v>19842899</v>
      </c>
      <c r="AE207" s="1351">
        <f t="shared" si="42"/>
        <v>19842899</v>
      </c>
      <c r="AF207" s="1345">
        <f t="shared" si="48"/>
        <v>2014</v>
      </c>
      <c r="AG207" s="1360">
        <f t="shared" si="43"/>
        <v>99214505</v>
      </c>
      <c r="AH207" s="1350">
        <f t="shared" si="44"/>
        <v>99214495</v>
      </c>
    </row>
    <row r="208" spans="1:34" s="1151" customFormat="1" ht="34" hidden="1" customHeight="1">
      <c r="A208" s="1341" t="s">
        <v>3648</v>
      </c>
      <c r="B208" s="1342"/>
      <c r="C208" s="1343"/>
      <c r="D208" s="1355" t="s">
        <v>3722</v>
      </c>
      <c r="E208" s="1356" t="s">
        <v>4110</v>
      </c>
      <c r="F208" s="1357" t="s">
        <v>1293</v>
      </c>
      <c r="G208" s="1336"/>
      <c r="H208" s="1336"/>
      <c r="I208" s="1336"/>
      <c r="J208" s="1343"/>
      <c r="K208" s="1355" t="s">
        <v>3721</v>
      </c>
      <c r="L208" s="1358">
        <v>2014</v>
      </c>
      <c r="M208" s="1358" t="s">
        <v>2146</v>
      </c>
      <c r="N208" s="1343"/>
      <c r="O208" s="1343"/>
      <c r="P208" s="1358" t="s">
        <v>886</v>
      </c>
      <c r="Q208" s="1359">
        <v>198922000</v>
      </c>
      <c r="R208" s="1358"/>
      <c r="S208" s="1336"/>
      <c r="T208" s="1345" t="str">
        <f t="shared" si="35"/>
        <v>4.13.01</v>
      </c>
      <c r="U208" s="1352" t="str">
        <f t="shared" si="45"/>
        <v>JALAN</v>
      </c>
      <c r="V208" s="1352">
        <f t="shared" si="46"/>
        <v>10</v>
      </c>
      <c r="W208" s="1351">
        <f t="shared" si="36"/>
        <v>19892199</v>
      </c>
      <c r="X208" s="1351"/>
      <c r="Y208" s="1351"/>
      <c r="Z208" s="1351">
        <f t="shared" si="47"/>
        <v>0</v>
      </c>
      <c r="AA208" s="1351">
        <f t="shared" si="38"/>
        <v>19892199</v>
      </c>
      <c r="AB208" s="1351">
        <f t="shared" si="39"/>
        <v>19892199</v>
      </c>
      <c r="AC208" s="1351">
        <f t="shared" si="40"/>
        <v>19892199</v>
      </c>
      <c r="AD208" s="1351">
        <f t="shared" si="41"/>
        <v>19892199</v>
      </c>
      <c r="AE208" s="1351">
        <f t="shared" si="42"/>
        <v>19892199</v>
      </c>
      <c r="AF208" s="1345">
        <f t="shared" si="48"/>
        <v>2014</v>
      </c>
      <c r="AG208" s="1360">
        <f t="shared" si="43"/>
        <v>99461005</v>
      </c>
      <c r="AH208" s="1350">
        <f t="shared" si="44"/>
        <v>99460995</v>
      </c>
    </row>
    <row r="209" spans="1:34" s="1151" customFormat="1" ht="34" hidden="1" customHeight="1">
      <c r="A209" s="1341" t="s">
        <v>3648</v>
      </c>
      <c r="B209" s="1342"/>
      <c r="C209" s="1343"/>
      <c r="D209" s="1355" t="s">
        <v>3720</v>
      </c>
      <c r="E209" s="1356" t="s">
        <v>4110</v>
      </c>
      <c r="F209" s="1357" t="s">
        <v>1314</v>
      </c>
      <c r="G209" s="1336"/>
      <c r="H209" s="1336"/>
      <c r="I209" s="1336"/>
      <c r="J209" s="1343"/>
      <c r="K209" s="1355" t="s">
        <v>1542</v>
      </c>
      <c r="L209" s="1358">
        <v>2014</v>
      </c>
      <c r="M209" s="1358" t="s">
        <v>2147</v>
      </c>
      <c r="N209" s="1343"/>
      <c r="O209" s="1343"/>
      <c r="P209" s="1358" t="s">
        <v>886</v>
      </c>
      <c r="Q209" s="1359">
        <v>187097000</v>
      </c>
      <c r="R209" s="1358"/>
      <c r="S209" s="1336"/>
      <c r="T209" s="1345" t="str">
        <f t="shared" ref="T209:T263" si="49">A209</f>
        <v>4.13.01</v>
      </c>
      <c r="U209" s="1352" t="str">
        <f t="shared" si="45"/>
        <v>JALAN</v>
      </c>
      <c r="V209" s="1352">
        <f t="shared" si="46"/>
        <v>10</v>
      </c>
      <c r="W209" s="1351">
        <f t="shared" ref="W209:W263" si="50">(Q209-10)/V209</f>
        <v>18709699</v>
      </c>
      <c r="X209" s="1351"/>
      <c r="Y209" s="1351"/>
      <c r="Z209" s="1351">
        <f t="shared" si="47"/>
        <v>0</v>
      </c>
      <c r="AA209" s="1351">
        <f t="shared" ref="AA209:AA263" si="51">IF(Q209-10=Y209,0,W209)</f>
        <v>18709699</v>
      </c>
      <c r="AB209" s="1351">
        <f t="shared" ref="AB209:AB263" si="52">IF(Q209-10=Y209+AA209,0,W209)</f>
        <v>18709699</v>
      </c>
      <c r="AC209" s="1351">
        <f t="shared" ref="AC209:AC263" si="53">IF(Q209-10=Y209+AA209+AB209,0,W209)</f>
        <v>18709699</v>
      </c>
      <c r="AD209" s="1351">
        <f t="shared" ref="AD209:AD263" si="54">IF(Q209-10=Y209+AA209+AB209+AC209,0,W209)</f>
        <v>18709699</v>
      </c>
      <c r="AE209" s="1351">
        <f t="shared" ref="AE209:AE263" si="55">IF(Q209-10=Y209+AA209+AB209+AC209+AD209,0,W209)</f>
        <v>18709699</v>
      </c>
      <c r="AF209" s="1345">
        <f t="shared" si="48"/>
        <v>2014</v>
      </c>
      <c r="AG209" s="1360">
        <f t="shared" ref="AG209:AG263" si="56">Q209-(AA209+AB209+Y209+AC209+AD209+AE209)</f>
        <v>93548505</v>
      </c>
      <c r="AH209" s="1350">
        <f t="shared" ref="AH209:AH266" si="57">AD209+AC209+AB209+AA209+Y209+AE209</f>
        <v>93548495</v>
      </c>
    </row>
    <row r="210" spans="1:34" s="1151" customFormat="1" ht="34" hidden="1" customHeight="1">
      <c r="A210" s="1341" t="s">
        <v>3648</v>
      </c>
      <c r="B210" s="1342"/>
      <c r="C210" s="1343"/>
      <c r="D210" s="1355" t="s">
        <v>3719</v>
      </c>
      <c r="E210" s="1356" t="s">
        <v>4110</v>
      </c>
      <c r="F210" s="1357" t="s">
        <v>1319</v>
      </c>
      <c r="G210" s="1336"/>
      <c r="H210" s="1336"/>
      <c r="I210" s="1336"/>
      <c r="J210" s="1343"/>
      <c r="K210" s="1355" t="s">
        <v>1447</v>
      </c>
      <c r="L210" s="1358">
        <v>2014</v>
      </c>
      <c r="M210" s="1358" t="s">
        <v>2148</v>
      </c>
      <c r="N210" s="1343"/>
      <c r="O210" s="1343"/>
      <c r="P210" s="1358" t="s">
        <v>886</v>
      </c>
      <c r="Q210" s="1359">
        <v>176199000</v>
      </c>
      <c r="R210" s="1358"/>
      <c r="S210" s="1336"/>
      <c r="T210" s="1345" t="str">
        <f t="shared" si="49"/>
        <v>4.13.01</v>
      </c>
      <c r="U210" s="1352" t="str">
        <f t="shared" si="45"/>
        <v>JALAN</v>
      </c>
      <c r="V210" s="1352">
        <f t="shared" si="46"/>
        <v>10</v>
      </c>
      <c r="W210" s="1351">
        <f t="shared" si="50"/>
        <v>17619899</v>
      </c>
      <c r="X210" s="1351"/>
      <c r="Y210" s="1351"/>
      <c r="Z210" s="1351">
        <f t="shared" si="47"/>
        <v>0</v>
      </c>
      <c r="AA210" s="1351">
        <f t="shared" si="51"/>
        <v>17619899</v>
      </c>
      <c r="AB210" s="1351">
        <f t="shared" si="52"/>
        <v>17619899</v>
      </c>
      <c r="AC210" s="1351">
        <f t="shared" si="53"/>
        <v>17619899</v>
      </c>
      <c r="AD210" s="1351">
        <f t="shared" si="54"/>
        <v>17619899</v>
      </c>
      <c r="AE210" s="1351">
        <f t="shared" si="55"/>
        <v>17619899</v>
      </c>
      <c r="AF210" s="1345">
        <f t="shared" si="48"/>
        <v>2014</v>
      </c>
      <c r="AG210" s="1360">
        <f t="shared" si="56"/>
        <v>88099505</v>
      </c>
      <c r="AH210" s="1350">
        <f t="shared" si="57"/>
        <v>88099495</v>
      </c>
    </row>
    <row r="211" spans="1:34" s="1151" customFormat="1" ht="34" hidden="1" customHeight="1">
      <c r="A211" s="1341" t="s">
        <v>3648</v>
      </c>
      <c r="B211" s="1342"/>
      <c r="C211" s="1343"/>
      <c r="D211" s="1355" t="s">
        <v>3718</v>
      </c>
      <c r="E211" s="1356" t="s">
        <v>4110</v>
      </c>
      <c r="F211" s="1357" t="s">
        <v>1324</v>
      </c>
      <c r="G211" s="1336"/>
      <c r="H211" s="1336"/>
      <c r="I211" s="1336"/>
      <c r="J211" s="1343"/>
      <c r="K211" s="1355" t="s">
        <v>3717</v>
      </c>
      <c r="L211" s="1358">
        <v>2014</v>
      </c>
      <c r="M211" s="1358" t="s">
        <v>2148</v>
      </c>
      <c r="N211" s="1343"/>
      <c r="O211" s="1343"/>
      <c r="P211" s="1358" t="s">
        <v>886</v>
      </c>
      <c r="Q211" s="1359">
        <v>198937000</v>
      </c>
      <c r="R211" s="1358"/>
      <c r="S211" s="1336"/>
      <c r="T211" s="1345" t="str">
        <f t="shared" si="49"/>
        <v>4.13.01</v>
      </c>
      <c r="U211" s="1352" t="str">
        <f t="shared" si="45"/>
        <v>JALAN</v>
      </c>
      <c r="V211" s="1352">
        <f t="shared" si="46"/>
        <v>10</v>
      </c>
      <c r="W211" s="1351">
        <f t="shared" si="50"/>
        <v>19893699</v>
      </c>
      <c r="X211" s="1351"/>
      <c r="Y211" s="1351"/>
      <c r="Z211" s="1351">
        <f t="shared" si="47"/>
        <v>0</v>
      </c>
      <c r="AA211" s="1351">
        <f t="shared" si="51"/>
        <v>19893699</v>
      </c>
      <c r="AB211" s="1351">
        <f t="shared" si="52"/>
        <v>19893699</v>
      </c>
      <c r="AC211" s="1351">
        <f t="shared" si="53"/>
        <v>19893699</v>
      </c>
      <c r="AD211" s="1351">
        <f t="shared" si="54"/>
        <v>19893699</v>
      </c>
      <c r="AE211" s="1351">
        <f t="shared" si="55"/>
        <v>19893699</v>
      </c>
      <c r="AF211" s="1345">
        <f t="shared" si="48"/>
        <v>2014</v>
      </c>
      <c r="AG211" s="1360">
        <f t="shared" si="56"/>
        <v>99468505</v>
      </c>
      <c r="AH211" s="1350">
        <f t="shared" si="57"/>
        <v>99468495</v>
      </c>
    </row>
    <row r="212" spans="1:34" s="1151" customFormat="1" ht="34" hidden="1" customHeight="1">
      <c r="A212" s="1341" t="s">
        <v>3648</v>
      </c>
      <c r="B212" s="1342"/>
      <c r="C212" s="1343"/>
      <c r="D212" s="1355" t="s">
        <v>3716</v>
      </c>
      <c r="E212" s="1356" t="s">
        <v>4110</v>
      </c>
      <c r="F212" s="1357" t="s">
        <v>1329</v>
      </c>
      <c r="G212" s="1336"/>
      <c r="H212" s="1336"/>
      <c r="I212" s="1336"/>
      <c r="J212" s="1343"/>
      <c r="K212" s="1355" t="s">
        <v>1458</v>
      </c>
      <c r="L212" s="1358">
        <v>2014</v>
      </c>
      <c r="M212" s="1358" t="s">
        <v>2149</v>
      </c>
      <c r="N212" s="1343"/>
      <c r="O212" s="1343"/>
      <c r="P212" s="1358" t="s">
        <v>886</v>
      </c>
      <c r="Q212" s="1359">
        <v>198796000</v>
      </c>
      <c r="R212" s="1358"/>
      <c r="S212" s="1336"/>
      <c r="T212" s="1345" t="str">
        <f t="shared" si="49"/>
        <v>4.13.01</v>
      </c>
      <c r="U212" s="1352" t="str">
        <f t="shared" si="45"/>
        <v>JALAN</v>
      </c>
      <c r="V212" s="1352">
        <f t="shared" si="46"/>
        <v>10</v>
      </c>
      <c r="W212" s="1351">
        <f t="shared" si="50"/>
        <v>19879599</v>
      </c>
      <c r="X212" s="1351"/>
      <c r="Y212" s="1351"/>
      <c r="Z212" s="1351">
        <f t="shared" si="47"/>
        <v>0</v>
      </c>
      <c r="AA212" s="1351">
        <f t="shared" si="51"/>
        <v>19879599</v>
      </c>
      <c r="AB212" s="1351">
        <f t="shared" si="52"/>
        <v>19879599</v>
      </c>
      <c r="AC212" s="1351">
        <f t="shared" si="53"/>
        <v>19879599</v>
      </c>
      <c r="AD212" s="1351">
        <f t="shared" si="54"/>
        <v>19879599</v>
      </c>
      <c r="AE212" s="1351">
        <f t="shared" si="55"/>
        <v>19879599</v>
      </c>
      <c r="AF212" s="1345">
        <f t="shared" si="48"/>
        <v>2014</v>
      </c>
      <c r="AG212" s="1360">
        <f t="shared" si="56"/>
        <v>99398005</v>
      </c>
      <c r="AH212" s="1350">
        <f t="shared" si="57"/>
        <v>99397995</v>
      </c>
    </row>
    <row r="213" spans="1:34" s="1151" customFormat="1" ht="34" hidden="1" customHeight="1">
      <c r="A213" s="1341" t="s">
        <v>3648</v>
      </c>
      <c r="B213" s="1342"/>
      <c r="C213" s="1343"/>
      <c r="D213" s="1355" t="s">
        <v>3715</v>
      </c>
      <c r="E213" s="1356"/>
      <c r="F213" s="1357" t="s">
        <v>926</v>
      </c>
      <c r="G213" s="1336"/>
      <c r="H213" s="1336"/>
      <c r="I213" s="1336"/>
      <c r="J213" s="1343"/>
      <c r="K213" s="1355" t="s">
        <v>3714</v>
      </c>
      <c r="L213" s="1358">
        <v>2014</v>
      </c>
      <c r="M213" s="1358" t="s">
        <v>2150</v>
      </c>
      <c r="N213" s="1343"/>
      <c r="O213" s="1343"/>
      <c r="P213" s="1358" t="s">
        <v>886</v>
      </c>
      <c r="Q213" s="1359">
        <v>198676000</v>
      </c>
      <c r="R213" s="1358"/>
      <c r="S213" s="1336"/>
      <c r="T213" s="1345" t="str">
        <f t="shared" si="49"/>
        <v>4.13.01</v>
      </c>
      <c r="U213" s="1352" t="str">
        <f t="shared" si="45"/>
        <v>JALAN</v>
      </c>
      <c r="V213" s="1352">
        <f t="shared" si="46"/>
        <v>10</v>
      </c>
      <c r="W213" s="1351">
        <f t="shared" si="50"/>
        <v>19867599</v>
      </c>
      <c r="X213" s="1351"/>
      <c r="Y213" s="1351"/>
      <c r="Z213" s="1351">
        <f t="shared" si="47"/>
        <v>0</v>
      </c>
      <c r="AA213" s="1351">
        <f t="shared" si="51"/>
        <v>19867599</v>
      </c>
      <c r="AB213" s="1351">
        <f t="shared" si="52"/>
        <v>19867599</v>
      </c>
      <c r="AC213" s="1351">
        <f t="shared" si="53"/>
        <v>19867599</v>
      </c>
      <c r="AD213" s="1351">
        <f t="shared" si="54"/>
        <v>19867599</v>
      </c>
      <c r="AE213" s="1351">
        <f t="shared" si="55"/>
        <v>19867599</v>
      </c>
      <c r="AF213" s="1345">
        <f t="shared" si="48"/>
        <v>2014</v>
      </c>
      <c r="AG213" s="1360">
        <f t="shared" si="56"/>
        <v>99338005</v>
      </c>
      <c r="AH213" s="1350">
        <f t="shared" si="57"/>
        <v>99337995</v>
      </c>
    </row>
    <row r="214" spans="1:34" s="1151" customFormat="1" ht="34" hidden="1" customHeight="1">
      <c r="A214" s="1341" t="s">
        <v>3648</v>
      </c>
      <c r="B214" s="1342"/>
      <c r="C214" s="1343"/>
      <c r="D214" s="1355" t="s">
        <v>3713</v>
      </c>
      <c r="E214" s="1356" t="s">
        <v>4110</v>
      </c>
      <c r="F214" s="1357" t="s">
        <v>1333</v>
      </c>
      <c r="G214" s="1336"/>
      <c r="H214" s="1336"/>
      <c r="I214" s="1336"/>
      <c r="J214" s="1343"/>
      <c r="K214" s="1355" t="s">
        <v>1344</v>
      </c>
      <c r="L214" s="1358">
        <v>2014</v>
      </c>
      <c r="M214" s="1358" t="s">
        <v>2151</v>
      </c>
      <c r="N214" s="1343"/>
      <c r="O214" s="1343"/>
      <c r="P214" s="1358" t="s">
        <v>886</v>
      </c>
      <c r="Q214" s="1359">
        <v>1757375000</v>
      </c>
      <c r="R214" s="1358"/>
      <c r="S214" s="1336"/>
      <c r="T214" s="1345" t="str">
        <f t="shared" si="49"/>
        <v>4.13.01</v>
      </c>
      <c r="U214" s="1352" t="str">
        <f t="shared" si="45"/>
        <v>JALAN</v>
      </c>
      <c r="V214" s="1352">
        <f t="shared" si="46"/>
        <v>10</v>
      </c>
      <c r="W214" s="1351">
        <f t="shared" si="50"/>
        <v>175737499</v>
      </c>
      <c r="X214" s="1351"/>
      <c r="Y214" s="1351"/>
      <c r="Z214" s="1351">
        <f t="shared" si="47"/>
        <v>0</v>
      </c>
      <c r="AA214" s="1351">
        <f t="shared" si="51"/>
        <v>175737499</v>
      </c>
      <c r="AB214" s="1351">
        <f t="shared" si="52"/>
        <v>175737499</v>
      </c>
      <c r="AC214" s="1351">
        <f t="shared" si="53"/>
        <v>175737499</v>
      </c>
      <c r="AD214" s="1351">
        <f t="shared" si="54"/>
        <v>175737499</v>
      </c>
      <c r="AE214" s="1351">
        <f t="shared" si="55"/>
        <v>175737499</v>
      </c>
      <c r="AF214" s="1345">
        <f t="shared" si="48"/>
        <v>2014</v>
      </c>
      <c r="AG214" s="1360">
        <f t="shared" si="56"/>
        <v>878687505</v>
      </c>
      <c r="AH214" s="1350">
        <f t="shared" si="57"/>
        <v>878687495</v>
      </c>
    </row>
    <row r="215" spans="1:34" s="1151" customFormat="1" ht="34" hidden="1" customHeight="1">
      <c r="A215" s="1341" t="s">
        <v>3648</v>
      </c>
      <c r="B215" s="1342"/>
      <c r="C215" s="1343"/>
      <c r="D215" s="1355" t="s">
        <v>3712</v>
      </c>
      <c r="E215" s="1356" t="s">
        <v>4110</v>
      </c>
      <c r="F215" s="1357" t="s">
        <v>1370</v>
      </c>
      <c r="G215" s="1336"/>
      <c r="H215" s="1336"/>
      <c r="I215" s="1336"/>
      <c r="J215" s="1343"/>
      <c r="K215" s="1355" t="s">
        <v>1304</v>
      </c>
      <c r="L215" s="1358">
        <v>2014</v>
      </c>
      <c r="M215" s="1358" t="s">
        <v>2153</v>
      </c>
      <c r="N215" s="1343"/>
      <c r="O215" s="1343"/>
      <c r="P215" s="1358" t="s">
        <v>886</v>
      </c>
      <c r="Q215" s="1359">
        <v>1497239000</v>
      </c>
      <c r="R215" s="1358"/>
      <c r="S215" s="1336"/>
      <c r="T215" s="1345" t="str">
        <f t="shared" si="49"/>
        <v>4.13.01</v>
      </c>
      <c r="U215" s="1352" t="str">
        <f t="shared" si="45"/>
        <v>JALAN</v>
      </c>
      <c r="V215" s="1352">
        <f t="shared" si="46"/>
        <v>10</v>
      </c>
      <c r="W215" s="1351">
        <f t="shared" si="50"/>
        <v>149723899</v>
      </c>
      <c r="X215" s="1351"/>
      <c r="Y215" s="1351"/>
      <c r="Z215" s="1351">
        <f t="shared" si="47"/>
        <v>0</v>
      </c>
      <c r="AA215" s="1351">
        <f t="shared" si="51"/>
        <v>149723899</v>
      </c>
      <c r="AB215" s="1351">
        <f t="shared" si="52"/>
        <v>149723899</v>
      </c>
      <c r="AC215" s="1351">
        <f t="shared" si="53"/>
        <v>149723899</v>
      </c>
      <c r="AD215" s="1351">
        <f t="shared" si="54"/>
        <v>149723899</v>
      </c>
      <c r="AE215" s="1351">
        <f t="shared" si="55"/>
        <v>149723899</v>
      </c>
      <c r="AF215" s="1345">
        <f t="shared" si="48"/>
        <v>2014</v>
      </c>
      <c r="AG215" s="1360">
        <f t="shared" si="56"/>
        <v>748619505</v>
      </c>
      <c r="AH215" s="1350">
        <f t="shared" si="57"/>
        <v>748619495</v>
      </c>
    </row>
    <row r="216" spans="1:34" s="1151" customFormat="1" ht="34" hidden="1" customHeight="1">
      <c r="A216" s="1341" t="s">
        <v>3648</v>
      </c>
      <c r="B216" s="1342"/>
      <c r="C216" s="1343"/>
      <c r="D216" s="1355" t="s">
        <v>3711</v>
      </c>
      <c r="E216" s="1356" t="s">
        <v>4110</v>
      </c>
      <c r="F216" s="1357" t="s">
        <v>1373</v>
      </c>
      <c r="G216" s="1336"/>
      <c r="H216" s="1336"/>
      <c r="I216" s="1336"/>
      <c r="J216" s="1343"/>
      <c r="K216" s="1355" t="s">
        <v>1672</v>
      </c>
      <c r="L216" s="1358">
        <v>2014</v>
      </c>
      <c r="M216" s="1358" t="s">
        <v>2154</v>
      </c>
      <c r="N216" s="1343"/>
      <c r="O216" s="1343"/>
      <c r="P216" s="1358" t="s">
        <v>886</v>
      </c>
      <c r="Q216" s="1359">
        <v>198830000</v>
      </c>
      <c r="R216" s="1358"/>
      <c r="S216" s="1336"/>
      <c r="T216" s="1345" t="str">
        <f t="shared" si="49"/>
        <v>4.13.01</v>
      </c>
      <c r="U216" s="1352" t="str">
        <f t="shared" si="45"/>
        <v>JALAN</v>
      </c>
      <c r="V216" s="1352">
        <f t="shared" si="46"/>
        <v>10</v>
      </c>
      <c r="W216" s="1351">
        <f t="shared" si="50"/>
        <v>19882999</v>
      </c>
      <c r="X216" s="1351"/>
      <c r="Y216" s="1351"/>
      <c r="Z216" s="1351">
        <f t="shared" si="47"/>
        <v>0</v>
      </c>
      <c r="AA216" s="1351">
        <f t="shared" si="51"/>
        <v>19882999</v>
      </c>
      <c r="AB216" s="1351">
        <f t="shared" si="52"/>
        <v>19882999</v>
      </c>
      <c r="AC216" s="1351">
        <f t="shared" si="53"/>
        <v>19882999</v>
      </c>
      <c r="AD216" s="1351">
        <f t="shared" si="54"/>
        <v>19882999</v>
      </c>
      <c r="AE216" s="1351">
        <f t="shared" si="55"/>
        <v>19882999</v>
      </c>
      <c r="AF216" s="1345">
        <f t="shared" si="48"/>
        <v>2014</v>
      </c>
      <c r="AG216" s="1360">
        <f t="shared" si="56"/>
        <v>99415005</v>
      </c>
      <c r="AH216" s="1350">
        <f t="shared" si="57"/>
        <v>99414995</v>
      </c>
    </row>
    <row r="217" spans="1:34" s="1151" customFormat="1" ht="34" hidden="1" customHeight="1">
      <c r="A217" s="1341" t="s">
        <v>3648</v>
      </c>
      <c r="B217" s="1342"/>
      <c r="C217" s="1343"/>
      <c r="D217" s="1355" t="s">
        <v>3710</v>
      </c>
      <c r="E217" s="1356" t="s">
        <v>4110</v>
      </c>
      <c r="F217" s="1357" t="s">
        <v>1379</v>
      </c>
      <c r="G217" s="1336"/>
      <c r="H217" s="1336"/>
      <c r="I217" s="1336"/>
      <c r="J217" s="1343"/>
      <c r="K217" s="1355" t="s">
        <v>1348</v>
      </c>
      <c r="L217" s="1358">
        <v>2014</v>
      </c>
      <c r="M217" s="1358" t="s">
        <v>2155</v>
      </c>
      <c r="N217" s="1343"/>
      <c r="O217" s="1343"/>
      <c r="P217" s="1358" t="s">
        <v>886</v>
      </c>
      <c r="Q217" s="1359">
        <v>198741000</v>
      </c>
      <c r="R217" s="1358"/>
      <c r="S217" s="1336"/>
      <c r="T217" s="1345" t="str">
        <f t="shared" si="49"/>
        <v>4.13.01</v>
      </c>
      <c r="U217" s="1352" t="str">
        <f t="shared" si="45"/>
        <v>JALAN</v>
      </c>
      <c r="V217" s="1352">
        <f t="shared" si="46"/>
        <v>10</v>
      </c>
      <c r="W217" s="1351">
        <f t="shared" si="50"/>
        <v>19874099</v>
      </c>
      <c r="X217" s="1351"/>
      <c r="Y217" s="1351"/>
      <c r="Z217" s="1351">
        <f t="shared" si="47"/>
        <v>0</v>
      </c>
      <c r="AA217" s="1351">
        <f t="shared" si="51"/>
        <v>19874099</v>
      </c>
      <c r="AB217" s="1351">
        <f t="shared" si="52"/>
        <v>19874099</v>
      </c>
      <c r="AC217" s="1351">
        <f t="shared" si="53"/>
        <v>19874099</v>
      </c>
      <c r="AD217" s="1351">
        <f t="shared" si="54"/>
        <v>19874099</v>
      </c>
      <c r="AE217" s="1351">
        <f t="shared" si="55"/>
        <v>19874099</v>
      </c>
      <c r="AF217" s="1345">
        <f t="shared" si="48"/>
        <v>2014</v>
      </c>
      <c r="AG217" s="1360">
        <f t="shared" si="56"/>
        <v>99370505</v>
      </c>
      <c r="AH217" s="1350">
        <f t="shared" si="57"/>
        <v>99370495</v>
      </c>
    </row>
    <row r="218" spans="1:34" s="1151" customFormat="1" ht="34" hidden="1" customHeight="1">
      <c r="A218" s="1341" t="s">
        <v>3648</v>
      </c>
      <c r="B218" s="1342"/>
      <c r="C218" s="1343"/>
      <c r="D218" s="1355" t="s">
        <v>3709</v>
      </c>
      <c r="E218" s="1356" t="s">
        <v>4110</v>
      </c>
      <c r="F218" s="1357" t="s">
        <v>1383</v>
      </c>
      <c r="G218" s="1336"/>
      <c r="H218" s="1336"/>
      <c r="I218" s="1336"/>
      <c r="J218" s="1343"/>
      <c r="K218" s="1355" t="s">
        <v>1348</v>
      </c>
      <c r="L218" s="1358">
        <v>2014</v>
      </c>
      <c r="M218" s="1358" t="s">
        <v>2156</v>
      </c>
      <c r="N218" s="1343"/>
      <c r="O218" s="1343"/>
      <c r="P218" s="1358" t="s">
        <v>886</v>
      </c>
      <c r="Q218" s="1359">
        <v>198729000</v>
      </c>
      <c r="R218" s="1358"/>
      <c r="S218" s="1336"/>
      <c r="T218" s="1345" t="str">
        <f t="shared" si="49"/>
        <v>4.13.01</v>
      </c>
      <c r="U218" s="1352" t="str">
        <f t="shared" si="45"/>
        <v>JALAN</v>
      </c>
      <c r="V218" s="1352">
        <f t="shared" si="46"/>
        <v>10</v>
      </c>
      <c r="W218" s="1351">
        <f t="shared" si="50"/>
        <v>19872899</v>
      </c>
      <c r="X218" s="1351"/>
      <c r="Y218" s="1351"/>
      <c r="Z218" s="1351">
        <f t="shared" si="47"/>
        <v>0</v>
      </c>
      <c r="AA218" s="1351">
        <f t="shared" si="51"/>
        <v>19872899</v>
      </c>
      <c r="AB218" s="1351">
        <f t="shared" si="52"/>
        <v>19872899</v>
      </c>
      <c r="AC218" s="1351">
        <f t="shared" si="53"/>
        <v>19872899</v>
      </c>
      <c r="AD218" s="1351">
        <f t="shared" si="54"/>
        <v>19872899</v>
      </c>
      <c r="AE218" s="1351">
        <f t="shared" si="55"/>
        <v>19872899</v>
      </c>
      <c r="AF218" s="1345">
        <f t="shared" si="48"/>
        <v>2014</v>
      </c>
      <c r="AG218" s="1360">
        <f t="shared" si="56"/>
        <v>99364505</v>
      </c>
      <c r="AH218" s="1350">
        <f t="shared" si="57"/>
        <v>99364495</v>
      </c>
    </row>
    <row r="219" spans="1:34" s="1151" customFormat="1" ht="34" hidden="1" customHeight="1">
      <c r="A219" s="1341" t="s">
        <v>3648</v>
      </c>
      <c r="B219" s="1342"/>
      <c r="C219" s="1343"/>
      <c r="D219" s="1355" t="s">
        <v>3708</v>
      </c>
      <c r="E219" s="1356" t="s">
        <v>4110</v>
      </c>
      <c r="F219" s="1357" t="s">
        <v>1387</v>
      </c>
      <c r="G219" s="1336"/>
      <c r="H219" s="1336"/>
      <c r="I219" s="1336"/>
      <c r="J219" s="1343"/>
      <c r="K219" s="1355" t="s">
        <v>3599</v>
      </c>
      <c r="L219" s="1358">
        <v>2014</v>
      </c>
      <c r="M219" s="1358" t="s">
        <v>2157</v>
      </c>
      <c r="N219" s="1343"/>
      <c r="O219" s="1343"/>
      <c r="P219" s="1358" t="s">
        <v>886</v>
      </c>
      <c r="Q219" s="1359">
        <v>198583000</v>
      </c>
      <c r="R219" s="1358"/>
      <c r="S219" s="1336"/>
      <c r="T219" s="1345" t="str">
        <f t="shared" si="49"/>
        <v>4.13.01</v>
      </c>
      <c r="U219" s="1352" t="str">
        <f t="shared" si="45"/>
        <v>JALAN</v>
      </c>
      <c r="V219" s="1352">
        <f t="shared" si="46"/>
        <v>10</v>
      </c>
      <c r="W219" s="1351">
        <f t="shared" si="50"/>
        <v>19858299</v>
      </c>
      <c r="X219" s="1351"/>
      <c r="Y219" s="1351"/>
      <c r="Z219" s="1351">
        <f t="shared" si="47"/>
        <v>0</v>
      </c>
      <c r="AA219" s="1351">
        <f t="shared" si="51"/>
        <v>19858299</v>
      </c>
      <c r="AB219" s="1351">
        <f t="shared" si="52"/>
        <v>19858299</v>
      </c>
      <c r="AC219" s="1351">
        <f t="shared" si="53"/>
        <v>19858299</v>
      </c>
      <c r="AD219" s="1351">
        <f t="shared" si="54"/>
        <v>19858299</v>
      </c>
      <c r="AE219" s="1351">
        <f t="shared" si="55"/>
        <v>19858299</v>
      </c>
      <c r="AF219" s="1345">
        <f t="shared" si="48"/>
        <v>2014</v>
      </c>
      <c r="AG219" s="1360">
        <f t="shared" si="56"/>
        <v>99291505</v>
      </c>
      <c r="AH219" s="1350">
        <f t="shared" si="57"/>
        <v>99291495</v>
      </c>
    </row>
    <row r="220" spans="1:34" s="1151" customFormat="1" ht="34" hidden="1" customHeight="1">
      <c r="A220" s="1341" t="s">
        <v>3648</v>
      </c>
      <c r="B220" s="1342"/>
      <c r="C220" s="1343"/>
      <c r="D220" s="1355" t="s">
        <v>3707</v>
      </c>
      <c r="E220" s="1356" t="s">
        <v>4110</v>
      </c>
      <c r="F220" s="1357" t="s">
        <v>1390</v>
      </c>
      <c r="G220" s="1336"/>
      <c r="H220" s="1336"/>
      <c r="I220" s="1336"/>
      <c r="J220" s="1343"/>
      <c r="K220" s="1355" t="s">
        <v>1536</v>
      </c>
      <c r="L220" s="1358">
        <v>2014</v>
      </c>
      <c r="M220" s="1358" t="s">
        <v>2158</v>
      </c>
      <c r="N220" s="1343"/>
      <c r="O220" s="1343"/>
      <c r="P220" s="1358" t="s">
        <v>886</v>
      </c>
      <c r="Q220" s="1359">
        <v>198937000</v>
      </c>
      <c r="R220" s="1358"/>
      <c r="S220" s="1336"/>
      <c r="T220" s="1345" t="str">
        <f t="shared" si="49"/>
        <v>4.13.01</v>
      </c>
      <c r="U220" s="1352" t="str">
        <f t="shared" si="45"/>
        <v>JALAN</v>
      </c>
      <c r="V220" s="1352">
        <f t="shared" si="46"/>
        <v>10</v>
      </c>
      <c r="W220" s="1351">
        <f t="shared" si="50"/>
        <v>19893699</v>
      </c>
      <c r="X220" s="1351"/>
      <c r="Y220" s="1351"/>
      <c r="Z220" s="1351">
        <f t="shared" si="47"/>
        <v>0</v>
      </c>
      <c r="AA220" s="1351">
        <f t="shared" si="51"/>
        <v>19893699</v>
      </c>
      <c r="AB220" s="1351">
        <f t="shared" si="52"/>
        <v>19893699</v>
      </c>
      <c r="AC220" s="1351">
        <f t="shared" si="53"/>
        <v>19893699</v>
      </c>
      <c r="AD220" s="1351">
        <f t="shared" si="54"/>
        <v>19893699</v>
      </c>
      <c r="AE220" s="1351">
        <f t="shared" si="55"/>
        <v>19893699</v>
      </c>
      <c r="AF220" s="1345">
        <f t="shared" si="48"/>
        <v>2014</v>
      </c>
      <c r="AG220" s="1360">
        <f t="shared" si="56"/>
        <v>99468505</v>
      </c>
      <c r="AH220" s="1350">
        <f t="shared" si="57"/>
        <v>99468495</v>
      </c>
    </row>
    <row r="221" spans="1:34" s="1151" customFormat="1" ht="34" hidden="1" customHeight="1">
      <c r="A221" s="1341" t="s">
        <v>3648</v>
      </c>
      <c r="B221" s="1342"/>
      <c r="C221" s="1343"/>
      <c r="D221" s="1355" t="s">
        <v>3706</v>
      </c>
      <c r="E221" s="1356" t="s">
        <v>4110</v>
      </c>
      <c r="F221" s="1357" t="s">
        <v>1394</v>
      </c>
      <c r="G221" s="1336"/>
      <c r="H221" s="1336"/>
      <c r="I221" s="1336"/>
      <c r="J221" s="1343"/>
      <c r="K221" s="1355" t="s">
        <v>3705</v>
      </c>
      <c r="L221" s="1358">
        <v>2014</v>
      </c>
      <c r="M221" s="1358" t="s">
        <v>2159</v>
      </c>
      <c r="N221" s="1343"/>
      <c r="O221" s="1343"/>
      <c r="P221" s="1358" t="s">
        <v>886</v>
      </c>
      <c r="Q221" s="1359">
        <v>199118000</v>
      </c>
      <c r="R221" s="1358"/>
      <c r="S221" s="1336"/>
      <c r="T221" s="1345" t="str">
        <f t="shared" si="49"/>
        <v>4.13.01</v>
      </c>
      <c r="U221" s="1352" t="str">
        <f t="shared" si="45"/>
        <v>JALAN</v>
      </c>
      <c r="V221" s="1352">
        <f t="shared" si="46"/>
        <v>10</v>
      </c>
      <c r="W221" s="1351">
        <f t="shared" si="50"/>
        <v>19911799</v>
      </c>
      <c r="X221" s="1351"/>
      <c r="Y221" s="1351"/>
      <c r="Z221" s="1351">
        <f t="shared" si="47"/>
        <v>0</v>
      </c>
      <c r="AA221" s="1351">
        <f t="shared" si="51"/>
        <v>19911799</v>
      </c>
      <c r="AB221" s="1351">
        <f t="shared" si="52"/>
        <v>19911799</v>
      </c>
      <c r="AC221" s="1351">
        <f t="shared" si="53"/>
        <v>19911799</v>
      </c>
      <c r="AD221" s="1351">
        <f t="shared" si="54"/>
        <v>19911799</v>
      </c>
      <c r="AE221" s="1351">
        <f t="shared" si="55"/>
        <v>19911799</v>
      </c>
      <c r="AF221" s="1345">
        <f t="shared" si="48"/>
        <v>2014</v>
      </c>
      <c r="AG221" s="1360">
        <f t="shared" si="56"/>
        <v>99559005</v>
      </c>
      <c r="AH221" s="1350">
        <f t="shared" si="57"/>
        <v>99558995</v>
      </c>
    </row>
    <row r="222" spans="1:34" s="1151" customFormat="1" ht="34" hidden="1" customHeight="1">
      <c r="A222" s="1341" t="s">
        <v>3648</v>
      </c>
      <c r="B222" s="1342"/>
      <c r="C222" s="1343"/>
      <c r="D222" s="1355" t="s">
        <v>3704</v>
      </c>
      <c r="E222" s="1356" t="s">
        <v>4110</v>
      </c>
      <c r="F222" s="1357" t="s">
        <v>1397</v>
      </c>
      <c r="G222" s="1336"/>
      <c r="H222" s="1336"/>
      <c r="I222" s="1336"/>
      <c r="J222" s="1343"/>
      <c r="K222" s="1355" t="s">
        <v>1655</v>
      </c>
      <c r="L222" s="1358">
        <v>2014</v>
      </c>
      <c r="M222" s="1358" t="s">
        <v>2160</v>
      </c>
      <c r="N222" s="1343"/>
      <c r="O222" s="1343"/>
      <c r="P222" s="1358" t="s">
        <v>886</v>
      </c>
      <c r="Q222" s="1359">
        <v>198578000</v>
      </c>
      <c r="R222" s="1358"/>
      <c r="S222" s="1336"/>
      <c r="T222" s="1345" t="str">
        <f t="shared" si="49"/>
        <v>4.13.01</v>
      </c>
      <c r="U222" s="1352" t="str">
        <f t="shared" si="45"/>
        <v>JALAN</v>
      </c>
      <c r="V222" s="1352">
        <f t="shared" si="46"/>
        <v>10</v>
      </c>
      <c r="W222" s="1351">
        <f t="shared" si="50"/>
        <v>19857799</v>
      </c>
      <c r="X222" s="1351"/>
      <c r="Y222" s="1351"/>
      <c r="Z222" s="1351">
        <f t="shared" si="47"/>
        <v>0</v>
      </c>
      <c r="AA222" s="1351">
        <f t="shared" si="51"/>
        <v>19857799</v>
      </c>
      <c r="AB222" s="1351">
        <f t="shared" si="52"/>
        <v>19857799</v>
      </c>
      <c r="AC222" s="1351">
        <f t="shared" si="53"/>
        <v>19857799</v>
      </c>
      <c r="AD222" s="1351">
        <f t="shared" si="54"/>
        <v>19857799</v>
      </c>
      <c r="AE222" s="1351">
        <f t="shared" si="55"/>
        <v>19857799</v>
      </c>
      <c r="AF222" s="1345">
        <f t="shared" si="48"/>
        <v>2014</v>
      </c>
      <c r="AG222" s="1360">
        <f t="shared" si="56"/>
        <v>99289005</v>
      </c>
      <c r="AH222" s="1350">
        <f t="shared" si="57"/>
        <v>99288995</v>
      </c>
    </row>
    <row r="223" spans="1:34" s="1151" customFormat="1" ht="34" hidden="1" customHeight="1">
      <c r="A223" s="1341" t="s">
        <v>3648</v>
      </c>
      <c r="B223" s="1342"/>
      <c r="C223" s="1343"/>
      <c r="D223" s="1355" t="s">
        <v>3703</v>
      </c>
      <c r="E223" s="1356" t="s">
        <v>4110</v>
      </c>
      <c r="F223" s="1357" t="s">
        <v>1400</v>
      </c>
      <c r="G223" s="1336"/>
      <c r="H223" s="1336"/>
      <c r="I223" s="1336"/>
      <c r="J223" s="1343"/>
      <c r="K223" s="1355" t="s">
        <v>1348</v>
      </c>
      <c r="L223" s="1358">
        <v>2014</v>
      </c>
      <c r="M223" s="1358" t="s">
        <v>2160</v>
      </c>
      <c r="N223" s="1343"/>
      <c r="O223" s="1343"/>
      <c r="P223" s="1358" t="s">
        <v>886</v>
      </c>
      <c r="Q223" s="1359">
        <v>198930000</v>
      </c>
      <c r="R223" s="1358"/>
      <c r="S223" s="1336"/>
      <c r="T223" s="1345" t="str">
        <f t="shared" si="49"/>
        <v>4.13.01</v>
      </c>
      <c r="U223" s="1352" t="str">
        <f t="shared" si="45"/>
        <v>JALAN</v>
      </c>
      <c r="V223" s="1352">
        <f t="shared" si="46"/>
        <v>10</v>
      </c>
      <c r="W223" s="1351">
        <f t="shared" si="50"/>
        <v>19892999</v>
      </c>
      <c r="X223" s="1351"/>
      <c r="Y223" s="1351"/>
      <c r="Z223" s="1351">
        <f t="shared" si="47"/>
        <v>0</v>
      </c>
      <c r="AA223" s="1351">
        <f t="shared" si="51"/>
        <v>19892999</v>
      </c>
      <c r="AB223" s="1351">
        <f t="shared" si="52"/>
        <v>19892999</v>
      </c>
      <c r="AC223" s="1351">
        <f t="shared" si="53"/>
        <v>19892999</v>
      </c>
      <c r="AD223" s="1351">
        <f t="shared" si="54"/>
        <v>19892999</v>
      </c>
      <c r="AE223" s="1351">
        <f t="shared" si="55"/>
        <v>19892999</v>
      </c>
      <c r="AF223" s="1345">
        <f t="shared" si="48"/>
        <v>2014</v>
      </c>
      <c r="AG223" s="1360">
        <f t="shared" si="56"/>
        <v>99465005</v>
      </c>
      <c r="AH223" s="1350">
        <f t="shared" si="57"/>
        <v>99464995</v>
      </c>
    </row>
    <row r="224" spans="1:34" s="1151" customFormat="1" ht="34" hidden="1" customHeight="1">
      <c r="A224" s="1341" t="s">
        <v>3648</v>
      </c>
      <c r="B224" s="1342"/>
      <c r="C224" s="1343"/>
      <c r="D224" s="1355" t="s">
        <v>3702</v>
      </c>
      <c r="E224" s="1356" t="s">
        <v>4110</v>
      </c>
      <c r="F224" s="1357" t="s">
        <v>2161</v>
      </c>
      <c r="G224" s="1336"/>
      <c r="H224" s="1336"/>
      <c r="I224" s="1336"/>
      <c r="J224" s="1343"/>
      <c r="K224" s="1355" t="s">
        <v>1348</v>
      </c>
      <c r="L224" s="1358">
        <v>2014</v>
      </c>
      <c r="M224" s="1358" t="s">
        <v>2162</v>
      </c>
      <c r="N224" s="1343"/>
      <c r="O224" s="1343"/>
      <c r="P224" s="1358"/>
      <c r="Q224" s="1359">
        <v>198737000</v>
      </c>
      <c r="R224" s="1358"/>
      <c r="S224" s="1336"/>
      <c r="T224" s="1345" t="str">
        <f t="shared" si="49"/>
        <v>4.13.01</v>
      </c>
      <c r="U224" s="1352" t="str">
        <f t="shared" si="45"/>
        <v>JALAN</v>
      </c>
      <c r="V224" s="1352">
        <f t="shared" si="46"/>
        <v>10</v>
      </c>
      <c r="W224" s="1351">
        <f t="shared" si="50"/>
        <v>19873699</v>
      </c>
      <c r="X224" s="1351"/>
      <c r="Y224" s="1351"/>
      <c r="Z224" s="1351">
        <f t="shared" si="47"/>
        <v>0</v>
      </c>
      <c r="AA224" s="1351">
        <f t="shared" si="51"/>
        <v>19873699</v>
      </c>
      <c r="AB224" s="1351">
        <f t="shared" si="52"/>
        <v>19873699</v>
      </c>
      <c r="AC224" s="1351">
        <f t="shared" si="53"/>
        <v>19873699</v>
      </c>
      <c r="AD224" s="1351">
        <f t="shared" si="54"/>
        <v>19873699</v>
      </c>
      <c r="AE224" s="1351">
        <f t="shared" si="55"/>
        <v>19873699</v>
      </c>
      <c r="AF224" s="1345">
        <f t="shared" si="48"/>
        <v>2014</v>
      </c>
      <c r="AG224" s="1360">
        <f t="shared" si="56"/>
        <v>99368505</v>
      </c>
      <c r="AH224" s="1350">
        <f t="shared" si="57"/>
        <v>99368495</v>
      </c>
    </row>
    <row r="225" spans="1:34" s="1151" customFormat="1" ht="34" hidden="1" customHeight="1">
      <c r="A225" s="1341" t="s">
        <v>3648</v>
      </c>
      <c r="B225" s="1342"/>
      <c r="C225" s="1343"/>
      <c r="D225" s="1355" t="s">
        <v>3701</v>
      </c>
      <c r="E225" s="1356" t="s">
        <v>4110</v>
      </c>
      <c r="F225" s="1357" t="s">
        <v>2163</v>
      </c>
      <c r="G225" s="1336"/>
      <c r="H225" s="1336"/>
      <c r="I225" s="1336"/>
      <c r="J225" s="1343"/>
      <c r="K225" s="1355" t="s">
        <v>1355</v>
      </c>
      <c r="L225" s="1358">
        <v>2014</v>
      </c>
      <c r="M225" s="1358" t="s">
        <v>2164</v>
      </c>
      <c r="N225" s="1343"/>
      <c r="O225" s="1343"/>
      <c r="P225" s="1358"/>
      <c r="Q225" s="1359">
        <v>198337000</v>
      </c>
      <c r="R225" s="1358"/>
      <c r="S225" s="1336"/>
      <c r="T225" s="1345" t="str">
        <f t="shared" si="49"/>
        <v>4.13.01</v>
      </c>
      <c r="U225" s="1352" t="str">
        <f t="shared" si="45"/>
        <v>JALAN</v>
      </c>
      <c r="V225" s="1352">
        <f t="shared" si="46"/>
        <v>10</v>
      </c>
      <c r="W225" s="1351">
        <f t="shared" si="50"/>
        <v>19833699</v>
      </c>
      <c r="X225" s="1351"/>
      <c r="Y225" s="1351"/>
      <c r="Z225" s="1351">
        <f t="shared" si="47"/>
        <v>0</v>
      </c>
      <c r="AA225" s="1351">
        <f t="shared" si="51"/>
        <v>19833699</v>
      </c>
      <c r="AB225" s="1351">
        <f t="shared" si="52"/>
        <v>19833699</v>
      </c>
      <c r="AC225" s="1351">
        <f t="shared" si="53"/>
        <v>19833699</v>
      </c>
      <c r="AD225" s="1351">
        <f t="shared" si="54"/>
        <v>19833699</v>
      </c>
      <c r="AE225" s="1351">
        <f t="shared" si="55"/>
        <v>19833699</v>
      </c>
      <c r="AF225" s="1345">
        <f t="shared" si="48"/>
        <v>2014</v>
      </c>
      <c r="AG225" s="1360">
        <f t="shared" si="56"/>
        <v>99168505</v>
      </c>
      <c r="AH225" s="1350">
        <f t="shared" si="57"/>
        <v>99168495</v>
      </c>
    </row>
    <row r="226" spans="1:34" s="1151" customFormat="1" ht="34" hidden="1" customHeight="1">
      <c r="A226" s="1341" t="s">
        <v>3648</v>
      </c>
      <c r="B226" s="1342"/>
      <c r="C226" s="1343"/>
      <c r="D226" s="1355" t="s">
        <v>3700</v>
      </c>
      <c r="E226" s="1356" t="s">
        <v>4110</v>
      </c>
      <c r="F226" s="1357" t="s">
        <v>2165</v>
      </c>
      <c r="G226" s="1336"/>
      <c r="H226" s="1336"/>
      <c r="I226" s="1336"/>
      <c r="J226" s="1343"/>
      <c r="K226" s="1355" t="s">
        <v>1227</v>
      </c>
      <c r="L226" s="1358">
        <v>2014</v>
      </c>
      <c r="M226" s="1358" t="s">
        <v>2166</v>
      </c>
      <c r="N226" s="1343"/>
      <c r="O226" s="1343"/>
      <c r="P226" s="1358"/>
      <c r="Q226" s="1359">
        <v>198647000</v>
      </c>
      <c r="R226" s="1358"/>
      <c r="S226" s="1336"/>
      <c r="T226" s="1345" t="str">
        <f t="shared" si="49"/>
        <v>4.13.01</v>
      </c>
      <c r="U226" s="1352" t="str">
        <f t="shared" si="45"/>
        <v>JALAN</v>
      </c>
      <c r="V226" s="1352">
        <f t="shared" si="46"/>
        <v>10</v>
      </c>
      <c r="W226" s="1351">
        <f t="shared" si="50"/>
        <v>19864699</v>
      </c>
      <c r="X226" s="1351"/>
      <c r="Y226" s="1351"/>
      <c r="Z226" s="1351">
        <f t="shared" si="47"/>
        <v>0</v>
      </c>
      <c r="AA226" s="1351">
        <f t="shared" si="51"/>
        <v>19864699</v>
      </c>
      <c r="AB226" s="1351">
        <f t="shared" si="52"/>
        <v>19864699</v>
      </c>
      <c r="AC226" s="1351">
        <f t="shared" si="53"/>
        <v>19864699</v>
      </c>
      <c r="AD226" s="1351">
        <f t="shared" si="54"/>
        <v>19864699</v>
      </c>
      <c r="AE226" s="1351">
        <f t="shared" si="55"/>
        <v>19864699</v>
      </c>
      <c r="AF226" s="1345">
        <f t="shared" si="48"/>
        <v>2014</v>
      </c>
      <c r="AG226" s="1360">
        <f t="shared" si="56"/>
        <v>99323505</v>
      </c>
      <c r="AH226" s="1350">
        <f t="shared" si="57"/>
        <v>99323495</v>
      </c>
    </row>
    <row r="227" spans="1:34" s="1151" customFormat="1" ht="34" hidden="1" customHeight="1">
      <c r="A227" s="1341" t="s">
        <v>3648</v>
      </c>
      <c r="B227" s="1342"/>
      <c r="C227" s="1343"/>
      <c r="D227" s="1355" t="s">
        <v>3699</v>
      </c>
      <c r="E227" s="1356" t="s">
        <v>4110</v>
      </c>
      <c r="F227" s="1357" t="s">
        <v>2167</v>
      </c>
      <c r="G227" s="1336"/>
      <c r="H227" s="1336"/>
      <c r="I227" s="1336"/>
      <c r="J227" s="1343"/>
      <c r="K227" s="1355" t="s">
        <v>3672</v>
      </c>
      <c r="L227" s="1358">
        <v>2014</v>
      </c>
      <c r="M227" s="1358" t="s">
        <v>2166</v>
      </c>
      <c r="N227" s="1343"/>
      <c r="O227" s="1343"/>
      <c r="P227" s="1358"/>
      <c r="Q227" s="1359">
        <v>198753000</v>
      </c>
      <c r="R227" s="1358"/>
      <c r="S227" s="1336"/>
      <c r="T227" s="1345" t="str">
        <f t="shared" si="49"/>
        <v>4.13.01</v>
      </c>
      <c r="U227" s="1352" t="str">
        <f t="shared" si="45"/>
        <v>JALAN</v>
      </c>
      <c r="V227" s="1352">
        <f t="shared" si="46"/>
        <v>10</v>
      </c>
      <c r="W227" s="1351">
        <f t="shared" si="50"/>
        <v>19875299</v>
      </c>
      <c r="X227" s="1351"/>
      <c r="Y227" s="1351"/>
      <c r="Z227" s="1351">
        <f t="shared" si="47"/>
        <v>0</v>
      </c>
      <c r="AA227" s="1351">
        <f t="shared" si="51"/>
        <v>19875299</v>
      </c>
      <c r="AB227" s="1351">
        <f t="shared" si="52"/>
        <v>19875299</v>
      </c>
      <c r="AC227" s="1351">
        <f t="shared" si="53"/>
        <v>19875299</v>
      </c>
      <c r="AD227" s="1351">
        <f t="shared" si="54"/>
        <v>19875299</v>
      </c>
      <c r="AE227" s="1351">
        <f t="shared" si="55"/>
        <v>19875299</v>
      </c>
      <c r="AF227" s="1345">
        <f t="shared" si="48"/>
        <v>2014</v>
      </c>
      <c r="AG227" s="1360">
        <f t="shared" si="56"/>
        <v>99376505</v>
      </c>
      <c r="AH227" s="1350">
        <f t="shared" si="57"/>
        <v>99376495</v>
      </c>
    </row>
    <row r="228" spans="1:34" s="1151" customFormat="1" ht="34" hidden="1" customHeight="1">
      <c r="A228" s="1341" t="s">
        <v>3648</v>
      </c>
      <c r="B228" s="1342"/>
      <c r="C228" s="1343"/>
      <c r="D228" s="1355" t="s">
        <v>3698</v>
      </c>
      <c r="E228" s="1356" t="s">
        <v>4110</v>
      </c>
      <c r="F228" s="1357" t="s">
        <v>2168</v>
      </c>
      <c r="G228" s="1336"/>
      <c r="H228" s="1336"/>
      <c r="I228" s="1336"/>
      <c r="J228" s="1343"/>
      <c r="K228" s="1355" t="s">
        <v>3697</v>
      </c>
      <c r="L228" s="1358">
        <v>2014</v>
      </c>
      <c r="M228" s="1358" t="s">
        <v>2169</v>
      </c>
      <c r="N228" s="1343"/>
      <c r="O228" s="1343"/>
      <c r="P228" s="1358"/>
      <c r="Q228" s="1359">
        <v>198904000</v>
      </c>
      <c r="R228" s="1358"/>
      <c r="S228" s="1336"/>
      <c r="T228" s="1345" t="str">
        <f t="shared" si="49"/>
        <v>4.13.01</v>
      </c>
      <c r="U228" s="1352" t="str">
        <f t="shared" si="45"/>
        <v>JALAN</v>
      </c>
      <c r="V228" s="1352">
        <f t="shared" si="46"/>
        <v>10</v>
      </c>
      <c r="W228" s="1351">
        <f t="shared" si="50"/>
        <v>19890399</v>
      </c>
      <c r="X228" s="1351"/>
      <c r="Y228" s="1351"/>
      <c r="Z228" s="1351">
        <f t="shared" si="47"/>
        <v>0</v>
      </c>
      <c r="AA228" s="1351">
        <f t="shared" si="51"/>
        <v>19890399</v>
      </c>
      <c r="AB228" s="1351">
        <f t="shared" si="52"/>
        <v>19890399</v>
      </c>
      <c r="AC228" s="1351">
        <f t="shared" si="53"/>
        <v>19890399</v>
      </c>
      <c r="AD228" s="1351">
        <f t="shared" si="54"/>
        <v>19890399</v>
      </c>
      <c r="AE228" s="1351">
        <f t="shared" si="55"/>
        <v>19890399</v>
      </c>
      <c r="AF228" s="1345">
        <f t="shared" si="48"/>
        <v>2014</v>
      </c>
      <c r="AG228" s="1360">
        <f t="shared" si="56"/>
        <v>99452005</v>
      </c>
      <c r="AH228" s="1350">
        <f t="shared" si="57"/>
        <v>99451995</v>
      </c>
    </row>
    <row r="229" spans="1:34" s="1151" customFormat="1" ht="34" hidden="1" customHeight="1">
      <c r="A229" s="1341" t="s">
        <v>3648</v>
      </c>
      <c r="B229" s="1342"/>
      <c r="C229" s="1343"/>
      <c r="D229" s="1355" t="s">
        <v>3696</v>
      </c>
      <c r="E229" s="1356" t="s">
        <v>4110</v>
      </c>
      <c r="F229" s="1357" t="s">
        <v>2170</v>
      </c>
      <c r="G229" s="1336"/>
      <c r="H229" s="1336"/>
      <c r="I229" s="1336"/>
      <c r="J229" s="1343"/>
      <c r="K229" s="1355" t="s">
        <v>1344</v>
      </c>
      <c r="L229" s="1358">
        <v>2014</v>
      </c>
      <c r="M229" s="1358" t="s">
        <v>2171</v>
      </c>
      <c r="N229" s="1343"/>
      <c r="O229" s="1343"/>
      <c r="P229" s="1358"/>
      <c r="Q229" s="1359">
        <v>198886000</v>
      </c>
      <c r="R229" s="1358"/>
      <c r="S229" s="1336"/>
      <c r="T229" s="1345" t="str">
        <f t="shared" si="49"/>
        <v>4.13.01</v>
      </c>
      <c r="U229" s="1352" t="str">
        <f t="shared" si="45"/>
        <v>JALAN</v>
      </c>
      <c r="V229" s="1352">
        <f t="shared" si="46"/>
        <v>10</v>
      </c>
      <c r="W229" s="1351">
        <f t="shared" si="50"/>
        <v>19888599</v>
      </c>
      <c r="X229" s="1351"/>
      <c r="Y229" s="1351"/>
      <c r="Z229" s="1351">
        <f t="shared" si="47"/>
        <v>0</v>
      </c>
      <c r="AA229" s="1351">
        <f t="shared" si="51"/>
        <v>19888599</v>
      </c>
      <c r="AB229" s="1351">
        <f t="shared" si="52"/>
        <v>19888599</v>
      </c>
      <c r="AC229" s="1351">
        <f t="shared" si="53"/>
        <v>19888599</v>
      </c>
      <c r="AD229" s="1351">
        <f t="shared" si="54"/>
        <v>19888599</v>
      </c>
      <c r="AE229" s="1351">
        <f t="shared" si="55"/>
        <v>19888599</v>
      </c>
      <c r="AF229" s="1345">
        <f t="shared" si="48"/>
        <v>2014</v>
      </c>
      <c r="AG229" s="1360">
        <f t="shared" si="56"/>
        <v>99443005</v>
      </c>
      <c r="AH229" s="1350">
        <f t="shared" si="57"/>
        <v>99442995</v>
      </c>
    </row>
    <row r="230" spans="1:34" s="1151" customFormat="1" ht="34" hidden="1" customHeight="1">
      <c r="A230" s="1341" t="s">
        <v>3648</v>
      </c>
      <c r="B230" s="1342"/>
      <c r="C230" s="1343"/>
      <c r="D230" s="1355" t="s">
        <v>3695</v>
      </c>
      <c r="E230" s="1356" t="s">
        <v>4110</v>
      </c>
      <c r="F230" s="1357" t="s">
        <v>2172</v>
      </c>
      <c r="G230" s="1336"/>
      <c r="H230" s="1336"/>
      <c r="I230" s="1336"/>
      <c r="J230" s="1343"/>
      <c r="K230" s="1355" t="s">
        <v>1458</v>
      </c>
      <c r="L230" s="1358">
        <v>2014</v>
      </c>
      <c r="M230" s="1358" t="s">
        <v>2173</v>
      </c>
      <c r="N230" s="1343"/>
      <c r="O230" s="1343"/>
      <c r="P230" s="1358"/>
      <c r="Q230" s="1359">
        <v>182880000</v>
      </c>
      <c r="R230" s="1358"/>
      <c r="S230" s="1336"/>
      <c r="T230" s="1345" t="str">
        <f t="shared" si="49"/>
        <v>4.13.01</v>
      </c>
      <c r="U230" s="1352" t="str">
        <f t="shared" si="45"/>
        <v>JALAN</v>
      </c>
      <c r="V230" s="1352">
        <f t="shared" si="46"/>
        <v>10</v>
      </c>
      <c r="W230" s="1351">
        <f t="shared" si="50"/>
        <v>18287999</v>
      </c>
      <c r="X230" s="1351"/>
      <c r="Y230" s="1351"/>
      <c r="Z230" s="1351">
        <f t="shared" si="47"/>
        <v>0</v>
      </c>
      <c r="AA230" s="1351">
        <f t="shared" si="51"/>
        <v>18287999</v>
      </c>
      <c r="AB230" s="1351">
        <f t="shared" si="52"/>
        <v>18287999</v>
      </c>
      <c r="AC230" s="1351">
        <f t="shared" si="53"/>
        <v>18287999</v>
      </c>
      <c r="AD230" s="1351">
        <f t="shared" si="54"/>
        <v>18287999</v>
      </c>
      <c r="AE230" s="1351">
        <f t="shared" si="55"/>
        <v>18287999</v>
      </c>
      <c r="AF230" s="1345">
        <f t="shared" si="48"/>
        <v>2014</v>
      </c>
      <c r="AG230" s="1360">
        <f t="shared" si="56"/>
        <v>91440005</v>
      </c>
      <c r="AH230" s="1350">
        <f t="shared" si="57"/>
        <v>91439995</v>
      </c>
    </row>
    <row r="231" spans="1:34" s="1151" customFormat="1" ht="34" hidden="1" customHeight="1">
      <c r="A231" s="1341" t="s">
        <v>3648</v>
      </c>
      <c r="B231" s="1342"/>
      <c r="C231" s="1343"/>
      <c r="D231" s="1355" t="s">
        <v>3694</v>
      </c>
      <c r="E231" s="1356" t="s">
        <v>4110</v>
      </c>
      <c r="F231" s="1357" t="s">
        <v>2174</v>
      </c>
      <c r="G231" s="1336"/>
      <c r="H231" s="1336"/>
      <c r="I231" s="1336"/>
      <c r="J231" s="1343"/>
      <c r="K231" s="1355" t="s">
        <v>933</v>
      </c>
      <c r="L231" s="1358">
        <v>2014</v>
      </c>
      <c r="M231" s="1358" t="s">
        <v>2175</v>
      </c>
      <c r="N231" s="1343"/>
      <c r="O231" s="1343"/>
      <c r="P231" s="1358"/>
      <c r="Q231" s="1359">
        <v>198730000</v>
      </c>
      <c r="R231" s="1358"/>
      <c r="S231" s="1336"/>
      <c r="T231" s="1345" t="str">
        <f t="shared" si="49"/>
        <v>4.13.01</v>
      </c>
      <c r="U231" s="1352" t="str">
        <f t="shared" si="45"/>
        <v>JALAN</v>
      </c>
      <c r="V231" s="1352">
        <f t="shared" si="46"/>
        <v>10</v>
      </c>
      <c r="W231" s="1351">
        <f t="shared" si="50"/>
        <v>19872999</v>
      </c>
      <c r="X231" s="1351"/>
      <c r="Y231" s="1351"/>
      <c r="Z231" s="1351">
        <f t="shared" si="47"/>
        <v>0</v>
      </c>
      <c r="AA231" s="1351">
        <f t="shared" si="51"/>
        <v>19872999</v>
      </c>
      <c r="AB231" s="1351">
        <f t="shared" si="52"/>
        <v>19872999</v>
      </c>
      <c r="AC231" s="1351">
        <f t="shared" si="53"/>
        <v>19872999</v>
      </c>
      <c r="AD231" s="1351">
        <f t="shared" si="54"/>
        <v>19872999</v>
      </c>
      <c r="AE231" s="1351">
        <f t="shared" si="55"/>
        <v>19872999</v>
      </c>
      <c r="AF231" s="1345">
        <f t="shared" si="48"/>
        <v>2014</v>
      </c>
      <c r="AG231" s="1360">
        <f t="shared" si="56"/>
        <v>99365005</v>
      </c>
      <c r="AH231" s="1350">
        <f t="shared" si="57"/>
        <v>99364995</v>
      </c>
    </row>
    <row r="232" spans="1:34" s="1151" customFormat="1" ht="34" hidden="1" customHeight="1">
      <c r="A232" s="1341" t="s">
        <v>3648</v>
      </c>
      <c r="B232" s="1342"/>
      <c r="C232" s="1343"/>
      <c r="D232" s="1355" t="s">
        <v>3693</v>
      </c>
      <c r="E232" s="1356" t="s">
        <v>4110</v>
      </c>
      <c r="F232" s="1357" t="s">
        <v>2176</v>
      </c>
      <c r="G232" s="1336"/>
      <c r="H232" s="1336"/>
      <c r="I232" s="1336"/>
      <c r="J232" s="1343"/>
      <c r="K232" s="1355" t="s">
        <v>1241</v>
      </c>
      <c r="L232" s="1358">
        <v>2014</v>
      </c>
      <c r="M232" s="1358" t="s">
        <v>2177</v>
      </c>
      <c r="N232" s="1343"/>
      <c r="O232" s="1343"/>
      <c r="P232" s="1358"/>
      <c r="Q232" s="1359">
        <v>199341000</v>
      </c>
      <c r="R232" s="1358"/>
      <c r="S232" s="1336"/>
      <c r="T232" s="1345" t="str">
        <f t="shared" si="49"/>
        <v>4.13.01</v>
      </c>
      <c r="U232" s="1352" t="str">
        <f t="shared" si="45"/>
        <v>JALAN</v>
      </c>
      <c r="V232" s="1352">
        <f t="shared" si="46"/>
        <v>10</v>
      </c>
      <c r="W232" s="1351">
        <f t="shared" si="50"/>
        <v>19934099</v>
      </c>
      <c r="X232" s="1351"/>
      <c r="Y232" s="1351"/>
      <c r="Z232" s="1351">
        <f t="shared" si="47"/>
        <v>0</v>
      </c>
      <c r="AA232" s="1351">
        <f t="shared" si="51"/>
        <v>19934099</v>
      </c>
      <c r="AB232" s="1351">
        <f t="shared" si="52"/>
        <v>19934099</v>
      </c>
      <c r="AC232" s="1351">
        <f t="shared" si="53"/>
        <v>19934099</v>
      </c>
      <c r="AD232" s="1351">
        <f t="shared" si="54"/>
        <v>19934099</v>
      </c>
      <c r="AE232" s="1351">
        <f t="shared" si="55"/>
        <v>19934099</v>
      </c>
      <c r="AF232" s="1345">
        <f t="shared" si="48"/>
        <v>2014</v>
      </c>
      <c r="AG232" s="1360">
        <f t="shared" si="56"/>
        <v>99670505</v>
      </c>
      <c r="AH232" s="1350">
        <f t="shared" si="57"/>
        <v>99670495</v>
      </c>
    </row>
    <row r="233" spans="1:34" s="1151" customFormat="1" ht="34" hidden="1" customHeight="1">
      <c r="A233" s="1341" t="s">
        <v>3648</v>
      </c>
      <c r="B233" s="1342"/>
      <c r="C233" s="1343"/>
      <c r="D233" s="1355" t="s">
        <v>3692</v>
      </c>
      <c r="E233" s="1356" t="s">
        <v>4110</v>
      </c>
      <c r="F233" s="1357" t="s">
        <v>2178</v>
      </c>
      <c r="G233" s="1336"/>
      <c r="H233" s="1336"/>
      <c r="I233" s="1336"/>
      <c r="J233" s="1343"/>
      <c r="K233" s="1355" t="s">
        <v>1542</v>
      </c>
      <c r="L233" s="1358">
        <v>2014</v>
      </c>
      <c r="M233" s="1358" t="s">
        <v>2179</v>
      </c>
      <c r="N233" s="1343"/>
      <c r="O233" s="1343"/>
      <c r="P233" s="1358"/>
      <c r="Q233" s="1359">
        <v>198892000</v>
      </c>
      <c r="R233" s="1358"/>
      <c r="S233" s="1336"/>
      <c r="T233" s="1345" t="str">
        <f t="shared" si="49"/>
        <v>4.13.01</v>
      </c>
      <c r="U233" s="1352" t="str">
        <f t="shared" si="45"/>
        <v>JALAN</v>
      </c>
      <c r="V233" s="1352">
        <f t="shared" si="46"/>
        <v>10</v>
      </c>
      <c r="W233" s="1351">
        <f t="shared" si="50"/>
        <v>19889199</v>
      </c>
      <c r="X233" s="1351"/>
      <c r="Y233" s="1351"/>
      <c r="Z233" s="1351">
        <f t="shared" si="47"/>
        <v>0</v>
      </c>
      <c r="AA233" s="1351">
        <f t="shared" si="51"/>
        <v>19889199</v>
      </c>
      <c r="AB233" s="1351">
        <f t="shared" si="52"/>
        <v>19889199</v>
      </c>
      <c r="AC233" s="1351">
        <f t="shared" si="53"/>
        <v>19889199</v>
      </c>
      <c r="AD233" s="1351">
        <f t="shared" si="54"/>
        <v>19889199</v>
      </c>
      <c r="AE233" s="1351">
        <f t="shared" si="55"/>
        <v>19889199</v>
      </c>
      <c r="AF233" s="1345">
        <f t="shared" si="48"/>
        <v>2014</v>
      </c>
      <c r="AG233" s="1360">
        <f t="shared" si="56"/>
        <v>99446005</v>
      </c>
      <c r="AH233" s="1350">
        <f t="shared" si="57"/>
        <v>99445995</v>
      </c>
    </row>
    <row r="234" spans="1:34" s="1151" customFormat="1" ht="34" hidden="1" customHeight="1">
      <c r="A234" s="1341" t="s">
        <v>3648</v>
      </c>
      <c r="B234" s="1342"/>
      <c r="C234" s="1343"/>
      <c r="D234" s="1355" t="s">
        <v>3691</v>
      </c>
      <c r="E234" s="1356" t="s">
        <v>4110</v>
      </c>
      <c r="F234" s="1357" t="s">
        <v>2180</v>
      </c>
      <c r="G234" s="1336"/>
      <c r="H234" s="1336"/>
      <c r="I234" s="1336"/>
      <c r="J234" s="1343"/>
      <c r="K234" s="1355" t="s">
        <v>3690</v>
      </c>
      <c r="L234" s="1358">
        <v>2014</v>
      </c>
      <c r="M234" s="1358" t="s">
        <v>2181</v>
      </c>
      <c r="N234" s="1343"/>
      <c r="O234" s="1343"/>
      <c r="P234" s="1358"/>
      <c r="Q234" s="1359">
        <v>198945000</v>
      </c>
      <c r="R234" s="1358"/>
      <c r="S234" s="1336"/>
      <c r="T234" s="1345" t="str">
        <f t="shared" si="49"/>
        <v>4.13.01</v>
      </c>
      <c r="U234" s="1352" t="str">
        <f t="shared" si="45"/>
        <v>JALAN</v>
      </c>
      <c r="V234" s="1352">
        <f t="shared" si="46"/>
        <v>10</v>
      </c>
      <c r="W234" s="1351">
        <f t="shared" si="50"/>
        <v>19894499</v>
      </c>
      <c r="X234" s="1351"/>
      <c r="Y234" s="1351"/>
      <c r="Z234" s="1351">
        <f t="shared" si="47"/>
        <v>0</v>
      </c>
      <c r="AA234" s="1351">
        <f t="shared" si="51"/>
        <v>19894499</v>
      </c>
      <c r="AB234" s="1351">
        <f t="shared" si="52"/>
        <v>19894499</v>
      </c>
      <c r="AC234" s="1351">
        <f t="shared" si="53"/>
        <v>19894499</v>
      </c>
      <c r="AD234" s="1351">
        <f t="shared" si="54"/>
        <v>19894499</v>
      </c>
      <c r="AE234" s="1351">
        <f t="shared" si="55"/>
        <v>19894499</v>
      </c>
      <c r="AF234" s="1345">
        <f t="shared" si="48"/>
        <v>2014</v>
      </c>
      <c r="AG234" s="1360">
        <f t="shared" si="56"/>
        <v>99472505</v>
      </c>
      <c r="AH234" s="1350">
        <f t="shared" si="57"/>
        <v>99472495</v>
      </c>
    </row>
    <row r="235" spans="1:34" s="1151" customFormat="1" ht="34" hidden="1" customHeight="1">
      <c r="A235" s="1341" t="s">
        <v>3648</v>
      </c>
      <c r="B235" s="1342"/>
      <c r="C235" s="1343"/>
      <c r="D235" s="1355" t="s">
        <v>3689</v>
      </c>
      <c r="E235" s="1356" t="s">
        <v>4112</v>
      </c>
      <c r="F235" s="1357" t="s">
        <v>926</v>
      </c>
      <c r="G235" s="1336"/>
      <c r="H235" s="1336"/>
      <c r="I235" s="1336"/>
      <c r="J235" s="1343"/>
      <c r="K235" s="1355" t="s">
        <v>1223</v>
      </c>
      <c r="L235" s="1358">
        <v>2014</v>
      </c>
      <c r="M235" s="1358" t="s">
        <v>2182</v>
      </c>
      <c r="N235" s="1343"/>
      <c r="O235" s="1343"/>
      <c r="P235" s="1358"/>
      <c r="Q235" s="1359">
        <v>197849000</v>
      </c>
      <c r="R235" s="1358"/>
      <c r="S235" s="1336"/>
      <c r="T235" s="1345" t="str">
        <f t="shared" si="49"/>
        <v>4.13.01</v>
      </c>
      <c r="U235" s="1352" t="str">
        <f t="shared" si="45"/>
        <v>JALAN</v>
      </c>
      <c r="V235" s="1352">
        <f t="shared" si="46"/>
        <v>10</v>
      </c>
      <c r="W235" s="1351">
        <f t="shared" si="50"/>
        <v>19784899</v>
      </c>
      <c r="X235" s="1351"/>
      <c r="Y235" s="1351"/>
      <c r="Z235" s="1351">
        <f t="shared" si="47"/>
        <v>0</v>
      </c>
      <c r="AA235" s="1351">
        <f t="shared" si="51"/>
        <v>19784899</v>
      </c>
      <c r="AB235" s="1351">
        <f t="shared" si="52"/>
        <v>19784899</v>
      </c>
      <c r="AC235" s="1351">
        <f t="shared" si="53"/>
        <v>19784899</v>
      </c>
      <c r="AD235" s="1351">
        <f t="shared" si="54"/>
        <v>19784899</v>
      </c>
      <c r="AE235" s="1351">
        <f t="shared" si="55"/>
        <v>19784899</v>
      </c>
      <c r="AF235" s="1345">
        <f t="shared" si="48"/>
        <v>2014</v>
      </c>
      <c r="AG235" s="1360">
        <f t="shared" si="56"/>
        <v>98924505</v>
      </c>
      <c r="AH235" s="1350">
        <f t="shared" si="57"/>
        <v>98924495</v>
      </c>
    </row>
    <row r="236" spans="1:34" s="1151" customFormat="1" ht="34" hidden="1" customHeight="1">
      <c r="A236" s="1341" t="s">
        <v>3648</v>
      </c>
      <c r="B236" s="1342"/>
      <c r="C236" s="1343"/>
      <c r="D236" s="1355" t="s">
        <v>3688</v>
      </c>
      <c r="E236" s="1356" t="s">
        <v>4110</v>
      </c>
      <c r="F236" s="1357" t="s">
        <v>2183</v>
      </c>
      <c r="G236" s="1336"/>
      <c r="H236" s="1336"/>
      <c r="I236" s="1336"/>
      <c r="J236" s="1343"/>
      <c r="K236" s="1355" t="s">
        <v>1536</v>
      </c>
      <c r="L236" s="1358">
        <v>2014</v>
      </c>
      <c r="M236" s="1358" t="s">
        <v>2184</v>
      </c>
      <c r="N236" s="1343"/>
      <c r="O236" s="1343"/>
      <c r="P236" s="1358"/>
      <c r="Q236" s="1359">
        <v>198950000</v>
      </c>
      <c r="R236" s="1358"/>
      <c r="S236" s="1336"/>
      <c r="T236" s="1345" t="str">
        <f t="shared" si="49"/>
        <v>4.13.01</v>
      </c>
      <c r="U236" s="1352" t="str">
        <f t="shared" si="45"/>
        <v>JALAN</v>
      </c>
      <c r="V236" s="1352">
        <f t="shared" si="46"/>
        <v>10</v>
      </c>
      <c r="W236" s="1351">
        <f t="shared" si="50"/>
        <v>19894999</v>
      </c>
      <c r="X236" s="1351"/>
      <c r="Y236" s="1351"/>
      <c r="Z236" s="1351">
        <f t="shared" si="47"/>
        <v>0</v>
      </c>
      <c r="AA236" s="1351">
        <f t="shared" si="51"/>
        <v>19894999</v>
      </c>
      <c r="AB236" s="1351">
        <f t="shared" si="52"/>
        <v>19894999</v>
      </c>
      <c r="AC236" s="1351">
        <f t="shared" si="53"/>
        <v>19894999</v>
      </c>
      <c r="AD236" s="1351">
        <f t="shared" si="54"/>
        <v>19894999</v>
      </c>
      <c r="AE236" s="1351">
        <f t="shared" si="55"/>
        <v>19894999</v>
      </c>
      <c r="AF236" s="1345">
        <f t="shared" si="48"/>
        <v>2014</v>
      </c>
      <c r="AG236" s="1360">
        <f t="shared" si="56"/>
        <v>99475005</v>
      </c>
      <c r="AH236" s="1350">
        <f t="shared" si="57"/>
        <v>99474995</v>
      </c>
    </row>
    <row r="237" spans="1:34" s="1151" customFormat="1" ht="34" hidden="1" customHeight="1">
      <c r="A237" s="1341" t="s">
        <v>3648</v>
      </c>
      <c r="B237" s="1342"/>
      <c r="C237" s="1343"/>
      <c r="D237" s="1355" t="s">
        <v>3687</v>
      </c>
      <c r="E237" s="1356" t="s">
        <v>4110</v>
      </c>
      <c r="F237" s="1357" t="s">
        <v>2185</v>
      </c>
      <c r="G237" s="1336"/>
      <c r="H237" s="1336"/>
      <c r="I237" s="1336"/>
      <c r="J237" s="1343"/>
      <c r="K237" s="1355" t="s">
        <v>3686</v>
      </c>
      <c r="L237" s="1358">
        <v>2014</v>
      </c>
      <c r="M237" s="1358" t="s">
        <v>2186</v>
      </c>
      <c r="N237" s="1343"/>
      <c r="O237" s="1343"/>
      <c r="P237" s="1358"/>
      <c r="Q237" s="1359">
        <v>198928000</v>
      </c>
      <c r="R237" s="1358"/>
      <c r="S237" s="1336"/>
      <c r="T237" s="1345" t="str">
        <f t="shared" si="49"/>
        <v>4.13.01</v>
      </c>
      <c r="U237" s="1352" t="str">
        <f t="shared" si="45"/>
        <v>JALAN</v>
      </c>
      <c r="V237" s="1352">
        <f t="shared" si="46"/>
        <v>10</v>
      </c>
      <c r="W237" s="1351">
        <f t="shared" si="50"/>
        <v>19892799</v>
      </c>
      <c r="X237" s="1351"/>
      <c r="Y237" s="1351"/>
      <c r="Z237" s="1351">
        <f t="shared" si="47"/>
        <v>0</v>
      </c>
      <c r="AA237" s="1351">
        <f t="shared" si="51"/>
        <v>19892799</v>
      </c>
      <c r="AB237" s="1351">
        <f t="shared" si="52"/>
        <v>19892799</v>
      </c>
      <c r="AC237" s="1351">
        <f t="shared" si="53"/>
        <v>19892799</v>
      </c>
      <c r="AD237" s="1351">
        <f t="shared" si="54"/>
        <v>19892799</v>
      </c>
      <c r="AE237" s="1351">
        <f t="shared" si="55"/>
        <v>19892799</v>
      </c>
      <c r="AF237" s="1345">
        <f t="shared" si="48"/>
        <v>2014</v>
      </c>
      <c r="AG237" s="1360">
        <f t="shared" si="56"/>
        <v>99464005</v>
      </c>
      <c r="AH237" s="1350">
        <f t="shared" si="57"/>
        <v>99463995</v>
      </c>
    </row>
    <row r="238" spans="1:34" s="1151" customFormat="1" ht="34" hidden="1" customHeight="1">
      <c r="A238" s="1341" t="s">
        <v>3648</v>
      </c>
      <c r="B238" s="1342"/>
      <c r="C238" s="1343"/>
      <c r="D238" s="1355" t="s">
        <v>3685</v>
      </c>
      <c r="E238" s="1356"/>
      <c r="F238" s="1357"/>
      <c r="G238" s="1336"/>
      <c r="H238" s="1336"/>
      <c r="I238" s="1336"/>
      <c r="J238" s="1343"/>
      <c r="K238" s="1355" t="s">
        <v>3684</v>
      </c>
      <c r="L238" s="1362">
        <v>2015</v>
      </c>
      <c r="M238" s="1358"/>
      <c r="N238" s="1343"/>
      <c r="O238" s="1343"/>
      <c r="P238" s="1358"/>
      <c r="Q238" s="1396">
        <v>1909350000</v>
      </c>
      <c r="R238" s="1358"/>
      <c r="S238" s="1336"/>
      <c r="T238" s="1345" t="str">
        <f t="shared" si="49"/>
        <v>4.13.01</v>
      </c>
      <c r="U238" s="1352" t="str">
        <f t="shared" si="45"/>
        <v>JALAN</v>
      </c>
      <c r="V238" s="1352">
        <f t="shared" si="46"/>
        <v>10</v>
      </c>
      <c r="W238" s="1351">
        <f t="shared" si="50"/>
        <v>190934999</v>
      </c>
      <c r="X238" s="1351"/>
      <c r="Y238" s="1351"/>
      <c r="Z238" s="1351"/>
      <c r="AA238" s="1351">
        <f t="shared" si="51"/>
        <v>190934999</v>
      </c>
      <c r="AB238" s="1351">
        <f t="shared" si="52"/>
        <v>190934999</v>
      </c>
      <c r="AC238" s="1351">
        <f t="shared" si="53"/>
        <v>190934999</v>
      </c>
      <c r="AD238" s="1351">
        <f t="shared" si="54"/>
        <v>190934999</v>
      </c>
      <c r="AE238" s="1351">
        <f t="shared" si="55"/>
        <v>190934999</v>
      </c>
      <c r="AF238" s="1345">
        <f t="shared" si="48"/>
        <v>2015</v>
      </c>
      <c r="AG238" s="1360">
        <f t="shared" si="56"/>
        <v>954675005</v>
      </c>
      <c r="AH238" s="1350">
        <f t="shared" si="57"/>
        <v>954674995</v>
      </c>
    </row>
    <row r="239" spans="1:34" s="1151" customFormat="1" ht="34" hidden="1" customHeight="1">
      <c r="A239" s="1341" t="s">
        <v>3648</v>
      </c>
      <c r="B239" s="1342"/>
      <c r="C239" s="1343"/>
      <c r="D239" s="1355" t="s">
        <v>3683</v>
      </c>
      <c r="E239" s="1356"/>
      <c r="F239" s="1358"/>
      <c r="G239" s="1336"/>
      <c r="H239" s="1336"/>
      <c r="I239" s="1336"/>
      <c r="J239" s="1343"/>
      <c r="K239" s="1355" t="s">
        <v>3682</v>
      </c>
      <c r="L239" s="1362">
        <v>2015</v>
      </c>
      <c r="M239" s="1358"/>
      <c r="N239" s="1343"/>
      <c r="O239" s="1343"/>
      <c r="P239" s="1358"/>
      <c r="Q239" s="1396">
        <v>1805245000</v>
      </c>
      <c r="R239" s="1358"/>
      <c r="S239" s="1336"/>
      <c r="T239" s="1345" t="str">
        <f t="shared" si="49"/>
        <v>4.13.01</v>
      </c>
      <c r="U239" s="1352" t="str">
        <f t="shared" si="45"/>
        <v>JALAN</v>
      </c>
      <c r="V239" s="1352">
        <f t="shared" si="46"/>
        <v>10</v>
      </c>
      <c r="W239" s="1351">
        <f t="shared" si="50"/>
        <v>180524499</v>
      </c>
      <c r="X239" s="1351"/>
      <c r="Y239" s="1351"/>
      <c r="Z239" s="1351"/>
      <c r="AA239" s="1351">
        <f t="shared" si="51"/>
        <v>180524499</v>
      </c>
      <c r="AB239" s="1351">
        <f t="shared" si="52"/>
        <v>180524499</v>
      </c>
      <c r="AC239" s="1351">
        <f t="shared" si="53"/>
        <v>180524499</v>
      </c>
      <c r="AD239" s="1351">
        <f t="shared" si="54"/>
        <v>180524499</v>
      </c>
      <c r="AE239" s="1351">
        <f t="shared" si="55"/>
        <v>180524499</v>
      </c>
      <c r="AF239" s="1345">
        <f t="shared" si="48"/>
        <v>2015</v>
      </c>
      <c r="AG239" s="1360">
        <f t="shared" si="56"/>
        <v>902622505</v>
      </c>
      <c r="AH239" s="1350">
        <f t="shared" si="57"/>
        <v>902622495</v>
      </c>
    </row>
    <row r="240" spans="1:34" s="1151" customFormat="1" ht="34" hidden="1" customHeight="1">
      <c r="A240" s="1341" t="s">
        <v>3648</v>
      </c>
      <c r="B240" s="1342"/>
      <c r="C240" s="1343"/>
      <c r="D240" s="1355" t="s">
        <v>3681</v>
      </c>
      <c r="E240" s="1356"/>
      <c r="F240" s="1358"/>
      <c r="G240" s="1336"/>
      <c r="H240" s="1336"/>
      <c r="I240" s="1336"/>
      <c r="J240" s="1343"/>
      <c r="K240" s="1355" t="s">
        <v>3680</v>
      </c>
      <c r="L240" s="1362">
        <v>2015</v>
      </c>
      <c r="M240" s="1358"/>
      <c r="N240" s="1343"/>
      <c r="O240" s="1343"/>
      <c r="P240" s="1358"/>
      <c r="Q240" s="1396">
        <v>1913500000</v>
      </c>
      <c r="R240" s="1358"/>
      <c r="S240" s="1336"/>
      <c r="T240" s="1345" t="str">
        <f t="shared" si="49"/>
        <v>4.13.01</v>
      </c>
      <c r="U240" s="1352" t="str">
        <f t="shared" ref="U240:U263" si="58">VLOOKUP(T240,kelompok,2,0)</f>
        <v>JALAN</v>
      </c>
      <c r="V240" s="1352">
        <f t="shared" ref="V240:V263" si="59">VLOOKUP(T240,MASAMANFAAT,4,0)</f>
        <v>10</v>
      </c>
      <c r="W240" s="1351">
        <f t="shared" si="50"/>
        <v>191349999</v>
      </c>
      <c r="X240" s="1351"/>
      <c r="Y240" s="1351"/>
      <c r="Z240" s="1351"/>
      <c r="AA240" s="1351">
        <f t="shared" si="51"/>
        <v>191349999</v>
      </c>
      <c r="AB240" s="1351">
        <f t="shared" si="52"/>
        <v>191349999</v>
      </c>
      <c r="AC240" s="1351">
        <f t="shared" si="53"/>
        <v>191349999</v>
      </c>
      <c r="AD240" s="1351">
        <f t="shared" si="54"/>
        <v>191349999</v>
      </c>
      <c r="AE240" s="1351">
        <f t="shared" si="55"/>
        <v>191349999</v>
      </c>
      <c r="AF240" s="1345">
        <f t="shared" si="48"/>
        <v>2015</v>
      </c>
      <c r="AG240" s="1360">
        <f t="shared" si="56"/>
        <v>956750005</v>
      </c>
      <c r="AH240" s="1350">
        <f t="shared" si="57"/>
        <v>956749995</v>
      </c>
    </row>
    <row r="241" spans="1:34" s="1151" customFormat="1" ht="34" hidden="1" customHeight="1">
      <c r="A241" s="1341" t="s">
        <v>3648</v>
      </c>
      <c r="B241" s="1342"/>
      <c r="C241" s="1343"/>
      <c r="D241" s="1355" t="s">
        <v>3679</v>
      </c>
      <c r="E241" s="1356"/>
      <c r="F241" s="1358"/>
      <c r="G241" s="1336"/>
      <c r="H241" s="1336"/>
      <c r="I241" s="1336"/>
      <c r="J241" s="1343"/>
      <c r="K241" s="1355" t="s">
        <v>3678</v>
      </c>
      <c r="L241" s="1362">
        <v>2015</v>
      </c>
      <c r="M241" s="1358"/>
      <c r="N241" s="1343"/>
      <c r="O241" s="1343"/>
      <c r="P241" s="1358"/>
      <c r="Q241" s="1396">
        <v>2583271560</v>
      </c>
      <c r="R241" s="1358"/>
      <c r="S241" s="1336"/>
      <c r="T241" s="1345" t="str">
        <f t="shared" si="49"/>
        <v>4.13.01</v>
      </c>
      <c r="U241" s="1352" t="str">
        <f t="shared" si="58"/>
        <v>JALAN</v>
      </c>
      <c r="V241" s="1352">
        <f t="shared" si="59"/>
        <v>10</v>
      </c>
      <c r="W241" s="1351">
        <f t="shared" si="50"/>
        <v>258327155</v>
      </c>
      <c r="X241" s="1351"/>
      <c r="Y241" s="1351"/>
      <c r="Z241" s="1351"/>
      <c r="AA241" s="1351">
        <f t="shared" si="51"/>
        <v>258327155</v>
      </c>
      <c r="AB241" s="1351">
        <f t="shared" si="52"/>
        <v>258327155</v>
      </c>
      <c r="AC241" s="1351">
        <f t="shared" si="53"/>
        <v>258327155</v>
      </c>
      <c r="AD241" s="1351">
        <f t="shared" si="54"/>
        <v>258327155</v>
      </c>
      <c r="AE241" s="1351">
        <f t="shared" si="55"/>
        <v>258327155</v>
      </c>
      <c r="AF241" s="1345">
        <f t="shared" si="48"/>
        <v>2015</v>
      </c>
      <c r="AG241" s="1360">
        <f t="shared" si="56"/>
        <v>1291635785</v>
      </c>
      <c r="AH241" s="1350">
        <f t="shared" si="57"/>
        <v>1291635775</v>
      </c>
    </row>
    <row r="242" spans="1:34" s="1151" customFormat="1" ht="34" hidden="1" customHeight="1">
      <c r="A242" s="1341" t="s">
        <v>3648</v>
      </c>
      <c r="B242" s="1342"/>
      <c r="C242" s="1343"/>
      <c r="D242" s="1355" t="s">
        <v>3677</v>
      </c>
      <c r="E242" s="1356"/>
      <c r="F242" s="1358"/>
      <c r="G242" s="1336"/>
      <c r="H242" s="1336"/>
      <c r="I242" s="1336"/>
      <c r="J242" s="1343"/>
      <c r="K242" s="1355"/>
      <c r="L242" s="1362">
        <v>2015</v>
      </c>
      <c r="M242" s="1358"/>
      <c r="N242" s="1343"/>
      <c r="O242" s="1343"/>
      <c r="P242" s="1358"/>
      <c r="Q242" s="1396">
        <v>1329751000</v>
      </c>
      <c r="R242" s="1358"/>
      <c r="S242" s="1336"/>
      <c r="T242" s="1345" t="str">
        <f t="shared" si="49"/>
        <v>4.13.01</v>
      </c>
      <c r="U242" s="1352" t="str">
        <f t="shared" si="58"/>
        <v>JALAN</v>
      </c>
      <c r="V242" s="1352">
        <f t="shared" si="59"/>
        <v>10</v>
      </c>
      <c r="W242" s="1351">
        <f t="shared" si="50"/>
        <v>132975099</v>
      </c>
      <c r="X242" s="1351"/>
      <c r="Y242" s="1351"/>
      <c r="Z242" s="1351"/>
      <c r="AA242" s="1351">
        <f t="shared" si="51"/>
        <v>132975099</v>
      </c>
      <c r="AB242" s="1351">
        <f t="shared" si="52"/>
        <v>132975099</v>
      </c>
      <c r="AC242" s="1351">
        <f t="shared" si="53"/>
        <v>132975099</v>
      </c>
      <c r="AD242" s="1351">
        <f t="shared" si="54"/>
        <v>132975099</v>
      </c>
      <c r="AE242" s="1351">
        <f t="shared" si="55"/>
        <v>132975099</v>
      </c>
      <c r="AF242" s="1345">
        <f t="shared" si="48"/>
        <v>2015</v>
      </c>
      <c r="AG242" s="1360">
        <f t="shared" si="56"/>
        <v>664875505</v>
      </c>
      <c r="AH242" s="1350">
        <f t="shared" si="57"/>
        <v>664875495</v>
      </c>
    </row>
    <row r="243" spans="1:34" s="1151" customFormat="1" ht="34" hidden="1" customHeight="1">
      <c r="A243" s="1341" t="s">
        <v>3648</v>
      </c>
      <c r="B243" s="1342"/>
      <c r="C243" s="1343"/>
      <c r="D243" s="1355" t="s">
        <v>3676</v>
      </c>
      <c r="E243" s="1356"/>
      <c r="F243" s="1358"/>
      <c r="G243" s="1336"/>
      <c r="H243" s="1336"/>
      <c r="I243" s="1336"/>
      <c r="J243" s="1343"/>
      <c r="K243" s="1355" t="s">
        <v>3675</v>
      </c>
      <c r="L243" s="1362">
        <v>2015</v>
      </c>
      <c r="M243" s="1358"/>
      <c r="N243" s="1343"/>
      <c r="O243" s="1343"/>
      <c r="P243" s="1358"/>
      <c r="Q243" s="1396">
        <v>1967490000</v>
      </c>
      <c r="R243" s="1358"/>
      <c r="S243" s="1336"/>
      <c r="T243" s="1345" t="str">
        <f t="shared" si="49"/>
        <v>4.13.01</v>
      </c>
      <c r="U243" s="1352" t="str">
        <f t="shared" si="58"/>
        <v>JALAN</v>
      </c>
      <c r="V243" s="1352">
        <f t="shared" si="59"/>
        <v>10</v>
      </c>
      <c r="W243" s="1351">
        <f t="shared" si="50"/>
        <v>196748999</v>
      </c>
      <c r="X243" s="1351"/>
      <c r="Y243" s="1351"/>
      <c r="Z243" s="1351"/>
      <c r="AA243" s="1351">
        <f t="shared" si="51"/>
        <v>196748999</v>
      </c>
      <c r="AB243" s="1351">
        <f t="shared" si="52"/>
        <v>196748999</v>
      </c>
      <c r="AC243" s="1351">
        <f t="shared" si="53"/>
        <v>196748999</v>
      </c>
      <c r="AD243" s="1351">
        <f t="shared" si="54"/>
        <v>196748999</v>
      </c>
      <c r="AE243" s="1351">
        <f t="shared" si="55"/>
        <v>196748999</v>
      </c>
      <c r="AF243" s="1345">
        <f t="shared" si="48"/>
        <v>2015</v>
      </c>
      <c r="AG243" s="1360">
        <f t="shared" si="56"/>
        <v>983745005</v>
      </c>
      <c r="AH243" s="1350">
        <f t="shared" si="57"/>
        <v>983744995</v>
      </c>
    </row>
    <row r="244" spans="1:34" s="1151" customFormat="1" ht="34" hidden="1" customHeight="1">
      <c r="A244" s="1341" t="s">
        <v>3648</v>
      </c>
      <c r="B244" s="1342"/>
      <c r="C244" s="1343"/>
      <c r="D244" s="1355" t="s">
        <v>3674</v>
      </c>
      <c r="E244" s="1356"/>
      <c r="F244" s="1358"/>
      <c r="G244" s="1336"/>
      <c r="H244" s="1336"/>
      <c r="I244" s="1336"/>
      <c r="J244" s="1343"/>
      <c r="K244" s="1355" t="s">
        <v>1294</v>
      </c>
      <c r="L244" s="1362">
        <v>2015</v>
      </c>
      <c r="M244" s="1358"/>
      <c r="N244" s="1343"/>
      <c r="O244" s="1343"/>
      <c r="P244" s="1358"/>
      <c r="Q244" s="1396">
        <v>1980868000</v>
      </c>
      <c r="R244" s="1358"/>
      <c r="S244" s="1336"/>
      <c r="T244" s="1345" t="str">
        <f t="shared" si="49"/>
        <v>4.13.01</v>
      </c>
      <c r="U244" s="1352" t="str">
        <f t="shared" si="58"/>
        <v>JALAN</v>
      </c>
      <c r="V244" s="1352">
        <f t="shared" si="59"/>
        <v>10</v>
      </c>
      <c r="W244" s="1351">
        <f t="shared" si="50"/>
        <v>198086799</v>
      </c>
      <c r="X244" s="1351"/>
      <c r="Y244" s="1351"/>
      <c r="Z244" s="1351"/>
      <c r="AA244" s="1351">
        <f t="shared" si="51"/>
        <v>198086799</v>
      </c>
      <c r="AB244" s="1351">
        <f t="shared" si="52"/>
        <v>198086799</v>
      </c>
      <c r="AC244" s="1351">
        <f t="shared" si="53"/>
        <v>198086799</v>
      </c>
      <c r="AD244" s="1351">
        <f t="shared" si="54"/>
        <v>198086799</v>
      </c>
      <c r="AE244" s="1351">
        <f t="shared" si="55"/>
        <v>198086799</v>
      </c>
      <c r="AF244" s="1345">
        <f t="shared" si="48"/>
        <v>2015</v>
      </c>
      <c r="AG244" s="1360">
        <f t="shared" si="56"/>
        <v>990434005</v>
      </c>
      <c r="AH244" s="1350">
        <f t="shared" si="57"/>
        <v>990433995</v>
      </c>
    </row>
    <row r="245" spans="1:34" s="1151" customFormat="1" ht="34" hidden="1" customHeight="1">
      <c r="A245" s="1341" t="s">
        <v>3648</v>
      </c>
      <c r="B245" s="1342"/>
      <c r="C245" s="1343"/>
      <c r="D245" s="1355" t="s">
        <v>3673</v>
      </c>
      <c r="E245" s="1356"/>
      <c r="F245" s="1358"/>
      <c r="G245" s="1336"/>
      <c r="H245" s="1336"/>
      <c r="I245" s="1336"/>
      <c r="J245" s="1343"/>
      <c r="K245" s="1355" t="s">
        <v>3672</v>
      </c>
      <c r="L245" s="1362">
        <v>2015</v>
      </c>
      <c r="M245" s="1358"/>
      <c r="N245" s="1343"/>
      <c r="O245" s="1343"/>
      <c r="P245" s="1358"/>
      <c r="Q245" s="1396">
        <v>1908325000</v>
      </c>
      <c r="R245" s="1358"/>
      <c r="S245" s="1336"/>
      <c r="T245" s="1345" t="str">
        <f t="shared" si="49"/>
        <v>4.13.01</v>
      </c>
      <c r="U245" s="1352" t="str">
        <f t="shared" si="58"/>
        <v>JALAN</v>
      </c>
      <c r="V245" s="1352">
        <f t="shared" si="59"/>
        <v>10</v>
      </c>
      <c r="W245" s="1351">
        <f t="shared" si="50"/>
        <v>190832499</v>
      </c>
      <c r="X245" s="1351"/>
      <c r="Y245" s="1351"/>
      <c r="Z245" s="1351"/>
      <c r="AA245" s="1351">
        <f t="shared" si="51"/>
        <v>190832499</v>
      </c>
      <c r="AB245" s="1351">
        <f t="shared" si="52"/>
        <v>190832499</v>
      </c>
      <c r="AC245" s="1351">
        <f t="shared" si="53"/>
        <v>190832499</v>
      </c>
      <c r="AD245" s="1351">
        <f t="shared" si="54"/>
        <v>190832499</v>
      </c>
      <c r="AE245" s="1351">
        <f t="shared" si="55"/>
        <v>190832499</v>
      </c>
      <c r="AF245" s="1345">
        <f t="shared" si="48"/>
        <v>2015</v>
      </c>
      <c r="AG245" s="1360">
        <f t="shared" si="56"/>
        <v>954162505</v>
      </c>
      <c r="AH245" s="1350">
        <f t="shared" si="57"/>
        <v>954162495</v>
      </c>
    </row>
    <row r="246" spans="1:34" s="1151" customFormat="1" ht="34" hidden="1" customHeight="1">
      <c r="A246" s="1341" t="s">
        <v>3648</v>
      </c>
      <c r="B246" s="1342"/>
      <c r="C246" s="1343"/>
      <c r="D246" s="1355" t="s">
        <v>3671</v>
      </c>
      <c r="E246" s="1356"/>
      <c r="F246" s="1358"/>
      <c r="G246" s="1336"/>
      <c r="H246" s="1336"/>
      <c r="I246" s="1336"/>
      <c r="J246" s="1343"/>
      <c r="K246" s="1355"/>
      <c r="L246" s="1362">
        <v>2015</v>
      </c>
      <c r="M246" s="1358"/>
      <c r="N246" s="1343"/>
      <c r="O246" s="1343"/>
      <c r="P246" s="1358"/>
      <c r="Q246" s="1396">
        <v>1861239000</v>
      </c>
      <c r="R246" s="1358"/>
      <c r="S246" s="1336"/>
      <c r="T246" s="1345" t="str">
        <f t="shared" si="49"/>
        <v>4.13.01</v>
      </c>
      <c r="U246" s="1352" t="str">
        <f t="shared" si="58"/>
        <v>JALAN</v>
      </c>
      <c r="V246" s="1352">
        <f t="shared" si="59"/>
        <v>10</v>
      </c>
      <c r="W246" s="1351">
        <f t="shared" si="50"/>
        <v>186123899</v>
      </c>
      <c r="X246" s="1351"/>
      <c r="Y246" s="1351"/>
      <c r="Z246" s="1351"/>
      <c r="AA246" s="1351">
        <f t="shared" si="51"/>
        <v>186123899</v>
      </c>
      <c r="AB246" s="1351">
        <f t="shared" si="52"/>
        <v>186123899</v>
      </c>
      <c r="AC246" s="1351">
        <f t="shared" si="53"/>
        <v>186123899</v>
      </c>
      <c r="AD246" s="1351">
        <f t="shared" si="54"/>
        <v>186123899</v>
      </c>
      <c r="AE246" s="1351">
        <f t="shared" si="55"/>
        <v>186123899</v>
      </c>
      <c r="AF246" s="1345">
        <f t="shared" si="48"/>
        <v>2015</v>
      </c>
      <c r="AG246" s="1360">
        <f t="shared" si="56"/>
        <v>930619505</v>
      </c>
      <c r="AH246" s="1350">
        <f t="shared" si="57"/>
        <v>930619495</v>
      </c>
    </row>
    <row r="247" spans="1:34" s="1151" customFormat="1" ht="34" hidden="1" customHeight="1">
      <c r="A247" s="1341" t="s">
        <v>3648</v>
      </c>
      <c r="B247" s="1342"/>
      <c r="C247" s="1343"/>
      <c r="D247" s="1355" t="s">
        <v>3670</v>
      </c>
      <c r="E247" s="1356"/>
      <c r="F247" s="1358"/>
      <c r="G247" s="1336"/>
      <c r="H247" s="1336"/>
      <c r="I247" s="1336"/>
      <c r="J247" s="1343"/>
      <c r="K247" s="1355" t="s">
        <v>1355</v>
      </c>
      <c r="L247" s="1362">
        <v>2015</v>
      </c>
      <c r="M247" s="1358"/>
      <c r="N247" s="1343"/>
      <c r="O247" s="1343"/>
      <c r="P247" s="1358"/>
      <c r="Q247" s="1396">
        <v>193360000</v>
      </c>
      <c r="R247" s="1358"/>
      <c r="S247" s="1336"/>
      <c r="T247" s="1345" t="str">
        <f t="shared" si="49"/>
        <v>4.13.01</v>
      </c>
      <c r="U247" s="1352" t="str">
        <f t="shared" si="58"/>
        <v>JALAN</v>
      </c>
      <c r="V247" s="1352">
        <f t="shared" si="59"/>
        <v>10</v>
      </c>
      <c r="W247" s="1351">
        <f t="shared" si="50"/>
        <v>19335999</v>
      </c>
      <c r="X247" s="1351"/>
      <c r="Y247" s="1351"/>
      <c r="Z247" s="1351"/>
      <c r="AA247" s="1351">
        <f t="shared" si="51"/>
        <v>19335999</v>
      </c>
      <c r="AB247" s="1351">
        <f t="shared" si="52"/>
        <v>19335999</v>
      </c>
      <c r="AC247" s="1351">
        <f t="shared" si="53"/>
        <v>19335999</v>
      </c>
      <c r="AD247" s="1351">
        <f t="shared" si="54"/>
        <v>19335999</v>
      </c>
      <c r="AE247" s="1351">
        <f t="shared" si="55"/>
        <v>19335999</v>
      </c>
      <c r="AF247" s="1345">
        <f t="shared" si="48"/>
        <v>2015</v>
      </c>
      <c r="AG247" s="1360">
        <f t="shared" si="56"/>
        <v>96680005</v>
      </c>
      <c r="AH247" s="1350">
        <f t="shared" si="57"/>
        <v>96679995</v>
      </c>
    </row>
    <row r="248" spans="1:34" s="1151" customFormat="1" ht="34" hidden="1" customHeight="1">
      <c r="A248" s="1341" t="s">
        <v>3648</v>
      </c>
      <c r="B248" s="1342"/>
      <c r="C248" s="1343"/>
      <c r="D248" s="1355" t="s">
        <v>3669</v>
      </c>
      <c r="E248" s="1356"/>
      <c r="F248" s="1358"/>
      <c r="G248" s="1336"/>
      <c r="H248" s="1336"/>
      <c r="I248" s="1336"/>
      <c r="J248" s="1343"/>
      <c r="K248" s="1355" t="s">
        <v>3668</v>
      </c>
      <c r="L248" s="1362">
        <v>2015</v>
      </c>
      <c r="M248" s="1358"/>
      <c r="N248" s="1343"/>
      <c r="O248" s="1343"/>
      <c r="P248" s="1358"/>
      <c r="Q248" s="1396">
        <v>192938000</v>
      </c>
      <c r="R248" s="1358"/>
      <c r="S248" s="1336"/>
      <c r="T248" s="1345" t="str">
        <f t="shared" si="49"/>
        <v>4.13.01</v>
      </c>
      <c r="U248" s="1352" t="str">
        <f t="shared" si="58"/>
        <v>JALAN</v>
      </c>
      <c r="V248" s="1352">
        <f t="shared" si="59"/>
        <v>10</v>
      </c>
      <c r="W248" s="1351">
        <f t="shared" si="50"/>
        <v>19293799</v>
      </c>
      <c r="X248" s="1351"/>
      <c r="Y248" s="1351"/>
      <c r="Z248" s="1351"/>
      <c r="AA248" s="1351">
        <f t="shared" si="51"/>
        <v>19293799</v>
      </c>
      <c r="AB248" s="1351">
        <f t="shared" si="52"/>
        <v>19293799</v>
      </c>
      <c r="AC248" s="1351">
        <f t="shared" si="53"/>
        <v>19293799</v>
      </c>
      <c r="AD248" s="1351">
        <f t="shared" si="54"/>
        <v>19293799</v>
      </c>
      <c r="AE248" s="1351">
        <f t="shared" si="55"/>
        <v>19293799</v>
      </c>
      <c r="AF248" s="1345">
        <f t="shared" si="48"/>
        <v>2015</v>
      </c>
      <c r="AG248" s="1360">
        <f t="shared" si="56"/>
        <v>96469005</v>
      </c>
      <c r="AH248" s="1350">
        <f t="shared" si="57"/>
        <v>96468995</v>
      </c>
    </row>
    <row r="249" spans="1:34" s="1151" customFormat="1" ht="34" hidden="1" customHeight="1">
      <c r="A249" s="1341" t="s">
        <v>3648</v>
      </c>
      <c r="B249" s="1342"/>
      <c r="C249" s="1343"/>
      <c r="D249" s="1355" t="s">
        <v>3667</v>
      </c>
      <c r="E249" s="1356"/>
      <c r="F249" s="1358"/>
      <c r="G249" s="1336"/>
      <c r="H249" s="1336"/>
      <c r="I249" s="1336"/>
      <c r="J249" s="1343"/>
      <c r="K249" s="1355" t="s">
        <v>3649</v>
      </c>
      <c r="L249" s="1362">
        <v>2015</v>
      </c>
      <c r="M249" s="1358"/>
      <c r="N249" s="1343"/>
      <c r="O249" s="1343"/>
      <c r="P249" s="1358"/>
      <c r="Q249" s="1396">
        <v>183837400</v>
      </c>
      <c r="R249" s="1358"/>
      <c r="S249" s="1336"/>
      <c r="T249" s="1345" t="str">
        <f t="shared" si="49"/>
        <v>4.13.01</v>
      </c>
      <c r="U249" s="1352" t="str">
        <f t="shared" si="58"/>
        <v>JALAN</v>
      </c>
      <c r="V249" s="1352">
        <f t="shared" si="59"/>
        <v>10</v>
      </c>
      <c r="W249" s="1351">
        <f t="shared" si="50"/>
        <v>18383739</v>
      </c>
      <c r="X249" s="1351"/>
      <c r="Y249" s="1351"/>
      <c r="Z249" s="1351"/>
      <c r="AA249" s="1351">
        <f t="shared" si="51"/>
        <v>18383739</v>
      </c>
      <c r="AB249" s="1351">
        <f t="shared" si="52"/>
        <v>18383739</v>
      </c>
      <c r="AC249" s="1351">
        <f t="shared" si="53"/>
        <v>18383739</v>
      </c>
      <c r="AD249" s="1351">
        <f t="shared" si="54"/>
        <v>18383739</v>
      </c>
      <c r="AE249" s="1351">
        <f t="shared" si="55"/>
        <v>18383739</v>
      </c>
      <c r="AF249" s="1345">
        <f t="shared" si="48"/>
        <v>2015</v>
      </c>
      <c r="AG249" s="1360">
        <f t="shared" si="56"/>
        <v>91918705</v>
      </c>
      <c r="AH249" s="1350">
        <f t="shared" si="57"/>
        <v>91918695</v>
      </c>
    </row>
    <row r="250" spans="1:34" s="1151" customFormat="1" ht="34" hidden="1" customHeight="1">
      <c r="A250" s="1341" t="s">
        <v>3648</v>
      </c>
      <c r="B250" s="1342"/>
      <c r="C250" s="1343"/>
      <c r="D250" s="1355" t="s">
        <v>3666</v>
      </c>
      <c r="E250" s="1356"/>
      <c r="F250" s="1358"/>
      <c r="G250" s="1336"/>
      <c r="H250" s="1336"/>
      <c r="I250" s="1336"/>
      <c r="J250" s="1343"/>
      <c r="K250" s="1355" t="s">
        <v>3665</v>
      </c>
      <c r="L250" s="1362">
        <v>2015</v>
      </c>
      <c r="M250" s="1358"/>
      <c r="N250" s="1343"/>
      <c r="O250" s="1343"/>
      <c r="P250" s="1358"/>
      <c r="Q250" s="1396">
        <v>193645000</v>
      </c>
      <c r="R250" s="1358"/>
      <c r="S250" s="1336"/>
      <c r="T250" s="1345" t="str">
        <f t="shared" si="49"/>
        <v>4.13.01</v>
      </c>
      <c r="U250" s="1352" t="str">
        <f t="shared" si="58"/>
        <v>JALAN</v>
      </c>
      <c r="V250" s="1352">
        <f t="shared" si="59"/>
        <v>10</v>
      </c>
      <c r="W250" s="1351">
        <f>(Q250-10)/V250</f>
        <v>19364499</v>
      </c>
      <c r="X250" s="1351"/>
      <c r="Y250" s="1351"/>
      <c r="Z250" s="1351"/>
      <c r="AA250" s="1351">
        <f t="shared" si="51"/>
        <v>19364499</v>
      </c>
      <c r="AB250" s="1351">
        <f t="shared" si="52"/>
        <v>19364499</v>
      </c>
      <c r="AC250" s="1351">
        <f t="shared" si="53"/>
        <v>19364499</v>
      </c>
      <c r="AD250" s="1351">
        <f t="shared" si="54"/>
        <v>19364499</v>
      </c>
      <c r="AE250" s="1351">
        <f t="shared" si="55"/>
        <v>19364499</v>
      </c>
      <c r="AF250" s="1345">
        <f t="shared" si="48"/>
        <v>2015</v>
      </c>
      <c r="AG250" s="1360">
        <f t="shared" si="56"/>
        <v>96822505</v>
      </c>
      <c r="AH250" s="1350">
        <f t="shared" si="57"/>
        <v>96822495</v>
      </c>
    </row>
    <row r="251" spans="1:34" s="1151" customFormat="1" ht="34" hidden="1" customHeight="1">
      <c r="A251" s="1341" t="s">
        <v>3648</v>
      </c>
      <c r="B251" s="1342"/>
      <c r="C251" s="1343"/>
      <c r="D251" s="1355" t="s">
        <v>3664</v>
      </c>
      <c r="E251" s="1356"/>
      <c r="F251" s="1358"/>
      <c r="G251" s="1336"/>
      <c r="H251" s="1336"/>
      <c r="I251" s="1336"/>
      <c r="J251" s="1343"/>
      <c r="K251" s="1355" t="s">
        <v>3646</v>
      </c>
      <c r="L251" s="1362">
        <v>2015</v>
      </c>
      <c r="M251" s="1358"/>
      <c r="N251" s="1343"/>
      <c r="O251" s="1343"/>
      <c r="P251" s="1358"/>
      <c r="Q251" s="1396">
        <v>184411200</v>
      </c>
      <c r="R251" s="1358"/>
      <c r="S251" s="1336"/>
      <c r="T251" s="1345" t="str">
        <f t="shared" si="49"/>
        <v>4.13.01</v>
      </c>
      <c r="U251" s="1352" t="str">
        <f t="shared" si="58"/>
        <v>JALAN</v>
      </c>
      <c r="V251" s="1352">
        <f t="shared" si="59"/>
        <v>10</v>
      </c>
      <c r="W251" s="1351">
        <f t="shared" si="50"/>
        <v>18441119</v>
      </c>
      <c r="X251" s="1351"/>
      <c r="Y251" s="1351"/>
      <c r="Z251" s="1351"/>
      <c r="AA251" s="1351">
        <f t="shared" si="51"/>
        <v>18441119</v>
      </c>
      <c r="AB251" s="1351">
        <f t="shared" si="52"/>
        <v>18441119</v>
      </c>
      <c r="AC251" s="1351">
        <f t="shared" si="53"/>
        <v>18441119</v>
      </c>
      <c r="AD251" s="1351">
        <f t="shared" si="54"/>
        <v>18441119</v>
      </c>
      <c r="AE251" s="1351">
        <f t="shared" si="55"/>
        <v>18441119</v>
      </c>
      <c r="AF251" s="1345">
        <f t="shared" si="48"/>
        <v>2015</v>
      </c>
      <c r="AG251" s="1360">
        <f t="shared" si="56"/>
        <v>92205605</v>
      </c>
      <c r="AH251" s="1350">
        <f t="shared" si="57"/>
        <v>92205595</v>
      </c>
    </row>
    <row r="252" spans="1:34" s="1151" customFormat="1" ht="34" hidden="1" customHeight="1">
      <c r="A252" s="1341"/>
      <c r="B252" s="1342"/>
      <c r="C252" s="1343"/>
      <c r="D252" s="1355"/>
      <c r="E252" s="1356"/>
      <c r="F252" s="1358"/>
      <c r="G252" s="1336"/>
      <c r="H252" s="1336"/>
      <c r="I252" s="1336"/>
      <c r="J252" s="1343"/>
      <c r="K252" s="1355"/>
      <c r="L252" s="1362"/>
      <c r="M252" s="1358"/>
      <c r="N252" s="1343"/>
      <c r="O252" s="1343"/>
      <c r="P252" s="1358"/>
      <c r="Q252" s="1396"/>
      <c r="R252" s="1358"/>
      <c r="S252" s="1336"/>
      <c r="T252" s="1345"/>
      <c r="U252" s="1352"/>
      <c r="V252" s="1352"/>
      <c r="W252" s="1351"/>
      <c r="X252" s="1351"/>
      <c r="Y252" s="1351"/>
      <c r="Z252" s="1351"/>
      <c r="AA252" s="1351"/>
      <c r="AB252" s="1351"/>
      <c r="AC252" s="1351"/>
      <c r="AD252" s="1351"/>
      <c r="AE252" s="1351"/>
      <c r="AF252" s="1345"/>
      <c r="AG252" s="1360"/>
      <c r="AH252" s="1350"/>
    </row>
    <row r="253" spans="1:34" s="1151" customFormat="1" ht="34" hidden="1" customHeight="1">
      <c r="A253" s="1341" t="s">
        <v>3648</v>
      </c>
      <c r="B253" s="1342"/>
      <c r="C253" s="1343"/>
      <c r="D253" s="1355" t="s">
        <v>3663</v>
      </c>
      <c r="E253" s="1356"/>
      <c r="F253" s="1358"/>
      <c r="G253" s="1336"/>
      <c r="H253" s="1336"/>
      <c r="I253" s="1336"/>
      <c r="J253" s="1343"/>
      <c r="K253" s="1355" t="s">
        <v>2024</v>
      </c>
      <c r="L253" s="1362">
        <v>2015</v>
      </c>
      <c r="M253" s="1358"/>
      <c r="N253" s="1343"/>
      <c r="O253" s="1343"/>
      <c r="P253" s="1358"/>
      <c r="Q253" s="1396">
        <v>193597000</v>
      </c>
      <c r="R253" s="1358"/>
      <c r="S253" s="1336"/>
      <c r="T253" s="1345" t="str">
        <f t="shared" si="49"/>
        <v>4.13.01</v>
      </c>
      <c r="U253" s="1352" t="str">
        <f t="shared" si="58"/>
        <v>JALAN</v>
      </c>
      <c r="V253" s="1352">
        <f t="shared" si="59"/>
        <v>10</v>
      </c>
      <c r="W253" s="1351">
        <f t="shared" si="50"/>
        <v>19359699</v>
      </c>
      <c r="X253" s="1351"/>
      <c r="Y253" s="1351"/>
      <c r="Z253" s="1351"/>
      <c r="AA253" s="1351">
        <f t="shared" si="51"/>
        <v>19359699</v>
      </c>
      <c r="AB253" s="1351">
        <f t="shared" si="52"/>
        <v>19359699</v>
      </c>
      <c r="AC253" s="1351">
        <f t="shared" si="53"/>
        <v>19359699</v>
      </c>
      <c r="AD253" s="1351">
        <f t="shared" si="54"/>
        <v>19359699</v>
      </c>
      <c r="AE253" s="1351">
        <f t="shared" si="55"/>
        <v>19359699</v>
      </c>
      <c r="AF253" s="1345">
        <f t="shared" si="48"/>
        <v>2015</v>
      </c>
      <c r="AG253" s="1360">
        <f t="shared" si="56"/>
        <v>96798505</v>
      </c>
      <c r="AH253" s="1350">
        <f t="shared" si="57"/>
        <v>96798495</v>
      </c>
    </row>
    <row r="254" spans="1:34" s="1151" customFormat="1" ht="34" hidden="1" customHeight="1">
      <c r="A254" s="1341" t="s">
        <v>3648</v>
      </c>
      <c r="B254" s="1342"/>
      <c r="C254" s="1343"/>
      <c r="D254" s="1355" t="s">
        <v>3662</v>
      </c>
      <c r="E254" s="1356"/>
      <c r="F254" s="1358"/>
      <c r="G254" s="1336"/>
      <c r="H254" s="1336"/>
      <c r="I254" s="1336"/>
      <c r="J254" s="1343"/>
      <c r="K254" s="1355" t="s">
        <v>1606</v>
      </c>
      <c r="L254" s="1362">
        <v>2015</v>
      </c>
      <c r="M254" s="1358"/>
      <c r="N254" s="1343"/>
      <c r="O254" s="1343"/>
      <c r="P254" s="1358"/>
      <c r="Q254" s="1396">
        <v>193476000</v>
      </c>
      <c r="R254" s="1358"/>
      <c r="S254" s="1336"/>
      <c r="T254" s="1345" t="str">
        <f t="shared" si="49"/>
        <v>4.13.01</v>
      </c>
      <c r="U254" s="1352" t="str">
        <f t="shared" si="58"/>
        <v>JALAN</v>
      </c>
      <c r="V254" s="1352">
        <f t="shared" si="59"/>
        <v>10</v>
      </c>
      <c r="W254" s="1351">
        <f t="shared" si="50"/>
        <v>19347599</v>
      </c>
      <c r="X254" s="1351"/>
      <c r="Y254" s="1351"/>
      <c r="Z254" s="1351"/>
      <c r="AA254" s="1351">
        <f t="shared" si="51"/>
        <v>19347599</v>
      </c>
      <c r="AB254" s="1351">
        <f t="shared" si="52"/>
        <v>19347599</v>
      </c>
      <c r="AC254" s="1351">
        <f t="shared" si="53"/>
        <v>19347599</v>
      </c>
      <c r="AD254" s="1351">
        <f t="shared" si="54"/>
        <v>19347599</v>
      </c>
      <c r="AE254" s="1351">
        <f t="shared" si="55"/>
        <v>19347599</v>
      </c>
      <c r="AF254" s="1345">
        <f t="shared" si="48"/>
        <v>2015</v>
      </c>
      <c r="AG254" s="1360">
        <f t="shared" si="56"/>
        <v>96738005</v>
      </c>
      <c r="AH254" s="1350">
        <f t="shared" si="57"/>
        <v>96737995</v>
      </c>
    </row>
    <row r="255" spans="1:34" s="1151" customFormat="1" ht="34" hidden="1" customHeight="1">
      <c r="A255" s="1341" t="s">
        <v>3648</v>
      </c>
      <c r="B255" s="1342"/>
      <c r="C255" s="1343"/>
      <c r="D255" s="1355" t="s">
        <v>3661</v>
      </c>
      <c r="E255" s="1356"/>
      <c r="F255" s="1358"/>
      <c r="G255" s="1336"/>
      <c r="H255" s="1336"/>
      <c r="I255" s="1336"/>
      <c r="J255" s="1343"/>
      <c r="K255" s="1355"/>
      <c r="L255" s="1362">
        <v>2015</v>
      </c>
      <c r="M255" s="1358"/>
      <c r="N255" s="1343"/>
      <c r="O255" s="1343"/>
      <c r="P255" s="1358"/>
      <c r="Q255" s="1396">
        <v>193207000</v>
      </c>
      <c r="R255" s="1358"/>
      <c r="S255" s="1336"/>
      <c r="T255" s="1345" t="str">
        <f t="shared" si="49"/>
        <v>4.13.01</v>
      </c>
      <c r="U255" s="1352" t="str">
        <f t="shared" si="58"/>
        <v>JALAN</v>
      </c>
      <c r="V255" s="1352">
        <f t="shared" si="59"/>
        <v>10</v>
      </c>
      <c r="W255" s="1351">
        <f t="shared" si="50"/>
        <v>19320699</v>
      </c>
      <c r="X255" s="1351"/>
      <c r="Y255" s="1351"/>
      <c r="Z255" s="1351"/>
      <c r="AA255" s="1351">
        <f t="shared" si="51"/>
        <v>19320699</v>
      </c>
      <c r="AB255" s="1351">
        <f t="shared" si="52"/>
        <v>19320699</v>
      </c>
      <c r="AC255" s="1351">
        <f t="shared" si="53"/>
        <v>19320699</v>
      </c>
      <c r="AD255" s="1351">
        <f t="shared" si="54"/>
        <v>19320699</v>
      </c>
      <c r="AE255" s="1351">
        <f t="shared" si="55"/>
        <v>19320699</v>
      </c>
      <c r="AF255" s="1345">
        <f t="shared" si="48"/>
        <v>2015</v>
      </c>
      <c r="AG255" s="1360">
        <f t="shared" si="56"/>
        <v>96603505</v>
      </c>
      <c r="AH255" s="1350">
        <f t="shared" si="57"/>
        <v>96603495</v>
      </c>
    </row>
    <row r="256" spans="1:34" s="1151" customFormat="1" ht="34" hidden="1" customHeight="1">
      <c r="A256" s="1341" t="s">
        <v>3648</v>
      </c>
      <c r="B256" s="1342"/>
      <c r="C256" s="1343"/>
      <c r="D256" s="1355" t="s">
        <v>3660</v>
      </c>
      <c r="E256" s="1356"/>
      <c r="F256" s="1358"/>
      <c r="G256" s="1336"/>
      <c r="H256" s="1336"/>
      <c r="I256" s="1336"/>
      <c r="J256" s="1343"/>
      <c r="K256" s="1355" t="s">
        <v>3659</v>
      </c>
      <c r="L256" s="1362">
        <v>2015</v>
      </c>
      <c r="M256" s="1358"/>
      <c r="N256" s="1343"/>
      <c r="O256" s="1343"/>
      <c r="P256" s="1358"/>
      <c r="Q256" s="1396">
        <v>193476000</v>
      </c>
      <c r="R256" s="1358"/>
      <c r="S256" s="1336"/>
      <c r="T256" s="1345" t="str">
        <f t="shared" si="49"/>
        <v>4.13.01</v>
      </c>
      <c r="U256" s="1352" t="str">
        <f t="shared" si="58"/>
        <v>JALAN</v>
      </c>
      <c r="V256" s="1352">
        <f t="shared" si="59"/>
        <v>10</v>
      </c>
      <c r="W256" s="1351">
        <f t="shared" si="50"/>
        <v>19347599</v>
      </c>
      <c r="X256" s="1351"/>
      <c r="Y256" s="1351"/>
      <c r="Z256" s="1351"/>
      <c r="AA256" s="1351">
        <f t="shared" si="51"/>
        <v>19347599</v>
      </c>
      <c r="AB256" s="1351">
        <f t="shared" si="52"/>
        <v>19347599</v>
      </c>
      <c r="AC256" s="1351">
        <f t="shared" si="53"/>
        <v>19347599</v>
      </c>
      <c r="AD256" s="1351">
        <f t="shared" si="54"/>
        <v>19347599</v>
      </c>
      <c r="AE256" s="1351">
        <f t="shared" si="55"/>
        <v>19347599</v>
      </c>
      <c r="AF256" s="1345">
        <f t="shared" ref="AF256:AF266" si="60">L256</f>
        <v>2015</v>
      </c>
      <c r="AG256" s="1360">
        <f t="shared" si="56"/>
        <v>96738005</v>
      </c>
      <c r="AH256" s="1350">
        <f t="shared" si="57"/>
        <v>96737995</v>
      </c>
    </row>
    <row r="257" spans="1:36" s="1151" customFormat="1" ht="34" hidden="1" customHeight="1">
      <c r="A257" s="1341" t="s">
        <v>3648</v>
      </c>
      <c r="B257" s="1342"/>
      <c r="C257" s="1343"/>
      <c r="D257" s="1355" t="s">
        <v>3658</v>
      </c>
      <c r="E257" s="1356"/>
      <c r="F257" s="1358"/>
      <c r="G257" s="1336"/>
      <c r="H257" s="1336"/>
      <c r="I257" s="1336"/>
      <c r="J257" s="1343"/>
      <c r="K257" s="1355" t="s">
        <v>1536</v>
      </c>
      <c r="L257" s="1362">
        <v>2015</v>
      </c>
      <c r="M257" s="1358"/>
      <c r="N257" s="1343"/>
      <c r="O257" s="1343"/>
      <c r="P257" s="1358"/>
      <c r="Q257" s="1396">
        <v>193597000</v>
      </c>
      <c r="R257" s="1358"/>
      <c r="S257" s="1336"/>
      <c r="T257" s="1345" t="str">
        <f t="shared" si="49"/>
        <v>4.13.01</v>
      </c>
      <c r="U257" s="1352" t="str">
        <f t="shared" si="58"/>
        <v>JALAN</v>
      </c>
      <c r="V257" s="1352">
        <f t="shared" si="59"/>
        <v>10</v>
      </c>
      <c r="W257" s="1351">
        <f t="shared" si="50"/>
        <v>19359699</v>
      </c>
      <c r="X257" s="1351"/>
      <c r="Y257" s="1351"/>
      <c r="Z257" s="1351"/>
      <c r="AA257" s="1351">
        <f t="shared" si="51"/>
        <v>19359699</v>
      </c>
      <c r="AB257" s="1351">
        <f t="shared" si="52"/>
        <v>19359699</v>
      </c>
      <c r="AC257" s="1351">
        <f t="shared" si="53"/>
        <v>19359699</v>
      </c>
      <c r="AD257" s="1351">
        <f t="shared" si="54"/>
        <v>19359699</v>
      </c>
      <c r="AE257" s="1351">
        <f t="shared" si="55"/>
        <v>19359699</v>
      </c>
      <c r="AF257" s="1345">
        <f t="shared" si="60"/>
        <v>2015</v>
      </c>
      <c r="AG257" s="1360">
        <f t="shared" si="56"/>
        <v>96798505</v>
      </c>
      <c r="AH257" s="1350">
        <f t="shared" si="57"/>
        <v>96798495</v>
      </c>
    </row>
    <row r="258" spans="1:36" s="1151" customFormat="1" ht="34" hidden="1" customHeight="1">
      <c r="A258" s="1341" t="s">
        <v>3648</v>
      </c>
      <c r="B258" s="1342"/>
      <c r="C258" s="1343"/>
      <c r="D258" s="1344" t="s">
        <v>3657</v>
      </c>
      <c r="E258" s="1336"/>
      <c r="F258" s="1336"/>
      <c r="G258" s="1336"/>
      <c r="H258" s="1336"/>
      <c r="I258" s="1336"/>
      <c r="J258" s="1343"/>
      <c r="K258" s="1336" t="s">
        <v>3656</v>
      </c>
      <c r="L258" s="1362">
        <v>2015</v>
      </c>
      <c r="M258" s="1358"/>
      <c r="N258" s="1343"/>
      <c r="O258" s="1343"/>
      <c r="P258" s="1343"/>
      <c r="Q258" s="1396">
        <v>99227000</v>
      </c>
      <c r="R258" s="1343"/>
      <c r="S258" s="1336"/>
      <c r="T258" s="1345" t="str">
        <f t="shared" si="49"/>
        <v>4.13.01</v>
      </c>
      <c r="U258" s="1352" t="str">
        <f t="shared" si="58"/>
        <v>JALAN</v>
      </c>
      <c r="V258" s="1352">
        <f t="shared" si="59"/>
        <v>10</v>
      </c>
      <c r="W258" s="1351">
        <f t="shared" si="50"/>
        <v>9922699</v>
      </c>
      <c r="X258" s="1351"/>
      <c r="Y258" s="1351"/>
      <c r="Z258" s="1351"/>
      <c r="AA258" s="1351">
        <f t="shared" si="51"/>
        <v>9922699</v>
      </c>
      <c r="AB258" s="1351">
        <f t="shared" si="52"/>
        <v>9922699</v>
      </c>
      <c r="AC258" s="1351">
        <f t="shared" si="53"/>
        <v>9922699</v>
      </c>
      <c r="AD258" s="1351">
        <f t="shared" si="54"/>
        <v>9922699</v>
      </c>
      <c r="AE258" s="1351">
        <f t="shared" si="55"/>
        <v>9922699</v>
      </c>
      <c r="AF258" s="1345">
        <f t="shared" si="60"/>
        <v>2015</v>
      </c>
      <c r="AG258" s="1360">
        <f t="shared" si="56"/>
        <v>49613505</v>
      </c>
      <c r="AH258" s="1350">
        <f t="shared" si="57"/>
        <v>49613495</v>
      </c>
    </row>
    <row r="259" spans="1:36" s="1151" customFormat="1" ht="34" hidden="1" customHeight="1">
      <c r="A259" s="1341" t="s">
        <v>3648</v>
      </c>
      <c r="B259" s="1342"/>
      <c r="C259" s="1343"/>
      <c r="D259" s="1397" t="s">
        <v>3655</v>
      </c>
      <c r="E259" s="1336"/>
      <c r="F259" s="1336"/>
      <c r="G259" s="1336"/>
      <c r="H259" s="1336"/>
      <c r="I259" s="1336"/>
      <c r="J259" s="1343"/>
      <c r="K259" s="1336" t="s">
        <v>3654</v>
      </c>
      <c r="L259" s="1362">
        <v>2015</v>
      </c>
      <c r="M259" s="1358"/>
      <c r="N259" s="1343"/>
      <c r="O259" s="1343"/>
      <c r="P259" s="1343"/>
      <c r="Q259" s="1396">
        <v>193481000</v>
      </c>
      <c r="R259" s="1343"/>
      <c r="S259" s="1336"/>
      <c r="T259" s="1345" t="str">
        <f t="shared" si="49"/>
        <v>4.13.01</v>
      </c>
      <c r="U259" s="1352" t="str">
        <f t="shared" si="58"/>
        <v>JALAN</v>
      </c>
      <c r="V259" s="1352">
        <f t="shared" si="59"/>
        <v>10</v>
      </c>
      <c r="W259" s="1351">
        <f t="shared" si="50"/>
        <v>19348099</v>
      </c>
      <c r="X259" s="1351"/>
      <c r="Y259" s="1351"/>
      <c r="Z259" s="1351"/>
      <c r="AA259" s="1351">
        <f t="shared" si="51"/>
        <v>19348099</v>
      </c>
      <c r="AB259" s="1351">
        <f t="shared" si="52"/>
        <v>19348099</v>
      </c>
      <c r="AC259" s="1351">
        <f t="shared" si="53"/>
        <v>19348099</v>
      </c>
      <c r="AD259" s="1351">
        <f t="shared" si="54"/>
        <v>19348099</v>
      </c>
      <c r="AE259" s="1351">
        <f t="shared" si="55"/>
        <v>19348099</v>
      </c>
      <c r="AF259" s="1345">
        <f t="shared" si="60"/>
        <v>2015</v>
      </c>
      <c r="AG259" s="1360">
        <f t="shared" si="56"/>
        <v>96740505</v>
      </c>
      <c r="AH259" s="1350">
        <f t="shared" si="57"/>
        <v>96740495</v>
      </c>
    </row>
    <row r="260" spans="1:36" s="1151" customFormat="1" ht="34" hidden="1" customHeight="1">
      <c r="A260" s="1341" t="s">
        <v>3648</v>
      </c>
      <c r="B260" s="1342"/>
      <c r="C260" s="1343"/>
      <c r="D260" s="1397" t="s">
        <v>3653</v>
      </c>
      <c r="E260" s="1336"/>
      <c r="F260" s="1336"/>
      <c r="G260" s="1336"/>
      <c r="H260" s="1336"/>
      <c r="I260" s="1336"/>
      <c r="J260" s="1343"/>
      <c r="K260" s="1336" t="s">
        <v>3652</v>
      </c>
      <c r="L260" s="1358">
        <v>2016</v>
      </c>
      <c r="M260" s="1358"/>
      <c r="N260" s="1343"/>
      <c r="O260" s="1343"/>
      <c r="P260" s="1343"/>
      <c r="Q260" s="1398">
        <v>1808894000</v>
      </c>
      <c r="R260" s="1343"/>
      <c r="S260" s="1336"/>
      <c r="T260" s="1345" t="str">
        <f t="shared" si="49"/>
        <v>4.13.01</v>
      </c>
      <c r="U260" s="1352" t="str">
        <f t="shared" si="58"/>
        <v>JALAN</v>
      </c>
      <c r="V260" s="1352">
        <f t="shared" si="59"/>
        <v>10</v>
      </c>
      <c r="W260" s="1351">
        <f t="shared" si="50"/>
        <v>180889399</v>
      </c>
      <c r="X260" s="1351"/>
      <c r="Y260" s="1351"/>
      <c r="Z260" s="1351"/>
      <c r="AA260" s="1351">
        <f t="shared" si="51"/>
        <v>180889399</v>
      </c>
      <c r="AB260" s="1351">
        <f t="shared" si="52"/>
        <v>180889399</v>
      </c>
      <c r="AC260" s="1351">
        <f t="shared" si="53"/>
        <v>180889399</v>
      </c>
      <c r="AD260" s="1351">
        <f t="shared" si="54"/>
        <v>180889399</v>
      </c>
      <c r="AE260" s="1351">
        <f t="shared" si="55"/>
        <v>180889399</v>
      </c>
      <c r="AF260" s="1345">
        <f t="shared" si="60"/>
        <v>2016</v>
      </c>
      <c r="AG260" s="1360">
        <f t="shared" si="56"/>
        <v>904447005</v>
      </c>
      <c r="AH260" s="1350">
        <f t="shared" si="57"/>
        <v>904446995</v>
      </c>
    </row>
    <row r="261" spans="1:36" s="1151" customFormat="1" ht="34" hidden="1" customHeight="1">
      <c r="A261" s="1341" t="s">
        <v>3648</v>
      </c>
      <c r="B261" s="1342"/>
      <c r="C261" s="1343"/>
      <c r="D261" s="1397" t="s">
        <v>3651</v>
      </c>
      <c r="E261" s="1336"/>
      <c r="F261" s="1336"/>
      <c r="G261" s="1336"/>
      <c r="H261" s="1336"/>
      <c r="I261" s="1336"/>
      <c r="J261" s="1343"/>
      <c r="K261" s="1336" t="s">
        <v>2024</v>
      </c>
      <c r="L261" s="1358">
        <v>2016</v>
      </c>
      <c r="M261" s="1358"/>
      <c r="N261" s="1343"/>
      <c r="O261" s="1343"/>
      <c r="P261" s="1343"/>
      <c r="Q261" s="1398">
        <v>183140000</v>
      </c>
      <c r="R261" s="1343"/>
      <c r="S261" s="1336"/>
      <c r="T261" s="1345" t="str">
        <f t="shared" si="49"/>
        <v>4.13.01</v>
      </c>
      <c r="U261" s="1352" t="str">
        <f t="shared" si="58"/>
        <v>JALAN</v>
      </c>
      <c r="V261" s="1352">
        <f t="shared" si="59"/>
        <v>10</v>
      </c>
      <c r="W261" s="1351">
        <f t="shared" si="50"/>
        <v>18313999</v>
      </c>
      <c r="X261" s="1351"/>
      <c r="Y261" s="1351"/>
      <c r="Z261" s="1351"/>
      <c r="AA261" s="1351">
        <f t="shared" si="51"/>
        <v>18313999</v>
      </c>
      <c r="AB261" s="1351">
        <f t="shared" si="52"/>
        <v>18313999</v>
      </c>
      <c r="AC261" s="1351">
        <f t="shared" si="53"/>
        <v>18313999</v>
      </c>
      <c r="AD261" s="1351">
        <f t="shared" si="54"/>
        <v>18313999</v>
      </c>
      <c r="AE261" s="1351">
        <f t="shared" si="55"/>
        <v>18313999</v>
      </c>
      <c r="AF261" s="1345">
        <f t="shared" si="60"/>
        <v>2016</v>
      </c>
      <c r="AG261" s="1360">
        <f t="shared" si="56"/>
        <v>91570005</v>
      </c>
      <c r="AH261" s="1350">
        <f t="shared" si="57"/>
        <v>91569995</v>
      </c>
    </row>
    <row r="262" spans="1:36" s="1151" customFormat="1" ht="34" hidden="1" customHeight="1">
      <c r="A262" s="1341" t="s">
        <v>3648</v>
      </c>
      <c r="B262" s="1342"/>
      <c r="C262" s="1343"/>
      <c r="D262" s="1397" t="s">
        <v>3650</v>
      </c>
      <c r="E262" s="1336"/>
      <c r="F262" s="1336"/>
      <c r="G262" s="1336"/>
      <c r="H262" s="1336"/>
      <c r="I262" s="1336"/>
      <c r="J262" s="1343"/>
      <c r="K262" s="1336" t="s">
        <v>3649</v>
      </c>
      <c r="L262" s="1358">
        <v>2016</v>
      </c>
      <c r="M262" s="1358"/>
      <c r="N262" s="1343"/>
      <c r="O262" s="1343"/>
      <c r="P262" s="1343"/>
      <c r="Q262" s="1398">
        <v>9329600</v>
      </c>
      <c r="R262" s="1343"/>
      <c r="S262" s="1336"/>
      <c r="T262" s="1345" t="str">
        <f t="shared" si="49"/>
        <v>4.13.01</v>
      </c>
      <c r="U262" s="1352" t="str">
        <f t="shared" si="58"/>
        <v>JALAN</v>
      </c>
      <c r="V262" s="1352">
        <f t="shared" si="59"/>
        <v>10</v>
      </c>
      <c r="W262" s="1351">
        <f t="shared" si="50"/>
        <v>932959</v>
      </c>
      <c r="X262" s="1351"/>
      <c r="Y262" s="1351"/>
      <c r="Z262" s="1351"/>
      <c r="AA262" s="1351">
        <f t="shared" si="51"/>
        <v>932959</v>
      </c>
      <c r="AB262" s="1351">
        <f t="shared" si="52"/>
        <v>932959</v>
      </c>
      <c r="AC262" s="1351">
        <f t="shared" si="53"/>
        <v>932959</v>
      </c>
      <c r="AD262" s="1351">
        <f t="shared" si="54"/>
        <v>932959</v>
      </c>
      <c r="AE262" s="1351">
        <f t="shared" si="55"/>
        <v>932959</v>
      </c>
      <c r="AF262" s="1345">
        <f t="shared" si="60"/>
        <v>2016</v>
      </c>
      <c r="AG262" s="1360">
        <f t="shared" si="56"/>
        <v>4664805</v>
      </c>
      <c r="AH262" s="1350">
        <f t="shared" si="57"/>
        <v>4664795</v>
      </c>
    </row>
    <row r="263" spans="1:36" s="1151" customFormat="1" ht="34" hidden="1" customHeight="1">
      <c r="A263" s="1341" t="s">
        <v>3648</v>
      </c>
      <c r="B263" s="1342"/>
      <c r="C263" s="1343"/>
      <c r="D263" s="1397" t="s">
        <v>3647</v>
      </c>
      <c r="E263" s="1336"/>
      <c r="F263" s="1336"/>
      <c r="G263" s="1336"/>
      <c r="H263" s="1336"/>
      <c r="I263" s="1336"/>
      <c r="J263" s="1343"/>
      <c r="K263" s="1336" t="s">
        <v>3646</v>
      </c>
      <c r="L263" s="1358">
        <v>2016</v>
      </c>
      <c r="M263" s="1358"/>
      <c r="N263" s="1343"/>
      <c r="O263" s="1343"/>
      <c r="P263" s="1343"/>
      <c r="Q263" s="1398">
        <v>9359800</v>
      </c>
      <c r="R263" s="1343"/>
      <c r="S263" s="1336"/>
      <c r="T263" s="1345" t="str">
        <f t="shared" si="49"/>
        <v>4.13.01</v>
      </c>
      <c r="U263" s="1352" t="str">
        <f t="shared" si="58"/>
        <v>JALAN</v>
      </c>
      <c r="V263" s="1352">
        <f t="shared" si="59"/>
        <v>10</v>
      </c>
      <c r="W263" s="1351">
        <f t="shared" si="50"/>
        <v>935979</v>
      </c>
      <c r="X263" s="1351"/>
      <c r="Y263" s="1351"/>
      <c r="Z263" s="1351"/>
      <c r="AA263" s="1351">
        <f t="shared" si="51"/>
        <v>935979</v>
      </c>
      <c r="AB263" s="1351">
        <f t="shared" si="52"/>
        <v>935979</v>
      </c>
      <c r="AC263" s="1351">
        <f t="shared" si="53"/>
        <v>935979</v>
      </c>
      <c r="AD263" s="1351">
        <f t="shared" si="54"/>
        <v>935979</v>
      </c>
      <c r="AE263" s="1351">
        <f t="shared" si="55"/>
        <v>935979</v>
      </c>
      <c r="AF263" s="1345">
        <f t="shared" si="60"/>
        <v>2016</v>
      </c>
      <c r="AG263" s="1360">
        <f t="shared" si="56"/>
        <v>4679905</v>
      </c>
      <c r="AH263" s="1350">
        <f t="shared" si="57"/>
        <v>4679895</v>
      </c>
    </row>
    <row r="264" spans="1:36" s="1151" customFormat="1" ht="34" hidden="1" customHeight="1">
      <c r="A264" s="1341"/>
      <c r="B264" s="1342"/>
      <c r="C264" s="1343"/>
      <c r="D264" s="1397" t="s">
        <v>3406</v>
      </c>
      <c r="E264" s="1336"/>
      <c r="F264" s="1336"/>
      <c r="G264" s="1336"/>
      <c r="H264" s="1336"/>
      <c r="I264" s="1336"/>
      <c r="J264" s="1343"/>
      <c r="K264" s="1336" t="s">
        <v>3409</v>
      </c>
      <c r="L264" s="1358">
        <v>2018</v>
      </c>
      <c r="M264" s="1358"/>
      <c r="N264" s="1343"/>
      <c r="O264" s="1343"/>
      <c r="P264" s="1343"/>
      <c r="Q264" s="1398">
        <v>190298000</v>
      </c>
      <c r="R264" s="1343"/>
      <c r="S264" s="1336"/>
      <c r="T264" s="1345"/>
      <c r="U264" s="1352"/>
      <c r="V264" s="1352"/>
      <c r="W264" s="1351"/>
      <c r="X264" s="1351"/>
      <c r="Y264" s="1351"/>
      <c r="Z264" s="1351"/>
      <c r="AA264" s="1351"/>
      <c r="AB264" s="1351"/>
      <c r="AC264" s="1351"/>
      <c r="AD264" s="1351"/>
      <c r="AE264" s="1351"/>
      <c r="AF264" s="1345">
        <f t="shared" si="60"/>
        <v>2018</v>
      </c>
      <c r="AG264" s="1360">
        <f t="shared" ref="AG264:AG266" si="61">Q264-(AA264+AB264+Y264+AC264+AD264)</f>
        <v>190298000</v>
      </c>
      <c r="AH264" s="1350">
        <f t="shared" si="57"/>
        <v>0</v>
      </c>
    </row>
    <row r="265" spans="1:36" s="1151" customFormat="1" ht="34" hidden="1" customHeight="1">
      <c r="A265" s="1341"/>
      <c r="B265" s="1342"/>
      <c r="C265" s="1343"/>
      <c r="D265" s="1397" t="s">
        <v>3407</v>
      </c>
      <c r="E265" s="1336"/>
      <c r="F265" s="1336"/>
      <c r="G265" s="1336"/>
      <c r="H265" s="1336"/>
      <c r="I265" s="1336"/>
      <c r="J265" s="1343"/>
      <c r="K265" s="1336" t="s">
        <v>3215</v>
      </c>
      <c r="L265" s="1358">
        <v>2018</v>
      </c>
      <c r="M265" s="1358"/>
      <c r="N265" s="1343"/>
      <c r="O265" s="1343"/>
      <c r="P265" s="1343"/>
      <c r="Q265" s="1398">
        <v>189889000</v>
      </c>
      <c r="R265" s="1343"/>
      <c r="S265" s="1336"/>
      <c r="T265" s="1345"/>
      <c r="U265" s="1352"/>
      <c r="V265" s="1352"/>
      <c r="W265" s="1351"/>
      <c r="X265" s="1351"/>
      <c r="Y265" s="1351"/>
      <c r="Z265" s="1351"/>
      <c r="AA265" s="1351"/>
      <c r="AB265" s="1351"/>
      <c r="AC265" s="1351"/>
      <c r="AD265" s="1351"/>
      <c r="AE265" s="1351"/>
      <c r="AF265" s="1345">
        <f t="shared" si="60"/>
        <v>2018</v>
      </c>
      <c r="AG265" s="1360">
        <f t="shared" si="61"/>
        <v>189889000</v>
      </c>
      <c r="AH265" s="1350">
        <f t="shared" si="57"/>
        <v>0</v>
      </c>
    </row>
    <row r="266" spans="1:36" s="1151" customFormat="1" ht="34" hidden="1" customHeight="1">
      <c r="A266" s="1341"/>
      <c r="B266" s="1342"/>
      <c r="C266" s="1343"/>
      <c r="D266" s="1397" t="s">
        <v>3408</v>
      </c>
      <c r="E266" s="1336"/>
      <c r="F266" s="1336"/>
      <c r="G266" s="1336"/>
      <c r="H266" s="1336"/>
      <c r="I266" s="1336"/>
      <c r="J266" s="1343"/>
      <c r="K266" s="1336" t="s">
        <v>3410</v>
      </c>
      <c r="L266" s="1358">
        <v>2018</v>
      </c>
      <c r="M266" s="1358"/>
      <c r="N266" s="1343"/>
      <c r="O266" s="1343"/>
      <c r="P266" s="1343"/>
      <c r="Q266" s="1398">
        <v>190234000</v>
      </c>
      <c r="R266" s="1343"/>
      <c r="S266" s="1336"/>
      <c r="T266" s="1345"/>
      <c r="U266" s="1352"/>
      <c r="V266" s="1352"/>
      <c r="W266" s="1351"/>
      <c r="X266" s="1351"/>
      <c r="Y266" s="1351"/>
      <c r="Z266" s="1351"/>
      <c r="AA266" s="1351"/>
      <c r="AB266" s="1351"/>
      <c r="AC266" s="1351"/>
      <c r="AD266" s="1351"/>
      <c r="AE266" s="1351"/>
      <c r="AF266" s="1345">
        <f t="shared" si="60"/>
        <v>2018</v>
      </c>
      <c r="AG266" s="1360">
        <f t="shared" si="61"/>
        <v>190234000</v>
      </c>
      <c r="AH266" s="1350">
        <f t="shared" si="57"/>
        <v>0</v>
      </c>
    </row>
    <row r="267" spans="1:36" s="1151" customFormat="1" ht="34" hidden="1" customHeight="1">
      <c r="A267" s="1341"/>
      <c r="B267" s="1342"/>
      <c r="C267" s="1343"/>
      <c r="D267" s="1344"/>
      <c r="E267" s="1336"/>
      <c r="F267" s="1336"/>
      <c r="G267" s="1336"/>
      <c r="H267" s="1336"/>
      <c r="I267" s="1336"/>
      <c r="J267" s="1343"/>
      <c r="K267" s="1336"/>
      <c r="L267" s="1358"/>
      <c r="M267" s="1358"/>
      <c r="N267" s="1343"/>
      <c r="O267" s="1343"/>
      <c r="P267" s="1343"/>
      <c r="Q267" s="1343"/>
      <c r="R267" s="1343"/>
      <c r="S267" s="1336"/>
      <c r="T267" s="1345"/>
      <c r="U267" s="1352"/>
      <c r="V267" s="1352"/>
      <c r="W267" s="1351"/>
      <c r="X267" s="1351"/>
      <c r="Y267" s="1351"/>
      <c r="Z267" s="1351"/>
      <c r="AA267" s="1351"/>
      <c r="AB267" s="1351"/>
      <c r="AC267" s="1351"/>
      <c r="AD267" s="1351"/>
      <c r="AE267" s="1351"/>
      <c r="AF267" s="1345"/>
      <c r="AG267" s="1360"/>
      <c r="AH267" s="1399"/>
    </row>
    <row r="268" spans="1:36" s="1151" customFormat="1" ht="34" hidden="1" customHeight="1">
      <c r="A268" s="1341"/>
      <c r="B268" s="1342"/>
      <c r="C268" s="1343" t="s">
        <v>2187</v>
      </c>
      <c r="D268" s="1344" t="s">
        <v>2188</v>
      </c>
      <c r="E268" s="1336"/>
      <c r="F268" s="1343"/>
      <c r="G268" s="1336"/>
      <c r="H268" s="1336"/>
      <c r="I268" s="1336"/>
      <c r="J268" s="1343"/>
      <c r="K268" s="1336"/>
      <c r="L268" s="1358"/>
      <c r="M268" s="1358"/>
      <c r="N268" s="1343"/>
      <c r="O268" s="1343"/>
      <c r="P268" s="1343"/>
      <c r="Q268" s="1348">
        <f>SUM(Q269:Q272)</f>
        <v>1581640808</v>
      </c>
      <c r="R268" s="1343"/>
      <c r="S268" s="1336"/>
      <c r="T268" s="1345"/>
      <c r="U268" s="1352"/>
      <c r="V268" s="1352"/>
      <c r="W268" s="1351"/>
      <c r="X268" s="1351"/>
      <c r="Y268" s="1400">
        <f>SUM(Y269:Y345)</f>
        <v>0</v>
      </c>
      <c r="Z268" s="1401"/>
      <c r="AA268" s="1402">
        <f>SUM(AA269:AA272)</f>
        <v>13511059.399999999</v>
      </c>
      <c r="AB268" s="1402">
        <f>SUM(AB269:AB272)</f>
        <v>13511059.399999999</v>
      </c>
      <c r="AC268" s="1402">
        <f>SUM(AC269:AC272)</f>
        <v>13511059.399999999</v>
      </c>
      <c r="AD268" s="1402">
        <f>SUM(AD269:AD272)</f>
        <v>13511059.399999999</v>
      </c>
      <c r="AE268" s="1402">
        <f>SUM(AE269:AE272)</f>
        <v>31632815.359999999</v>
      </c>
      <c r="AF268" s="1403"/>
      <c r="AG268" s="1404">
        <f>SUM(AG269:AG272)</f>
        <v>1495963755.04</v>
      </c>
      <c r="AH268" s="1405">
        <f>AD268+AC268+AB268+AA268+Y268+AE268</f>
        <v>85677052.959999993</v>
      </c>
      <c r="AJ268" s="1354">
        <f>SUM(AH269:AH272)</f>
        <v>85677052.960000008</v>
      </c>
    </row>
    <row r="269" spans="1:36" s="1151" customFormat="1" ht="34" hidden="1" customHeight="1">
      <c r="A269" s="1341" t="s">
        <v>3640</v>
      </c>
      <c r="B269" s="1342"/>
      <c r="C269" s="1343"/>
      <c r="D269" s="1397" t="s">
        <v>3645</v>
      </c>
      <c r="E269" s="1336" t="s">
        <v>2190</v>
      </c>
      <c r="F269" s="1336"/>
      <c r="G269" s="1336"/>
      <c r="H269" s="1336"/>
      <c r="I269" s="1336"/>
      <c r="J269" s="1343"/>
      <c r="K269" s="1336" t="s">
        <v>3644</v>
      </c>
      <c r="L269" s="1362">
        <v>2015</v>
      </c>
      <c r="M269" s="1358"/>
      <c r="N269" s="1343"/>
      <c r="O269" s="1343"/>
      <c r="P269" s="1343"/>
      <c r="Q269" s="1406">
        <v>193613000</v>
      </c>
      <c r="R269" s="1343"/>
      <c r="S269" s="1336"/>
      <c r="T269" s="1345" t="str">
        <f t="shared" ref="T269:T272" si="62">A269</f>
        <v>4.14.01</v>
      </c>
      <c r="U269" s="1352" t="str">
        <f t="shared" ref="U269:U272" si="63">VLOOKUP(T269,kelompok,2,0)</f>
        <v>Bangunan Air Irigasi</v>
      </c>
      <c r="V269" s="1352">
        <f t="shared" ref="V269:V272" si="64">VLOOKUP(T269,MASAMANFAAT,4,0)</f>
        <v>50</v>
      </c>
      <c r="W269" s="1351">
        <f t="shared" ref="W269:W272" si="65">(Q269-10)/V269</f>
        <v>3872259.8</v>
      </c>
      <c r="X269" s="1351"/>
      <c r="Y269" s="1351">
        <f t="shared" ref="Y269:Y272" si="66">IF(X269&gt;V269,Q269-10,W269*X269)</f>
        <v>0</v>
      </c>
      <c r="Z269" s="1351"/>
      <c r="AA269" s="1351">
        <f t="shared" ref="AA269:AA271" si="67">IF(Q269-10=Y269,0,W269)</f>
        <v>3872259.8</v>
      </c>
      <c r="AB269" s="1351">
        <f t="shared" ref="AB269:AB271" si="68">IF(Q269-10=Y269+AA269,0,W269)</f>
        <v>3872259.8</v>
      </c>
      <c r="AC269" s="1351">
        <f t="shared" ref="AC269:AC271" si="69">IF(Q269-10=Y269+AA269+AB269,0,W269)</f>
        <v>3872259.8</v>
      </c>
      <c r="AD269" s="1351">
        <f t="shared" ref="AD269:AD271" si="70">IF(Q269-10=Y269+AA269+AB269+AC269,0,W269)</f>
        <v>3872259.8</v>
      </c>
      <c r="AE269" s="1351">
        <f t="shared" ref="AE269:AE272" si="71">IF(Q269-10=Y269+AA269+AB269+AC269+AD269,0,W269)</f>
        <v>3872259.8</v>
      </c>
      <c r="AF269" s="1345">
        <f t="shared" ref="AF269:AF277" si="72">L269</f>
        <v>2015</v>
      </c>
      <c r="AG269" s="1360">
        <f>Q269-(AA269+AB269+Y269+AC269+AD269+AE269)</f>
        <v>174251701</v>
      </c>
      <c r="AH269" s="1350">
        <f>AD269+AC269+AB269+AA269+Y269+AE269</f>
        <v>19361299</v>
      </c>
    </row>
    <row r="270" spans="1:36" s="1151" customFormat="1" ht="34" hidden="1" customHeight="1">
      <c r="A270" s="1341" t="s">
        <v>3640</v>
      </c>
      <c r="B270" s="1342"/>
      <c r="C270" s="1343"/>
      <c r="D270" s="1344" t="s">
        <v>3643</v>
      </c>
      <c r="E270" s="1336"/>
      <c r="F270" s="1336"/>
      <c r="G270" s="1336"/>
      <c r="H270" s="1336"/>
      <c r="I270" s="1336"/>
      <c r="J270" s="1343"/>
      <c r="K270" s="1336" t="s">
        <v>3642</v>
      </c>
      <c r="L270" s="1362">
        <v>2015</v>
      </c>
      <c r="M270" s="1358"/>
      <c r="N270" s="1343"/>
      <c r="O270" s="1343"/>
      <c r="P270" s="1343"/>
      <c r="Q270" s="1406">
        <v>199000000</v>
      </c>
      <c r="R270" s="1343"/>
      <c r="S270" s="1336"/>
      <c r="T270" s="1345" t="str">
        <f t="shared" si="62"/>
        <v>4.14.01</v>
      </c>
      <c r="U270" s="1352" t="str">
        <f t="shared" si="63"/>
        <v>Bangunan Air Irigasi</v>
      </c>
      <c r="V270" s="1352">
        <f t="shared" si="64"/>
        <v>50</v>
      </c>
      <c r="W270" s="1351">
        <f t="shared" si="65"/>
        <v>3979999.8</v>
      </c>
      <c r="X270" s="1351"/>
      <c r="Y270" s="1351">
        <f t="shared" si="66"/>
        <v>0</v>
      </c>
      <c r="Z270" s="1351"/>
      <c r="AA270" s="1351">
        <f t="shared" si="67"/>
        <v>3979999.8</v>
      </c>
      <c r="AB270" s="1351">
        <f t="shared" si="68"/>
        <v>3979999.8</v>
      </c>
      <c r="AC270" s="1351">
        <f t="shared" si="69"/>
        <v>3979999.8</v>
      </c>
      <c r="AD270" s="1351">
        <f t="shared" si="70"/>
        <v>3979999.8</v>
      </c>
      <c r="AE270" s="1351">
        <f t="shared" si="71"/>
        <v>3979999.8</v>
      </c>
      <c r="AF270" s="1345">
        <f t="shared" si="72"/>
        <v>2015</v>
      </c>
      <c r="AG270" s="1360">
        <f t="shared" ref="AG270:AG277" si="73">Q270-(AA270+AB270+Y270+AC270+AD270+AE270)</f>
        <v>179100001</v>
      </c>
      <c r="AH270" s="1350">
        <f t="shared" ref="AH270:AH277" si="74">AD270+AC270+AB270+AA270+Y270+AE270</f>
        <v>19899999</v>
      </c>
    </row>
    <row r="271" spans="1:36" s="1151" customFormat="1" ht="34" hidden="1" customHeight="1">
      <c r="A271" s="1341" t="s">
        <v>3640</v>
      </c>
      <c r="B271" s="1342"/>
      <c r="C271" s="1343"/>
      <c r="D271" s="1397" t="s">
        <v>3641</v>
      </c>
      <c r="E271" s="1336"/>
      <c r="F271" s="1336"/>
      <c r="G271" s="1336"/>
      <c r="H271" s="1336"/>
      <c r="I271" s="1336"/>
      <c r="J271" s="1343"/>
      <c r="K271" s="1336" t="s">
        <v>2192</v>
      </c>
      <c r="L271" s="1362">
        <v>2015</v>
      </c>
      <c r="M271" s="1358"/>
      <c r="N271" s="1343"/>
      <c r="O271" s="1343"/>
      <c r="P271" s="1343"/>
      <c r="Q271" s="1406">
        <f>233145000+49795000</f>
        <v>282940000</v>
      </c>
      <c r="R271" s="1343"/>
      <c r="S271" s="1336"/>
      <c r="T271" s="1345" t="str">
        <f t="shared" si="62"/>
        <v>4.14.01</v>
      </c>
      <c r="U271" s="1352" t="str">
        <f t="shared" si="63"/>
        <v>Bangunan Air Irigasi</v>
      </c>
      <c r="V271" s="1352">
        <f t="shared" si="64"/>
        <v>50</v>
      </c>
      <c r="W271" s="1351">
        <f t="shared" si="65"/>
        <v>5658799.7999999998</v>
      </c>
      <c r="X271" s="1351"/>
      <c r="Y271" s="1351">
        <f t="shared" si="66"/>
        <v>0</v>
      </c>
      <c r="Z271" s="1351"/>
      <c r="AA271" s="1351">
        <f t="shared" si="67"/>
        <v>5658799.7999999998</v>
      </c>
      <c r="AB271" s="1351">
        <f t="shared" si="68"/>
        <v>5658799.7999999998</v>
      </c>
      <c r="AC271" s="1351">
        <f t="shared" si="69"/>
        <v>5658799.7999999998</v>
      </c>
      <c r="AD271" s="1351">
        <f t="shared" si="70"/>
        <v>5658799.7999999998</v>
      </c>
      <c r="AE271" s="1351">
        <f t="shared" si="71"/>
        <v>5658799.7999999998</v>
      </c>
      <c r="AF271" s="1345">
        <f t="shared" si="72"/>
        <v>2015</v>
      </c>
      <c r="AG271" s="1360">
        <f t="shared" si="73"/>
        <v>254646001</v>
      </c>
      <c r="AH271" s="1350">
        <f t="shared" si="74"/>
        <v>28293999</v>
      </c>
      <c r="AJ271" s="1151" t="s">
        <v>4114</v>
      </c>
    </row>
    <row r="272" spans="1:36" s="1151" customFormat="1" ht="34" hidden="1" customHeight="1">
      <c r="A272" s="1341" t="s">
        <v>3640</v>
      </c>
      <c r="B272" s="1342"/>
      <c r="C272" s="1343"/>
      <c r="D272" s="1397" t="s">
        <v>3639</v>
      </c>
      <c r="E272" s="1336"/>
      <c r="F272" s="1336"/>
      <c r="G272" s="1336"/>
      <c r="H272" s="1336"/>
      <c r="I272" s="1336"/>
      <c r="J272" s="1343"/>
      <c r="K272" s="1336"/>
      <c r="L272" s="1358">
        <v>2017</v>
      </c>
      <c r="M272" s="1358"/>
      <c r="N272" s="1343"/>
      <c r="O272" s="1343"/>
      <c r="P272" s="1343"/>
      <c r="Q272" s="1406">
        <v>906087808</v>
      </c>
      <c r="R272" s="1343"/>
      <c r="S272" s="1336"/>
      <c r="T272" s="1345" t="str">
        <f t="shared" si="62"/>
        <v>4.14.01</v>
      </c>
      <c r="U272" s="1352" t="str">
        <f t="shared" si="63"/>
        <v>Bangunan Air Irigasi</v>
      </c>
      <c r="V272" s="1352">
        <f t="shared" si="64"/>
        <v>50</v>
      </c>
      <c r="W272" s="1351">
        <f t="shared" si="65"/>
        <v>18121755.960000001</v>
      </c>
      <c r="X272" s="1351"/>
      <c r="Y272" s="1351">
        <f t="shared" si="66"/>
        <v>0</v>
      </c>
      <c r="Z272" s="1351"/>
      <c r="AA272" s="1351"/>
      <c r="AB272" s="1351"/>
      <c r="AC272" s="1351"/>
      <c r="AD272" s="1351"/>
      <c r="AE272" s="1351">
        <f t="shared" si="71"/>
        <v>18121755.960000001</v>
      </c>
      <c r="AF272" s="1345">
        <f t="shared" si="72"/>
        <v>2017</v>
      </c>
      <c r="AG272" s="1360">
        <f t="shared" si="73"/>
        <v>887966052.03999996</v>
      </c>
      <c r="AH272" s="1350">
        <f t="shared" si="74"/>
        <v>18121755.960000001</v>
      </c>
    </row>
    <row r="273" spans="1:36" s="1151" customFormat="1" ht="34" hidden="1" customHeight="1">
      <c r="A273" s="1341"/>
      <c r="B273" s="1342"/>
      <c r="C273" s="1343"/>
      <c r="D273" s="1397" t="s">
        <v>3147</v>
      </c>
      <c r="E273" s="1336"/>
      <c r="F273" s="1336"/>
      <c r="G273" s="1336"/>
      <c r="H273" s="1336"/>
      <c r="I273" s="1336"/>
      <c r="J273" s="1343"/>
      <c r="K273" s="1407" t="s">
        <v>3418</v>
      </c>
      <c r="L273" s="1358">
        <v>2018</v>
      </c>
      <c r="M273" s="1358"/>
      <c r="N273" s="1343"/>
      <c r="O273" s="1343"/>
      <c r="P273" s="1343"/>
      <c r="Q273" s="1406">
        <v>1097599800</v>
      </c>
      <c r="R273" s="1343"/>
      <c r="S273" s="1336"/>
      <c r="T273" s="1345"/>
      <c r="U273" s="1352"/>
      <c r="V273" s="1352"/>
      <c r="W273" s="1351"/>
      <c r="X273" s="1351"/>
      <c r="Y273" s="1351"/>
      <c r="Z273" s="1351"/>
      <c r="AA273" s="1351"/>
      <c r="AB273" s="1351"/>
      <c r="AC273" s="1351"/>
      <c r="AD273" s="1351"/>
      <c r="AE273" s="1351"/>
      <c r="AF273" s="1345">
        <f t="shared" si="72"/>
        <v>2018</v>
      </c>
      <c r="AG273" s="1360">
        <f t="shared" si="73"/>
        <v>1097599800</v>
      </c>
      <c r="AH273" s="1350">
        <f t="shared" si="74"/>
        <v>0</v>
      </c>
    </row>
    <row r="274" spans="1:36" s="1151" customFormat="1" ht="34" hidden="1" customHeight="1">
      <c r="A274" s="1341"/>
      <c r="B274" s="1342"/>
      <c r="C274" s="1343"/>
      <c r="D274" s="1397" t="s">
        <v>3414</v>
      </c>
      <c r="E274" s="1336"/>
      <c r="F274" s="1336"/>
      <c r="G274" s="1336"/>
      <c r="H274" s="1336"/>
      <c r="I274" s="1336"/>
      <c r="J274" s="1343"/>
      <c r="K274" s="1407" t="s">
        <v>1121</v>
      </c>
      <c r="L274" s="1358">
        <v>2018</v>
      </c>
      <c r="M274" s="1358" t="s">
        <v>3436</v>
      </c>
      <c r="N274" s="1343"/>
      <c r="O274" s="1343"/>
      <c r="P274" s="1343"/>
      <c r="Q274" s="1406">
        <v>189925000</v>
      </c>
      <c r="R274" s="1343"/>
      <c r="S274" s="1336"/>
      <c r="T274" s="1345"/>
      <c r="U274" s="1352"/>
      <c r="V274" s="1352"/>
      <c r="W274" s="1351"/>
      <c r="X274" s="1351"/>
      <c r="Y274" s="1351"/>
      <c r="Z274" s="1351"/>
      <c r="AA274" s="1351"/>
      <c r="AB274" s="1351"/>
      <c r="AC274" s="1351"/>
      <c r="AD274" s="1351"/>
      <c r="AE274" s="1351"/>
      <c r="AF274" s="1345">
        <f t="shared" si="72"/>
        <v>2018</v>
      </c>
      <c r="AG274" s="1360">
        <f t="shared" si="73"/>
        <v>189925000</v>
      </c>
      <c r="AH274" s="1350">
        <f t="shared" si="74"/>
        <v>0</v>
      </c>
    </row>
    <row r="275" spans="1:36" s="1151" customFormat="1" ht="34" hidden="1" customHeight="1">
      <c r="A275" s="1341"/>
      <c r="B275" s="1342"/>
      <c r="C275" s="1343"/>
      <c r="D275" s="1397" t="s">
        <v>3415</v>
      </c>
      <c r="E275" s="1336"/>
      <c r="F275" s="1336"/>
      <c r="G275" s="1336"/>
      <c r="H275" s="1336"/>
      <c r="I275" s="1336"/>
      <c r="J275" s="1343"/>
      <c r="K275" s="1407" t="s">
        <v>3419</v>
      </c>
      <c r="L275" s="1358">
        <v>2018</v>
      </c>
      <c r="M275" s="1358" t="s">
        <v>3437</v>
      </c>
      <c r="N275" s="1343"/>
      <c r="O275" s="1343"/>
      <c r="P275" s="1343"/>
      <c r="Q275" s="1406">
        <v>204914000</v>
      </c>
      <c r="R275" s="1343"/>
      <c r="S275" s="1336"/>
      <c r="T275" s="1345"/>
      <c r="U275" s="1352"/>
      <c r="V275" s="1352"/>
      <c r="W275" s="1351"/>
      <c r="X275" s="1351"/>
      <c r="Y275" s="1351"/>
      <c r="Z275" s="1351"/>
      <c r="AA275" s="1351"/>
      <c r="AB275" s="1351"/>
      <c r="AC275" s="1351"/>
      <c r="AD275" s="1351"/>
      <c r="AE275" s="1351"/>
      <c r="AF275" s="1345">
        <f t="shared" si="72"/>
        <v>2018</v>
      </c>
      <c r="AG275" s="1360">
        <f t="shared" si="73"/>
        <v>204914000</v>
      </c>
      <c r="AH275" s="1350">
        <f t="shared" si="74"/>
        <v>0</v>
      </c>
    </row>
    <row r="276" spans="1:36" s="1151" customFormat="1" ht="34" hidden="1" customHeight="1">
      <c r="A276" s="1341"/>
      <c r="B276" s="1342"/>
      <c r="C276" s="1343"/>
      <c r="D276" s="1397" t="s">
        <v>3416</v>
      </c>
      <c r="E276" s="1336"/>
      <c r="F276" s="1336"/>
      <c r="G276" s="1336"/>
      <c r="H276" s="1336"/>
      <c r="I276" s="1336"/>
      <c r="J276" s="1343"/>
      <c r="K276" s="1407" t="s">
        <v>3420</v>
      </c>
      <c r="L276" s="1358">
        <v>2018</v>
      </c>
      <c r="M276" s="1358" t="s">
        <v>3438</v>
      </c>
      <c r="N276" s="1343"/>
      <c r="O276" s="1343"/>
      <c r="P276" s="1343"/>
      <c r="Q276" s="1406">
        <v>155055000</v>
      </c>
      <c r="R276" s="1343"/>
      <c r="S276" s="1336"/>
      <c r="T276" s="1345"/>
      <c r="U276" s="1352"/>
      <c r="V276" s="1352"/>
      <c r="W276" s="1351"/>
      <c r="X276" s="1351"/>
      <c r="Y276" s="1351"/>
      <c r="Z276" s="1351"/>
      <c r="AA276" s="1351"/>
      <c r="AB276" s="1351"/>
      <c r="AC276" s="1351"/>
      <c r="AD276" s="1351"/>
      <c r="AE276" s="1351"/>
      <c r="AF276" s="1345">
        <f t="shared" si="72"/>
        <v>2018</v>
      </c>
      <c r="AG276" s="1360">
        <f t="shared" si="73"/>
        <v>155055000</v>
      </c>
      <c r="AH276" s="1350">
        <f t="shared" si="74"/>
        <v>0</v>
      </c>
    </row>
    <row r="277" spans="1:36" s="1151" customFormat="1" ht="34" hidden="1" customHeight="1">
      <c r="A277" s="1341"/>
      <c r="B277" s="1342"/>
      <c r="C277" s="1343"/>
      <c r="D277" s="1397" t="s">
        <v>3417</v>
      </c>
      <c r="E277" s="1336"/>
      <c r="F277" s="1336"/>
      <c r="G277" s="1336"/>
      <c r="H277" s="1336"/>
      <c r="I277" s="1336"/>
      <c r="J277" s="1343"/>
      <c r="K277" s="1407" t="s">
        <v>3421</v>
      </c>
      <c r="L277" s="1358">
        <v>2018</v>
      </c>
      <c r="M277" s="1358" t="s">
        <v>3439</v>
      </c>
      <c r="N277" s="1343"/>
      <c r="O277" s="1343"/>
      <c r="P277" s="1343"/>
      <c r="Q277" s="1406">
        <v>205102000</v>
      </c>
      <c r="R277" s="1343"/>
      <c r="S277" s="1336"/>
      <c r="T277" s="1345"/>
      <c r="U277" s="1352"/>
      <c r="V277" s="1352"/>
      <c r="W277" s="1351"/>
      <c r="X277" s="1351"/>
      <c r="Y277" s="1351"/>
      <c r="Z277" s="1351"/>
      <c r="AA277" s="1351"/>
      <c r="AB277" s="1351"/>
      <c r="AC277" s="1351"/>
      <c r="AD277" s="1351"/>
      <c r="AE277" s="1351"/>
      <c r="AF277" s="1345">
        <f t="shared" si="72"/>
        <v>2018</v>
      </c>
      <c r="AG277" s="1360">
        <f t="shared" si="73"/>
        <v>205102000</v>
      </c>
      <c r="AH277" s="1350">
        <f t="shared" si="74"/>
        <v>0</v>
      </c>
    </row>
    <row r="278" spans="1:36" s="1151" customFormat="1" ht="34" hidden="1" customHeight="1">
      <c r="A278" s="1341"/>
      <c r="B278" s="1342"/>
      <c r="C278" s="1343"/>
      <c r="D278" s="1397"/>
      <c r="E278" s="1336"/>
      <c r="F278" s="1336"/>
      <c r="G278" s="1336"/>
      <c r="H278" s="1336"/>
      <c r="I278" s="1336"/>
      <c r="J278" s="1343"/>
      <c r="K278" s="1336"/>
      <c r="L278" s="1358"/>
      <c r="M278" s="1358"/>
      <c r="N278" s="1343"/>
      <c r="O278" s="1343"/>
      <c r="P278" s="1343"/>
      <c r="Q278" s="1406"/>
      <c r="R278" s="1343"/>
      <c r="S278" s="1336"/>
      <c r="T278" s="1352"/>
      <c r="U278" s="1352"/>
      <c r="V278" s="1352"/>
      <c r="W278" s="1352"/>
      <c r="X278" s="1352"/>
      <c r="Y278" s="1352"/>
      <c r="Z278" s="1352"/>
      <c r="AA278" s="1352"/>
      <c r="AB278" s="1352"/>
      <c r="AC278" s="1352"/>
      <c r="AD278" s="1352"/>
      <c r="AE278" s="1352"/>
      <c r="AF278" s="1352"/>
      <c r="AG278" s="1352"/>
      <c r="AH278" s="1408"/>
    </row>
    <row r="279" spans="1:36" s="1151" customFormat="1" ht="34" hidden="1" customHeight="1">
      <c r="A279" s="1341"/>
      <c r="B279" s="1342"/>
      <c r="C279" s="1343" t="s">
        <v>2194</v>
      </c>
      <c r="D279" s="1344" t="s">
        <v>2195</v>
      </c>
      <c r="E279" s="1336" t="s">
        <v>1507</v>
      </c>
      <c r="F279" s="1343"/>
      <c r="G279" s="1336"/>
      <c r="H279" s="1336"/>
      <c r="I279" s="1336"/>
      <c r="J279" s="1343"/>
      <c r="K279" s="1336"/>
      <c r="L279" s="1358"/>
      <c r="M279" s="1358"/>
      <c r="N279" s="1343"/>
      <c r="O279" s="1343"/>
      <c r="P279" s="1343"/>
      <c r="Q279" s="1348">
        <v>0</v>
      </c>
      <c r="R279" s="1343"/>
      <c r="S279" s="1336"/>
      <c r="T279" s="1352"/>
      <c r="U279" s="1353"/>
      <c r="V279" s="1352"/>
      <c r="W279" s="1352"/>
      <c r="X279" s="1352"/>
      <c r="Y279" s="1352"/>
      <c r="Z279" s="1352"/>
      <c r="AA279" s="1352"/>
      <c r="AB279" s="1352"/>
      <c r="AC279" s="1352"/>
      <c r="AD279" s="1352"/>
      <c r="AE279" s="1352"/>
      <c r="AF279" s="1352"/>
      <c r="AG279" s="1352"/>
      <c r="AH279" s="1408"/>
    </row>
    <row r="280" spans="1:36" s="1151" customFormat="1" ht="34" hidden="1" customHeight="1">
      <c r="A280" s="1341"/>
      <c r="B280" s="1342"/>
      <c r="C280" s="1343"/>
      <c r="D280" s="1409"/>
      <c r="E280" s="1336"/>
      <c r="F280" s="1336"/>
      <c r="G280" s="1336"/>
      <c r="H280" s="1336"/>
      <c r="I280" s="1336"/>
      <c r="J280" s="1343"/>
      <c r="K280" s="1336"/>
      <c r="L280" s="1358"/>
      <c r="M280" s="1358"/>
      <c r="N280" s="1343"/>
      <c r="O280" s="1343"/>
      <c r="P280" s="1343"/>
      <c r="Q280" s="1343"/>
      <c r="R280" s="1343"/>
      <c r="S280" s="1336"/>
      <c r="T280" s="1352"/>
      <c r="U280" s="1352"/>
      <c r="V280" s="1352"/>
      <c r="W280" s="1352"/>
      <c r="X280" s="1352"/>
      <c r="Y280" s="1352"/>
      <c r="Z280" s="1352"/>
      <c r="AA280" s="1352"/>
      <c r="AB280" s="1352"/>
      <c r="AC280" s="1352"/>
      <c r="AD280" s="1352"/>
      <c r="AE280" s="1352"/>
      <c r="AF280" s="1352"/>
      <c r="AG280" s="1352"/>
      <c r="AH280" s="1408"/>
    </row>
    <row r="281" spans="1:36" s="1151" customFormat="1" ht="34" hidden="1" customHeight="1">
      <c r="A281" s="1341"/>
      <c r="B281" s="1342"/>
      <c r="C281" s="1343" t="s">
        <v>2198</v>
      </c>
      <c r="D281" s="1336" t="s">
        <v>2199</v>
      </c>
      <c r="E281" s="1336"/>
      <c r="F281" s="1343"/>
      <c r="G281" s="1336"/>
      <c r="H281" s="1336"/>
      <c r="I281" s="1336"/>
      <c r="J281" s="1343"/>
      <c r="K281" s="1336"/>
      <c r="L281" s="1358">
        <v>2009</v>
      </c>
      <c r="M281" s="1358"/>
      <c r="N281" s="1343"/>
      <c r="O281" s="1343"/>
      <c r="P281" s="1343"/>
      <c r="Q281" s="1348">
        <f>SUM(Q282:Q353)</f>
        <v>17629413317.360725</v>
      </c>
      <c r="R281" s="1343"/>
      <c r="S281" s="1336"/>
      <c r="T281" s="1352"/>
      <c r="U281" s="1353"/>
      <c r="V281" s="1352"/>
      <c r="W281" s="1352"/>
      <c r="X281" s="1352"/>
      <c r="Y281" s="1410">
        <f>SUM(Y282:Y353)</f>
        <v>0</v>
      </c>
      <c r="Z281" s="1352"/>
      <c r="AA281" s="1410">
        <f>SUM(AA282:AA353)</f>
        <v>587647086.57869065</v>
      </c>
      <c r="AB281" s="1410">
        <f>SUM(AB282:AB353)</f>
        <v>587647086.57869065</v>
      </c>
      <c r="AC281" s="1410">
        <f>SUM(AC282:AC353)</f>
        <v>587647086.57869065</v>
      </c>
      <c r="AD281" s="1410">
        <f>SUM(AD282:AD353)</f>
        <v>587647086.57869065</v>
      </c>
      <c r="AE281" s="1410">
        <f>SUM(AE282:AE353)</f>
        <v>587647086.57869065</v>
      </c>
      <c r="AF281" s="1411"/>
      <c r="AG281" s="1410">
        <f>SUM(AG282:AG353)</f>
        <v>14691177884.467268</v>
      </c>
      <c r="AH281" s="1350">
        <f>AD281+AC281+AB281+AA281+Y281+AE281</f>
        <v>2938235432.8934531</v>
      </c>
      <c r="AJ281" s="1354">
        <f>SUM(AH282:AH353)</f>
        <v>2938235432.8934541</v>
      </c>
    </row>
    <row r="282" spans="1:36" s="1151" customFormat="1" ht="34" hidden="1" customHeight="1">
      <c r="A282" s="1341" t="s">
        <v>3614</v>
      </c>
      <c r="B282" s="1342"/>
      <c r="C282" s="1343"/>
      <c r="D282" s="1355" t="s">
        <v>2202</v>
      </c>
      <c r="E282" s="1336"/>
      <c r="F282" s="1343"/>
      <c r="G282" s="1336"/>
      <c r="H282" s="1336"/>
      <c r="I282" s="1336"/>
      <c r="J282" s="1343"/>
      <c r="K282" s="1336"/>
      <c r="L282" s="1358">
        <v>2009</v>
      </c>
      <c r="M282" s="1358"/>
      <c r="N282" s="1343"/>
      <c r="O282" s="1343"/>
      <c r="P282" s="1358" t="s">
        <v>886</v>
      </c>
      <c r="Q282" s="1359">
        <v>47598737.41278778</v>
      </c>
      <c r="R282" s="1358" t="s">
        <v>966</v>
      </c>
      <c r="S282" s="1336"/>
      <c r="T282" s="1345" t="str">
        <f t="shared" ref="T282:T345" si="75">A282</f>
        <v>4.16.01</v>
      </c>
      <c r="U282" s="1352" t="str">
        <f t="shared" ref="U282:U341" si="76">VLOOKUP(T282,kelompok,2,0)</f>
        <v>Jaringan Air Minum</v>
      </c>
      <c r="V282" s="1352">
        <f t="shared" ref="V282:V341" si="77">VLOOKUP(T282,MASAMANFAAT,4,0)</f>
        <v>30</v>
      </c>
      <c r="W282" s="1351">
        <f t="shared" ref="W282:W345" si="78">(Q282-10)/V282</f>
        <v>1586624.2470929259</v>
      </c>
      <c r="X282" s="1351"/>
      <c r="Y282" s="1351">
        <f t="shared" ref="Y282:Y345" si="79">IF(X282&gt;V282,Q282-10,W282*X282)</f>
        <v>0</v>
      </c>
      <c r="Z282" s="1351"/>
      <c r="AA282" s="1351">
        <f t="shared" ref="AA282:AA345" si="80">IF(Q282-10=Y282,0,W282)</f>
        <v>1586624.2470929259</v>
      </c>
      <c r="AB282" s="1351">
        <f t="shared" ref="AB282:AB345" si="81">IF(Q282-10=Y282+AA282,0,W282)</f>
        <v>1586624.2470929259</v>
      </c>
      <c r="AC282" s="1351">
        <f t="shared" ref="AC282:AC345" si="82">IF(Q282-10=Y282+AA282+AB282,0,W282)</f>
        <v>1586624.2470929259</v>
      </c>
      <c r="AD282" s="1351">
        <f t="shared" ref="AD282:AD345" si="83">IF(Q282-10=Y282+AA282+AB282+AC282,0,W282)</f>
        <v>1586624.2470929259</v>
      </c>
      <c r="AE282" s="1351">
        <f t="shared" ref="AE282:AE345" si="84">IF(Q282-10=Y282+AA282+AB282+AC282+AD282,0,W282)</f>
        <v>1586624.2470929259</v>
      </c>
      <c r="AF282" s="1345">
        <f t="shared" ref="AF282:AF345" si="85">L282</f>
        <v>2009</v>
      </c>
      <c r="AG282" s="1360">
        <f>Q282-(AA282+AB282+Y282+AC282+AD282+AE282)</f>
        <v>39665616.177323148</v>
      </c>
      <c r="AH282" s="1350">
        <f>AD282+AC282+AB282+AA282+Y282+AE282</f>
        <v>7933121.2354646297</v>
      </c>
    </row>
    <row r="283" spans="1:36" s="1151" customFormat="1" ht="34" hidden="1" customHeight="1">
      <c r="A283" s="1341" t="s">
        <v>3614</v>
      </c>
      <c r="B283" s="1342"/>
      <c r="C283" s="1343"/>
      <c r="D283" s="1355" t="s">
        <v>2202</v>
      </c>
      <c r="E283" s="1336"/>
      <c r="F283" s="1343"/>
      <c r="G283" s="1336"/>
      <c r="H283" s="1336"/>
      <c r="I283" s="1336"/>
      <c r="J283" s="1343"/>
      <c r="K283" s="1336"/>
      <c r="L283" s="1358">
        <v>2009</v>
      </c>
      <c r="M283" s="1358"/>
      <c r="N283" s="1343"/>
      <c r="O283" s="1343"/>
      <c r="P283" s="1358" t="s">
        <v>886</v>
      </c>
      <c r="Q283" s="1359">
        <v>47764279.045338631</v>
      </c>
      <c r="R283" s="1358" t="s">
        <v>966</v>
      </c>
      <c r="S283" s="1336"/>
      <c r="T283" s="1345" t="str">
        <f t="shared" si="75"/>
        <v>4.16.01</v>
      </c>
      <c r="U283" s="1352" t="str">
        <f t="shared" si="76"/>
        <v>Jaringan Air Minum</v>
      </c>
      <c r="V283" s="1352">
        <f t="shared" si="77"/>
        <v>30</v>
      </c>
      <c r="W283" s="1351">
        <f t="shared" si="78"/>
        <v>1592142.3015112877</v>
      </c>
      <c r="X283" s="1351"/>
      <c r="Y283" s="1351">
        <f t="shared" si="79"/>
        <v>0</v>
      </c>
      <c r="Z283" s="1351"/>
      <c r="AA283" s="1351">
        <f t="shared" si="80"/>
        <v>1592142.3015112877</v>
      </c>
      <c r="AB283" s="1351">
        <f t="shared" si="81"/>
        <v>1592142.3015112877</v>
      </c>
      <c r="AC283" s="1351">
        <f t="shared" si="82"/>
        <v>1592142.3015112877</v>
      </c>
      <c r="AD283" s="1351">
        <f t="shared" si="83"/>
        <v>1592142.3015112877</v>
      </c>
      <c r="AE283" s="1351">
        <f t="shared" si="84"/>
        <v>1592142.3015112877</v>
      </c>
      <c r="AF283" s="1345">
        <f t="shared" si="85"/>
        <v>2009</v>
      </c>
      <c r="AG283" s="1360">
        <f t="shared" ref="AG283:AG346" si="86">Q283-(AA283+AB283+Y283+AC283+AD283+AE283)</f>
        <v>39803567.537782192</v>
      </c>
      <c r="AH283" s="1350">
        <f t="shared" ref="AH283:AH346" si="87">AD283+AC283+AB283+AA283+Y283+AE283</f>
        <v>7960711.5075564384</v>
      </c>
    </row>
    <row r="284" spans="1:36" s="1151" customFormat="1" ht="34" hidden="1" customHeight="1">
      <c r="A284" s="1341" t="s">
        <v>3614</v>
      </c>
      <c r="B284" s="1342"/>
      <c r="C284" s="1343"/>
      <c r="D284" s="1355" t="s">
        <v>2202</v>
      </c>
      <c r="E284" s="1336"/>
      <c r="F284" s="1343"/>
      <c r="G284" s="1336"/>
      <c r="H284" s="1336"/>
      <c r="I284" s="1336"/>
      <c r="J284" s="1343"/>
      <c r="K284" s="1336"/>
      <c r="L284" s="1358">
        <v>2009</v>
      </c>
      <c r="M284" s="1358"/>
      <c r="N284" s="1343"/>
      <c r="O284" s="1343"/>
      <c r="P284" s="1358" t="s">
        <v>886</v>
      </c>
      <c r="Q284" s="1359">
        <v>47838521.95933114</v>
      </c>
      <c r="R284" s="1358" t="s">
        <v>966</v>
      </c>
      <c r="S284" s="1336"/>
      <c r="T284" s="1345" t="str">
        <f t="shared" si="75"/>
        <v>4.16.01</v>
      </c>
      <c r="U284" s="1352" t="str">
        <f t="shared" si="76"/>
        <v>Jaringan Air Minum</v>
      </c>
      <c r="V284" s="1352">
        <f t="shared" si="77"/>
        <v>30</v>
      </c>
      <c r="W284" s="1351">
        <f t="shared" si="78"/>
        <v>1594617.0653110379</v>
      </c>
      <c r="X284" s="1351"/>
      <c r="Y284" s="1351">
        <f t="shared" si="79"/>
        <v>0</v>
      </c>
      <c r="Z284" s="1351"/>
      <c r="AA284" s="1351">
        <f t="shared" si="80"/>
        <v>1594617.0653110379</v>
      </c>
      <c r="AB284" s="1351">
        <f t="shared" si="81"/>
        <v>1594617.0653110379</v>
      </c>
      <c r="AC284" s="1351">
        <f t="shared" si="82"/>
        <v>1594617.0653110379</v>
      </c>
      <c r="AD284" s="1351">
        <f t="shared" si="83"/>
        <v>1594617.0653110379</v>
      </c>
      <c r="AE284" s="1351">
        <f t="shared" si="84"/>
        <v>1594617.0653110379</v>
      </c>
      <c r="AF284" s="1345">
        <f t="shared" si="85"/>
        <v>2009</v>
      </c>
      <c r="AG284" s="1360">
        <f t="shared" si="86"/>
        <v>39865436.632775947</v>
      </c>
      <c r="AH284" s="1350">
        <f t="shared" si="87"/>
        <v>7973085.3265551897</v>
      </c>
    </row>
    <row r="285" spans="1:36" s="1151" customFormat="1" ht="34" hidden="1" customHeight="1">
      <c r="A285" s="1341" t="s">
        <v>3614</v>
      </c>
      <c r="B285" s="1342"/>
      <c r="C285" s="1343"/>
      <c r="D285" s="1355" t="s">
        <v>2202</v>
      </c>
      <c r="E285" s="1336"/>
      <c r="F285" s="1343"/>
      <c r="G285" s="1336"/>
      <c r="H285" s="1336"/>
      <c r="I285" s="1336"/>
      <c r="J285" s="1343"/>
      <c r="K285" s="1336"/>
      <c r="L285" s="1358">
        <v>2009</v>
      </c>
      <c r="M285" s="1358"/>
      <c r="N285" s="1343"/>
      <c r="O285" s="1343"/>
      <c r="P285" s="1358" t="s">
        <v>886</v>
      </c>
      <c r="Q285" s="1359">
        <v>47672980.326780282</v>
      </c>
      <c r="R285" s="1358" t="s">
        <v>966</v>
      </c>
      <c r="S285" s="1336"/>
      <c r="T285" s="1345" t="str">
        <f t="shared" si="75"/>
        <v>4.16.01</v>
      </c>
      <c r="U285" s="1352" t="str">
        <f t="shared" si="76"/>
        <v>Jaringan Air Minum</v>
      </c>
      <c r="V285" s="1352">
        <f t="shared" si="77"/>
        <v>30</v>
      </c>
      <c r="W285" s="1351">
        <f t="shared" si="78"/>
        <v>1589099.010892676</v>
      </c>
      <c r="X285" s="1351"/>
      <c r="Y285" s="1351">
        <f t="shared" si="79"/>
        <v>0</v>
      </c>
      <c r="Z285" s="1351"/>
      <c r="AA285" s="1351">
        <f t="shared" si="80"/>
        <v>1589099.010892676</v>
      </c>
      <c r="AB285" s="1351">
        <f t="shared" si="81"/>
        <v>1589099.010892676</v>
      </c>
      <c r="AC285" s="1351">
        <f t="shared" si="82"/>
        <v>1589099.010892676</v>
      </c>
      <c r="AD285" s="1351">
        <f t="shared" si="83"/>
        <v>1589099.010892676</v>
      </c>
      <c r="AE285" s="1351">
        <f t="shared" si="84"/>
        <v>1589099.010892676</v>
      </c>
      <c r="AF285" s="1345">
        <f t="shared" si="85"/>
        <v>2009</v>
      </c>
      <c r="AG285" s="1360">
        <f t="shared" si="86"/>
        <v>39727485.272316903</v>
      </c>
      <c r="AH285" s="1350">
        <f t="shared" si="87"/>
        <v>7945495.05446338</v>
      </c>
    </row>
    <row r="286" spans="1:36" s="1151" customFormat="1" ht="34" hidden="1" customHeight="1">
      <c r="A286" s="1341" t="s">
        <v>3614</v>
      </c>
      <c r="B286" s="1342"/>
      <c r="C286" s="1343"/>
      <c r="D286" s="1355" t="s">
        <v>2202</v>
      </c>
      <c r="E286" s="1336"/>
      <c r="F286" s="1343"/>
      <c r="G286" s="1336"/>
      <c r="H286" s="1336"/>
      <c r="I286" s="1336"/>
      <c r="J286" s="1343"/>
      <c r="K286" s="1336"/>
      <c r="L286" s="1358">
        <v>2009</v>
      </c>
      <c r="M286" s="1358"/>
      <c r="N286" s="1343"/>
      <c r="O286" s="1343"/>
      <c r="P286" s="1358" t="s">
        <v>886</v>
      </c>
      <c r="Q286" s="1359">
        <v>47430185.932372369</v>
      </c>
      <c r="R286" s="1358" t="s">
        <v>966</v>
      </c>
      <c r="S286" s="1336"/>
      <c r="T286" s="1345" t="str">
        <f t="shared" si="75"/>
        <v>4.16.01</v>
      </c>
      <c r="U286" s="1352" t="str">
        <f t="shared" si="76"/>
        <v>Jaringan Air Minum</v>
      </c>
      <c r="V286" s="1352">
        <f t="shared" si="77"/>
        <v>30</v>
      </c>
      <c r="W286" s="1351">
        <f t="shared" si="78"/>
        <v>1581005.8644124123</v>
      </c>
      <c r="X286" s="1351"/>
      <c r="Y286" s="1351">
        <f t="shared" si="79"/>
        <v>0</v>
      </c>
      <c r="Z286" s="1351"/>
      <c r="AA286" s="1351">
        <f t="shared" si="80"/>
        <v>1581005.8644124123</v>
      </c>
      <c r="AB286" s="1351">
        <f t="shared" si="81"/>
        <v>1581005.8644124123</v>
      </c>
      <c r="AC286" s="1351">
        <f t="shared" si="82"/>
        <v>1581005.8644124123</v>
      </c>
      <c r="AD286" s="1351">
        <f t="shared" si="83"/>
        <v>1581005.8644124123</v>
      </c>
      <c r="AE286" s="1351">
        <f t="shared" si="84"/>
        <v>1581005.8644124123</v>
      </c>
      <c r="AF286" s="1345">
        <f t="shared" si="85"/>
        <v>2009</v>
      </c>
      <c r="AG286" s="1360">
        <f t="shared" si="86"/>
        <v>39525156.610310309</v>
      </c>
      <c r="AH286" s="1350">
        <f t="shared" si="87"/>
        <v>7905029.3220620612</v>
      </c>
    </row>
    <row r="287" spans="1:36" s="1151" customFormat="1" ht="34" hidden="1" customHeight="1">
      <c r="A287" s="1341" t="s">
        <v>3614</v>
      </c>
      <c r="B287" s="1342"/>
      <c r="C287" s="1343"/>
      <c r="D287" s="1355" t="s">
        <v>2202</v>
      </c>
      <c r="E287" s="1336"/>
      <c r="F287" s="1343"/>
      <c r="G287" s="1336"/>
      <c r="H287" s="1336"/>
      <c r="I287" s="1336"/>
      <c r="J287" s="1343"/>
      <c r="K287" s="1336"/>
      <c r="L287" s="1358">
        <v>2009</v>
      </c>
      <c r="M287" s="1358"/>
      <c r="N287" s="1343"/>
      <c r="O287" s="1343"/>
      <c r="P287" s="1358" t="s">
        <v>886</v>
      </c>
      <c r="Q287" s="1359">
        <v>47653917.956971399</v>
      </c>
      <c r="R287" s="1358" t="s">
        <v>966</v>
      </c>
      <c r="S287" s="1336"/>
      <c r="T287" s="1345" t="str">
        <f t="shared" si="75"/>
        <v>4.16.01</v>
      </c>
      <c r="U287" s="1352" t="str">
        <f t="shared" si="76"/>
        <v>Jaringan Air Minum</v>
      </c>
      <c r="V287" s="1352">
        <f t="shared" si="77"/>
        <v>30</v>
      </c>
      <c r="W287" s="1351">
        <f t="shared" si="78"/>
        <v>1588463.5985657133</v>
      </c>
      <c r="X287" s="1351"/>
      <c r="Y287" s="1351">
        <f t="shared" si="79"/>
        <v>0</v>
      </c>
      <c r="Z287" s="1351"/>
      <c r="AA287" s="1351">
        <f t="shared" si="80"/>
        <v>1588463.5985657133</v>
      </c>
      <c r="AB287" s="1351">
        <f t="shared" si="81"/>
        <v>1588463.5985657133</v>
      </c>
      <c r="AC287" s="1351">
        <f t="shared" si="82"/>
        <v>1588463.5985657133</v>
      </c>
      <c r="AD287" s="1351">
        <f t="shared" si="83"/>
        <v>1588463.5985657133</v>
      </c>
      <c r="AE287" s="1351">
        <f t="shared" si="84"/>
        <v>1588463.5985657133</v>
      </c>
      <c r="AF287" s="1345">
        <f t="shared" si="85"/>
        <v>2009</v>
      </c>
      <c r="AG287" s="1360">
        <f t="shared" si="86"/>
        <v>39711599.964142829</v>
      </c>
      <c r="AH287" s="1350">
        <f t="shared" si="87"/>
        <v>7942317.9928285666</v>
      </c>
    </row>
    <row r="288" spans="1:36" s="1151" customFormat="1" ht="34" hidden="1" customHeight="1">
      <c r="A288" s="1341" t="s">
        <v>3614</v>
      </c>
      <c r="B288" s="1342"/>
      <c r="C288" s="1343"/>
      <c r="D288" s="1355" t="s">
        <v>2202</v>
      </c>
      <c r="E288" s="1336"/>
      <c r="F288" s="1343"/>
      <c r="G288" s="1336"/>
      <c r="H288" s="1336"/>
      <c r="I288" s="1336"/>
      <c r="J288" s="1343"/>
      <c r="K288" s="1336"/>
      <c r="L288" s="1358">
        <v>2009</v>
      </c>
      <c r="M288" s="1358"/>
      <c r="N288" s="1343"/>
      <c r="O288" s="1343"/>
      <c r="P288" s="1358" t="s">
        <v>886</v>
      </c>
      <c r="Q288" s="1359">
        <v>47562619.238413043</v>
      </c>
      <c r="R288" s="1358" t="s">
        <v>966</v>
      </c>
      <c r="S288" s="1336"/>
      <c r="T288" s="1345" t="str">
        <f t="shared" si="75"/>
        <v>4.16.01</v>
      </c>
      <c r="U288" s="1352" t="str">
        <f t="shared" si="76"/>
        <v>Jaringan Air Minum</v>
      </c>
      <c r="V288" s="1352">
        <f t="shared" si="77"/>
        <v>30</v>
      </c>
      <c r="W288" s="1351">
        <f t="shared" si="78"/>
        <v>1585420.3079471015</v>
      </c>
      <c r="X288" s="1351"/>
      <c r="Y288" s="1351">
        <f t="shared" si="79"/>
        <v>0</v>
      </c>
      <c r="Z288" s="1351"/>
      <c r="AA288" s="1351">
        <f t="shared" si="80"/>
        <v>1585420.3079471015</v>
      </c>
      <c r="AB288" s="1351">
        <f t="shared" si="81"/>
        <v>1585420.3079471015</v>
      </c>
      <c r="AC288" s="1351">
        <f t="shared" si="82"/>
        <v>1585420.3079471015</v>
      </c>
      <c r="AD288" s="1351">
        <f t="shared" si="83"/>
        <v>1585420.3079471015</v>
      </c>
      <c r="AE288" s="1351">
        <f t="shared" si="84"/>
        <v>1585420.3079471015</v>
      </c>
      <c r="AF288" s="1345">
        <f t="shared" si="85"/>
        <v>2009</v>
      </c>
      <c r="AG288" s="1360">
        <f t="shared" si="86"/>
        <v>39635517.69867754</v>
      </c>
      <c r="AH288" s="1350">
        <f t="shared" si="87"/>
        <v>7927101.5397355072</v>
      </c>
    </row>
    <row r="289" spans="1:34" s="1151" customFormat="1" ht="34" hidden="1" customHeight="1">
      <c r="A289" s="1341" t="s">
        <v>3614</v>
      </c>
      <c r="B289" s="1342"/>
      <c r="C289" s="1343"/>
      <c r="D289" s="1355" t="s">
        <v>2202</v>
      </c>
      <c r="E289" s="1336"/>
      <c r="F289" s="1343"/>
      <c r="G289" s="1336"/>
      <c r="H289" s="1336"/>
      <c r="I289" s="1336"/>
      <c r="J289" s="1343"/>
      <c r="K289" s="1336"/>
      <c r="L289" s="1358">
        <v>2009</v>
      </c>
      <c r="M289" s="1358"/>
      <c r="N289" s="1343"/>
      <c r="O289" s="1343"/>
      <c r="P289" s="1358" t="s">
        <v>886</v>
      </c>
      <c r="Q289" s="1359">
        <v>47507438.694229431</v>
      </c>
      <c r="R289" s="1358" t="s">
        <v>966</v>
      </c>
      <c r="S289" s="1336"/>
      <c r="T289" s="1345" t="str">
        <f t="shared" si="75"/>
        <v>4.16.01</v>
      </c>
      <c r="U289" s="1352" t="str">
        <f t="shared" si="76"/>
        <v>Jaringan Air Minum</v>
      </c>
      <c r="V289" s="1352">
        <f t="shared" si="77"/>
        <v>30</v>
      </c>
      <c r="W289" s="1351">
        <f t="shared" si="78"/>
        <v>1583580.9564743144</v>
      </c>
      <c r="X289" s="1351"/>
      <c r="Y289" s="1351">
        <f t="shared" si="79"/>
        <v>0</v>
      </c>
      <c r="Z289" s="1351"/>
      <c r="AA289" s="1351">
        <f t="shared" si="80"/>
        <v>1583580.9564743144</v>
      </c>
      <c r="AB289" s="1351">
        <f t="shared" si="81"/>
        <v>1583580.9564743144</v>
      </c>
      <c r="AC289" s="1351">
        <f t="shared" si="82"/>
        <v>1583580.9564743144</v>
      </c>
      <c r="AD289" s="1351">
        <f t="shared" si="83"/>
        <v>1583580.9564743144</v>
      </c>
      <c r="AE289" s="1351">
        <f t="shared" si="84"/>
        <v>1583580.9564743144</v>
      </c>
      <c r="AF289" s="1345">
        <f t="shared" si="85"/>
        <v>2009</v>
      </c>
      <c r="AG289" s="1360">
        <f t="shared" si="86"/>
        <v>39589533.911857858</v>
      </c>
      <c r="AH289" s="1350">
        <f t="shared" si="87"/>
        <v>7917904.7823715722</v>
      </c>
    </row>
    <row r="290" spans="1:34" s="1151" customFormat="1" ht="34" hidden="1" customHeight="1">
      <c r="A290" s="1341" t="s">
        <v>3614</v>
      </c>
      <c r="B290" s="1342"/>
      <c r="C290" s="1343"/>
      <c r="D290" s="1355" t="s">
        <v>2202</v>
      </c>
      <c r="E290" s="1336"/>
      <c r="F290" s="1343"/>
      <c r="G290" s="1336"/>
      <c r="H290" s="1336"/>
      <c r="I290" s="1336"/>
      <c r="J290" s="1343"/>
      <c r="K290" s="1336"/>
      <c r="L290" s="1358">
        <v>2009</v>
      </c>
      <c r="M290" s="1358"/>
      <c r="N290" s="1343"/>
      <c r="O290" s="1343"/>
      <c r="P290" s="1358" t="s">
        <v>886</v>
      </c>
      <c r="Q290" s="1359">
        <v>47617799.782596663</v>
      </c>
      <c r="R290" s="1358" t="s">
        <v>966</v>
      </c>
      <c r="S290" s="1336"/>
      <c r="T290" s="1345" t="str">
        <f t="shared" si="75"/>
        <v>4.16.01</v>
      </c>
      <c r="U290" s="1352" t="str">
        <f t="shared" si="76"/>
        <v>Jaringan Air Minum</v>
      </c>
      <c r="V290" s="1352">
        <f t="shared" si="77"/>
        <v>30</v>
      </c>
      <c r="W290" s="1351">
        <f t="shared" si="78"/>
        <v>1587259.6594198889</v>
      </c>
      <c r="X290" s="1351"/>
      <c r="Y290" s="1351">
        <f t="shared" si="79"/>
        <v>0</v>
      </c>
      <c r="Z290" s="1351"/>
      <c r="AA290" s="1351">
        <f t="shared" si="80"/>
        <v>1587259.6594198889</v>
      </c>
      <c r="AB290" s="1351">
        <f t="shared" si="81"/>
        <v>1587259.6594198889</v>
      </c>
      <c r="AC290" s="1351">
        <f t="shared" si="82"/>
        <v>1587259.6594198889</v>
      </c>
      <c r="AD290" s="1351">
        <f t="shared" si="83"/>
        <v>1587259.6594198889</v>
      </c>
      <c r="AE290" s="1351">
        <f t="shared" si="84"/>
        <v>1587259.6594198889</v>
      </c>
      <c r="AF290" s="1345">
        <f t="shared" si="85"/>
        <v>2009</v>
      </c>
      <c r="AG290" s="1360">
        <f t="shared" si="86"/>
        <v>39681501.485497221</v>
      </c>
      <c r="AH290" s="1350">
        <f t="shared" si="87"/>
        <v>7936298.2970994441</v>
      </c>
    </row>
    <row r="291" spans="1:34" s="1151" customFormat="1" ht="34" hidden="1" customHeight="1">
      <c r="A291" s="1341" t="s">
        <v>3614</v>
      </c>
      <c r="B291" s="1342"/>
      <c r="C291" s="1343"/>
      <c r="D291" s="1355" t="s">
        <v>2202</v>
      </c>
      <c r="E291" s="1336"/>
      <c r="F291" s="1343"/>
      <c r="G291" s="1336"/>
      <c r="H291" s="1336"/>
      <c r="I291" s="1336"/>
      <c r="J291" s="1343"/>
      <c r="K291" s="1336"/>
      <c r="L291" s="1358">
        <v>2009</v>
      </c>
      <c r="M291" s="1358"/>
      <c r="N291" s="1343"/>
      <c r="O291" s="1343"/>
      <c r="P291" s="1358" t="s">
        <v>886</v>
      </c>
      <c r="Q291" s="1359">
        <v>47397077.6058622</v>
      </c>
      <c r="R291" s="1358" t="s">
        <v>966</v>
      </c>
      <c r="S291" s="1336"/>
      <c r="T291" s="1345" t="str">
        <f t="shared" si="75"/>
        <v>4.16.01</v>
      </c>
      <c r="U291" s="1352" t="str">
        <f t="shared" si="76"/>
        <v>Jaringan Air Minum</v>
      </c>
      <c r="V291" s="1352">
        <f t="shared" si="77"/>
        <v>30</v>
      </c>
      <c r="W291" s="1351">
        <f t="shared" si="78"/>
        <v>1579902.25352874</v>
      </c>
      <c r="X291" s="1351"/>
      <c r="Y291" s="1351">
        <f t="shared" si="79"/>
        <v>0</v>
      </c>
      <c r="Z291" s="1351"/>
      <c r="AA291" s="1351">
        <f t="shared" si="80"/>
        <v>1579902.25352874</v>
      </c>
      <c r="AB291" s="1351">
        <f t="shared" si="81"/>
        <v>1579902.25352874</v>
      </c>
      <c r="AC291" s="1351">
        <f t="shared" si="82"/>
        <v>1579902.25352874</v>
      </c>
      <c r="AD291" s="1351">
        <f t="shared" si="83"/>
        <v>1579902.25352874</v>
      </c>
      <c r="AE291" s="1351">
        <f t="shared" si="84"/>
        <v>1579902.25352874</v>
      </c>
      <c r="AF291" s="1345">
        <f t="shared" si="85"/>
        <v>2009</v>
      </c>
      <c r="AG291" s="1360">
        <f t="shared" si="86"/>
        <v>39497566.338218503</v>
      </c>
      <c r="AH291" s="1350">
        <f t="shared" si="87"/>
        <v>7899511.2676437004</v>
      </c>
    </row>
    <row r="292" spans="1:34" s="1151" customFormat="1" ht="34" hidden="1" customHeight="1">
      <c r="A292" s="1341" t="s">
        <v>3614</v>
      </c>
      <c r="B292" s="1342"/>
      <c r="C292" s="1343"/>
      <c r="D292" s="1355" t="s">
        <v>2202</v>
      </c>
      <c r="E292" s="1336"/>
      <c r="F292" s="1343"/>
      <c r="G292" s="1336"/>
      <c r="H292" s="1336"/>
      <c r="I292" s="1336"/>
      <c r="J292" s="1343"/>
      <c r="K292" s="1336"/>
      <c r="L292" s="1358">
        <v>2010</v>
      </c>
      <c r="M292" s="1358"/>
      <c r="N292" s="1343"/>
      <c r="O292" s="1343"/>
      <c r="P292" s="1358" t="s">
        <v>886</v>
      </c>
      <c r="Q292" s="1359">
        <v>47728160.560963899</v>
      </c>
      <c r="R292" s="1358" t="s">
        <v>966</v>
      </c>
      <c r="S292" s="1336"/>
      <c r="T292" s="1345" t="str">
        <f t="shared" si="75"/>
        <v>4.16.01</v>
      </c>
      <c r="U292" s="1352" t="str">
        <f t="shared" si="76"/>
        <v>Jaringan Air Minum</v>
      </c>
      <c r="V292" s="1352">
        <f t="shared" si="77"/>
        <v>30</v>
      </c>
      <c r="W292" s="1351">
        <f t="shared" si="78"/>
        <v>1590938.3520321299</v>
      </c>
      <c r="X292" s="1351"/>
      <c r="Y292" s="1351">
        <f t="shared" si="79"/>
        <v>0</v>
      </c>
      <c r="Z292" s="1351"/>
      <c r="AA292" s="1351">
        <f t="shared" si="80"/>
        <v>1590938.3520321299</v>
      </c>
      <c r="AB292" s="1351">
        <f t="shared" si="81"/>
        <v>1590938.3520321299</v>
      </c>
      <c r="AC292" s="1351">
        <f t="shared" si="82"/>
        <v>1590938.3520321299</v>
      </c>
      <c r="AD292" s="1351">
        <f t="shared" si="83"/>
        <v>1590938.3520321299</v>
      </c>
      <c r="AE292" s="1351">
        <f t="shared" si="84"/>
        <v>1590938.3520321299</v>
      </c>
      <c r="AF292" s="1345">
        <f t="shared" si="85"/>
        <v>2010</v>
      </c>
      <c r="AG292" s="1360">
        <f t="shared" si="86"/>
        <v>39773468.800803252</v>
      </c>
      <c r="AH292" s="1350">
        <f t="shared" si="87"/>
        <v>7954691.7601606492</v>
      </c>
    </row>
    <row r="293" spans="1:34" s="1151" customFormat="1" ht="34" hidden="1" customHeight="1">
      <c r="A293" s="1341" t="s">
        <v>3614</v>
      </c>
      <c r="B293" s="1342"/>
      <c r="C293" s="1343"/>
      <c r="D293" s="1355" t="s">
        <v>2202</v>
      </c>
      <c r="E293" s="1336"/>
      <c r="F293" s="1343"/>
      <c r="G293" s="1336"/>
      <c r="H293" s="1336"/>
      <c r="I293" s="1336"/>
      <c r="J293" s="1343"/>
      <c r="K293" s="1336"/>
      <c r="L293" s="1358">
        <v>2010</v>
      </c>
      <c r="M293" s="1358"/>
      <c r="N293" s="1343"/>
      <c r="O293" s="1343"/>
      <c r="P293" s="1358" t="s">
        <v>886</v>
      </c>
      <c r="Q293" s="1359">
        <v>47617799.782596663</v>
      </c>
      <c r="R293" s="1358" t="s">
        <v>966</v>
      </c>
      <c r="S293" s="1336"/>
      <c r="T293" s="1345" t="str">
        <f t="shared" si="75"/>
        <v>4.16.01</v>
      </c>
      <c r="U293" s="1352" t="str">
        <f t="shared" si="76"/>
        <v>Jaringan Air Minum</v>
      </c>
      <c r="V293" s="1352">
        <f t="shared" si="77"/>
        <v>30</v>
      </c>
      <c r="W293" s="1351">
        <f t="shared" si="78"/>
        <v>1587259.6594198889</v>
      </c>
      <c r="X293" s="1351"/>
      <c r="Y293" s="1351">
        <f t="shared" si="79"/>
        <v>0</v>
      </c>
      <c r="Z293" s="1351"/>
      <c r="AA293" s="1351">
        <f t="shared" si="80"/>
        <v>1587259.6594198889</v>
      </c>
      <c r="AB293" s="1351">
        <f t="shared" si="81"/>
        <v>1587259.6594198889</v>
      </c>
      <c r="AC293" s="1351">
        <f t="shared" si="82"/>
        <v>1587259.6594198889</v>
      </c>
      <c r="AD293" s="1351">
        <f t="shared" si="83"/>
        <v>1587259.6594198889</v>
      </c>
      <c r="AE293" s="1351">
        <f t="shared" si="84"/>
        <v>1587259.6594198889</v>
      </c>
      <c r="AF293" s="1345">
        <f t="shared" si="85"/>
        <v>2010</v>
      </c>
      <c r="AG293" s="1360">
        <f t="shared" si="86"/>
        <v>39681501.485497221</v>
      </c>
      <c r="AH293" s="1350">
        <f t="shared" si="87"/>
        <v>7936298.2970994441</v>
      </c>
    </row>
    <row r="294" spans="1:34" s="1151" customFormat="1" ht="34" hidden="1" customHeight="1">
      <c r="A294" s="1341" t="s">
        <v>3614</v>
      </c>
      <c r="B294" s="1342"/>
      <c r="C294" s="1343"/>
      <c r="D294" s="1355" t="s">
        <v>3638</v>
      </c>
      <c r="E294" s="1336"/>
      <c r="F294" s="1343"/>
      <c r="G294" s="1336"/>
      <c r="H294" s="1336"/>
      <c r="I294" s="1336"/>
      <c r="J294" s="1343"/>
      <c r="K294" s="1336"/>
      <c r="L294" s="1358">
        <v>2010</v>
      </c>
      <c r="M294" s="1358"/>
      <c r="N294" s="1343"/>
      <c r="O294" s="1343"/>
      <c r="P294" s="1358" t="s">
        <v>886</v>
      </c>
      <c r="Q294" s="1359">
        <v>1924819000</v>
      </c>
      <c r="R294" s="1358" t="s">
        <v>927</v>
      </c>
      <c r="S294" s="1336"/>
      <c r="T294" s="1345" t="str">
        <f t="shared" si="75"/>
        <v>4.16.01</v>
      </c>
      <c r="U294" s="1352" t="str">
        <f t="shared" si="76"/>
        <v>Jaringan Air Minum</v>
      </c>
      <c r="V294" s="1352">
        <f t="shared" si="77"/>
        <v>30</v>
      </c>
      <c r="W294" s="1351">
        <f t="shared" si="78"/>
        <v>64160633</v>
      </c>
      <c r="X294" s="1351"/>
      <c r="Y294" s="1351">
        <f t="shared" si="79"/>
        <v>0</v>
      </c>
      <c r="Z294" s="1351"/>
      <c r="AA294" s="1351">
        <f t="shared" si="80"/>
        <v>64160633</v>
      </c>
      <c r="AB294" s="1351">
        <f t="shared" si="81"/>
        <v>64160633</v>
      </c>
      <c r="AC294" s="1351">
        <f t="shared" si="82"/>
        <v>64160633</v>
      </c>
      <c r="AD294" s="1351">
        <f t="shared" si="83"/>
        <v>64160633</v>
      </c>
      <c r="AE294" s="1351">
        <f t="shared" si="84"/>
        <v>64160633</v>
      </c>
      <c r="AF294" s="1345">
        <f t="shared" si="85"/>
        <v>2010</v>
      </c>
      <c r="AG294" s="1360">
        <f t="shared" si="86"/>
        <v>1604015835</v>
      </c>
      <c r="AH294" s="1350">
        <f t="shared" si="87"/>
        <v>320803165</v>
      </c>
    </row>
    <row r="295" spans="1:34" s="1151" customFormat="1" ht="34" hidden="1" customHeight="1">
      <c r="A295" s="1341" t="s">
        <v>3614</v>
      </c>
      <c r="B295" s="1342"/>
      <c r="C295" s="1343"/>
      <c r="D295" s="1355" t="s">
        <v>2202</v>
      </c>
      <c r="E295" s="1336"/>
      <c r="F295" s="1343"/>
      <c r="G295" s="1336"/>
      <c r="H295" s="1336"/>
      <c r="I295" s="1336"/>
      <c r="J295" s="1343"/>
      <c r="K295" s="1336"/>
      <c r="L295" s="1358">
        <v>2010</v>
      </c>
      <c r="M295" s="1358"/>
      <c r="N295" s="1343"/>
      <c r="O295" s="1343"/>
      <c r="P295" s="1358" t="s">
        <v>886</v>
      </c>
      <c r="Q295" s="1359">
        <v>50260341.005465865</v>
      </c>
      <c r="R295" s="1358" t="s">
        <v>966</v>
      </c>
      <c r="S295" s="1336"/>
      <c r="T295" s="1345" t="str">
        <f t="shared" si="75"/>
        <v>4.16.01</v>
      </c>
      <c r="U295" s="1352" t="str">
        <f t="shared" si="76"/>
        <v>Jaringan Air Minum</v>
      </c>
      <c r="V295" s="1352">
        <f t="shared" si="77"/>
        <v>30</v>
      </c>
      <c r="W295" s="1351">
        <f t="shared" si="78"/>
        <v>1675344.3668488623</v>
      </c>
      <c r="X295" s="1351"/>
      <c r="Y295" s="1351">
        <f t="shared" si="79"/>
        <v>0</v>
      </c>
      <c r="Z295" s="1351"/>
      <c r="AA295" s="1351">
        <f t="shared" si="80"/>
        <v>1675344.3668488623</v>
      </c>
      <c r="AB295" s="1351">
        <f t="shared" si="81"/>
        <v>1675344.3668488623</v>
      </c>
      <c r="AC295" s="1351">
        <f t="shared" si="82"/>
        <v>1675344.3668488623</v>
      </c>
      <c r="AD295" s="1351">
        <f t="shared" si="83"/>
        <v>1675344.3668488623</v>
      </c>
      <c r="AE295" s="1351">
        <f t="shared" si="84"/>
        <v>1675344.3668488623</v>
      </c>
      <c r="AF295" s="1345">
        <f t="shared" si="85"/>
        <v>2010</v>
      </c>
      <c r="AG295" s="1360">
        <f t="shared" si="86"/>
        <v>41883619.171221554</v>
      </c>
      <c r="AH295" s="1350">
        <f t="shared" si="87"/>
        <v>8376721.8342443109</v>
      </c>
    </row>
    <row r="296" spans="1:34" s="1151" customFormat="1" ht="34" hidden="1" customHeight="1">
      <c r="A296" s="1341" t="s">
        <v>3614</v>
      </c>
      <c r="B296" s="1342"/>
      <c r="C296" s="1343"/>
      <c r="D296" s="1355" t="s">
        <v>2202</v>
      </c>
      <c r="E296" s="1336"/>
      <c r="F296" s="1343"/>
      <c r="G296" s="1336"/>
      <c r="H296" s="1336"/>
      <c r="I296" s="1336"/>
      <c r="J296" s="1343"/>
      <c r="K296" s="1336"/>
      <c r="L296" s="1358">
        <v>2010</v>
      </c>
      <c r="M296" s="1358"/>
      <c r="N296" s="1343"/>
      <c r="O296" s="1343"/>
      <c r="P296" s="1358" t="s">
        <v>886</v>
      </c>
      <c r="Q296" s="1359">
        <v>50492344.62808834</v>
      </c>
      <c r="R296" s="1358" t="s">
        <v>966</v>
      </c>
      <c r="S296" s="1336"/>
      <c r="T296" s="1345" t="str">
        <f t="shared" si="75"/>
        <v>4.16.01</v>
      </c>
      <c r="U296" s="1352" t="str">
        <f t="shared" si="76"/>
        <v>Jaringan Air Minum</v>
      </c>
      <c r="V296" s="1352">
        <f t="shared" si="77"/>
        <v>30</v>
      </c>
      <c r="W296" s="1351">
        <f t="shared" si="78"/>
        <v>1683077.820936278</v>
      </c>
      <c r="X296" s="1351"/>
      <c r="Y296" s="1351">
        <f t="shared" si="79"/>
        <v>0</v>
      </c>
      <c r="Z296" s="1351"/>
      <c r="AA296" s="1351">
        <f t="shared" si="80"/>
        <v>1683077.820936278</v>
      </c>
      <c r="AB296" s="1351">
        <f t="shared" si="81"/>
        <v>1683077.820936278</v>
      </c>
      <c r="AC296" s="1351">
        <f t="shared" si="82"/>
        <v>1683077.820936278</v>
      </c>
      <c r="AD296" s="1351">
        <f t="shared" si="83"/>
        <v>1683077.820936278</v>
      </c>
      <c r="AE296" s="1351">
        <f t="shared" si="84"/>
        <v>1683077.820936278</v>
      </c>
      <c r="AF296" s="1345">
        <f t="shared" si="85"/>
        <v>2010</v>
      </c>
      <c r="AG296" s="1360">
        <f t="shared" si="86"/>
        <v>42076955.523406953</v>
      </c>
      <c r="AH296" s="1350">
        <f t="shared" si="87"/>
        <v>8415389.1046813894</v>
      </c>
    </row>
    <row r="297" spans="1:34" s="1151" customFormat="1" ht="34" hidden="1" customHeight="1">
      <c r="A297" s="1341" t="s">
        <v>3614</v>
      </c>
      <c r="B297" s="1342"/>
      <c r="C297" s="1343"/>
      <c r="D297" s="1355" t="s">
        <v>2202</v>
      </c>
      <c r="E297" s="1336"/>
      <c r="F297" s="1343"/>
      <c r="G297" s="1336"/>
      <c r="H297" s="1336"/>
      <c r="I297" s="1336"/>
      <c r="J297" s="1343"/>
      <c r="K297" s="1336"/>
      <c r="L297" s="1358">
        <v>2010</v>
      </c>
      <c r="M297" s="1358"/>
      <c r="N297" s="1343"/>
      <c r="O297" s="1343"/>
      <c r="P297" s="1358" t="s">
        <v>886</v>
      </c>
      <c r="Q297" s="1359">
        <v>50665795.126427479</v>
      </c>
      <c r="R297" s="1358" t="s">
        <v>966</v>
      </c>
      <c r="S297" s="1336"/>
      <c r="T297" s="1345" t="str">
        <f t="shared" si="75"/>
        <v>4.16.01</v>
      </c>
      <c r="U297" s="1352" t="str">
        <f t="shared" si="76"/>
        <v>Jaringan Air Minum</v>
      </c>
      <c r="V297" s="1352">
        <f t="shared" si="77"/>
        <v>30</v>
      </c>
      <c r="W297" s="1351">
        <f t="shared" si="78"/>
        <v>1688859.5042142493</v>
      </c>
      <c r="X297" s="1351"/>
      <c r="Y297" s="1351">
        <f t="shared" si="79"/>
        <v>0</v>
      </c>
      <c r="Z297" s="1351"/>
      <c r="AA297" s="1351">
        <f t="shared" si="80"/>
        <v>1688859.5042142493</v>
      </c>
      <c r="AB297" s="1351">
        <f t="shared" si="81"/>
        <v>1688859.5042142493</v>
      </c>
      <c r="AC297" s="1351">
        <f t="shared" si="82"/>
        <v>1688859.5042142493</v>
      </c>
      <c r="AD297" s="1351">
        <f t="shared" si="83"/>
        <v>1688859.5042142493</v>
      </c>
      <c r="AE297" s="1351">
        <f t="shared" si="84"/>
        <v>1688859.5042142493</v>
      </c>
      <c r="AF297" s="1345">
        <f t="shared" si="85"/>
        <v>2010</v>
      </c>
      <c r="AG297" s="1360">
        <f t="shared" si="86"/>
        <v>42221497.605356231</v>
      </c>
      <c r="AH297" s="1350">
        <f t="shared" si="87"/>
        <v>8444297.5210712459</v>
      </c>
    </row>
    <row r="298" spans="1:34" s="1151" customFormat="1" ht="34" hidden="1" customHeight="1">
      <c r="A298" s="1341" t="s">
        <v>3614</v>
      </c>
      <c r="B298" s="1342"/>
      <c r="C298" s="1343"/>
      <c r="D298" s="1355" t="s">
        <v>2202</v>
      </c>
      <c r="E298" s="1336"/>
      <c r="F298" s="1343"/>
      <c r="G298" s="1336"/>
      <c r="H298" s="1336"/>
      <c r="I298" s="1336"/>
      <c r="J298" s="1343"/>
      <c r="K298" s="1336"/>
      <c r="L298" s="1358">
        <v>2010</v>
      </c>
      <c r="M298" s="1358"/>
      <c r="N298" s="1343"/>
      <c r="O298" s="1343"/>
      <c r="P298" s="1358" t="s">
        <v>886</v>
      </c>
      <c r="Q298" s="1359">
        <v>50391269.613603242</v>
      </c>
      <c r="R298" s="1358" t="s">
        <v>966</v>
      </c>
      <c r="S298" s="1336"/>
      <c r="T298" s="1345" t="str">
        <f t="shared" si="75"/>
        <v>4.16.01</v>
      </c>
      <c r="U298" s="1352" t="str">
        <f t="shared" si="76"/>
        <v>Jaringan Air Minum</v>
      </c>
      <c r="V298" s="1352">
        <f t="shared" si="77"/>
        <v>30</v>
      </c>
      <c r="W298" s="1351">
        <f t="shared" si="78"/>
        <v>1679708.6537867747</v>
      </c>
      <c r="X298" s="1351"/>
      <c r="Y298" s="1351">
        <f t="shared" si="79"/>
        <v>0</v>
      </c>
      <c r="Z298" s="1351"/>
      <c r="AA298" s="1351">
        <f t="shared" si="80"/>
        <v>1679708.6537867747</v>
      </c>
      <c r="AB298" s="1351">
        <f t="shared" si="81"/>
        <v>1679708.6537867747</v>
      </c>
      <c r="AC298" s="1351">
        <f t="shared" si="82"/>
        <v>1679708.6537867747</v>
      </c>
      <c r="AD298" s="1351">
        <f t="shared" si="83"/>
        <v>1679708.6537867747</v>
      </c>
      <c r="AE298" s="1351">
        <f t="shared" si="84"/>
        <v>1679708.6537867747</v>
      </c>
      <c r="AF298" s="1345">
        <f t="shared" si="85"/>
        <v>2010</v>
      </c>
      <c r="AG298" s="1360">
        <f t="shared" si="86"/>
        <v>41992726.344669372</v>
      </c>
      <c r="AH298" s="1350">
        <f t="shared" si="87"/>
        <v>8398543.2689338736</v>
      </c>
    </row>
    <row r="299" spans="1:34" s="1151" customFormat="1" ht="34" hidden="1" customHeight="1">
      <c r="A299" s="1341" t="s">
        <v>3614</v>
      </c>
      <c r="B299" s="1342"/>
      <c r="C299" s="1343"/>
      <c r="D299" s="1355" t="s">
        <v>2202</v>
      </c>
      <c r="E299" s="1336"/>
      <c r="F299" s="1343"/>
      <c r="G299" s="1336"/>
      <c r="H299" s="1336"/>
      <c r="I299" s="1336"/>
      <c r="J299" s="1343"/>
      <c r="K299" s="1336"/>
      <c r="L299" s="1358">
        <v>2010</v>
      </c>
      <c r="M299" s="1358"/>
      <c r="N299" s="1343"/>
      <c r="O299" s="1343"/>
      <c r="P299" s="1358" t="s">
        <v>886</v>
      </c>
      <c r="Q299" s="1359">
        <v>50153699.458274573</v>
      </c>
      <c r="R299" s="1358" t="s">
        <v>966</v>
      </c>
      <c r="S299" s="1336"/>
      <c r="T299" s="1345" t="str">
        <f t="shared" si="75"/>
        <v>4.16.01</v>
      </c>
      <c r="U299" s="1352" t="str">
        <f t="shared" si="76"/>
        <v>Jaringan Air Minum</v>
      </c>
      <c r="V299" s="1352">
        <f t="shared" si="77"/>
        <v>30</v>
      </c>
      <c r="W299" s="1351">
        <f t="shared" si="78"/>
        <v>1671789.6486091525</v>
      </c>
      <c r="X299" s="1351"/>
      <c r="Y299" s="1351">
        <f t="shared" si="79"/>
        <v>0</v>
      </c>
      <c r="Z299" s="1351"/>
      <c r="AA299" s="1351">
        <f t="shared" si="80"/>
        <v>1671789.6486091525</v>
      </c>
      <c r="AB299" s="1351">
        <f t="shared" si="81"/>
        <v>1671789.6486091525</v>
      </c>
      <c r="AC299" s="1351">
        <f t="shared" si="82"/>
        <v>1671789.6486091525</v>
      </c>
      <c r="AD299" s="1351">
        <f t="shared" si="83"/>
        <v>1671789.6486091525</v>
      </c>
      <c r="AE299" s="1351">
        <f t="shared" si="84"/>
        <v>1671789.6486091525</v>
      </c>
      <c r="AF299" s="1345">
        <f t="shared" si="85"/>
        <v>2010</v>
      </c>
      <c r="AG299" s="1360">
        <f t="shared" si="86"/>
        <v>41794751.215228811</v>
      </c>
      <c r="AH299" s="1350">
        <f t="shared" si="87"/>
        <v>8358948.2430457622</v>
      </c>
    </row>
    <row r="300" spans="1:34" s="1151" customFormat="1" ht="34" hidden="1" customHeight="1">
      <c r="A300" s="1341" t="s">
        <v>3614</v>
      </c>
      <c r="B300" s="1342"/>
      <c r="C300" s="1343"/>
      <c r="D300" s="1355" t="s">
        <v>2202</v>
      </c>
      <c r="E300" s="1336"/>
      <c r="F300" s="1343"/>
      <c r="G300" s="1336"/>
      <c r="H300" s="1336"/>
      <c r="I300" s="1336"/>
      <c r="J300" s="1343"/>
      <c r="K300" s="1336"/>
      <c r="L300" s="1358">
        <v>2010</v>
      </c>
      <c r="M300" s="1358"/>
      <c r="N300" s="1343"/>
      <c r="O300" s="1343"/>
      <c r="P300" s="1358" t="s">
        <v>886</v>
      </c>
      <c r="Q300" s="1359">
        <v>50526420.635301329</v>
      </c>
      <c r="R300" s="1358" t="s">
        <v>966</v>
      </c>
      <c r="S300" s="1336"/>
      <c r="T300" s="1345" t="str">
        <f t="shared" si="75"/>
        <v>4.16.01</v>
      </c>
      <c r="U300" s="1352" t="str">
        <f t="shared" si="76"/>
        <v>Jaringan Air Minum</v>
      </c>
      <c r="V300" s="1352">
        <f t="shared" si="77"/>
        <v>30</v>
      </c>
      <c r="W300" s="1351">
        <f t="shared" si="78"/>
        <v>1684213.6878433777</v>
      </c>
      <c r="X300" s="1351"/>
      <c r="Y300" s="1351">
        <f t="shared" si="79"/>
        <v>0</v>
      </c>
      <c r="Z300" s="1351"/>
      <c r="AA300" s="1351">
        <f t="shared" si="80"/>
        <v>1684213.6878433777</v>
      </c>
      <c r="AB300" s="1351">
        <f t="shared" si="81"/>
        <v>1684213.6878433777</v>
      </c>
      <c r="AC300" s="1351">
        <f t="shared" si="82"/>
        <v>1684213.6878433777</v>
      </c>
      <c r="AD300" s="1351">
        <f t="shared" si="83"/>
        <v>1684213.6878433777</v>
      </c>
      <c r="AE300" s="1351">
        <f t="shared" si="84"/>
        <v>1684213.6878433777</v>
      </c>
      <c r="AF300" s="1345">
        <f t="shared" si="85"/>
        <v>2010</v>
      </c>
      <c r="AG300" s="1360">
        <f t="shared" si="86"/>
        <v>42105352.19608444</v>
      </c>
      <c r="AH300" s="1350">
        <f t="shared" si="87"/>
        <v>8421068.4392168894</v>
      </c>
    </row>
    <row r="301" spans="1:34" s="1151" customFormat="1" ht="34" hidden="1" customHeight="1">
      <c r="A301" s="1341" t="s">
        <v>3614</v>
      </c>
      <c r="B301" s="1342"/>
      <c r="C301" s="1343"/>
      <c r="D301" s="1355" t="s">
        <v>2202</v>
      </c>
      <c r="E301" s="1336"/>
      <c r="F301" s="1343"/>
      <c r="G301" s="1336"/>
      <c r="H301" s="1336"/>
      <c r="I301" s="1336"/>
      <c r="J301" s="1343"/>
      <c r="K301" s="1336"/>
      <c r="L301" s="1358">
        <v>2010</v>
      </c>
      <c r="M301" s="1358"/>
      <c r="N301" s="1343"/>
      <c r="O301" s="1343"/>
      <c r="P301" s="1358" t="s">
        <v>886</v>
      </c>
      <c r="Q301" s="1359">
        <v>50232889.510050796</v>
      </c>
      <c r="R301" s="1358" t="s">
        <v>966</v>
      </c>
      <c r="S301" s="1336"/>
      <c r="T301" s="1345" t="str">
        <f t="shared" si="75"/>
        <v>4.16.01</v>
      </c>
      <c r="U301" s="1352" t="str">
        <f t="shared" si="76"/>
        <v>Jaringan Air Minum</v>
      </c>
      <c r="V301" s="1352">
        <f t="shared" si="77"/>
        <v>30</v>
      </c>
      <c r="W301" s="1351">
        <f t="shared" si="78"/>
        <v>1674429.3170016932</v>
      </c>
      <c r="X301" s="1351"/>
      <c r="Y301" s="1351">
        <f t="shared" si="79"/>
        <v>0</v>
      </c>
      <c r="Z301" s="1351"/>
      <c r="AA301" s="1351">
        <f t="shared" si="80"/>
        <v>1674429.3170016932</v>
      </c>
      <c r="AB301" s="1351">
        <f t="shared" si="81"/>
        <v>1674429.3170016932</v>
      </c>
      <c r="AC301" s="1351">
        <f t="shared" si="82"/>
        <v>1674429.3170016932</v>
      </c>
      <c r="AD301" s="1351">
        <f t="shared" si="83"/>
        <v>1674429.3170016932</v>
      </c>
      <c r="AE301" s="1351">
        <f t="shared" si="84"/>
        <v>1674429.3170016932</v>
      </c>
      <c r="AF301" s="1345">
        <f t="shared" si="85"/>
        <v>2010</v>
      </c>
      <c r="AG301" s="1360">
        <f t="shared" si="86"/>
        <v>41860742.925042331</v>
      </c>
      <c r="AH301" s="1350">
        <f t="shared" si="87"/>
        <v>8372146.5850084657</v>
      </c>
    </row>
    <row r="302" spans="1:34" s="1151" customFormat="1" ht="34" hidden="1" customHeight="1">
      <c r="A302" s="1341" t="s">
        <v>3614</v>
      </c>
      <c r="B302" s="1342"/>
      <c r="C302" s="1343"/>
      <c r="D302" s="1355" t="s">
        <v>2202</v>
      </c>
      <c r="E302" s="1336"/>
      <c r="F302" s="1343"/>
      <c r="G302" s="1336"/>
      <c r="H302" s="1336"/>
      <c r="I302" s="1336"/>
      <c r="J302" s="1343"/>
      <c r="K302" s="1336"/>
      <c r="L302" s="1358">
        <v>2010</v>
      </c>
      <c r="M302" s="1358"/>
      <c r="N302" s="1343"/>
      <c r="O302" s="1343"/>
      <c r="P302" s="1358" t="s">
        <v>886</v>
      </c>
      <c r="Q302" s="1359">
        <v>50542258.645656571</v>
      </c>
      <c r="R302" s="1358" t="s">
        <v>966</v>
      </c>
      <c r="S302" s="1336"/>
      <c r="T302" s="1345" t="str">
        <f t="shared" si="75"/>
        <v>4.16.01</v>
      </c>
      <c r="U302" s="1352" t="str">
        <f t="shared" si="76"/>
        <v>Jaringan Air Minum</v>
      </c>
      <c r="V302" s="1352">
        <f t="shared" si="77"/>
        <v>30</v>
      </c>
      <c r="W302" s="1351">
        <f t="shared" si="78"/>
        <v>1684741.6215218857</v>
      </c>
      <c r="X302" s="1351"/>
      <c r="Y302" s="1351">
        <f t="shared" si="79"/>
        <v>0</v>
      </c>
      <c r="Z302" s="1351"/>
      <c r="AA302" s="1351">
        <f t="shared" si="80"/>
        <v>1684741.6215218857</v>
      </c>
      <c r="AB302" s="1351">
        <f t="shared" si="81"/>
        <v>1684741.6215218857</v>
      </c>
      <c r="AC302" s="1351">
        <f t="shared" si="82"/>
        <v>1684741.6215218857</v>
      </c>
      <c r="AD302" s="1351">
        <f t="shared" si="83"/>
        <v>1684741.6215218857</v>
      </c>
      <c r="AE302" s="1351">
        <f t="shared" si="84"/>
        <v>1684741.6215218857</v>
      </c>
      <c r="AF302" s="1345">
        <f t="shared" si="85"/>
        <v>2010</v>
      </c>
      <c r="AG302" s="1360">
        <f t="shared" si="86"/>
        <v>42118550.538047142</v>
      </c>
      <c r="AH302" s="1350">
        <f t="shared" si="87"/>
        <v>8423708.1076094285</v>
      </c>
    </row>
    <row r="303" spans="1:34" s="1151" customFormat="1" ht="34" hidden="1" customHeight="1">
      <c r="A303" s="1341" t="s">
        <v>3614</v>
      </c>
      <c r="B303" s="1342"/>
      <c r="C303" s="1343"/>
      <c r="D303" s="1355" t="s">
        <v>2202</v>
      </c>
      <c r="E303" s="1336"/>
      <c r="F303" s="1343"/>
      <c r="G303" s="1336"/>
      <c r="H303" s="1336"/>
      <c r="I303" s="1336"/>
      <c r="J303" s="1343"/>
      <c r="K303" s="1336"/>
      <c r="L303" s="1358">
        <v>2010</v>
      </c>
      <c r="M303" s="1358"/>
      <c r="N303" s="1343"/>
      <c r="O303" s="1343"/>
      <c r="P303" s="1358" t="s">
        <v>886</v>
      </c>
      <c r="Q303" s="1359">
        <v>50447230.583525106</v>
      </c>
      <c r="R303" s="1358" t="s">
        <v>966</v>
      </c>
      <c r="S303" s="1336"/>
      <c r="T303" s="1345" t="str">
        <f t="shared" si="75"/>
        <v>4.16.01</v>
      </c>
      <c r="U303" s="1352" t="str">
        <f t="shared" si="76"/>
        <v>Jaringan Air Minum</v>
      </c>
      <c r="V303" s="1352">
        <f t="shared" si="77"/>
        <v>30</v>
      </c>
      <c r="W303" s="1351">
        <f t="shared" si="78"/>
        <v>1681574.0194508368</v>
      </c>
      <c r="X303" s="1351"/>
      <c r="Y303" s="1351">
        <f t="shared" si="79"/>
        <v>0</v>
      </c>
      <c r="Z303" s="1351"/>
      <c r="AA303" s="1351">
        <f t="shared" si="80"/>
        <v>1681574.0194508368</v>
      </c>
      <c r="AB303" s="1351">
        <f t="shared" si="81"/>
        <v>1681574.0194508368</v>
      </c>
      <c r="AC303" s="1351">
        <f t="shared" si="82"/>
        <v>1681574.0194508368</v>
      </c>
      <c r="AD303" s="1351">
        <f t="shared" si="83"/>
        <v>1681574.0194508368</v>
      </c>
      <c r="AE303" s="1351">
        <f t="shared" si="84"/>
        <v>1681574.0194508368</v>
      </c>
      <c r="AF303" s="1345">
        <f t="shared" si="85"/>
        <v>2010</v>
      </c>
      <c r="AG303" s="1360">
        <f t="shared" si="86"/>
        <v>42039360.486270919</v>
      </c>
      <c r="AH303" s="1350">
        <f t="shared" si="87"/>
        <v>8407870.0972541831</v>
      </c>
    </row>
    <row r="304" spans="1:34" s="1151" customFormat="1" ht="34" hidden="1" customHeight="1">
      <c r="A304" s="1341" t="s">
        <v>3614</v>
      </c>
      <c r="B304" s="1342"/>
      <c r="C304" s="1343"/>
      <c r="D304" s="1355" t="s">
        <v>2202</v>
      </c>
      <c r="E304" s="1336"/>
      <c r="F304" s="1343"/>
      <c r="G304" s="1336"/>
      <c r="H304" s="1336"/>
      <c r="I304" s="1336"/>
      <c r="J304" s="1343"/>
      <c r="K304" s="1336"/>
      <c r="L304" s="1358">
        <v>2010</v>
      </c>
      <c r="M304" s="1358"/>
      <c r="N304" s="1343"/>
      <c r="O304" s="1343"/>
      <c r="P304" s="1358" t="s">
        <v>886</v>
      </c>
      <c r="Q304" s="1359">
        <v>50576046.401081093</v>
      </c>
      <c r="R304" s="1358" t="s">
        <v>966</v>
      </c>
      <c r="S304" s="1336"/>
      <c r="T304" s="1345" t="str">
        <f t="shared" si="75"/>
        <v>4.16.01</v>
      </c>
      <c r="U304" s="1352" t="str">
        <f t="shared" si="76"/>
        <v>Jaringan Air Minum</v>
      </c>
      <c r="V304" s="1352">
        <f t="shared" si="77"/>
        <v>30</v>
      </c>
      <c r="W304" s="1351">
        <f t="shared" si="78"/>
        <v>1685867.8800360365</v>
      </c>
      <c r="X304" s="1351"/>
      <c r="Y304" s="1351">
        <f t="shared" si="79"/>
        <v>0</v>
      </c>
      <c r="Z304" s="1351"/>
      <c r="AA304" s="1351">
        <f t="shared" si="80"/>
        <v>1685867.8800360365</v>
      </c>
      <c r="AB304" s="1351">
        <f t="shared" si="81"/>
        <v>1685867.8800360365</v>
      </c>
      <c r="AC304" s="1351">
        <f t="shared" si="82"/>
        <v>1685867.8800360365</v>
      </c>
      <c r="AD304" s="1351">
        <f t="shared" si="83"/>
        <v>1685867.8800360365</v>
      </c>
      <c r="AE304" s="1351">
        <f t="shared" si="84"/>
        <v>1685867.8800360365</v>
      </c>
      <c r="AF304" s="1345">
        <f t="shared" si="85"/>
        <v>2010</v>
      </c>
      <c r="AG304" s="1360">
        <f t="shared" si="86"/>
        <v>42146707.000900909</v>
      </c>
      <c r="AH304" s="1350">
        <f t="shared" si="87"/>
        <v>8429339.4001801834</v>
      </c>
    </row>
    <row r="305" spans="1:34" s="1151" customFormat="1" ht="34" hidden="1" customHeight="1">
      <c r="A305" s="1341" t="s">
        <v>3614</v>
      </c>
      <c r="B305" s="1342"/>
      <c r="C305" s="1343"/>
      <c r="D305" s="1355" t="s">
        <v>2202</v>
      </c>
      <c r="E305" s="1336"/>
      <c r="F305" s="1343"/>
      <c r="G305" s="1336"/>
      <c r="H305" s="1336"/>
      <c r="I305" s="1336"/>
      <c r="J305" s="1343"/>
      <c r="K305" s="1336"/>
      <c r="L305" s="1358">
        <v>2010</v>
      </c>
      <c r="M305" s="1358"/>
      <c r="N305" s="1343"/>
      <c r="O305" s="1343"/>
      <c r="P305" s="1358" t="s">
        <v>886</v>
      </c>
      <c r="Q305" s="1359">
        <v>50665795.126427479</v>
      </c>
      <c r="R305" s="1358" t="s">
        <v>966</v>
      </c>
      <c r="S305" s="1336"/>
      <c r="T305" s="1345" t="str">
        <f t="shared" si="75"/>
        <v>4.16.01</v>
      </c>
      <c r="U305" s="1352" t="str">
        <f t="shared" si="76"/>
        <v>Jaringan Air Minum</v>
      </c>
      <c r="V305" s="1352">
        <f t="shared" si="77"/>
        <v>30</v>
      </c>
      <c r="W305" s="1351">
        <f t="shared" si="78"/>
        <v>1688859.5042142493</v>
      </c>
      <c r="X305" s="1351"/>
      <c r="Y305" s="1351">
        <f t="shared" si="79"/>
        <v>0</v>
      </c>
      <c r="Z305" s="1351"/>
      <c r="AA305" s="1351">
        <f t="shared" si="80"/>
        <v>1688859.5042142493</v>
      </c>
      <c r="AB305" s="1351">
        <f t="shared" si="81"/>
        <v>1688859.5042142493</v>
      </c>
      <c r="AC305" s="1351">
        <f t="shared" si="82"/>
        <v>1688859.5042142493</v>
      </c>
      <c r="AD305" s="1351">
        <f t="shared" si="83"/>
        <v>1688859.5042142493</v>
      </c>
      <c r="AE305" s="1351">
        <f t="shared" si="84"/>
        <v>1688859.5042142493</v>
      </c>
      <c r="AF305" s="1345">
        <f t="shared" si="85"/>
        <v>2010</v>
      </c>
      <c r="AG305" s="1360">
        <f t="shared" si="86"/>
        <v>42221497.605356231</v>
      </c>
      <c r="AH305" s="1350">
        <f t="shared" si="87"/>
        <v>8444297.5210712459</v>
      </c>
    </row>
    <row r="306" spans="1:34" s="1151" customFormat="1" ht="34" hidden="1" customHeight="1">
      <c r="A306" s="1341" t="s">
        <v>3614</v>
      </c>
      <c r="B306" s="1342"/>
      <c r="C306" s="1343"/>
      <c r="D306" s="1355" t="s">
        <v>2202</v>
      </c>
      <c r="E306" s="1336"/>
      <c r="F306" s="1343"/>
      <c r="G306" s="1336"/>
      <c r="H306" s="1336"/>
      <c r="I306" s="1336"/>
      <c r="J306" s="1343"/>
      <c r="K306" s="1336"/>
      <c r="L306" s="1358">
        <v>2010</v>
      </c>
      <c r="M306" s="1358"/>
      <c r="N306" s="1343"/>
      <c r="O306" s="1343"/>
      <c r="P306" s="1358" t="s">
        <v>886</v>
      </c>
      <c r="Q306" s="1359">
        <v>50526420.635301329</v>
      </c>
      <c r="R306" s="1358" t="s">
        <v>966</v>
      </c>
      <c r="S306" s="1336"/>
      <c r="T306" s="1345" t="str">
        <f t="shared" si="75"/>
        <v>4.16.01</v>
      </c>
      <c r="U306" s="1352" t="str">
        <f t="shared" si="76"/>
        <v>Jaringan Air Minum</v>
      </c>
      <c r="V306" s="1352">
        <f t="shared" si="77"/>
        <v>30</v>
      </c>
      <c r="W306" s="1351">
        <f t="shared" si="78"/>
        <v>1684213.6878433777</v>
      </c>
      <c r="X306" s="1351"/>
      <c r="Y306" s="1351">
        <f t="shared" si="79"/>
        <v>0</v>
      </c>
      <c r="Z306" s="1351"/>
      <c r="AA306" s="1351">
        <f t="shared" si="80"/>
        <v>1684213.6878433777</v>
      </c>
      <c r="AB306" s="1351">
        <f t="shared" si="81"/>
        <v>1684213.6878433777</v>
      </c>
      <c r="AC306" s="1351">
        <f t="shared" si="82"/>
        <v>1684213.6878433777</v>
      </c>
      <c r="AD306" s="1351">
        <f t="shared" si="83"/>
        <v>1684213.6878433777</v>
      </c>
      <c r="AE306" s="1351">
        <f t="shared" si="84"/>
        <v>1684213.6878433777</v>
      </c>
      <c r="AF306" s="1345">
        <f t="shared" si="85"/>
        <v>2010</v>
      </c>
      <c r="AG306" s="1360">
        <f t="shared" si="86"/>
        <v>42105352.19608444</v>
      </c>
      <c r="AH306" s="1350">
        <f t="shared" si="87"/>
        <v>8421068.4392168894</v>
      </c>
    </row>
    <row r="307" spans="1:34" s="1151" customFormat="1" ht="34" hidden="1" customHeight="1">
      <c r="A307" s="1341" t="s">
        <v>3614</v>
      </c>
      <c r="B307" s="1342"/>
      <c r="C307" s="1343"/>
      <c r="D307" s="1355" t="s">
        <v>3637</v>
      </c>
      <c r="E307" s="1336"/>
      <c r="F307" s="1343"/>
      <c r="G307" s="1336"/>
      <c r="H307" s="1336"/>
      <c r="I307" s="1336"/>
      <c r="J307" s="1343"/>
      <c r="K307" s="1336"/>
      <c r="L307" s="1358">
        <v>2010</v>
      </c>
      <c r="M307" s="1358"/>
      <c r="N307" s="1343"/>
      <c r="O307" s="1343"/>
      <c r="P307" s="1358" t="s">
        <v>886</v>
      </c>
      <c r="Q307" s="1359">
        <v>356096400</v>
      </c>
      <c r="R307" s="1358"/>
      <c r="S307" s="1336"/>
      <c r="T307" s="1345" t="str">
        <f t="shared" si="75"/>
        <v>4.16.01</v>
      </c>
      <c r="U307" s="1352" t="str">
        <f t="shared" si="76"/>
        <v>Jaringan Air Minum</v>
      </c>
      <c r="V307" s="1352">
        <f t="shared" si="77"/>
        <v>30</v>
      </c>
      <c r="W307" s="1351">
        <f t="shared" si="78"/>
        <v>11869879.666666666</v>
      </c>
      <c r="X307" s="1351"/>
      <c r="Y307" s="1351">
        <f t="shared" si="79"/>
        <v>0</v>
      </c>
      <c r="Z307" s="1351"/>
      <c r="AA307" s="1351">
        <f t="shared" si="80"/>
        <v>11869879.666666666</v>
      </c>
      <c r="AB307" s="1351">
        <f t="shared" si="81"/>
        <v>11869879.666666666</v>
      </c>
      <c r="AC307" s="1351">
        <f t="shared" si="82"/>
        <v>11869879.666666666</v>
      </c>
      <c r="AD307" s="1351">
        <f t="shared" si="83"/>
        <v>11869879.666666666</v>
      </c>
      <c r="AE307" s="1351">
        <f t="shared" si="84"/>
        <v>11869879.666666666</v>
      </c>
      <c r="AF307" s="1345">
        <f t="shared" si="85"/>
        <v>2010</v>
      </c>
      <c r="AG307" s="1360">
        <f t="shared" si="86"/>
        <v>296747001.66666669</v>
      </c>
      <c r="AH307" s="1350">
        <f t="shared" si="87"/>
        <v>59349398.333333328</v>
      </c>
    </row>
    <row r="308" spans="1:34" s="1151" customFormat="1" ht="34" hidden="1" customHeight="1">
      <c r="A308" s="1341" t="s">
        <v>3614</v>
      </c>
      <c r="B308" s="1342"/>
      <c r="C308" s="1343"/>
      <c r="D308" s="1355" t="s">
        <v>3637</v>
      </c>
      <c r="E308" s="1336"/>
      <c r="F308" s="1343"/>
      <c r="G308" s="1336"/>
      <c r="H308" s="1336"/>
      <c r="I308" s="1336"/>
      <c r="J308" s="1343"/>
      <c r="K308" s="1336"/>
      <c r="L308" s="1362">
        <v>2010</v>
      </c>
      <c r="M308" s="1358"/>
      <c r="N308" s="1343"/>
      <c r="O308" s="1343"/>
      <c r="P308" s="1358" t="s">
        <v>886</v>
      </c>
      <c r="Q308" s="1359">
        <v>237397600</v>
      </c>
      <c r="R308" s="1358"/>
      <c r="S308" s="1336"/>
      <c r="T308" s="1345" t="str">
        <f t="shared" si="75"/>
        <v>4.16.01</v>
      </c>
      <c r="U308" s="1352" t="str">
        <f t="shared" si="76"/>
        <v>Jaringan Air Minum</v>
      </c>
      <c r="V308" s="1352">
        <f t="shared" si="77"/>
        <v>30</v>
      </c>
      <c r="W308" s="1351">
        <f t="shared" si="78"/>
        <v>7913253</v>
      </c>
      <c r="X308" s="1351"/>
      <c r="Y308" s="1351">
        <f t="shared" si="79"/>
        <v>0</v>
      </c>
      <c r="Z308" s="1351"/>
      <c r="AA308" s="1351">
        <f t="shared" si="80"/>
        <v>7913253</v>
      </c>
      <c r="AB308" s="1351">
        <f t="shared" si="81"/>
        <v>7913253</v>
      </c>
      <c r="AC308" s="1351">
        <f t="shared" si="82"/>
        <v>7913253</v>
      </c>
      <c r="AD308" s="1351">
        <f t="shared" si="83"/>
        <v>7913253</v>
      </c>
      <c r="AE308" s="1351">
        <f t="shared" si="84"/>
        <v>7913253</v>
      </c>
      <c r="AF308" s="1345">
        <f t="shared" si="85"/>
        <v>2010</v>
      </c>
      <c r="AG308" s="1360">
        <f t="shared" si="86"/>
        <v>197831335</v>
      </c>
      <c r="AH308" s="1350">
        <f t="shared" si="87"/>
        <v>39566265</v>
      </c>
    </row>
    <row r="309" spans="1:34" s="1151" customFormat="1" ht="34" hidden="1" customHeight="1">
      <c r="A309" s="1341" t="s">
        <v>3614</v>
      </c>
      <c r="B309" s="1342"/>
      <c r="C309" s="1343"/>
      <c r="D309" s="1355" t="s">
        <v>3636</v>
      </c>
      <c r="E309" s="1336"/>
      <c r="F309" s="1343"/>
      <c r="G309" s="1336"/>
      <c r="H309" s="1336"/>
      <c r="I309" s="1336"/>
      <c r="J309" s="1343"/>
      <c r="K309" s="1336"/>
      <c r="L309" s="1362">
        <v>2010</v>
      </c>
      <c r="M309" s="1358"/>
      <c r="N309" s="1343"/>
      <c r="O309" s="1343"/>
      <c r="P309" s="1358" t="s">
        <v>886</v>
      </c>
      <c r="Q309" s="1359">
        <v>336731886.41604716</v>
      </c>
      <c r="R309" s="1358" t="s">
        <v>966</v>
      </c>
      <c r="S309" s="1336"/>
      <c r="T309" s="1345" t="str">
        <f t="shared" si="75"/>
        <v>4.16.01</v>
      </c>
      <c r="U309" s="1352" t="str">
        <f t="shared" si="76"/>
        <v>Jaringan Air Minum</v>
      </c>
      <c r="V309" s="1352">
        <f t="shared" si="77"/>
        <v>30</v>
      </c>
      <c r="W309" s="1351">
        <f t="shared" si="78"/>
        <v>11224395.880534906</v>
      </c>
      <c r="X309" s="1351"/>
      <c r="Y309" s="1351">
        <f t="shared" si="79"/>
        <v>0</v>
      </c>
      <c r="Z309" s="1351"/>
      <c r="AA309" s="1351">
        <f t="shared" si="80"/>
        <v>11224395.880534906</v>
      </c>
      <c r="AB309" s="1351">
        <f t="shared" si="81"/>
        <v>11224395.880534906</v>
      </c>
      <c r="AC309" s="1351">
        <f t="shared" si="82"/>
        <v>11224395.880534906</v>
      </c>
      <c r="AD309" s="1351">
        <f t="shared" si="83"/>
        <v>11224395.880534906</v>
      </c>
      <c r="AE309" s="1351">
        <f t="shared" si="84"/>
        <v>11224395.880534906</v>
      </c>
      <c r="AF309" s="1345">
        <f t="shared" si="85"/>
        <v>2010</v>
      </c>
      <c r="AG309" s="1360">
        <f t="shared" si="86"/>
        <v>280609907.01337266</v>
      </c>
      <c r="AH309" s="1350">
        <f t="shared" si="87"/>
        <v>56121979.402674526</v>
      </c>
    </row>
    <row r="310" spans="1:34" s="1151" customFormat="1" ht="34" hidden="1" customHeight="1">
      <c r="A310" s="1341" t="s">
        <v>3614</v>
      </c>
      <c r="B310" s="1342"/>
      <c r="C310" s="1343"/>
      <c r="D310" s="1355" t="s">
        <v>3636</v>
      </c>
      <c r="E310" s="1336"/>
      <c r="F310" s="1343"/>
      <c r="G310" s="1336"/>
      <c r="H310" s="1336"/>
      <c r="I310" s="1336"/>
      <c r="J310" s="1343"/>
      <c r="K310" s="1336"/>
      <c r="L310" s="1362">
        <v>2010</v>
      </c>
      <c r="M310" s="1358"/>
      <c r="N310" s="1343"/>
      <c r="O310" s="1343"/>
      <c r="P310" s="1358" t="s">
        <v>886</v>
      </c>
      <c r="Q310" s="1359">
        <v>434270113.58395284</v>
      </c>
      <c r="R310" s="1358" t="s">
        <v>966</v>
      </c>
      <c r="S310" s="1336"/>
      <c r="T310" s="1345" t="str">
        <f t="shared" si="75"/>
        <v>4.16.01</v>
      </c>
      <c r="U310" s="1352" t="str">
        <f t="shared" si="76"/>
        <v>Jaringan Air Minum</v>
      </c>
      <c r="V310" s="1352">
        <f t="shared" si="77"/>
        <v>30</v>
      </c>
      <c r="W310" s="1351">
        <f t="shared" si="78"/>
        <v>14475670.119465094</v>
      </c>
      <c r="X310" s="1351"/>
      <c r="Y310" s="1351">
        <f t="shared" si="79"/>
        <v>0</v>
      </c>
      <c r="Z310" s="1351"/>
      <c r="AA310" s="1351">
        <f t="shared" si="80"/>
        <v>14475670.119465094</v>
      </c>
      <c r="AB310" s="1351">
        <f t="shared" si="81"/>
        <v>14475670.119465094</v>
      </c>
      <c r="AC310" s="1351">
        <f t="shared" si="82"/>
        <v>14475670.119465094</v>
      </c>
      <c r="AD310" s="1351">
        <f t="shared" si="83"/>
        <v>14475670.119465094</v>
      </c>
      <c r="AE310" s="1351">
        <f t="shared" si="84"/>
        <v>14475670.119465094</v>
      </c>
      <c r="AF310" s="1345">
        <f t="shared" si="85"/>
        <v>2010</v>
      </c>
      <c r="AG310" s="1360">
        <f t="shared" si="86"/>
        <v>361891762.98662734</v>
      </c>
      <c r="AH310" s="1350">
        <f t="shared" si="87"/>
        <v>72378350.597325474</v>
      </c>
    </row>
    <row r="311" spans="1:34" s="1151" customFormat="1" ht="34" hidden="1" customHeight="1">
      <c r="A311" s="1341" t="s">
        <v>3614</v>
      </c>
      <c r="B311" s="1342"/>
      <c r="C311" s="1343"/>
      <c r="D311" s="1355" t="s">
        <v>3635</v>
      </c>
      <c r="E311" s="1336"/>
      <c r="F311" s="1412" t="s">
        <v>926</v>
      </c>
      <c r="G311" s="1336"/>
      <c r="H311" s="1336"/>
      <c r="I311" s="1336"/>
      <c r="J311" s="1343"/>
      <c r="K311" s="1336" t="s">
        <v>961</v>
      </c>
      <c r="L311" s="1362">
        <v>2011</v>
      </c>
      <c r="M311" s="1358" t="s">
        <v>2208</v>
      </c>
      <c r="N311" s="1343"/>
      <c r="O311" s="1343"/>
      <c r="P311" s="1358" t="s">
        <v>886</v>
      </c>
      <c r="Q311" s="1359">
        <v>43921148.549720027</v>
      </c>
      <c r="R311" s="1358" t="s">
        <v>927</v>
      </c>
      <c r="S311" s="1336"/>
      <c r="T311" s="1345" t="str">
        <f t="shared" si="75"/>
        <v>4.16.01</v>
      </c>
      <c r="U311" s="1352" t="str">
        <f t="shared" si="76"/>
        <v>Jaringan Air Minum</v>
      </c>
      <c r="V311" s="1352">
        <f t="shared" si="77"/>
        <v>30</v>
      </c>
      <c r="W311" s="1351">
        <f t="shared" si="78"/>
        <v>1464037.9516573341</v>
      </c>
      <c r="X311" s="1351"/>
      <c r="Y311" s="1351">
        <f t="shared" si="79"/>
        <v>0</v>
      </c>
      <c r="Z311" s="1351"/>
      <c r="AA311" s="1351">
        <f t="shared" si="80"/>
        <v>1464037.9516573341</v>
      </c>
      <c r="AB311" s="1351">
        <f t="shared" si="81"/>
        <v>1464037.9516573341</v>
      </c>
      <c r="AC311" s="1351">
        <f t="shared" si="82"/>
        <v>1464037.9516573341</v>
      </c>
      <c r="AD311" s="1351">
        <f t="shared" si="83"/>
        <v>1464037.9516573341</v>
      </c>
      <c r="AE311" s="1351">
        <f t="shared" si="84"/>
        <v>1464037.9516573341</v>
      </c>
      <c r="AF311" s="1345">
        <f t="shared" si="85"/>
        <v>2011</v>
      </c>
      <c r="AG311" s="1360">
        <f t="shared" si="86"/>
        <v>36600958.791433357</v>
      </c>
      <c r="AH311" s="1350">
        <f t="shared" si="87"/>
        <v>7320189.7582866708</v>
      </c>
    </row>
    <row r="312" spans="1:34" s="1151" customFormat="1" ht="34" hidden="1" customHeight="1">
      <c r="A312" s="1341" t="s">
        <v>3614</v>
      </c>
      <c r="B312" s="1342"/>
      <c r="C312" s="1343"/>
      <c r="D312" s="1355" t="s">
        <v>3634</v>
      </c>
      <c r="E312" s="1336"/>
      <c r="F312" s="1343"/>
      <c r="G312" s="1336"/>
      <c r="H312" s="1336"/>
      <c r="I312" s="1336"/>
      <c r="J312" s="1343"/>
      <c r="K312" s="1336"/>
      <c r="L312" s="1362">
        <v>2011</v>
      </c>
      <c r="M312" s="1358"/>
      <c r="N312" s="1343"/>
      <c r="O312" s="1343"/>
      <c r="P312" s="1358" t="s">
        <v>886</v>
      </c>
      <c r="Q312" s="1359">
        <v>32963726.984126985</v>
      </c>
      <c r="R312" s="1358"/>
      <c r="S312" s="1336"/>
      <c r="T312" s="1345" t="str">
        <f t="shared" si="75"/>
        <v>4.16.01</v>
      </c>
      <c r="U312" s="1352" t="str">
        <f t="shared" si="76"/>
        <v>Jaringan Air Minum</v>
      </c>
      <c r="V312" s="1352">
        <f t="shared" si="77"/>
        <v>30</v>
      </c>
      <c r="W312" s="1351">
        <f t="shared" si="78"/>
        <v>1098790.5661375662</v>
      </c>
      <c r="X312" s="1351"/>
      <c r="Y312" s="1351">
        <f t="shared" si="79"/>
        <v>0</v>
      </c>
      <c r="Z312" s="1351"/>
      <c r="AA312" s="1351">
        <f t="shared" si="80"/>
        <v>1098790.5661375662</v>
      </c>
      <c r="AB312" s="1351">
        <f t="shared" si="81"/>
        <v>1098790.5661375662</v>
      </c>
      <c r="AC312" s="1351">
        <f t="shared" si="82"/>
        <v>1098790.5661375662</v>
      </c>
      <c r="AD312" s="1351">
        <f t="shared" si="83"/>
        <v>1098790.5661375662</v>
      </c>
      <c r="AE312" s="1351">
        <f t="shared" si="84"/>
        <v>1098790.5661375662</v>
      </c>
      <c r="AF312" s="1345">
        <f t="shared" si="85"/>
        <v>2011</v>
      </c>
      <c r="AG312" s="1360">
        <f t="shared" si="86"/>
        <v>27469774.153439153</v>
      </c>
      <c r="AH312" s="1350">
        <f t="shared" si="87"/>
        <v>5493952.8306878312</v>
      </c>
    </row>
    <row r="313" spans="1:34" s="1151" customFormat="1" ht="34" hidden="1" customHeight="1">
      <c r="A313" s="1341" t="s">
        <v>3614</v>
      </c>
      <c r="B313" s="1342"/>
      <c r="C313" s="1343"/>
      <c r="D313" s="1355" t="s">
        <v>1141</v>
      </c>
      <c r="E313" s="1336"/>
      <c r="F313" s="1343"/>
      <c r="G313" s="1336"/>
      <c r="H313" s="1336"/>
      <c r="I313" s="1336"/>
      <c r="J313" s="1343"/>
      <c r="K313" s="1336"/>
      <c r="L313" s="1362">
        <v>2011</v>
      </c>
      <c r="M313" s="1358"/>
      <c r="N313" s="1343"/>
      <c r="O313" s="1343"/>
      <c r="P313" s="1358" t="s">
        <v>886</v>
      </c>
      <c r="Q313" s="1359">
        <v>36391781.929952279</v>
      </c>
      <c r="R313" s="1358" t="s">
        <v>966</v>
      </c>
      <c r="S313" s="1336"/>
      <c r="T313" s="1345" t="str">
        <f t="shared" si="75"/>
        <v>4.16.01</v>
      </c>
      <c r="U313" s="1352" t="str">
        <f t="shared" si="76"/>
        <v>Jaringan Air Minum</v>
      </c>
      <c r="V313" s="1352">
        <f t="shared" si="77"/>
        <v>30</v>
      </c>
      <c r="W313" s="1351">
        <f t="shared" si="78"/>
        <v>1213059.0643317427</v>
      </c>
      <c r="X313" s="1351"/>
      <c r="Y313" s="1351">
        <f t="shared" si="79"/>
        <v>0</v>
      </c>
      <c r="Z313" s="1351"/>
      <c r="AA313" s="1351">
        <f t="shared" si="80"/>
        <v>1213059.0643317427</v>
      </c>
      <c r="AB313" s="1351">
        <f t="shared" si="81"/>
        <v>1213059.0643317427</v>
      </c>
      <c r="AC313" s="1351">
        <f t="shared" si="82"/>
        <v>1213059.0643317427</v>
      </c>
      <c r="AD313" s="1351">
        <f t="shared" si="83"/>
        <v>1213059.0643317427</v>
      </c>
      <c r="AE313" s="1351">
        <f t="shared" si="84"/>
        <v>1213059.0643317427</v>
      </c>
      <c r="AF313" s="1345">
        <f t="shared" si="85"/>
        <v>2011</v>
      </c>
      <c r="AG313" s="1360">
        <f t="shared" si="86"/>
        <v>30326486.608293563</v>
      </c>
      <c r="AH313" s="1350">
        <f t="shared" si="87"/>
        <v>6065295.3216587137</v>
      </c>
    </row>
    <row r="314" spans="1:34" s="1151" customFormat="1" ht="34" hidden="1" customHeight="1">
      <c r="A314" s="1341" t="s">
        <v>3614</v>
      </c>
      <c r="B314" s="1342"/>
      <c r="C314" s="1343"/>
      <c r="D314" s="1355" t="s">
        <v>1141</v>
      </c>
      <c r="E314" s="1336"/>
      <c r="F314" s="1343"/>
      <c r="G314" s="1336"/>
      <c r="H314" s="1336"/>
      <c r="I314" s="1336"/>
      <c r="J314" s="1343"/>
      <c r="K314" s="1336"/>
      <c r="L314" s="1362">
        <v>2011</v>
      </c>
      <c r="M314" s="1358"/>
      <c r="N314" s="1343"/>
      <c r="O314" s="1343"/>
      <c r="P314" s="1358" t="s">
        <v>886</v>
      </c>
      <c r="Q314" s="1359">
        <v>36391781.929952279</v>
      </c>
      <c r="R314" s="1358" t="s">
        <v>966</v>
      </c>
      <c r="S314" s="1336"/>
      <c r="T314" s="1345" t="str">
        <f t="shared" si="75"/>
        <v>4.16.01</v>
      </c>
      <c r="U314" s="1352" t="str">
        <f t="shared" si="76"/>
        <v>Jaringan Air Minum</v>
      </c>
      <c r="V314" s="1352">
        <f t="shared" si="77"/>
        <v>30</v>
      </c>
      <c r="W314" s="1351">
        <f t="shared" si="78"/>
        <v>1213059.0643317427</v>
      </c>
      <c r="X314" s="1351"/>
      <c r="Y314" s="1351">
        <f t="shared" si="79"/>
        <v>0</v>
      </c>
      <c r="Z314" s="1351"/>
      <c r="AA314" s="1351">
        <f t="shared" si="80"/>
        <v>1213059.0643317427</v>
      </c>
      <c r="AB314" s="1351">
        <f t="shared" si="81"/>
        <v>1213059.0643317427</v>
      </c>
      <c r="AC314" s="1351">
        <f t="shared" si="82"/>
        <v>1213059.0643317427</v>
      </c>
      <c r="AD314" s="1351">
        <f t="shared" si="83"/>
        <v>1213059.0643317427</v>
      </c>
      <c r="AE314" s="1351">
        <f t="shared" si="84"/>
        <v>1213059.0643317427</v>
      </c>
      <c r="AF314" s="1345">
        <f t="shared" si="85"/>
        <v>2011</v>
      </c>
      <c r="AG314" s="1360">
        <f t="shared" si="86"/>
        <v>30326486.608293563</v>
      </c>
      <c r="AH314" s="1350">
        <f t="shared" si="87"/>
        <v>6065295.3216587137</v>
      </c>
    </row>
    <row r="315" spans="1:34" s="1151" customFormat="1" ht="34" hidden="1" customHeight="1">
      <c r="A315" s="1341" t="s">
        <v>3614</v>
      </c>
      <c r="B315" s="1342"/>
      <c r="C315" s="1343"/>
      <c r="D315" s="1355" t="s">
        <v>1141</v>
      </c>
      <c r="E315" s="1336"/>
      <c r="F315" s="1343"/>
      <c r="G315" s="1336"/>
      <c r="H315" s="1336"/>
      <c r="I315" s="1336"/>
      <c r="J315" s="1343"/>
      <c r="K315" s="1336"/>
      <c r="L315" s="1362">
        <v>2011</v>
      </c>
      <c r="M315" s="1358"/>
      <c r="N315" s="1343"/>
      <c r="O315" s="1343"/>
      <c r="P315" s="1358" t="s">
        <v>886</v>
      </c>
      <c r="Q315" s="1359">
        <v>36391781.929952279</v>
      </c>
      <c r="R315" s="1358" t="s">
        <v>966</v>
      </c>
      <c r="S315" s="1336"/>
      <c r="T315" s="1345" t="str">
        <f t="shared" si="75"/>
        <v>4.16.01</v>
      </c>
      <c r="U315" s="1352" t="str">
        <f t="shared" si="76"/>
        <v>Jaringan Air Minum</v>
      </c>
      <c r="V315" s="1352">
        <f t="shared" si="77"/>
        <v>30</v>
      </c>
      <c r="W315" s="1351">
        <f t="shared" si="78"/>
        <v>1213059.0643317427</v>
      </c>
      <c r="X315" s="1351"/>
      <c r="Y315" s="1351">
        <f t="shared" si="79"/>
        <v>0</v>
      </c>
      <c r="Z315" s="1351"/>
      <c r="AA315" s="1351">
        <f t="shared" si="80"/>
        <v>1213059.0643317427</v>
      </c>
      <c r="AB315" s="1351">
        <f t="shared" si="81"/>
        <v>1213059.0643317427</v>
      </c>
      <c r="AC315" s="1351">
        <f t="shared" si="82"/>
        <v>1213059.0643317427</v>
      </c>
      <c r="AD315" s="1351">
        <f t="shared" si="83"/>
        <v>1213059.0643317427</v>
      </c>
      <c r="AE315" s="1351">
        <f t="shared" si="84"/>
        <v>1213059.0643317427</v>
      </c>
      <c r="AF315" s="1345">
        <f t="shared" si="85"/>
        <v>2011</v>
      </c>
      <c r="AG315" s="1360">
        <f t="shared" si="86"/>
        <v>30326486.608293563</v>
      </c>
      <c r="AH315" s="1350">
        <f t="shared" si="87"/>
        <v>6065295.3216587137</v>
      </c>
    </row>
    <row r="316" spans="1:34" s="1151" customFormat="1" ht="34" hidden="1" customHeight="1">
      <c r="A316" s="1341" t="s">
        <v>3614</v>
      </c>
      <c r="B316" s="1342"/>
      <c r="C316" s="1343"/>
      <c r="D316" s="1355" t="s">
        <v>1141</v>
      </c>
      <c r="E316" s="1336"/>
      <c r="F316" s="1343"/>
      <c r="G316" s="1336"/>
      <c r="H316" s="1336"/>
      <c r="I316" s="1336"/>
      <c r="J316" s="1343"/>
      <c r="K316" s="1336"/>
      <c r="L316" s="1362">
        <v>2011</v>
      </c>
      <c r="M316" s="1358"/>
      <c r="N316" s="1343"/>
      <c r="O316" s="1343"/>
      <c r="P316" s="1358" t="s">
        <v>886</v>
      </c>
      <c r="Q316" s="1359">
        <v>36391781.929952279</v>
      </c>
      <c r="R316" s="1358" t="s">
        <v>966</v>
      </c>
      <c r="S316" s="1336"/>
      <c r="T316" s="1345" t="str">
        <f t="shared" si="75"/>
        <v>4.16.01</v>
      </c>
      <c r="U316" s="1352" t="str">
        <f t="shared" si="76"/>
        <v>Jaringan Air Minum</v>
      </c>
      <c r="V316" s="1352">
        <f t="shared" si="77"/>
        <v>30</v>
      </c>
      <c r="W316" s="1351">
        <f t="shared" si="78"/>
        <v>1213059.0643317427</v>
      </c>
      <c r="X316" s="1351"/>
      <c r="Y316" s="1351">
        <f t="shared" si="79"/>
        <v>0</v>
      </c>
      <c r="Z316" s="1351"/>
      <c r="AA316" s="1351">
        <f t="shared" si="80"/>
        <v>1213059.0643317427</v>
      </c>
      <c r="AB316" s="1351">
        <f t="shared" si="81"/>
        <v>1213059.0643317427</v>
      </c>
      <c r="AC316" s="1351">
        <f t="shared" si="82"/>
        <v>1213059.0643317427</v>
      </c>
      <c r="AD316" s="1351">
        <f t="shared" si="83"/>
        <v>1213059.0643317427</v>
      </c>
      <c r="AE316" s="1351">
        <f t="shared" si="84"/>
        <v>1213059.0643317427</v>
      </c>
      <c r="AF316" s="1345">
        <f t="shared" si="85"/>
        <v>2011</v>
      </c>
      <c r="AG316" s="1360">
        <f t="shared" si="86"/>
        <v>30326486.608293563</v>
      </c>
      <c r="AH316" s="1350">
        <f t="shared" si="87"/>
        <v>6065295.3216587137</v>
      </c>
    </row>
    <row r="317" spans="1:34" s="1151" customFormat="1" ht="34" hidden="1" customHeight="1">
      <c r="A317" s="1341" t="s">
        <v>3614</v>
      </c>
      <c r="B317" s="1342"/>
      <c r="C317" s="1343"/>
      <c r="D317" s="1355" t="s">
        <v>1141</v>
      </c>
      <c r="E317" s="1336"/>
      <c r="F317" s="1343"/>
      <c r="G317" s="1336"/>
      <c r="H317" s="1336"/>
      <c r="I317" s="1336"/>
      <c r="J317" s="1343"/>
      <c r="K317" s="1336"/>
      <c r="L317" s="1362">
        <v>2011</v>
      </c>
      <c r="M317" s="1358"/>
      <c r="N317" s="1343"/>
      <c r="O317" s="1343"/>
      <c r="P317" s="1358" t="s">
        <v>886</v>
      </c>
      <c r="Q317" s="1359">
        <v>36391781.929952279</v>
      </c>
      <c r="R317" s="1358" t="s">
        <v>966</v>
      </c>
      <c r="S317" s="1336"/>
      <c r="T317" s="1345" t="str">
        <f t="shared" si="75"/>
        <v>4.16.01</v>
      </c>
      <c r="U317" s="1352" t="str">
        <f t="shared" si="76"/>
        <v>Jaringan Air Minum</v>
      </c>
      <c r="V317" s="1352">
        <f t="shared" si="77"/>
        <v>30</v>
      </c>
      <c r="W317" s="1351">
        <f t="shared" si="78"/>
        <v>1213059.0643317427</v>
      </c>
      <c r="X317" s="1351"/>
      <c r="Y317" s="1351">
        <f t="shared" si="79"/>
        <v>0</v>
      </c>
      <c r="Z317" s="1351"/>
      <c r="AA317" s="1351">
        <f t="shared" si="80"/>
        <v>1213059.0643317427</v>
      </c>
      <c r="AB317" s="1351">
        <f t="shared" si="81"/>
        <v>1213059.0643317427</v>
      </c>
      <c r="AC317" s="1351">
        <f t="shared" si="82"/>
        <v>1213059.0643317427</v>
      </c>
      <c r="AD317" s="1351">
        <f t="shared" si="83"/>
        <v>1213059.0643317427</v>
      </c>
      <c r="AE317" s="1351">
        <f t="shared" si="84"/>
        <v>1213059.0643317427</v>
      </c>
      <c r="AF317" s="1345">
        <f t="shared" si="85"/>
        <v>2011</v>
      </c>
      <c r="AG317" s="1360">
        <f t="shared" si="86"/>
        <v>30326486.608293563</v>
      </c>
      <c r="AH317" s="1350">
        <f t="shared" si="87"/>
        <v>6065295.3216587137</v>
      </c>
    </row>
    <row r="318" spans="1:34" s="1151" customFormat="1" ht="34" hidden="1" customHeight="1">
      <c r="A318" s="1341" t="s">
        <v>3614</v>
      </c>
      <c r="B318" s="1342"/>
      <c r="C318" s="1343"/>
      <c r="D318" s="1355" t="s">
        <v>1141</v>
      </c>
      <c r="E318" s="1336"/>
      <c r="F318" s="1343"/>
      <c r="G318" s="1336"/>
      <c r="H318" s="1336"/>
      <c r="I318" s="1336"/>
      <c r="J318" s="1343"/>
      <c r="K318" s="1336"/>
      <c r="L318" s="1362">
        <v>2011</v>
      </c>
      <c r="M318" s="1358"/>
      <c r="N318" s="1343"/>
      <c r="O318" s="1343"/>
      <c r="P318" s="1358" t="s">
        <v>886</v>
      </c>
      <c r="Q318" s="1359">
        <v>36391781.929952279</v>
      </c>
      <c r="R318" s="1358" t="s">
        <v>966</v>
      </c>
      <c r="S318" s="1336"/>
      <c r="T318" s="1345" t="str">
        <f t="shared" si="75"/>
        <v>4.16.01</v>
      </c>
      <c r="U318" s="1352" t="str">
        <f t="shared" si="76"/>
        <v>Jaringan Air Minum</v>
      </c>
      <c r="V318" s="1352">
        <f t="shared" si="77"/>
        <v>30</v>
      </c>
      <c r="W318" s="1351">
        <f t="shared" si="78"/>
        <v>1213059.0643317427</v>
      </c>
      <c r="X318" s="1351"/>
      <c r="Y318" s="1351">
        <f t="shared" si="79"/>
        <v>0</v>
      </c>
      <c r="Z318" s="1351"/>
      <c r="AA318" s="1351">
        <f t="shared" si="80"/>
        <v>1213059.0643317427</v>
      </c>
      <c r="AB318" s="1351">
        <f t="shared" si="81"/>
        <v>1213059.0643317427</v>
      </c>
      <c r="AC318" s="1351">
        <f t="shared" si="82"/>
        <v>1213059.0643317427</v>
      </c>
      <c r="AD318" s="1351">
        <f t="shared" si="83"/>
        <v>1213059.0643317427</v>
      </c>
      <c r="AE318" s="1351">
        <f t="shared" si="84"/>
        <v>1213059.0643317427</v>
      </c>
      <c r="AF318" s="1345">
        <f t="shared" si="85"/>
        <v>2011</v>
      </c>
      <c r="AG318" s="1360">
        <f t="shared" si="86"/>
        <v>30326486.608293563</v>
      </c>
      <c r="AH318" s="1350">
        <f t="shared" si="87"/>
        <v>6065295.3216587137</v>
      </c>
    </row>
    <row r="319" spans="1:34" s="1151" customFormat="1" ht="34" hidden="1" customHeight="1">
      <c r="A319" s="1341" t="s">
        <v>3614</v>
      </c>
      <c r="B319" s="1342"/>
      <c r="C319" s="1343"/>
      <c r="D319" s="1355" t="s">
        <v>1141</v>
      </c>
      <c r="E319" s="1336"/>
      <c r="F319" s="1343"/>
      <c r="G319" s="1336"/>
      <c r="H319" s="1336"/>
      <c r="I319" s="1336"/>
      <c r="J319" s="1343"/>
      <c r="K319" s="1336"/>
      <c r="L319" s="1362">
        <v>2011</v>
      </c>
      <c r="M319" s="1358"/>
      <c r="N319" s="1343"/>
      <c r="O319" s="1343"/>
      <c r="P319" s="1358" t="s">
        <v>886</v>
      </c>
      <c r="Q319" s="1359">
        <v>36391781.929952279</v>
      </c>
      <c r="R319" s="1358" t="s">
        <v>966</v>
      </c>
      <c r="S319" s="1336"/>
      <c r="T319" s="1345" t="str">
        <f t="shared" si="75"/>
        <v>4.16.01</v>
      </c>
      <c r="U319" s="1352" t="str">
        <f t="shared" si="76"/>
        <v>Jaringan Air Minum</v>
      </c>
      <c r="V319" s="1352">
        <f t="shared" si="77"/>
        <v>30</v>
      </c>
      <c r="W319" s="1351">
        <f t="shared" si="78"/>
        <v>1213059.0643317427</v>
      </c>
      <c r="X319" s="1351"/>
      <c r="Y319" s="1351">
        <f t="shared" si="79"/>
        <v>0</v>
      </c>
      <c r="Z319" s="1351"/>
      <c r="AA319" s="1351">
        <f t="shared" si="80"/>
        <v>1213059.0643317427</v>
      </c>
      <c r="AB319" s="1351">
        <f t="shared" si="81"/>
        <v>1213059.0643317427</v>
      </c>
      <c r="AC319" s="1351">
        <f t="shared" si="82"/>
        <v>1213059.0643317427</v>
      </c>
      <c r="AD319" s="1351">
        <f t="shared" si="83"/>
        <v>1213059.0643317427</v>
      </c>
      <c r="AE319" s="1351">
        <f t="shared" si="84"/>
        <v>1213059.0643317427</v>
      </c>
      <c r="AF319" s="1345">
        <f t="shared" si="85"/>
        <v>2011</v>
      </c>
      <c r="AG319" s="1360">
        <f t="shared" si="86"/>
        <v>30326486.608293563</v>
      </c>
      <c r="AH319" s="1350">
        <f t="shared" si="87"/>
        <v>6065295.3216587137</v>
      </c>
    </row>
    <row r="320" spans="1:34" s="1151" customFormat="1" ht="34" hidden="1" customHeight="1">
      <c r="A320" s="1341" t="s">
        <v>3614</v>
      </c>
      <c r="B320" s="1342"/>
      <c r="C320" s="1343"/>
      <c r="D320" s="1355" t="s">
        <v>1141</v>
      </c>
      <c r="E320" s="1336"/>
      <c r="F320" s="1343"/>
      <c r="G320" s="1336"/>
      <c r="H320" s="1336"/>
      <c r="I320" s="1336"/>
      <c r="J320" s="1343"/>
      <c r="K320" s="1336"/>
      <c r="L320" s="1362">
        <v>2011</v>
      </c>
      <c r="M320" s="1358"/>
      <c r="N320" s="1343"/>
      <c r="O320" s="1343"/>
      <c r="P320" s="1358" t="s">
        <v>886</v>
      </c>
      <c r="Q320" s="1359">
        <v>36391781.929952279</v>
      </c>
      <c r="R320" s="1358" t="s">
        <v>966</v>
      </c>
      <c r="S320" s="1336"/>
      <c r="T320" s="1345" t="str">
        <f t="shared" si="75"/>
        <v>4.16.01</v>
      </c>
      <c r="U320" s="1352" t="str">
        <f t="shared" si="76"/>
        <v>Jaringan Air Minum</v>
      </c>
      <c r="V320" s="1352">
        <f t="shared" si="77"/>
        <v>30</v>
      </c>
      <c r="W320" s="1351">
        <f t="shared" si="78"/>
        <v>1213059.0643317427</v>
      </c>
      <c r="X320" s="1351"/>
      <c r="Y320" s="1351">
        <f t="shared" si="79"/>
        <v>0</v>
      </c>
      <c r="Z320" s="1351"/>
      <c r="AA320" s="1351">
        <f t="shared" si="80"/>
        <v>1213059.0643317427</v>
      </c>
      <c r="AB320" s="1351">
        <f t="shared" si="81"/>
        <v>1213059.0643317427</v>
      </c>
      <c r="AC320" s="1351">
        <f t="shared" si="82"/>
        <v>1213059.0643317427</v>
      </c>
      <c r="AD320" s="1351">
        <f t="shared" si="83"/>
        <v>1213059.0643317427</v>
      </c>
      <c r="AE320" s="1351">
        <f t="shared" si="84"/>
        <v>1213059.0643317427</v>
      </c>
      <c r="AF320" s="1345">
        <f t="shared" si="85"/>
        <v>2011</v>
      </c>
      <c r="AG320" s="1360">
        <f t="shared" si="86"/>
        <v>30326486.608293563</v>
      </c>
      <c r="AH320" s="1350">
        <f t="shared" si="87"/>
        <v>6065295.3216587137</v>
      </c>
    </row>
    <row r="321" spans="1:34" s="1151" customFormat="1" ht="34" hidden="1" customHeight="1">
      <c r="A321" s="1341" t="s">
        <v>3614</v>
      </c>
      <c r="B321" s="1342"/>
      <c r="C321" s="1343"/>
      <c r="D321" s="1355" t="s">
        <v>1141</v>
      </c>
      <c r="E321" s="1336"/>
      <c r="F321" s="1343"/>
      <c r="G321" s="1336"/>
      <c r="H321" s="1336"/>
      <c r="I321" s="1336"/>
      <c r="J321" s="1343"/>
      <c r="K321" s="1336"/>
      <c r="L321" s="1362">
        <v>2011</v>
      </c>
      <c r="M321" s="1358"/>
      <c r="N321" s="1343"/>
      <c r="O321" s="1343"/>
      <c r="P321" s="1358" t="s">
        <v>886</v>
      </c>
      <c r="Q321" s="1359">
        <v>36391781.929952279</v>
      </c>
      <c r="R321" s="1358" t="s">
        <v>966</v>
      </c>
      <c r="S321" s="1336"/>
      <c r="T321" s="1345" t="str">
        <f t="shared" si="75"/>
        <v>4.16.01</v>
      </c>
      <c r="U321" s="1352" t="str">
        <f t="shared" si="76"/>
        <v>Jaringan Air Minum</v>
      </c>
      <c r="V321" s="1352">
        <f t="shared" si="77"/>
        <v>30</v>
      </c>
      <c r="W321" s="1351">
        <f t="shared" si="78"/>
        <v>1213059.0643317427</v>
      </c>
      <c r="X321" s="1351"/>
      <c r="Y321" s="1351">
        <f t="shared" si="79"/>
        <v>0</v>
      </c>
      <c r="Z321" s="1351"/>
      <c r="AA321" s="1351">
        <f t="shared" si="80"/>
        <v>1213059.0643317427</v>
      </c>
      <c r="AB321" s="1351">
        <f t="shared" si="81"/>
        <v>1213059.0643317427</v>
      </c>
      <c r="AC321" s="1351">
        <f t="shared" si="82"/>
        <v>1213059.0643317427</v>
      </c>
      <c r="AD321" s="1351">
        <f t="shared" si="83"/>
        <v>1213059.0643317427</v>
      </c>
      <c r="AE321" s="1351">
        <f t="shared" si="84"/>
        <v>1213059.0643317427</v>
      </c>
      <c r="AF321" s="1345">
        <f t="shared" si="85"/>
        <v>2011</v>
      </c>
      <c r="AG321" s="1360">
        <f t="shared" si="86"/>
        <v>30326486.608293563</v>
      </c>
      <c r="AH321" s="1350">
        <f t="shared" si="87"/>
        <v>6065295.3216587137</v>
      </c>
    </row>
    <row r="322" spans="1:34" s="1151" customFormat="1" ht="34" hidden="1" customHeight="1">
      <c r="A322" s="1341" t="s">
        <v>3614</v>
      </c>
      <c r="B322" s="1342"/>
      <c r="C322" s="1343"/>
      <c r="D322" s="1355" t="s">
        <v>1141</v>
      </c>
      <c r="E322" s="1336"/>
      <c r="F322" s="1343"/>
      <c r="G322" s="1336"/>
      <c r="H322" s="1336"/>
      <c r="I322" s="1336"/>
      <c r="J322" s="1343"/>
      <c r="K322" s="1336"/>
      <c r="L322" s="1362">
        <v>2011</v>
      </c>
      <c r="M322" s="1358"/>
      <c r="N322" s="1343"/>
      <c r="O322" s="1343"/>
      <c r="P322" s="1358" t="s">
        <v>886</v>
      </c>
      <c r="Q322" s="1359">
        <v>36391781.929952279</v>
      </c>
      <c r="R322" s="1358" t="s">
        <v>966</v>
      </c>
      <c r="S322" s="1336"/>
      <c r="T322" s="1345" t="str">
        <f t="shared" si="75"/>
        <v>4.16.01</v>
      </c>
      <c r="U322" s="1352" t="str">
        <f t="shared" si="76"/>
        <v>Jaringan Air Minum</v>
      </c>
      <c r="V322" s="1352">
        <f t="shared" si="77"/>
        <v>30</v>
      </c>
      <c r="W322" s="1351">
        <f t="shared" si="78"/>
        <v>1213059.0643317427</v>
      </c>
      <c r="X322" s="1351"/>
      <c r="Y322" s="1351">
        <f t="shared" si="79"/>
        <v>0</v>
      </c>
      <c r="Z322" s="1351"/>
      <c r="AA322" s="1351">
        <f t="shared" si="80"/>
        <v>1213059.0643317427</v>
      </c>
      <c r="AB322" s="1351">
        <f t="shared" si="81"/>
        <v>1213059.0643317427</v>
      </c>
      <c r="AC322" s="1351">
        <f t="shared" si="82"/>
        <v>1213059.0643317427</v>
      </c>
      <c r="AD322" s="1351">
        <f t="shared" si="83"/>
        <v>1213059.0643317427</v>
      </c>
      <c r="AE322" s="1351">
        <f t="shared" si="84"/>
        <v>1213059.0643317427</v>
      </c>
      <c r="AF322" s="1345">
        <f t="shared" si="85"/>
        <v>2011</v>
      </c>
      <c r="AG322" s="1360">
        <f t="shared" si="86"/>
        <v>30326486.608293563</v>
      </c>
      <c r="AH322" s="1350">
        <f t="shared" si="87"/>
        <v>6065295.3216587137</v>
      </c>
    </row>
    <row r="323" spans="1:34" s="1151" customFormat="1" ht="34" hidden="1" customHeight="1">
      <c r="A323" s="1341" t="s">
        <v>3614</v>
      </c>
      <c r="B323" s="1342"/>
      <c r="C323" s="1343"/>
      <c r="D323" s="1355" t="s">
        <v>1141</v>
      </c>
      <c r="E323" s="1336"/>
      <c r="F323" s="1343"/>
      <c r="G323" s="1336"/>
      <c r="H323" s="1336"/>
      <c r="I323" s="1336"/>
      <c r="J323" s="1343"/>
      <c r="K323" s="1336"/>
      <c r="L323" s="1362">
        <v>2011</v>
      </c>
      <c r="M323" s="1358"/>
      <c r="N323" s="1343"/>
      <c r="O323" s="1343"/>
      <c r="P323" s="1358" t="s">
        <v>886</v>
      </c>
      <c r="Q323" s="1359">
        <v>36391781.929952279</v>
      </c>
      <c r="R323" s="1358" t="s">
        <v>966</v>
      </c>
      <c r="S323" s="1336"/>
      <c r="T323" s="1345" t="str">
        <f t="shared" si="75"/>
        <v>4.16.01</v>
      </c>
      <c r="U323" s="1352" t="str">
        <f t="shared" si="76"/>
        <v>Jaringan Air Minum</v>
      </c>
      <c r="V323" s="1352">
        <f t="shared" si="77"/>
        <v>30</v>
      </c>
      <c r="W323" s="1351">
        <f t="shared" si="78"/>
        <v>1213059.0643317427</v>
      </c>
      <c r="X323" s="1351"/>
      <c r="Y323" s="1351">
        <f t="shared" si="79"/>
        <v>0</v>
      </c>
      <c r="Z323" s="1351"/>
      <c r="AA323" s="1351">
        <f t="shared" si="80"/>
        <v>1213059.0643317427</v>
      </c>
      <c r="AB323" s="1351">
        <f t="shared" si="81"/>
        <v>1213059.0643317427</v>
      </c>
      <c r="AC323" s="1351">
        <f t="shared" si="82"/>
        <v>1213059.0643317427</v>
      </c>
      <c r="AD323" s="1351">
        <f t="shared" si="83"/>
        <v>1213059.0643317427</v>
      </c>
      <c r="AE323" s="1351">
        <f t="shared" si="84"/>
        <v>1213059.0643317427</v>
      </c>
      <c r="AF323" s="1345">
        <f t="shared" si="85"/>
        <v>2011</v>
      </c>
      <c r="AG323" s="1360">
        <f t="shared" si="86"/>
        <v>30326486.608293563</v>
      </c>
      <c r="AH323" s="1350">
        <f t="shared" si="87"/>
        <v>6065295.3216587137</v>
      </c>
    </row>
    <row r="324" spans="1:34" s="1151" customFormat="1" ht="34" hidden="1" customHeight="1">
      <c r="A324" s="1341" t="s">
        <v>3614</v>
      </c>
      <c r="B324" s="1342"/>
      <c r="C324" s="1343"/>
      <c r="D324" s="1355" t="s">
        <v>1141</v>
      </c>
      <c r="E324" s="1336"/>
      <c r="F324" s="1343"/>
      <c r="G324" s="1336"/>
      <c r="H324" s="1336"/>
      <c r="I324" s="1336"/>
      <c r="J324" s="1343"/>
      <c r="K324" s="1336"/>
      <c r="L324" s="1362">
        <v>2011</v>
      </c>
      <c r="M324" s="1358"/>
      <c r="N324" s="1343"/>
      <c r="O324" s="1343"/>
      <c r="P324" s="1358" t="s">
        <v>886</v>
      </c>
      <c r="Q324" s="1359">
        <v>36391781.929952279</v>
      </c>
      <c r="R324" s="1358" t="s">
        <v>966</v>
      </c>
      <c r="S324" s="1336"/>
      <c r="T324" s="1345" t="str">
        <f t="shared" si="75"/>
        <v>4.16.01</v>
      </c>
      <c r="U324" s="1352" t="str">
        <f t="shared" si="76"/>
        <v>Jaringan Air Minum</v>
      </c>
      <c r="V324" s="1352">
        <f t="shared" si="77"/>
        <v>30</v>
      </c>
      <c r="W324" s="1351">
        <f t="shared" si="78"/>
        <v>1213059.0643317427</v>
      </c>
      <c r="X324" s="1351"/>
      <c r="Y324" s="1351">
        <f t="shared" si="79"/>
        <v>0</v>
      </c>
      <c r="Z324" s="1351"/>
      <c r="AA324" s="1351">
        <f t="shared" si="80"/>
        <v>1213059.0643317427</v>
      </c>
      <c r="AB324" s="1351">
        <f t="shared" si="81"/>
        <v>1213059.0643317427</v>
      </c>
      <c r="AC324" s="1351">
        <f t="shared" si="82"/>
        <v>1213059.0643317427</v>
      </c>
      <c r="AD324" s="1351">
        <f t="shared" si="83"/>
        <v>1213059.0643317427</v>
      </c>
      <c r="AE324" s="1351">
        <f t="shared" si="84"/>
        <v>1213059.0643317427</v>
      </c>
      <c r="AF324" s="1345">
        <f t="shared" si="85"/>
        <v>2011</v>
      </c>
      <c r="AG324" s="1360">
        <f t="shared" si="86"/>
        <v>30326486.608293563</v>
      </c>
      <c r="AH324" s="1350">
        <f t="shared" si="87"/>
        <v>6065295.3216587137</v>
      </c>
    </row>
    <row r="325" spans="1:34" s="1151" customFormat="1" ht="34" hidden="1" customHeight="1">
      <c r="A325" s="1341" t="s">
        <v>3614</v>
      </c>
      <c r="B325" s="1342"/>
      <c r="C325" s="1343"/>
      <c r="D325" s="1355" t="s">
        <v>3625</v>
      </c>
      <c r="E325" s="1336"/>
      <c r="F325" s="1343"/>
      <c r="G325" s="1336"/>
      <c r="H325" s="1336"/>
      <c r="I325" s="1336"/>
      <c r="J325" s="1343"/>
      <c r="K325" s="1336"/>
      <c r="L325" s="1362">
        <v>2011</v>
      </c>
      <c r="M325" s="1358"/>
      <c r="N325" s="1343"/>
      <c r="O325" s="1343"/>
      <c r="P325" s="1358" t="s">
        <v>886</v>
      </c>
      <c r="Q325" s="1359">
        <v>124295238.45110205</v>
      </c>
      <c r="R325" s="1358" t="s">
        <v>927</v>
      </c>
      <c r="S325" s="1336"/>
      <c r="T325" s="1345" t="str">
        <f t="shared" si="75"/>
        <v>4.16.01</v>
      </c>
      <c r="U325" s="1352" t="str">
        <f t="shared" si="76"/>
        <v>Jaringan Air Minum</v>
      </c>
      <c r="V325" s="1352">
        <f t="shared" si="77"/>
        <v>30</v>
      </c>
      <c r="W325" s="1351">
        <f t="shared" si="78"/>
        <v>4143174.2817034018</v>
      </c>
      <c r="X325" s="1351"/>
      <c r="Y325" s="1351">
        <f t="shared" si="79"/>
        <v>0</v>
      </c>
      <c r="Z325" s="1351"/>
      <c r="AA325" s="1351">
        <f t="shared" si="80"/>
        <v>4143174.2817034018</v>
      </c>
      <c r="AB325" s="1351">
        <f t="shared" si="81"/>
        <v>4143174.2817034018</v>
      </c>
      <c r="AC325" s="1351">
        <f t="shared" si="82"/>
        <v>4143174.2817034018</v>
      </c>
      <c r="AD325" s="1351">
        <f t="shared" si="83"/>
        <v>4143174.2817034018</v>
      </c>
      <c r="AE325" s="1351">
        <f t="shared" si="84"/>
        <v>4143174.2817034018</v>
      </c>
      <c r="AF325" s="1345">
        <f t="shared" si="85"/>
        <v>2011</v>
      </c>
      <c r="AG325" s="1360">
        <f t="shared" si="86"/>
        <v>103579367.04258505</v>
      </c>
      <c r="AH325" s="1350">
        <f t="shared" si="87"/>
        <v>20715871.408517011</v>
      </c>
    </row>
    <row r="326" spans="1:34" s="1151" customFormat="1" ht="34" hidden="1" customHeight="1">
      <c r="A326" s="1341" t="s">
        <v>3614</v>
      </c>
      <c r="B326" s="1342"/>
      <c r="C326" s="1343"/>
      <c r="D326" s="1355" t="s">
        <v>3625</v>
      </c>
      <c r="E326" s="1336"/>
      <c r="F326" s="1343"/>
      <c r="G326" s="1336"/>
      <c r="H326" s="1336"/>
      <c r="I326" s="1336"/>
      <c r="J326" s="1343"/>
      <c r="K326" s="1336"/>
      <c r="L326" s="1362">
        <v>2011</v>
      </c>
      <c r="M326" s="1358"/>
      <c r="N326" s="1343"/>
      <c r="O326" s="1343"/>
      <c r="P326" s="1358" t="s">
        <v>886</v>
      </c>
      <c r="Q326" s="1359">
        <v>134657217.11026952</v>
      </c>
      <c r="R326" s="1358" t="s">
        <v>927</v>
      </c>
      <c r="S326" s="1336"/>
      <c r="T326" s="1345" t="str">
        <f t="shared" si="75"/>
        <v>4.16.01</v>
      </c>
      <c r="U326" s="1352" t="str">
        <f t="shared" si="76"/>
        <v>Jaringan Air Minum</v>
      </c>
      <c r="V326" s="1352">
        <f t="shared" si="77"/>
        <v>30</v>
      </c>
      <c r="W326" s="1351">
        <f t="shared" si="78"/>
        <v>4488573.5703423172</v>
      </c>
      <c r="X326" s="1351"/>
      <c r="Y326" s="1351">
        <f t="shared" si="79"/>
        <v>0</v>
      </c>
      <c r="Z326" s="1351"/>
      <c r="AA326" s="1351">
        <f t="shared" si="80"/>
        <v>4488573.5703423172</v>
      </c>
      <c r="AB326" s="1351">
        <f t="shared" si="81"/>
        <v>4488573.5703423172</v>
      </c>
      <c r="AC326" s="1351">
        <f t="shared" si="82"/>
        <v>4488573.5703423172</v>
      </c>
      <c r="AD326" s="1351">
        <f t="shared" si="83"/>
        <v>4488573.5703423172</v>
      </c>
      <c r="AE326" s="1351">
        <f t="shared" si="84"/>
        <v>4488573.5703423172</v>
      </c>
      <c r="AF326" s="1345">
        <f t="shared" si="85"/>
        <v>2011</v>
      </c>
      <c r="AG326" s="1360">
        <f t="shared" si="86"/>
        <v>112214349.25855793</v>
      </c>
      <c r="AH326" s="1350">
        <f t="shared" si="87"/>
        <v>22442867.851711586</v>
      </c>
    </row>
    <row r="327" spans="1:34" s="1151" customFormat="1" ht="34" hidden="1" customHeight="1">
      <c r="A327" s="1341" t="s">
        <v>3614</v>
      </c>
      <c r="B327" s="1342"/>
      <c r="C327" s="1343"/>
      <c r="D327" s="1355" t="s">
        <v>3633</v>
      </c>
      <c r="E327" s="1336"/>
      <c r="F327" s="1343"/>
      <c r="G327" s="1336"/>
      <c r="H327" s="1336"/>
      <c r="I327" s="1336"/>
      <c r="J327" s="1343"/>
      <c r="K327" s="1336"/>
      <c r="L327" s="1362">
        <v>2011</v>
      </c>
      <c r="M327" s="1358"/>
      <c r="N327" s="1343"/>
      <c r="O327" s="1343"/>
      <c r="P327" s="1358" t="s">
        <v>886</v>
      </c>
      <c r="Q327" s="1359">
        <v>146324801.03837052</v>
      </c>
      <c r="R327" s="1358" t="s">
        <v>927</v>
      </c>
      <c r="S327" s="1336"/>
      <c r="T327" s="1345" t="str">
        <f t="shared" si="75"/>
        <v>4.16.01</v>
      </c>
      <c r="U327" s="1352" t="str">
        <f t="shared" si="76"/>
        <v>Jaringan Air Minum</v>
      </c>
      <c r="V327" s="1352">
        <f t="shared" si="77"/>
        <v>30</v>
      </c>
      <c r="W327" s="1351">
        <f t="shared" si="78"/>
        <v>4877493.0346123511</v>
      </c>
      <c r="X327" s="1351"/>
      <c r="Y327" s="1351">
        <f t="shared" si="79"/>
        <v>0</v>
      </c>
      <c r="Z327" s="1351"/>
      <c r="AA327" s="1351">
        <f t="shared" si="80"/>
        <v>4877493.0346123511</v>
      </c>
      <c r="AB327" s="1351">
        <f t="shared" si="81"/>
        <v>4877493.0346123511</v>
      </c>
      <c r="AC327" s="1351">
        <f t="shared" si="82"/>
        <v>4877493.0346123511</v>
      </c>
      <c r="AD327" s="1351">
        <f t="shared" si="83"/>
        <v>4877493.0346123511</v>
      </c>
      <c r="AE327" s="1351">
        <f t="shared" si="84"/>
        <v>4877493.0346123511</v>
      </c>
      <c r="AF327" s="1345">
        <f t="shared" si="85"/>
        <v>2011</v>
      </c>
      <c r="AG327" s="1360">
        <f t="shared" si="86"/>
        <v>121937335.86530876</v>
      </c>
      <c r="AH327" s="1350">
        <f t="shared" si="87"/>
        <v>24387465.173061755</v>
      </c>
    </row>
    <row r="328" spans="1:34" s="1151" customFormat="1" ht="34" hidden="1" customHeight="1">
      <c r="A328" s="1341" t="s">
        <v>3614</v>
      </c>
      <c r="B328" s="1342"/>
      <c r="C328" s="1343"/>
      <c r="D328" s="1355" t="s">
        <v>3632</v>
      </c>
      <c r="E328" s="1336" t="s">
        <v>2233</v>
      </c>
      <c r="F328" s="1412" t="s">
        <v>926</v>
      </c>
      <c r="G328" s="1336"/>
      <c r="H328" s="1336"/>
      <c r="I328" s="1336"/>
      <c r="J328" s="1343"/>
      <c r="K328" s="1336" t="s">
        <v>1651</v>
      </c>
      <c r="L328" s="1358">
        <v>2012</v>
      </c>
      <c r="M328" s="1358" t="s">
        <v>2234</v>
      </c>
      <c r="N328" s="1343"/>
      <c r="O328" s="1343"/>
      <c r="P328" s="1358" t="s">
        <v>886</v>
      </c>
      <c r="Q328" s="1359">
        <v>351355083.18253022</v>
      </c>
      <c r="R328" s="1358" t="s">
        <v>927</v>
      </c>
      <c r="S328" s="1336"/>
      <c r="T328" s="1345" t="str">
        <f t="shared" si="75"/>
        <v>4.16.01</v>
      </c>
      <c r="U328" s="1352" t="str">
        <f t="shared" si="76"/>
        <v>Jaringan Air Minum</v>
      </c>
      <c r="V328" s="1352">
        <f t="shared" si="77"/>
        <v>30</v>
      </c>
      <c r="W328" s="1351">
        <f t="shared" si="78"/>
        <v>11711835.772751007</v>
      </c>
      <c r="X328" s="1351"/>
      <c r="Y328" s="1351">
        <f t="shared" si="79"/>
        <v>0</v>
      </c>
      <c r="Z328" s="1351"/>
      <c r="AA328" s="1351">
        <f t="shared" si="80"/>
        <v>11711835.772751007</v>
      </c>
      <c r="AB328" s="1351">
        <f t="shared" si="81"/>
        <v>11711835.772751007</v>
      </c>
      <c r="AC328" s="1351">
        <f t="shared" si="82"/>
        <v>11711835.772751007</v>
      </c>
      <c r="AD328" s="1351">
        <f t="shared" si="83"/>
        <v>11711835.772751007</v>
      </c>
      <c r="AE328" s="1351">
        <f t="shared" si="84"/>
        <v>11711835.772751007</v>
      </c>
      <c r="AF328" s="1345">
        <f t="shared" si="85"/>
        <v>2012</v>
      </c>
      <c r="AG328" s="1360">
        <f t="shared" si="86"/>
        <v>292795904.31877518</v>
      </c>
      <c r="AH328" s="1350">
        <f t="shared" si="87"/>
        <v>58559178.863755032</v>
      </c>
    </row>
    <row r="329" spans="1:34" s="1151" customFormat="1" ht="34" hidden="1" customHeight="1">
      <c r="A329" s="1341" t="s">
        <v>3614</v>
      </c>
      <c r="B329" s="1342"/>
      <c r="C329" s="1343"/>
      <c r="D329" s="1355" t="s">
        <v>3631</v>
      </c>
      <c r="E329" s="1336" t="s">
        <v>2233</v>
      </c>
      <c r="F329" s="1412" t="s">
        <v>941</v>
      </c>
      <c r="G329" s="1336"/>
      <c r="H329" s="1336"/>
      <c r="I329" s="1336"/>
      <c r="J329" s="1343"/>
      <c r="K329" s="1336" t="s">
        <v>1655</v>
      </c>
      <c r="L329" s="1358">
        <v>2012</v>
      </c>
      <c r="M329" s="1358" t="s">
        <v>2235</v>
      </c>
      <c r="N329" s="1343"/>
      <c r="O329" s="1343"/>
      <c r="P329" s="1358" t="s">
        <v>886</v>
      </c>
      <c r="Q329" s="1359">
        <v>296562135.35680872</v>
      </c>
      <c r="R329" s="1358" t="s">
        <v>927</v>
      </c>
      <c r="S329" s="1336"/>
      <c r="T329" s="1345" t="str">
        <f t="shared" si="75"/>
        <v>4.16.01</v>
      </c>
      <c r="U329" s="1352" t="str">
        <f t="shared" si="76"/>
        <v>Jaringan Air Minum</v>
      </c>
      <c r="V329" s="1352">
        <f t="shared" si="77"/>
        <v>30</v>
      </c>
      <c r="W329" s="1351">
        <f t="shared" si="78"/>
        <v>9885404.1785602905</v>
      </c>
      <c r="X329" s="1351"/>
      <c r="Y329" s="1351">
        <f t="shared" si="79"/>
        <v>0</v>
      </c>
      <c r="Z329" s="1351"/>
      <c r="AA329" s="1351">
        <f t="shared" si="80"/>
        <v>9885404.1785602905</v>
      </c>
      <c r="AB329" s="1351">
        <f t="shared" si="81"/>
        <v>9885404.1785602905</v>
      </c>
      <c r="AC329" s="1351">
        <f t="shared" si="82"/>
        <v>9885404.1785602905</v>
      </c>
      <c r="AD329" s="1351">
        <f t="shared" si="83"/>
        <v>9885404.1785602905</v>
      </c>
      <c r="AE329" s="1351">
        <f t="shared" si="84"/>
        <v>9885404.1785602905</v>
      </c>
      <c r="AF329" s="1345">
        <f t="shared" si="85"/>
        <v>2012</v>
      </c>
      <c r="AG329" s="1360">
        <f t="shared" si="86"/>
        <v>247135114.46400726</v>
      </c>
      <c r="AH329" s="1350">
        <f t="shared" si="87"/>
        <v>49427020.892801449</v>
      </c>
    </row>
    <row r="330" spans="1:34" s="1151" customFormat="1" ht="34" hidden="1" customHeight="1">
      <c r="A330" s="1341" t="s">
        <v>3614</v>
      </c>
      <c r="B330" s="1342"/>
      <c r="C330" s="1343"/>
      <c r="D330" s="1355" t="s">
        <v>3630</v>
      </c>
      <c r="E330" s="1336" t="s">
        <v>2233</v>
      </c>
      <c r="F330" s="1412" t="s">
        <v>946</v>
      </c>
      <c r="G330" s="1336"/>
      <c r="H330" s="1336"/>
      <c r="I330" s="1336"/>
      <c r="J330" s="1343"/>
      <c r="K330" s="1336" t="s">
        <v>1655</v>
      </c>
      <c r="L330" s="1358">
        <v>2012</v>
      </c>
      <c r="M330" s="1358" t="s">
        <v>2236</v>
      </c>
      <c r="N330" s="1343"/>
      <c r="O330" s="1343"/>
      <c r="P330" s="1358" t="s">
        <v>886</v>
      </c>
      <c r="Q330" s="1359">
        <v>175360176.49742305</v>
      </c>
      <c r="R330" s="1358" t="s">
        <v>927</v>
      </c>
      <c r="S330" s="1336"/>
      <c r="T330" s="1345" t="str">
        <f t="shared" si="75"/>
        <v>4.16.01</v>
      </c>
      <c r="U330" s="1352" t="str">
        <f t="shared" si="76"/>
        <v>Jaringan Air Minum</v>
      </c>
      <c r="V330" s="1352">
        <f t="shared" si="77"/>
        <v>30</v>
      </c>
      <c r="W330" s="1351">
        <f t="shared" si="78"/>
        <v>5845338.8832474351</v>
      </c>
      <c r="X330" s="1351"/>
      <c r="Y330" s="1351">
        <f t="shared" si="79"/>
        <v>0</v>
      </c>
      <c r="Z330" s="1351"/>
      <c r="AA330" s="1351">
        <f t="shared" si="80"/>
        <v>5845338.8832474351</v>
      </c>
      <c r="AB330" s="1351">
        <f t="shared" si="81"/>
        <v>5845338.8832474351</v>
      </c>
      <c r="AC330" s="1351">
        <f t="shared" si="82"/>
        <v>5845338.8832474351</v>
      </c>
      <c r="AD330" s="1351">
        <f t="shared" si="83"/>
        <v>5845338.8832474351</v>
      </c>
      <c r="AE330" s="1351">
        <f t="shared" si="84"/>
        <v>5845338.8832474351</v>
      </c>
      <c r="AF330" s="1345">
        <f t="shared" si="85"/>
        <v>2012</v>
      </c>
      <c r="AG330" s="1360">
        <f t="shared" si="86"/>
        <v>146133482.08118588</v>
      </c>
      <c r="AH330" s="1350">
        <f t="shared" si="87"/>
        <v>29226694.416237175</v>
      </c>
    </row>
    <row r="331" spans="1:34" s="1151" customFormat="1" ht="34" hidden="1" customHeight="1">
      <c r="A331" s="1341" t="s">
        <v>3614</v>
      </c>
      <c r="B331" s="1342"/>
      <c r="C331" s="1343"/>
      <c r="D331" s="1355" t="s">
        <v>3629</v>
      </c>
      <c r="E331" s="1336" t="s">
        <v>2233</v>
      </c>
      <c r="F331" s="1412" t="s">
        <v>949</v>
      </c>
      <c r="G331" s="1336"/>
      <c r="H331" s="1336"/>
      <c r="I331" s="1336"/>
      <c r="J331" s="1343"/>
      <c r="K331" s="1336" t="s">
        <v>1334</v>
      </c>
      <c r="L331" s="1358">
        <v>2012</v>
      </c>
      <c r="M331" s="1358" t="s">
        <v>2237</v>
      </c>
      <c r="N331" s="1343"/>
      <c r="O331" s="1343"/>
      <c r="P331" s="1358" t="s">
        <v>886</v>
      </c>
      <c r="Q331" s="1359">
        <v>154885015.88359889</v>
      </c>
      <c r="R331" s="1358" t="s">
        <v>927</v>
      </c>
      <c r="S331" s="1336"/>
      <c r="T331" s="1345" t="str">
        <f t="shared" si="75"/>
        <v>4.16.01</v>
      </c>
      <c r="U331" s="1352" t="str">
        <f t="shared" si="76"/>
        <v>Jaringan Air Minum</v>
      </c>
      <c r="V331" s="1352">
        <f t="shared" si="77"/>
        <v>30</v>
      </c>
      <c r="W331" s="1351">
        <f t="shared" si="78"/>
        <v>5162833.5294532962</v>
      </c>
      <c r="X331" s="1351"/>
      <c r="Y331" s="1351">
        <f t="shared" si="79"/>
        <v>0</v>
      </c>
      <c r="Z331" s="1351"/>
      <c r="AA331" s="1351">
        <f t="shared" si="80"/>
        <v>5162833.5294532962</v>
      </c>
      <c r="AB331" s="1351">
        <f t="shared" si="81"/>
        <v>5162833.5294532962</v>
      </c>
      <c r="AC331" s="1351">
        <f t="shared" si="82"/>
        <v>5162833.5294532962</v>
      </c>
      <c r="AD331" s="1351">
        <f t="shared" si="83"/>
        <v>5162833.5294532962</v>
      </c>
      <c r="AE331" s="1351">
        <f t="shared" si="84"/>
        <v>5162833.5294532962</v>
      </c>
      <c r="AF331" s="1345">
        <f t="shared" si="85"/>
        <v>2012</v>
      </c>
      <c r="AG331" s="1360">
        <f t="shared" si="86"/>
        <v>129070848.23633242</v>
      </c>
      <c r="AH331" s="1350">
        <f t="shared" si="87"/>
        <v>25814167.647266481</v>
      </c>
    </row>
    <row r="332" spans="1:34" s="1151" customFormat="1" ht="34" hidden="1" customHeight="1">
      <c r="A332" s="1341" t="s">
        <v>3614</v>
      </c>
      <c r="B332" s="1342"/>
      <c r="C332" s="1343"/>
      <c r="D332" s="1355" t="s">
        <v>3628</v>
      </c>
      <c r="E332" s="1336" t="s">
        <v>2233</v>
      </c>
      <c r="F332" s="1412" t="s">
        <v>1053</v>
      </c>
      <c r="G332" s="1336"/>
      <c r="H332" s="1336"/>
      <c r="I332" s="1336">
        <v>250</v>
      </c>
      <c r="J332" s="1343"/>
      <c r="K332" s="1336" t="s">
        <v>3627</v>
      </c>
      <c r="L332" s="1358">
        <v>2012</v>
      </c>
      <c r="M332" s="1358" t="s">
        <v>2238</v>
      </c>
      <c r="N332" s="1343"/>
      <c r="O332" s="1343"/>
      <c r="P332" s="1358" t="s">
        <v>886</v>
      </c>
      <c r="Q332" s="1359">
        <v>12047771.544010509</v>
      </c>
      <c r="R332" s="1358" t="s">
        <v>927</v>
      </c>
      <c r="S332" s="1336"/>
      <c r="T332" s="1345" t="str">
        <f t="shared" si="75"/>
        <v>4.16.01</v>
      </c>
      <c r="U332" s="1352" t="str">
        <f t="shared" si="76"/>
        <v>Jaringan Air Minum</v>
      </c>
      <c r="V332" s="1352">
        <f t="shared" si="77"/>
        <v>30</v>
      </c>
      <c r="W332" s="1351">
        <f t="shared" si="78"/>
        <v>401592.05146701698</v>
      </c>
      <c r="X332" s="1351"/>
      <c r="Y332" s="1351">
        <f t="shared" si="79"/>
        <v>0</v>
      </c>
      <c r="Z332" s="1351"/>
      <c r="AA332" s="1351">
        <f t="shared" si="80"/>
        <v>401592.05146701698</v>
      </c>
      <c r="AB332" s="1351">
        <f t="shared" si="81"/>
        <v>401592.05146701698</v>
      </c>
      <c r="AC332" s="1351">
        <f t="shared" si="82"/>
        <v>401592.05146701698</v>
      </c>
      <c r="AD332" s="1351">
        <f t="shared" si="83"/>
        <v>401592.05146701698</v>
      </c>
      <c r="AE332" s="1351">
        <f t="shared" si="84"/>
        <v>401592.05146701698</v>
      </c>
      <c r="AF332" s="1345">
        <f t="shared" si="85"/>
        <v>2012</v>
      </c>
      <c r="AG332" s="1360">
        <f t="shared" si="86"/>
        <v>10039811.286675423</v>
      </c>
      <c r="AH332" s="1350">
        <f t="shared" si="87"/>
        <v>2007960.257335085</v>
      </c>
    </row>
    <row r="333" spans="1:34" s="1151" customFormat="1" ht="34" hidden="1" customHeight="1">
      <c r="A333" s="1341" t="s">
        <v>3614</v>
      </c>
      <c r="B333" s="1342"/>
      <c r="C333" s="1343"/>
      <c r="D333" s="1355" t="s">
        <v>3626</v>
      </c>
      <c r="E333" s="1336" t="s">
        <v>2233</v>
      </c>
      <c r="F333" s="1412" t="s">
        <v>1055</v>
      </c>
      <c r="G333" s="1336"/>
      <c r="H333" s="1336"/>
      <c r="I333" s="1336">
        <v>200</v>
      </c>
      <c r="J333" s="1343"/>
      <c r="K333" s="1336" t="s">
        <v>1259</v>
      </c>
      <c r="L333" s="1358">
        <v>2012</v>
      </c>
      <c r="M333" s="1358" t="s">
        <v>2239</v>
      </c>
      <c r="N333" s="1343"/>
      <c r="O333" s="1343"/>
      <c r="P333" s="1358" t="s">
        <v>886</v>
      </c>
      <c r="Q333" s="1359">
        <v>32522097.535628643</v>
      </c>
      <c r="R333" s="1358" t="s">
        <v>927</v>
      </c>
      <c r="S333" s="1336"/>
      <c r="T333" s="1345" t="str">
        <f t="shared" si="75"/>
        <v>4.16.01</v>
      </c>
      <c r="U333" s="1352" t="str">
        <f t="shared" si="76"/>
        <v>Jaringan Air Minum</v>
      </c>
      <c r="V333" s="1352">
        <f t="shared" si="77"/>
        <v>30</v>
      </c>
      <c r="W333" s="1351">
        <f t="shared" si="78"/>
        <v>1084069.5845209549</v>
      </c>
      <c r="X333" s="1351"/>
      <c r="Y333" s="1351">
        <f t="shared" si="79"/>
        <v>0</v>
      </c>
      <c r="Z333" s="1351"/>
      <c r="AA333" s="1351">
        <f t="shared" si="80"/>
        <v>1084069.5845209549</v>
      </c>
      <c r="AB333" s="1351">
        <f t="shared" si="81"/>
        <v>1084069.5845209549</v>
      </c>
      <c r="AC333" s="1351">
        <f t="shared" si="82"/>
        <v>1084069.5845209549</v>
      </c>
      <c r="AD333" s="1351">
        <f t="shared" si="83"/>
        <v>1084069.5845209549</v>
      </c>
      <c r="AE333" s="1351">
        <f t="shared" si="84"/>
        <v>1084069.5845209549</v>
      </c>
      <c r="AF333" s="1345">
        <f t="shared" si="85"/>
        <v>2012</v>
      </c>
      <c r="AG333" s="1360">
        <f t="shared" si="86"/>
        <v>27101749.61302387</v>
      </c>
      <c r="AH333" s="1350">
        <f t="shared" si="87"/>
        <v>5420347.9226047741</v>
      </c>
    </row>
    <row r="334" spans="1:34" s="1151" customFormat="1" ht="34" hidden="1" customHeight="1">
      <c r="A334" s="1341" t="s">
        <v>3614</v>
      </c>
      <c r="B334" s="1342"/>
      <c r="C334" s="1343"/>
      <c r="D334" s="1355" t="s">
        <v>3625</v>
      </c>
      <c r="E334" s="1336" t="s">
        <v>2233</v>
      </c>
      <c r="F334" s="1412" t="s">
        <v>1060</v>
      </c>
      <c r="G334" s="1336"/>
      <c r="H334" s="1336"/>
      <c r="I334" s="1336"/>
      <c r="J334" s="1343"/>
      <c r="K334" s="1336"/>
      <c r="L334" s="1358">
        <v>2012</v>
      </c>
      <c r="M334" s="1358"/>
      <c r="N334" s="1343"/>
      <c r="O334" s="1343"/>
      <c r="P334" s="1358" t="s">
        <v>886</v>
      </c>
      <c r="Q334" s="1359">
        <v>122167191.79994544</v>
      </c>
      <c r="R334" s="1358" t="s">
        <v>927</v>
      </c>
      <c r="S334" s="1336"/>
      <c r="T334" s="1345" t="str">
        <f t="shared" si="75"/>
        <v>4.16.01</v>
      </c>
      <c r="U334" s="1352" t="str">
        <f t="shared" si="76"/>
        <v>Jaringan Air Minum</v>
      </c>
      <c r="V334" s="1352">
        <f t="shared" si="77"/>
        <v>30</v>
      </c>
      <c r="W334" s="1351">
        <f t="shared" si="78"/>
        <v>4072239.3933315147</v>
      </c>
      <c r="X334" s="1351"/>
      <c r="Y334" s="1351">
        <f t="shared" si="79"/>
        <v>0</v>
      </c>
      <c r="Z334" s="1351"/>
      <c r="AA334" s="1351">
        <f t="shared" si="80"/>
        <v>4072239.3933315147</v>
      </c>
      <c r="AB334" s="1351">
        <f t="shared" si="81"/>
        <v>4072239.3933315147</v>
      </c>
      <c r="AC334" s="1351">
        <f t="shared" si="82"/>
        <v>4072239.3933315147</v>
      </c>
      <c r="AD334" s="1351">
        <f t="shared" si="83"/>
        <v>4072239.3933315147</v>
      </c>
      <c r="AE334" s="1351">
        <f t="shared" si="84"/>
        <v>4072239.3933315147</v>
      </c>
      <c r="AF334" s="1345">
        <f t="shared" si="85"/>
        <v>2012</v>
      </c>
      <c r="AG334" s="1360">
        <f t="shared" si="86"/>
        <v>101805994.83328786</v>
      </c>
      <c r="AH334" s="1350">
        <f t="shared" si="87"/>
        <v>20361196.966657571</v>
      </c>
    </row>
    <row r="335" spans="1:34" s="1151" customFormat="1" ht="34" hidden="1" customHeight="1">
      <c r="A335" s="1341" t="s">
        <v>3614</v>
      </c>
      <c r="B335" s="1342"/>
      <c r="C335" s="1343"/>
      <c r="D335" s="1355" t="s">
        <v>3625</v>
      </c>
      <c r="E335" s="1336" t="s">
        <v>2233</v>
      </c>
      <c r="F335" s="1412" t="s">
        <v>1065</v>
      </c>
      <c r="G335" s="1336"/>
      <c r="H335" s="1336"/>
      <c r="I335" s="1336"/>
      <c r="J335" s="1343"/>
      <c r="K335" s="1336"/>
      <c r="L335" s="1358">
        <v>2012</v>
      </c>
      <c r="M335" s="1358"/>
      <c r="N335" s="1343"/>
      <c r="O335" s="1343"/>
      <c r="P335" s="1358" t="s">
        <v>886</v>
      </c>
      <c r="Q335" s="1359">
        <v>125297300.60031246</v>
      </c>
      <c r="R335" s="1358" t="s">
        <v>927</v>
      </c>
      <c r="S335" s="1336"/>
      <c r="T335" s="1345" t="str">
        <f t="shared" si="75"/>
        <v>4.16.01</v>
      </c>
      <c r="U335" s="1352" t="str">
        <f t="shared" si="76"/>
        <v>Jaringan Air Minum</v>
      </c>
      <c r="V335" s="1352">
        <f t="shared" si="77"/>
        <v>30</v>
      </c>
      <c r="W335" s="1351">
        <f t="shared" si="78"/>
        <v>4176576.3533437485</v>
      </c>
      <c r="X335" s="1351"/>
      <c r="Y335" s="1351">
        <f t="shared" si="79"/>
        <v>0</v>
      </c>
      <c r="Z335" s="1351"/>
      <c r="AA335" s="1351">
        <f t="shared" si="80"/>
        <v>4176576.3533437485</v>
      </c>
      <c r="AB335" s="1351">
        <f t="shared" si="81"/>
        <v>4176576.3533437485</v>
      </c>
      <c r="AC335" s="1351">
        <f t="shared" si="82"/>
        <v>4176576.3533437485</v>
      </c>
      <c r="AD335" s="1351">
        <f t="shared" si="83"/>
        <v>4176576.3533437485</v>
      </c>
      <c r="AE335" s="1351">
        <f t="shared" si="84"/>
        <v>4176576.3533437485</v>
      </c>
      <c r="AF335" s="1345">
        <f t="shared" si="85"/>
        <v>2012</v>
      </c>
      <c r="AG335" s="1360">
        <f t="shared" si="86"/>
        <v>104414418.83359371</v>
      </c>
      <c r="AH335" s="1350">
        <f t="shared" si="87"/>
        <v>20882881.766718742</v>
      </c>
    </row>
    <row r="336" spans="1:34" s="1151" customFormat="1" ht="34" hidden="1" customHeight="1">
      <c r="A336" s="1341" t="s">
        <v>3614</v>
      </c>
      <c r="B336" s="1342"/>
      <c r="C336" s="1343"/>
      <c r="D336" s="1355" t="s">
        <v>3624</v>
      </c>
      <c r="E336" s="1336" t="s">
        <v>2233</v>
      </c>
      <c r="F336" s="1412" t="s">
        <v>941</v>
      </c>
      <c r="G336" s="1336"/>
      <c r="H336" s="1336"/>
      <c r="I336" s="1336"/>
      <c r="J336" s="1343"/>
      <c r="K336" s="1336" t="s">
        <v>2024</v>
      </c>
      <c r="L336" s="1358">
        <v>2013</v>
      </c>
      <c r="M336" s="1358" t="s">
        <v>2254</v>
      </c>
      <c r="N336" s="1343"/>
      <c r="O336" s="1343"/>
      <c r="P336" s="1358" t="s">
        <v>886</v>
      </c>
      <c r="Q336" s="1359">
        <v>872192000</v>
      </c>
      <c r="R336" s="1358"/>
      <c r="S336" s="1336"/>
      <c r="T336" s="1345" t="str">
        <f t="shared" si="75"/>
        <v>4.16.01</v>
      </c>
      <c r="U336" s="1352" t="str">
        <f t="shared" si="76"/>
        <v>Jaringan Air Minum</v>
      </c>
      <c r="V336" s="1352">
        <f t="shared" si="77"/>
        <v>30</v>
      </c>
      <c r="W336" s="1351">
        <f t="shared" si="78"/>
        <v>29073066.333333332</v>
      </c>
      <c r="X336" s="1351"/>
      <c r="Y336" s="1351">
        <f t="shared" si="79"/>
        <v>0</v>
      </c>
      <c r="Z336" s="1351"/>
      <c r="AA336" s="1351">
        <f t="shared" si="80"/>
        <v>29073066.333333332</v>
      </c>
      <c r="AB336" s="1351">
        <f t="shared" si="81"/>
        <v>29073066.333333332</v>
      </c>
      <c r="AC336" s="1351">
        <f t="shared" si="82"/>
        <v>29073066.333333332</v>
      </c>
      <c r="AD336" s="1351">
        <f t="shared" si="83"/>
        <v>29073066.333333332</v>
      </c>
      <c r="AE336" s="1351">
        <f t="shared" si="84"/>
        <v>29073066.333333332</v>
      </c>
      <c r="AF336" s="1345">
        <f t="shared" si="85"/>
        <v>2013</v>
      </c>
      <c r="AG336" s="1360">
        <f t="shared" si="86"/>
        <v>726826668.33333337</v>
      </c>
      <c r="AH336" s="1350">
        <f t="shared" si="87"/>
        <v>145365331.66666666</v>
      </c>
    </row>
    <row r="337" spans="1:34" s="1151" customFormat="1" ht="34" hidden="1" customHeight="1">
      <c r="A337" s="1341" t="s">
        <v>3614</v>
      </c>
      <c r="B337" s="1342"/>
      <c r="C337" s="1343"/>
      <c r="D337" s="1355" t="s">
        <v>3623</v>
      </c>
      <c r="E337" s="1336" t="s">
        <v>2233</v>
      </c>
      <c r="F337" s="1412" t="s">
        <v>946</v>
      </c>
      <c r="G337" s="1336"/>
      <c r="H337" s="1336"/>
      <c r="I337" s="1336"/>
      <c r="J337" s="1343"/>
      <c r="K337" s="1336" t="s">
        <v>959</v>
      </c>
      <c r="L337" s="1358">
        <v>2013</v>
      </c>
      <c r="M337" s="1358" t="s">
        <v>2255</v>
      </c>
      <c r="N337" s="1343"/>
      <c r="O337" s="1343"/>
      <c r="P337" s="1358" t="s">
        <v>886</v>
      </c>
      <c r="Q337" s="1359">
        <v>198330000</v>
      </c>
      <c r="R337" s="1358"/>
      <c r="S337" s="1336"/>
      <c r="T337" s="1345" t="str">
        <f t="shared" si="75"/>
        <v>4.16.01</v>
      </c>
      <c r="U337" s="1352" t="str">
        <f t="shared" si="76"/>
        <v>Jaringan Air Minum</v>
      </c>
      <c r="V337" s="1352">
        <f t="shared" si="77"/>
        <v>30</v>
      </c>
      <c r="W337" s="1351">
        <f t="shared" si="78"/>
        <v>6610999.666666667</v>
      </c>
      <c r="X337" s="1351"/>
      <c r="Y337" s="1351">
        <f t="shared" si="79"/>
        <v>0</v>
      </c>
      <c r="Z337" s="1351"/>
      <c r="AA337" s="1351">
        <f t="shared" si="80"/>
        <v>6610999.666666667</v>
      </c>
      <c r="AB337" s="1351">
        <f t="shared" si="81"/>
        <v>6610999.666666667</v>
      </c>
      <c r="AC337" s="1351">
        <f t="shared" si="82"/>
        <v>6610999.666666667</v>
      </c>
      <c r="AD337" s="1351">
        <f t="shared" si="83"/>
        <v>6610999.666666667</v>
      </c>
      <c r="AE337" s="1351">
        <f t="shared" si="84"/>
        <v>6610999.666666667</v>
      </c>
      <c r="AF337" s="1345">
        <f t="shared" si="85"/>
        <v>2013</v>
      </c>
      <c r="AG337" s="1360">
        <f t="shared" si="86"/>
        <v>165275001.66666666</v>
      </c>
      <c r="AH337" s="1350">
        <f t="shared" si="87"/>
        <v>33054998.333333336</v>
      </c>
    </row>
    <row r="338" spans="1:34" s="1151" customFormat="1" ht="34" hidden="1" customHeight="1">
      <c r="A338" s="1341" t="s">
        <v>3614</v>
      </c>
      <c r="B338" s="1342"/>
      <c r="C338" s="1343"/>
      <c r="D338" s="1355" t="s">
        <v>3622</v>
      </c>
      <c r="E338" s="1336" t="s">
        <v>2233</v>
      </c>
      <c r="F338" s="1412" t="s">
        <v>949</v>
      </c>
      <c r="G338" s="1336"/>
      <c r="H338" s="1336"/>
      <c r="I338" s="1336"/>
      <c r="J338" s="1343"/>
      <c r="K338" s="1336" t="s">
        <v>3621</v>
      </c>
      <c r="L338" s="1358">
        <v>2013</v>
      </c>
      <c r="M338" s="1358" t="s">
        <v>2256</v>
      </c>
      <c r="N338" s="1343"/>
      <c r="O338" s="1343"/>
      <c r="P338" s="1358" t="s">
        <v>886</v>
      </c>
      <c r="Q338" s="1359">
        <f>337333000+44770000</f>
        <v>382103000</v>
      </c>
      <c r="R338" s="1358"/>
      <c r="S338" s="1336"/>
      <c r="T338" s="1345" t="str">
        <f t="shared" si="75"/>
        <v>4.16.01</v>
      </c>
      <c r="U338" s="1352" t="str">
        <f t="shared" si="76"/>
        <v>Jaringan Air Minum</v>
      </c>
      <c r="V338" s="1352">
        <f t="shared" si="77"/>
        <v>30</v>
      </c>
      <c r="W338" s="1351">
        <f t="shared" si="78"/>
        <v>12736766.333333334</v>
      </c>
      <c r="X338" s="1351"/>
      <c r="Y338" s="1351">
        <f t="shared" si="79"/>
        <v>0</v>
      </c>
      <c r="Z338" s="1351"/>
      <c r="AA338" s="1351">
        <f t="shared" si="80"/>
        <v>12736766.333333334</v>
      </c>
      <c r="AB338" s="1351">
        <f t="shared" si="81"/>
        <v>12736766.333333334</v>
      </c>
      <c r="AC338" s="1351">
        <f t="shared" si="82"/>
        <v>12736766.333333334</v>
      </c>
      <c r="AD338" s="1351">
        <f t="shared" si="83"/>
        <v>12736766.333333334</v>
      </c>
      <c r="AE338" s="1351">
        <f t="shared" si="84"/>
        <v>12736766.333333334</v>
      </c>
      <c r="AF338" s="1345">
        <f t="shared" si="85"/>
        <v>2013</v>
      </c>
      <c r="AG338" s="1360">
        <f t="shared" si="86"/>
        <v>318419168.33333331</v>
      </c>
      <c r="AH338" s="1350">
        <f t="shared" si="87"/>
        <v>63683831.666666672</v>
      </c>
    </row>
    <row r="339" spans="1:34" s="1151" customFormat="1" ht="34" hidden="1" customHeight="1">
      <c r="A339" s="1341" t="s">
        <v>3614</v>
      </c>
      <c r="B339" s="1342"/>
      <c r="C339" s="1343"/>
      <c r="D339" s="1355" t="s">
        <v>3620</v>
      </c>
      <c r="E339" s="1336" t="s">
        <v>2233</v>
      </c>
      <c r="F339" s="1412" t="s">
        <v>1053</v>
      </c>
      <c r="G339" s="1336"/>
      <c r="H339" s="1336"/>
      <c r="I339" s="1336"/>
      <c r="J339" s="1343"/>
      <c r="K339" s="1336" t="s">
        <v>1223</v>
      </c>
      <c r="L339" s="1358">
        <v>2013</v>
      </c>
      <c r="M339" s="1358" t="s">
        <v>2257</v>
      </c>
      <c r="N339" s="1343"/>
      <c r="O339" s="1343"/>
      <c r="P339" s="1358" t="s">
        <v>886</v>
      </c>
      <c r="Q339" s="1359">
        <v>200125000</v>
      </c>
      <c r="R339" s="1358"/>
      <c r="S339" s="1336"/>
      <c r="T339" s="1345" t="str">
        <f t="shared" si="75"/>
        <v>4.16.01</v>
      </c>
      <c r="U339" s="1352" t="str">
        <f t="shared" si="76"/>
        <v>Jaringan Air Minum</v>
      </c>
      <c r="V339" s="1352">
        <f t="shared" si="77"/>
        <v>30</v>
      </c>
      <c r="W339" s="1351">
        <f t="shared" si="78"/>
        <v>6670833</v>
      </c>
      <c r="X339" s="1351"/>
      <c r="Y339" s="1351">
        <f t="shared" si="79"/>
        <v>0</v>
      </c>
      <c r="Z339" s="1351"/>
      <c r="AA339" s="1351">
        <f t="shared" si="80"/>
        <v>6670833</v>
      </c>
      <c r="AB339" s="1351">
        <f t="shared" si="81"/>
        <v>6670833</v>
      </c>
      <c r="AC339" s="1351">
        <f t="shared" si="82"/>
        <v>6670833</v>
      </c>
      <c r="AD339" s="1351">
        <f t="shared" si="83"/>
        <v>6670833</v>
      </c>
      <c r="AE339" s="1351">
        <f t="shared" si="84"/>
        <v>6670833</v>
      </c>
      <c r="AF339" s="1345">
        <f t="shared" si="85"/>
        <v>2013</v>
      </c>
      <c r="AG339" s="1360">
        <f t="shared" si="86"/>
        <v>166770835</v>
      </c>
      <c r="AH339" s="1350">
        <f t="shared" si="87"/>
        <v>33354165</v>
      </c>
    </row>
    <row r="340" spans="1:34" s="1151" customFormat="1" ht="34" hidden="1" customHeight="1">
      <c r="A340" s="1341" t="s">
        <v>3614</v>
      </c>
      <c r="B340" s="1342"/>
      <c r="C340" s="1343"/>
      <c r="D340" s="1355" t="s">
        <v>1141</v>
      </c>
      <c r="E340" s="1356"/>
      <c r="F340" s="1357"/>
      <c r="G340" s="1336"/>
      <c r="H340" s="1336"/>
      <c r="I340" s="1336"/>
      <c r="J340" s="1343"/>
      <c r="K340" s="1356"/>
      <c r="L340" s="1358">
        <v>2014</v>
      </c>
      <c r="M340" s="1358"/>
      <c r="N340" s="1343"/>
      <c r="O340" s="1343"/>
      <c r="P340" s="1358" t="s">
        <v>886</v>
      </c>
      <c r="Q340" s="1359">
        <v>110000000</v>
      </c>
      <c r="R340" s="1358" t="s">
        <v>927</v>
      </c>
      <c r="S340" s="1336"/>
      <c r="T340" s="1345" t="str">
        <f t="shared" si="75"/>
        <v>4.16.01</v>
      </c>
      <c r="U340" s="1352" t="str">
        <f t="shared" si="76"/>
        <v>Jaringan Air Minum</v>
      </c>
      <c r="V340" s="1352">
        <f t="shared" si="77"/>
        <v>30</v>
      </c>
      <c r="W340" s="1351">
        <f t="shared" si="78"/>
        <v>3666666.3333333335</v>
      </c>
      <c r="X340" s="1351"/>
      <c r="Y340" s="1351">
        <f t="shared" si="79"/>
        <v>0</v>
      </c>
      <c r="Z340" s="1351"/>
      <c r="AA340" s="1351">
        <f t="shared" si="80"/>
        <v>3666666.3333333335</v>
      </c>
      <c r="AB340" s="1351">
        <f t="shared" si="81"/>
        <v>3666666.3333333335</v>
      </c>
      <c r="AC340" s="1351">
        <f t="shared" si="82"/>
        <v>3666666.3333333335</v>
      </c>
      <c r="AD340" s="1351">
        <f t="shared" si="83"/>
        <v>3666666.3333333335</v>
      </c>
      <c r="AE340" s="1351">
        <f t="shared" si="84"/>
        <v>3666666.3333333335</v>
      </c>
      <c r="AF340" s="1345">
        <f t="shared" si="85"/>
        <v>2014</v>
      </c>
      <c r="AG340" s="1360">
        <f t="shared" si="86"/>
        <v>91666668.333333328</v>
      </c>
      <c r="AH340" s="1350">
        <f t="shared" si="87"/>
        <v>18333331.666666668</v>
      </c>
    </row>
    <row r="341" spans="1:34" s="1151" customFormat="1" ht="34" hidden="1" customHeight="1">
      <c r="A341" s="1341" t="s">
        <v>3614</v>
      </c>
      <c r="B341" s="1342"/>
      <c r="C341" s="1343"/>
      <c r="D341" s="1355" t="s">
        <v>1141</v>
      </c>
      <c r="E341" s="1356"/>
      <c r="F341" s="1357"/>
      <c r="G341" s="1336"/>
      <c r="H341" s="1336"/>
      <c r="I341" s="1336"/>
      <c r="J341" s="1343"/>
      <c r="K341" s="1356"/>
      <c r="L341" s="1358">
        <v>2014</v>
      </c>
      <c r="M341" s="1358"/>
      <c r="N341" s="1343"/>
      <c r="O341" s="1343"/>
      <c r="P341" s="1358" t="s">
        <v>886</v>
      </c>
      <c r="Q341" s="1359">
        <v>622615342.46575344</v>
      </c>
      <c r="R341" s="1358" t="s">
        <v>927</v>
      </c>
      <c r="S341" s="1336"/>
      <c r="T341" s="1345" t="str">
        <f t="shared" si="75"/>
        <v>4.16.01</v>
      </c>
      <c r="U341" s="1352" t="str">
        <f t="shared" si="76"/>
        <v>Jaringan Air Minum</v>
      </c>
      <c r="V341" s="1352">
        <f t="shared" si="77"/>
        <v>30</v>
      </c>
      <c r="W341" s="1351">
        <f t="shared" si="78"/>
        <v>20753844.415525116</v>
      </c>
      <c r="X341" s="1351"/>
      <c r="Y341" s="1351">
        <f t="shared" si="79"/>
        <v>0</v>
      </c>
      <c r="Z341" s="1351"/>
      <c r="AA341" s="1351">
        <f t="shared" si="80"/>
        <v>20753844.415525116</v>
      </c>
      <c r="AB341" s="1351">
        <f t="shared" si="81"/>
        <v>20753844.415525116</v>
      </c>
      <c r="AC341" s="1351">
        <f t="shared" si="82"/>
        <v>20753844.415525116</v>
      </c>
      <c r="AD341" s="1351">
        <f t="shared" si="83"/>
        <v>20753844.415525116</v>
      </c>
      <c r="AE341" s="1351">
        <f t="shared" si="84"/>
        <v>20753844.415525116</v>
      </c>
      <c r="AF341" s="1345">
        <f t="shared" si="85"/>
        <v>2014</v>
      </c>
      <c r="AG341" s="1360">
        <f t="shared" si="86"/>
        <v>518846120.38812786</v>
      </c>
      <c r="AH341" s="1350">
        <f t="shared" si="87"/>
        <v>103769222.07762557</v>
      </c>
    </row>
    <row r="342" spans="1:34" s="1151" customFormat="1" ht="34" hidden="1" customHeight="1">
      <c r="A342" s="1341" t="s">
        <v>3614</v>
      </c>
      <c r="B342" s="1342"/>
      <c r="C342" s="1343"/>
      <c r="D342" s="1355" t="s">
        <v>1141</v>
      </c>
      <c r="E342" s="1356"/>
      <c r="F342" s="1357"/>
      <c r="G342" s="1336"/>
      <c r="H342" s="1336"/>
      <c r="I342" s="1336"/>
      <c r="J342" s="1343"/>
      <c r="K342" s="1356"/>
      <c r="L342" s="1358">
        <v>2014</v>
      </c>
      <c r="M342" s="1358"/>
      <c r="N342" s="1343"/>
      <c r="O342" s="1343"/>
      <c r="P342" s="1358" t="s">
        <v>886</v>
      </c>
      <c r="Q342" s="1359">
        <v>270422597.07762557</v>
      </c>
      <c r="R342" s="1358" t="s">
        <v>927</v>
      </c>
      <c r="S342" s="1336"/>
      <c r="T342" s="1345" t="str">
        <f t="shared" si="75"/>
        <v>4.16.01</v>
      </c>
      <c r="U342" s="1352" t="str">
        <f t="shared" ref="U342:U353" si="88">VLOOKUP(T342,kelompok,2,0)</f>
        <v>Jaringan Air Minum</v>
      </c>
      <c r="V342" s="1352">
        <f t="shared" ref="V342:V353" si="89">VLOOKUP(T342,MASAMANFAAT,4,0)</f>
        <v>30</v>
      </c>
      <c r="W342" s="1351">
        <f t="shared" si="78"/>
        <v>9014086.2359208521</v>
      </c>
      <c r="X342" s="1351"/>
      <c r="Y342" s="1351">
        <f t="shared" si="79"/>
        <v>0</v>
      </c>
      <c r="Z342" s="1351"/>
      <c r="AA342" s="1351">
        <f t="shared" si="80"/>
        <v>9014086.2359208521</v>
      </c>
      <c r="AB342" s="1351">
        <f t="shared" si="81"/>
        <v>9014086.2359208521</v>
      </c>
      <c r="AC342" s="1351">
        <f t="shared" si="82"/>
        <v>9014086.2359208521</v>
      </c>
      <c r="AD342" s="1351">
        <f t="shared" si="83"/>
        <v>9014086.2359208521</v>
      </c>
      <c r="AE342" s="1351">
        <f t="shared" si="84"/>
        <v>9014086.2359208521</v>
      </c>
      <c r="AF342" s="1345">
        <f t="shared" si="85"/>
        <v>2014</v>
      </c>
      <c r="AG342" s="1360">
        <f t="shared" si="86"/>
        <v>225352165.89802131</v>
      </c>
      <c r="AH342" s="1350">
        <f t="shared" si="87"/>
        <v>45070431.179604262</v>
      </c>
    </row>
    <row r="343" spans="1:34" s="1151" customFormat="1" ht="34" hidden="1" customHeight="1">
      <c r="A343" s="1341" t="s">
        <v>3614</v>
      </c>
      <c r="B343" s="1342"/>
      <c r="C343" s="1343"/>
      <c r="D343" s="1355" t="s">
        <v>1141</v>
      </c>
      <c r="E343" s="1356"/>
      <c r="F343" s="1357"/>
      <c r="G343" s="1336"/>
      <c r="H343" s="1336"/>
      <c r="I343" s="1336"/>
      <c r="J343" s="1343"/>
      <c r="K343" s="1356"/>
      <c r="L343" s="1358">
        <v>2014</v>
      </c>
      <c r="M343" s="1358"/>
      <c r="N343" s="1343"/>
      <c r="O343" s="1343"/>
      <c r="P343" s="1358" t="s">
        <v>886</v>
      </c>
      <c r="Q343" s="1359">
        <v>243235060.45662099</v>
      </c>
      <c r="R343" s="1358" t="s">
        <v>927</v>
      </c>
      <c r="S343" s="1336"/>
      <c r="T343" s="1345" t="str">
        <f t="shared" si="75"/>
        <v>4.16.01</v>
      </c>
      <c r="U343" s="1352" t="str">
        <f t="shared" si="88"/>
        <v>Jaringan Air Minum</v>
      </c>
      <c r="V343" s="1352">
        <f t="shared" si="89"/>
        <v>30</v>
      </c>
      <c r="W343" s="1351">
        <f t="shared" si="78"/>
        <v>8107835.0152206998</v>
      </c>
      <c r="X343" s="1351"/>
      <c r="Y343" s="1351">
        <f t="shared" si="79"/>
        <v>0</v>
      </c>
      <c r="Z343" s="1351"/>
      <c r="AA343" s="1351">
        <f t="shared" si="80"/>
        <v>8107835.0152206998</v>
      </c>
      <c r="AB343" s="1351">
        <f t="shared" si="81"/>
        <v>8107835.0152206998</v>
      </c>
      <c r="AC343" s="1351">
        <f t="shared" si="82"/>
        <v>8107835.0152206998</v>
      </c>
      <c r="AD343" s="1351">
        <f t="shared" si="83"/>
        <v>8107835.0152206998</v>
      </c>
      <c r="AE343" s="1351">
        <f t="shared" si="84"/>
        <v>8107835.0152206998</v>
      </c>
      <c r="AF343" s="1345">
        <f t="shared" si="85"/>
        <v>2014</v>
      </c>
      <c r="AG343" s="1360">
        <f t="shared" si="86"/>
        <v>202695885.38051748</v>
      </c>
      <c r="AH343" s="1350">
        <f t="shared" si="87"/>
        <v>40539175.076103501</v>
      </c>
    </row>
    <row r="344" spans="1:34" s="1151" customFormat="1" ht="34" hidden="1" customHeight="1">
      <c r="A344" s="1341" t="s">
        <v>3614</v>
      </c>
      <c r="B344" s="1342"/>
      <c r="C344" s="1343"/>
      <c r="D344" s="1355" t="s">
        <v>3619</v>
      </c>
      <c r="E344" s="1356" t="s">
        <v>4115</v>
      </c>
      <c r="F344" s="1357" t="s">
        <v>926</v>
      </c>
      <c r="G344" s="1336"/>
      <c r="H344" s="1336"/>
      <c r="I344" s="1336"/>
      <c r="J344" s="1343"/>
      <c r="K344" s="1356" t="s">
        <v>3598</v>
      </c>
      <c r="L344" s="1358">
        <v>2014</v>
      </c>
      <c r="M344" s="1358" t="s">
        <v>2282</v>
      </c>
      <c r="N344" s="1343"/>
      <c r="O344" s="1343"/>
      <c r="P344" s="1358" t="s">
        <v>886</v>
      </c>
      <c r="Q344" s="1359">
        <v>199244000</v>
      </c>
      <c r="R344" s="1358" t="s">
        <v>927</v>
      </c>
      <c r="S344" s="1336"/>
      <c r="T344" s="1345" t="str">
        <f t="shared" si="75"/>
        <v>4.16.01</v>
      </c>
      <c r="U344" s="1352" t="str">
        <f t="shared" si="88"/>
        <v>Jaringan Air Minum</v>
      </c>
      <c r="V344" s="1352">
        <f t="shared" si="89"/>
        <v>30</v>
      </c>
      <c r="W344" s="1351">
        <f t="shared" si="78"/>
        <v>6641466.333333333</v>
      </c>
      <c r="X344" s="1351"/>
      <c r="Y344" s="1351">
        <f t="shared" si="79"/>
        <v>0</v>
      </c>
      <c r="Z344" s="1351"/>
      <c r="AA344" s="1351">
        <f t="shared" si="80"/>
        <v>6641466.333333333</v>
      </c>
      <c r="AB344" s="1351">
        <f t="shared" si="81"/>
        <v>6641466.333333333</v>
      </c>
      <c r="AC344" s="1351">
        <f t="shared" si="82"/>
        <v>6641466.333333333</v>
      </c>
      <c r="AD344" s="1351">
        <f t="shared" si="83"/>
        <v>6641466.333333333</v>
      </c>
      <c r="AE344" s="1351">
        <f t="shared" si="84"/>
        <v>6641466.333333333</v>
      </c>
      <c r="AF344" s="1345">
        <f t="shared" si="85"/>
        <v>2014</v>
      </c>
      <c r="AG344" s="1360">
        <f t="shared" si="86"/>
        <v>166036668.33333334</v>
      </c>
      <c r="AH344" s="1350">
        <f t="shared" si="87"/>
        <v>33207331.666666664</v>
      </c>
    </row>
    <row r="345" spans="1:34" s="1151" customFormat="1" ht="34" hidden="1" customHeight="1">
      <c r="A345" s="1341" t="s">
        <v>3614</v>
      </c>
      <c r="B345" s="1342"/>
      <c r="C345" s="1343"/>
      <c r="D345" s="1355" t="s">
        <v>3618</v>
      </c>
      <c r="E345" s="1356" t="s">
        <v>4116</v>
      </c>
      <c r="F345" s="1357" t="s">
        <v>926</v>
      </c>
      <c r="G345" s="1336"/>
      <c r="H345" s="1336"/>
      <c r="I345" s="1336"/>
      <c r="J345" s="1343"/>
      <c r="K345" s="1356" t="s">
        <v>3616</v>
      </c>
      <c r="L345" s="1358">
        <v>2014</v>
      </c>
      <c r="M345" s="1358" t="s">
        <v>2283</v>
      </c>
      <c r="N345" s="1343"/>
      <c r="O345" s="1343"/>
      <c r="P345" s="1358" t="s">
        <v>886</v>
      </c>
      <c r="Q345" s="1359">
        <v>199434000</v>
      </c>
      <c r="R345" s="1358" t="s">
        <v>927</v>
      </c>
      <c r="S345" s="1336"/>
      <c r="T345" s="1345" t="str">
        <f t="shared" si="75"/>
        <v>4.16.01</v>
      </c>
      <c r="U345" s="1352" t="str">
        <f t="shared" si="88"/>
        <v>Jaringan Air Minum</v>
      </c>
      <c r="V345" s="1352">
        <f t="shared" si="89"/>
        <v>30</v>
      </c>
      <c r="W345" s="1351">
        <f t="shared" si="78"/>
        <v>6647799.666666667</v>
      </c>
      <c r="X345" s="1351"/>
      <c r="Y345" s="1351">
        <f t="shared" si="79"/>
        <v>0</v>
      </c>
      <c r="Z345" s="1351"/>
      <c r="AA345" s="1351">
        <f t="shared" si="80"/>
        <v>6647799.666666667</v>
      </c>
      <c r="AB345" s="1351">
        <f t="shared" si="81"/>
        <v>6647799.666666667</v>
      </c>
      <c r="AC345" s="1351">
        <f t="shared" si="82"/>
        <v>6647799.666666667</v>
      </c>
      <c r="AD345" s="1351">
        <f t="shared" si="83"/>
        <v>6647799.666666667</v>
      </c>
      <c r="AE345" s="1351">
        <f t="shared" si="84"/>
        <v>6647799.666666667</v>
      </c>
      <c r="AF345" s="1345">
        <f t="shared" si="85"/>
        <v>2014</v>
      </c>
      <c r="AG345" s="1360">
        <f t="shared" si="86"/>
        <v>166195001.66666666</v>
      </c>
      <c r="AH345" s="1350">
        <f t="shared" si="87"/>
        <v>33238998.333333336</v>
      </c>
    </row>
    <row r="346" spans="1:34" s="1151" customFormat="1" ht="34" hidden="1" customHeight="1">
      <c r="A346" s="1341" t="s">
        <v>3614</v>
      </c>
      <c r="B346" s="1342"/>
      <c r="C346" s="1343"/>
      <c r="D346" s="1355" t="s">
        <v>3617</v>
      </c>
      <c r="E346" s="1356" t="s">
        <v>4115</v>
      </c>
      <c r="F346" s="1357" t="s">
        <v>926</v>
      </c>
      <c r="G346" s="1336"/>
      <c r="H346" s="1336"/>
      <c r="I346" s="1336"/>
      <c r="J346" s="1343"/>
      <c r="K346" s="1356" t="s">
        <v>3616</v>
      </c>
      <c r="L346" s="1358">
        <v>2014</v>
      </c>
      <c r="M346" s="1358" t="s">
        <v>2284</v>
      </c>
      <c r="N346" s="1343"/>
      <c r="O346" s="1343"/>
      <c r="P346" s="1358" t="s">
        <v>886</v>
      </c>
      <c r="Q346" s="1359">
        <v>198709000</v>
      </c>
      <c r="R346" s="1358" t="s">
        <v>927</v>
      </c>
      <c r="S346" s="1336"/>
      <c r="T346" s="1345" t="str">
        <f t="shared" ref="T346:T353" si="90">A346</f>
        <v>4.16.01</v>
      </c>
      <c r="U346" s="1352" t="str">
        <f t="shared" si="88"/>
        <v>Jaringan Air Minum</v>
      </c>
      <c r="V346" s="1352">
        <f t="shared" si="89"/>
        <v>30</v>
      </c>
      <c r="W346" s="1351">
        <f t="shared" ref="W346:W353" si="91">(Q346-10)/V346</f>
        <v>6623633</v>
      </c>
      <c r="X346" s="1351"/>
      <c r="Y346" s="1351">
        <f t="shared" ref="Y346:Y353" si="92">IF(X346&gt;V346,Q346-10,W346*X346)</f>
        <v>0</v>
      </c>
      <c r="Z346" s="1351"/>
      <c r="AA346" s="1351">
        <f t="shared" ref="AA346:AA353" si="93">IF(Q346-10=Y346,0,W346)</f>
        <v>6623633</v>
      </c>
      <c r="AB346" s="1351">
        <f t="shared" ref="AB346:AB353" si="94">IF(Q346-10=Y346+AA346,0,W346)</f>
        <v>6623633</v>
      </c>
      <c r="AC346" s="1351">
        <f t="shared" ref="AC346:AC353" si="95">IF(Q346-10=Y346+AA346+AB346,0,W346)</f>
        <v>6623633</v>
      </c>
      <c r="AD346" s="1351">
        <f t="shared" ref="AD346:AD353" si="96">IF(Q346-10=Y346+AA346+AB346+AC346,0,W346)</f>
        <v>6623633</v>
      </c>
      <c r="AE346" s="1351">
        <f t="shared" ref="AE346:AE353" si="97">IF(Q346-10=Y346+AA346+AB346+AC346+AD346,0,W346)</f>
        <v>6623633</v>
      </c>
      <c r="AF346" s="1345">
        <f t="shared" ref="AF346:AF353" si="98">L346</f>
        <v>2014</v>
      </c>
      <c r="AG346" s="1360">
        <f t="shared" si="86"/>
        <v>165590835</v>
      </c>
      <c r="AH346" s="1350">
        <f t="shared" si="87"/>
        <v>33118165</v>
      </c>
    </row>
    <row r="347" spans="1:34" s="1151" customFormat="1" ht="34" hidden="1" customHeight="1">
      <c r="A347" s="1341" t="s">
        <v>3614</v>
      </c>
      <c r="B347" s="1342"/>
      <c r="C347" s="1343"/>
      <c r="D347" s="1392" t="s">
        <v>3615</v>
      </c>
      <c r="E347" s="1356" t="s">
        <v>4116</v>
      </c>
      <c r="F347" s="1357" t="s">
        <v>926</v>
      </c>
      <c r="G347" s="1336"/>
      <c r="H347" s="1336"/>
      <c r="I347" s="1336"/>
      <c r="J347" s="1343"/>
      <c r="K347" s="1356" t="s">
        <v>3596</v>
      </c>
      <c r="L347" s="1358">
        <v>2014</v>
      </c>
      <c r="M347" s="1358" t="s">
        <v>2285</v>
      </c>
      <c r="N347" s="1343"/>
      <c r="O347" s="1343"/>
      <c r="P347" s="1358" t="s">
        <v>886</v>
      </c>
      <c r="Q347" s="1359">
        <v>148985000</v>
      </c>
      <c r="R347" s="1358" t="s">
        <v>927</v>
      </c>
      <c r="S347" s="1336"/>
      <c r="T347" s="1345" t="str">
        <f t="shared" si="90"/>
        <v>4.16.01</v>
      </c>
      <c r="U347" s="1352" t="str">
        <f t="shared" si="88"/>
        <v>Jaringan Air Minum</v>
      </c>
      <c r="V347" s="1352">
        <f t="shared" si="89"/>
        <v>30</v>
      </c>
      <c r="W347" s="1351">
        <f t="shared" si="91"/>
        <v>4966166.333333333</v>
      </c>
      <c r="X347" s="1351"/>
      <c r="Y347" s="1351">
        <f t="shared" si="92"/>
        <v>0</v>
      </c>
      <c r="Z347" s="1351"/>
      <c r="AA347" s="1351">
        <f t="shared" si="93"/>
        <v>4966166.333333333</v>
      </c>
      <c r="AB347" s="1351">
        <f t="shared" si="94"/>
        <v>4966166.333333333</v>
      </c>
      <c r="AC347" s="1351">
        <f t="shared" si="95"/>
        <v>4966166.333333333</v>
      </c>
      <c r="AD347" s="1351">
        <f t="shared" si="96"/>
        <v>4966166.333333333</v>
      </c>
      <c r="AE347" s="1351">
        <f t="shared" si="97"/>
        <v>4966166.333333333</v>
      </c>
      <c r="AF347" s="1345">
        <f t="shared" si="98"/>
        <v>2014</v>
      </c>
      <c r="AG347" s="1360">
        <f t="shared" ref="AG347:AG353" si="99">Q347-(AA347+AB347+Y347+AC347+AD347+AE347)</f>
        <v>124154168.33333334</v>
      </c>
      <c r="AH347" s="1350">
        <f t="shared" ref="AH347:AH353" si="100">AD347+AC347+AB347+AA347+Y347+AE347</f>
        <v>24830831.666666664</v>
      </c>
    </row>
    <row r="348" spans="1:34" s="1151" customFormat="1" ht="34" hidden="1" customHeight="1">
      <c r="A348" s="1341" t="s">
        <v>3614</v>
      </c>
      <c r="B348" s="1342"/>
      <c r="C348" s="1343"/>
      <c r="D348" s="1392" t="s">
        <v>2535</v>
      </c>
      <c r="E348" s="1356"/>
      <c r="F348" s="1357" t="s">
        <v>926</v>
      </c>
      <c r="G348" s="1336"/>
      <c r="H348" s="1336"/>
      <c r="I348" s="1336"/>
      <c r="J348" s="1343"/>
      <c r="K348" s="1356"/>
      <c r="L348" s="1358">
        <v>2009</v>
      </c>
      <c r="M348" s="1358"/>
      <c r="N348" s="1343"/>
      <c r="O348" s="1343"/>
      <c r="P348" s="1358" t="s">
        <v>2534</v>
      </c>
      <c r="Q348" s="1359">
        <v>2428453000</v>
      </c>
      <c r="R348" s="1358" t="s">
        <v>927</v>
      </c>
      <c r="S348" s="1336"/>
      <c r="T348" s="1345" t="str">
        <f t="shared" si="90"/>
        <v>4.16.01</v>
      </c>
      <c r="U348" s="1352" t="str">
        <f t="shared" si="88"/>
        <v>Jaringan Air Minum</v>
      </c>
      <c r="V348" s="1352">
        <f t="shared" si="89"/>
        <v>30</v>
      </c>
      <c r="W348" s="1351">
        <f t="shared" si="91"/>
        <v>80948433</v>
      </c>
      <c r="X348" s="1351"/>
      <c r="Y348" s="1351">
        <f t="shared" si="92"/>
        <v>0</v>
      </c>
      <c r="Z348" s="1351"/>
      <c r="AA348" s="1351">
        <f t="shared" si="93"/>
        <v>80948433</v>
      </c>
      <c r="AB348" s="1351">
        <f t="shared" si="94"/>
        <v>80948433</v>
      </c>
      <c r="AC348" s="1351">
        <f t="shared" si="95"/>
        <v>80948433</v>
      </c>
      <c r="AD348" s="1351">
        <f t="shared" si="96"/>
        <v>80948433</v>
      </c>
      <c r="AE348" s="1351">
        <f t="shared" si="97"/>
        <v>80948433</v>
      </c>
      <c r="AF348" s="1345">
        <f t="shared" si="98"/>
        <v>2009</v>
      </c>
      <c r="AG348" s="1360">
        <f t="shared" si="99"/>
        <v>2023710835</v>
      </c>
      <c r="AH348" s="1350">
        <f t="shared" si="100"/>
        <v>404742165</v>
      </c>
    </row>
    <row r="349" spans="1:34" s="1151" customFormat="1" ht="34" hidden="1" customHeight="1">
      <c r="A349" s="1341" t="s">
        <v>3614</v>
      </c>
      <c r="B349" s="1342"/>
      <c r="C349" s="1343"/>
      <c r="D349" s="1392" t="s">
        <v>2535</v>
      </c>
      <c r="E349" s="1356"/>
      <c r="F349" s="1357" t="s">
        <v>926</v>
      </c>
      <c r="G349" s="1336"/>
      <c r="H349" s="1336"/>
      <c r="I349" s="1336"/>
      <c r="J349" s="1343"/>
      <c r="K349" s="1356"/>
      <c r="L349" s="1358">
        <v>2011</v>
      </c>
      <c r="M349" s="1358"/>
      <c r="N349" s="1343"/>
      <c r="O349" s="1343"/>
      <c r="P349" s="1358" t="s">
        <v>2534</v>
      </c>
      <c r="Q349" s="1359">
        <v>667564000</v>
      </c>
      <c r="R349" s="1358" t="s">
        <v>927</v>
      </c>
      <c r="S349" s="1336"/>
      <c r="T349" s="1345" t="str">
        <f t="shared" si="90"/>
        <v>4.16.01</v>
      </c>
      <c r="U349" s="1352" t="str">
        <f t="shared" si="88"/>
        <v>Jaringan Air Minum</v>
      </c>
      <c r="V349" s="1352">
        <f t="shared" si="89"/>
        <v>30</v>
      </c>
      <c r="W349" s="1351">
        <f t="shared" si="91"/>
        <v>22252133</v>
      </c>
      <c r="X349" s="1351"/>
      <c r="Y349" s="1351">
        <f t="shared" si="92"/>
        <v>0</v>
      </c>
      <c r="Z349" s="1351"/>
      <c r="AA349" s="1351">
        <f t="shared" si="93"/>
        <v>22252133</v>
      </c>
      <c r="AB349" s="1351">
        <f t="shared" si="94"/>
        <v>22252133</v>
      </c>
      <c r="AC349" s="1351">
        <f t="shared" si="95"/>
        <v>22252133</v>
      </c>
      <c r="AD349" s="1351">
        <f t="shared" si="96"/>
        <v>22252133</v>
      </c>
      <c r="AE349" s="1351">
        <f t="shared" si="97"/>
        <v>22252133</v>
      </c>
      <c r="AF349" s="1345">
        <f t="shared" si="98"/>
        <v>2011</v>
      </c>
      <c r="AG349" s="1360">
        <f t="shared" si="99"/>
        <v>556303335</v>
      </c>
      <c r="AH349" s="1350">
        <f t="shared" si="100"/>
        <v>111260665</v>
      </c>
    </row>
    <row r="350" spans="1:34" s="1151" customFormat="1" ht="34" hidden="1" customHeight="1">
      <c r="A350" s="1341" t="s">
        <v>3614</v>
      </c>
      <c r="B350" s="1342"/>
      <c r="C350" s="1343"/>
      <c r="D350" s="1392" t="s">
        <v>2535</v>
      </c>
      <c r="E350" s="1356"/>
      <c r="F350" s="1357" t="s">
        <v>926</v>
      </c>
      <c r="G350" s="1336"/>
      <c r="H350" s="1336"/>
      <c r="I350" s="1336"/>
      <c r="J350" s="1343"/>
      <c r="K350" s="1356"/>
      <c r="L350" s="1358">
        <v>2012</v>
      </c>
      <c r="M350" s="1358"/>
      <c r="N350" s="1343"/>
      <c r="O350" s="1343"/>
      <c r="P350" s="1358" t="s">
        <v>2534</v>
      </c>
      <c r="Q350" s="1359">
        <v>623297000</v>
      </c>
      <c r="R350" s="1358" t="s">
        <v>927</v>
      </c>
      <c r="S350" s="1336"/>
      <c r="T350" s="1345" t="str">
        <f t="shared" si="90"/>
        <v>4.16.01</v>
      </c>
      <c r="U350" s="1352" t="str">
        <f t="shared" si="88"/>
        <v>Jaringan Air Minum</v>
      </c>
      <c r="V350" s="1352">
        <f t="shared" si="89"/>
        <v>30</v>
      </c>
      <c r="W350" s="1351">
        <f t="shared" si="91"/>
        <v>20776566.333333332</v>
      </c>
      <c r="X350" s="1351"/>
      <c r="Y350" s="1351">
        <f t="shared" si="92"/>
        <v>0</v>
      </c>
      <c r="Z350" s="1351"/>
      <c r="AA350" s="1351">
        <f t="shared" si="93"/>
        <v>20776566.333333332</v>
      </c>
      <c r="AB350" s="1351">
        <f t="shared" si="94"/>
        <v>20776566.333333332</v>
      </c>
      <c r="AC350" s="1351">
        <f t="shared" si="95"/>
        <v>20776566.333333332</v>
      </c>
      <c r="AD350" s="1351">
        <f t="shared" si="96"/>
        <v>20776566.333333332</v>
      </c>
      <c r="AE350" s="1351">
        <f t="shared" si="97"/>
        <v>20776566.333333332</v>
      </c>
      <c r="AF350" s="1345">
        <f t="shared" si="98"/>
        <v>2012</v>
      </c>
      <c r="AG350" s="1360">
        <f t="shared" si="99"/>
        <v>519414168.33333337</v>
      </c>
      <c r="AH350" s="1350">
        <f t="shared" si="100"/>
        <v>103882831.66666666</v>
      </c>
    </row>
    <row r="351" spans="1:34" s="1151" customFormat="1" ht="34" hidden="1" customHeight="1">
      <c r="A351" s="1341" t="s">
        <v>3614</v>
      </c>
      <c r="B351" s="1342"/>
      <c r="C351" s="1343"/>
      <c r="D351" s="1392" t="s">
        <v>2535</v>
      </c>
      <c r="E351" s="1356"/>
      <c r="F351" s="1357" t="s">
        <v>926</v>
      </c>
      <c r="G351" s="1336"/>
      <c r="H351" s="1336"/>
      <c r="I351" s="1336"/>
      <c r="J351" s="1343"/>
      <c r="K351" s="1356"/>
      <c r="L351" s="1358">
        <v>2012</v>
      </c>
      <c r="M351" s="1358"/>
      <c r="N351" s="1343"/>
      <c r="O351" s="1343"/>
      <c r="P351" s="1358" t="s">
        <v>2534</v>
      </c>
      <c r="Q351" s="1359">
        <v>554010000</v>
      </c>
      <c r="R351" s="1358" t="s">
        <v>927</v>
      </c>
      <c r="S351" s="1336"/>
      <c r="T351" s="1345" t="str">
        <f t="shared" si="90"/>
        <v>4.16.01</v>
      </c>
      <c r="U351" s="1352" t="str">
        <f t="shared" si="88"/>
        <v>Jaringan Air Minum</v>
      </c>
      <c r="V351" s="1352">
        <f t="shared" si="89"/>
        <v>30</v>
      </c>
      <c r="W351" s="1351">
        <f t="shared" si="91"/>
        <v>18466999.666666668</v>
      </c>
      <c r="X351" s="1351"/>
      <c r="Y351" s="1351">
        <f t="shared" si="92"/>
        <v>0</v>
      </c>
      <c r="Z351" s="1351"/>
      <c r="AA351" s="1351">
        <f t="shared" si="93"/>
        <v>18466999.666666668</v>
      </c>
      <c r="AB351" s="1351">
        <f t="shared" si="94"/>
        <v>18466999.666666668</v>
      </c>
      <c r="AC351" s="1351">
        <f t="shared" si="95"/>
        <v>18466999.666666668</v>
      </c>
      <c r="AD351" s="1351">
        <f t="shared" si="96"/>
        <v>18466999.666666668</v>
      </c>
      <c r="AE351" s="1351">
        <f t="shared" si="97"/>
        <v>18466999.666666668</v>
      </c>
      <c r="AF351" s="1345">
        <f t="shared" si="98"/>
        <v>2012</v>
      </c>
      <c r="AG351" s="1360">
        <f t="shared" si="99"/>
        <v>461675001.66666663</v>
      </c>
      <c r="AH351" s="1350">
        <f t="shared" si="100"/>
        <v>92334998.333333343</v>
      </c>
    </row>
    <row r="352" spans="1:34" s="1151" customFormat="1" ht="34" hidden="1" customHeight="1">
      <c r="A352" s="1341" t="s">
        <v>3614</v>
      </c>
      <c r="B352" s="1342"/>
      <c r="C352" s="1343"/>
      <c r="D352" s="1392" t="s">
        <v>2535</v>
      </c>
      <c r="E352" s="1356"/>
      <c r="F352" s="1357" t="s">
        <v>926</v>
      </c>
      <c r="G352" s="1336"/>
      <c r="H352" s="1336"/>
      <c r="I352" s="1336"/>
      <c r="J352" s="1343"/>
      <c r="K352" s="1356"/>
      <c r="L352" s="1358">
        <v>2012</v>
      </c>
      <c r="M352" s="1358"/>
      <c r="N352" s="1343"/>
      <c r="O352" s="1343"/>
      <c r="P352" s="1358" t="s">
        <v>2534</v>
      </c>
      <c r="Q352" s="1359">
        <v>622366000</v>
      </c>
      <c r="R352" s="1358" t="s">
        <v>927</v>
      </c>
      <c r="S352" s="1336"/>
      <c r="T352" s="1345" t="str">
        <f t="shared" si="90"/>
        <v>4.16.01</v>
      </c>
      <c r="U352" s="1352" t="str">
        <f t="shared" si="88"/>
        <v>Jaringan Air Minum</v>
      </c>
      <c r="V352" s="1352">
        <f t="shared" si="89"/>
        <v>30</v>
      </c>
      <c r="W352" s="1351">
        <f t="shared" si="91"/>
        <v>20745533</v>
      </c>
      <c r="X352" s="1351"/>
      <c r="Y352" s="1351">
        <f t="shared" si="92"/>
        <v>0</v>
      </c>
      <c r="Z352" s="1351"/>
      <c r="AA352" s="1351">
        <f t="shared" si="93"/>
        <v>20745533</v>
      </c>
      <c r="AB352" s="1351">
        <f t="shared" si="94"/>
        <v>20745533</v>
      </c>
      <c r="AC352" s="1351">
        <f t="shared" si="95"/>
        <v>20745533</v>
      </c>
      <c r="AD352" s="1351">
        <f t="shared" si="96"/>
        <v>20745533</v>
      </c>
      <c r="AE352" s="1351">
        <f t="shared" si="97"/>
        <v>20745533</v>
      </c>
      <c r="AF352" s="1345">
        <f t="shared" si="98"/>
        <v>2012</v>
      </c>
      <c r="AG352" s="1360">
        <f t="shared" si="99"/>
        <v>518638335</v>
      </c>
      <c r="AH352" s="1350">
        <f t="shared" si="100"/>
        <v>103727665</v>
      </c>
    </row>
    <row r="353" spans="1:34" s="1151" customFormat="1" ht="34" hidden="1" customHeight="1" thickBot="1">
      <c r="A353" s="1413" t="s">
        <v>3614</v>
      </c>
      <c r="B353" s="1414"/>
      <c r="C353" s="1415"/>
      <c r="D353" s="1416" t="s">
        <v>2535</v>
      </c>
      <c r="E353" s="1417"/>
      <c r="F353" s="1418" t="s">
        <v>926</v>
      </c>
      <c r="G353" s="1419"/>
      <c r="H353" s="1419"/>
      <c r="I353" s="1419"/>
      <c r="J353" s="1415"/>
      <c r="K353" s="1417"/>
      <c r="L353" s="1420">
        <v>2009</v>
      </c>
      <c r="M353" s="1420"/>
      <c r="N353" s="1415"/>
      <c r="O353" s="1415"/>
      <c r="P353" s="1420" t="s">
        <v>2534</v>
      </c>
      <c r="Q353" s="1421">
        <v>2433083000</v>
      </c>
      <c r="R353" s="1420" t="s">
        <v>927</v>
      </c>
      <c r="S353" s="1419"/>
      <c r="T353" s="1422" t="str">
        <f t="shared" si="90"/>
        <v>4.16.01</v>
      </c>
      <c r="U353" s="1423" t="str">
        <f t="shared" si="88"/>
        <v>Jaringan Air Minum</v>
      </c>
      <c r="V353" s="1423">
        <f t="shared" si="89"/>
        <v>30</v>
      </c>
      <c r="W353" s="1424">
        <f t="shared" si="91"/>
        <v>81102766.333333328</v>
      </c>
      <c r="X353" s="1424"/>
      <c r="Y353" s="1424">
        <f t="shared" si="92"/>
        <v>0</v>
      </c>
      <c r="Z353" s="1424"/>
      <c r="AA353" s="1424">
        <f t="shared" si="93"/>
        <v>81102766.333333328</v>
      </c>
      <c r="AB353" s="1424">
        <f t="shared" si="94"/>
        <v>81102766.333333328</v>
      </c>
      <c r="AC353" s="1424">
        <f t="shared" si="95"/>
        <v>81102766.333333328</v>
      </c>
      <c r="AD353" s="1424">
        <f t="shared" si="96"/>
        <v>81102766.333333328</v>
      </c>
      <c r="AE353" s="1424">
        <f t="shared" si="97"/>
        <v>81102766.333333328</v>
      </c>
      <c r="AF353" s="1422">
        <f t="shared" si="98"/>
        <v>2009</v>
      </c>
      <c r="AG353" s="1425">
        <f t="shared" si="99"/>
        <v>2027569168.3333335</v>
      </c>
      <c r="AH353" s="1426">
        <f t="shared" si="100"/>
        <v>405513831.66666663</v>
      </c>
    </row>
    <row r="354" spans="1:34">
      <c r="C354" s="1319" t="s">
        <v>841</v>
      </c>
      <c r="D354" s="1318"/>
      <c r="E354" s="1318"/>
      <c r="F354" s="1318"/>
      <c r="G354" s="1318"/>
      <c r="H354" s="1427"/>
      <c r="I354" s="1318"/>
      <c r="J354" s="1319"/>
      <c r="K354" s="1318"/>
      <c r="L354" s="1428"/>
      <c r="M354" s="1428"/>
      <c r="N354" s="1319"/>
      <c r="O354" s="1319"/>
      <c r="P354" s="1319"/>
      <c r="Q354" s="1319"/>
      <c r="R354" s="1319"/>
      <c r="S354" s="1318"/>
    </row>
    <row r="355" spans="1:34">
      <c r="C355" s="1319"/>
      <c r="D355" s="1318"/>
      <c r="E355" s="1318"/>
      <c r="F355" s="1318"/>
      <c r="G355" s="1318"/>
      <c r="H355" s="1427"/>
      <c r="I355" s="1318"/>
      <c r="J355" s="1319"/>
      <c r="K355" s="1318"/>
      <c r="L355" s="1428"/>
      <c r="M355" s="1428"/>
      <c r="N355" s="1319"/>
      <c r="O355" s="1319"/>
      <c r="P355" s="1955"/>
      <c r="Q355" s="1955"/>
      <c r="R355" s="1955"/>
      <c r="S355" s="1955"/>
    </row>
    <row r="356" spans="1:34">
      <c r="C356" s="1319"/>
      <c r="D356" s="1947" t="s">
        <v>887</v>
      </c>
      <c r="E356" s="1947"/>
      <c r="F356" s="1947"/>
      <c r="G356" s="1947"/>
      <c r="H356" s="1947"/>
      <c r="I356" s="1429"/>
      <c r="J356" s="1429"/>
      <c r="L356" s="1312"/>
      <c r="M356" s="1312"/>
      <c r="N356" s="1312"/>
      <c r="O356" s="1312"/>
      <c r="P356" s="1312" t="s">
        <v>4117</v>
      </c>
      <c r="Q356" s="1312"/>
      <c r="R356" s="1430"/>
      <c r="S356" s="1430"/>
    </row>
    <row r="357" spans="1:34">
      <c r="C357" s="1319"/>
      <c r="D357" s="1947" t="s">
        <v>4118</v>
      </c>
      <c r="E357" s="1947"/>
      <c r="F357" s="1947"/>
      <c r="G357" s="1947"/>
      <c r="H357" s="1947"/>
      <c r="I357" s="1429"/>
      <c r="J357" s="1429"/>
      <c r="L357" s="1312"/>
      <c r="M357" s="1312"/>
      <c r="N357" s="1312"/>
      <c r="O357" s="1312"/>
      <c r="P357" s="1312" t="s">
        <v>888</v>
      </c>
      <c r="Q357" s="1312"/>
      <c r="R357" s="1318"/>
      <c r="S357" s="1318"/>
    </row>
    <row r="358" spans="1:34">
      <c r="C358" s="1319"/>
      <c r="D358" s="1947" t="s">
        <v>889</v>
      </c>
      <c r="E358" s="1947"/>
      <c r="F358" s="1947"/>
      <c r="G358" s="1947"/>
      <c r="H358" s="1947"/>
      <c r="Q358" s="1431"/>
      <c r="R358" s="1430"/>
      <c r="S358" s="1430"/>
    </row>
    <row r="359" spans="1:34">
      <c r="C359" s="1319"/>
      <c r="D359" s="1318"/>
      <c r="Q359" s="1430"/>
      <c r="R359" s="1319"/>
      <c r="S359" s="1319"/>
    </row>
    <row r="360" spans="1:34">
      <c r="C360" s="1319"/>
      <c r="D360" s="1432"/>
      <c r="Q360" s="1430"/>
      <c r="R360" s="1319"/>
      <c r="S360" s="1319"/>
    </row>
    <row r="361" spans="1:34">
      <c r="C361" s="1319"/>
      <c r="D361" s="1432"/>
      <c r="Q361" s="1433"/>
      <c r="R361" s="1318"/>
      <c r="S361" s="1318"/>
    </row>
    <row r="362" spans="1:34">
      <c r="C362" s="1319"/>
      <c r="D362" s="1432"/>
      <c r="I362" s="1434"/>
      <c r="J362" s="1434"/>
      <c r="O362" s="1434"/>
      <c r="Q362" s="1434"/>
      <c r="R362" s="1435"/>
      <c r="S362" s="1435"/>
    </row>
    <row r="363" spans="1:34">
      <c r="C363" s="1436"/>
      <c r="D363" s="1948" t="s">
        <v>2290</v>
      </c>
      <c r="E363" s="1948"/>
      <c r="F363" s="1948"/>
      <c r="G363" s="1948"/>
      <c r="H363" s="1948"/>
      <c r="I363" s="1429"/>
      <c r="J363" s="1429"/>
      <c r="L363" s="1437"/>
      <c r="M363" s="1437"/>
      <c r="N363" s="1438"/>
      <c r="O363" s="1438"/>
      <c r="P363" s="1438" t="s">
        <v>890</v>
      </c>
      <c r="Q363" s="1438"/>
      <c r="R363" s="1430"/>
      <c r="S363" s="1430"/>
    </row>
    <row r="364" spans="1:34">
      <c r="D364" s="1947" t="s">
        <v>4119</v>
      </c>
      <c r="E364" s="1947"/>
      <c r="F364" s="1947"/>
      <c r="G364" s="1947"/>
      <c r="H364" s="1947"/>
      <c r="L364" s="1312"/>
      <c r="M364" s="1312"/>
      <c r="N364" s="1312"/>
      <c r="O364" s="1312"/>
      <c r="P364" s="1312" t="s">
        <v>891</v>
      </c>
      <c r="Q364" s="1312"/>
    </row>
  </sheetData>
  <autoFilter ref="A9:AH353" xr:uid="{00000000-0009-0000-0000-000019000000}">
    <filterColumn colId="1">
      <customFilters>
        <customFilter operator="notEqual" val=" "/>
      </customFilters>
    </filterColumn>
  </autoFilter>
  <mergeCells count="46">
    <mergeCell ref="A5:A7"/>
    <mergeCell ref="B5:B7"/>
    <mergeCell ref="C5:C7"/>
    <mergeCell ref="D5:D7"/>
    <mergeCell ref="E5:F5"/>
    <mergeCell ref="J5:J7"/>
    <mergeCell ref="K5:K7"/>
    <mergeCell ref="L5:M5"/>
    <mergeCell ref="N5:N7"/>
    <mergeCell ref="C1:S1"/>
    <mergeCell ref="C2:S2"/>
    <mergeCell ref="R3:S3"/>
    <mergeCell ref="O4:S4"/>
    <mergeCell ref="G5:G7"/>
    <mergeCell ref="AH6:AH8"/>
    <mergeCell ref="P355:S355"/>
    <mergeCell ref="D356:H356"/>
    <mergeCell ref="D357:H357"/>
    <mergeCell ref="Z6:Z8"/>
    <mergeCell ref="AA6:AA8"/>
    <mergeCell ref="AB6:AB8"/>
    <mergeCell ref="AC6:AC8"/>
    <mergeCell ref="AD6:AD8"/>
    <mergeCell ref="AE6:AE8"/>
    <mergeCell ref="T6:T8"/>
    <mergeCell ref="U6:U8"/>
    <mergeCell ref="V6:V8"/>
    <mergeCell ref="W6:W8"/>
    <mergeCell ref="X6:X8"/>
    <mergeCell ref="Y6:Y8"/>
    <mergeCell ref="D358:H358"/>
    <mergeCell ref="D363:H363"/>
    <mergeCell ref="D364:H364"/>
    <mergeCell ref="AF6:AF8"/>
    <mergeCell ref="AG6:AG8"/>
    <mergeCell ref="O5:O7"/>
    <mergeCell ref="P5:P7"/>
    <mergeCell ref="Q5:Q7"/>
    <mergeCell ref="R5:R7"/>
    <mergeCell ref="S5:S7"/>
    <mergeCell ref="E6:E7"/>
    <mergeCell ref="F6:F7"/>
    <mergeCell ref="L6:L7"/>
    <mergeCell ref="M6:M7"/>
    <mergeCell ref="H5:H7"/>
    <mergeCell ref="I5:I7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4:BF161"/>
  <sheetViews>
    <sheetView topLeftCell="A17" zoomScale="86" zoomScaleNormal="86" workbookViewId="0">
      <selection activeCell="F31" sqref="F31"/>
    </sheetView>
  </sheetViews>
  <sheetFormatPr baseColWidth="10" defaultColWidth="9.1640625" defaultRowHeight="15"/>
  <cols>
    <col min="1" max="1" width="9.1640625" style="1439"/>
    <col min="2" max="2" width="34.83203125" style="1439" customWidth="1"/>
    <col min="3" max="3" width="14.83203125" style="1439" customWidth="1"/>
    <col min="4" max="4" width="10.1640625" style="1439" bestFit="1" customWidth="1"/>
    <col min="5" max="5" width="9.1640625" style="1439"/>
    <col min="6" max="6" width="18.33203125" style="1440" customWidth="1"/>
    <col min="7" max="8" width="9.1640625" style="1439"/>
    <col min="9" max="9" width="17" style="1439" customWidth="1"/>
    <col min="10" max="10" width="9.1640625" style="1439"/>
    <col min="11" max="11" width="16.33203125" style="1439" customWidth="1"/>
    <col min="12" max="12" width="13.5" style="1439" customWidth="1"/>
    <col min="13" max="13" width="14.5" style="1439" customWidth="1"/>
    <col min="14" max="17" width="16.6640625" style="1439" customWidth="1"/>
    <col min="18" max="18" width="11" style="1439" customWidth="1"/>
    <col min="19" max="19" width="11.83203125" style="1439" customWidth="1"/>
    <col min="20" max="20" width="17.5" style="1439" customWidth="1"/>
    <col min="21" max="21" width="9.1640625" style="1439"/>
    <col min="22" max="22" width="17.6640625" style="1439" customWidth="1"/>
    <col min="23" max="23" width="9.1640625" style="1439"/>
    <col min="24" max="24" width="5.5" style="1439" customWidth="1"/>
    <col min="25" max="25" width="2.83203125" style="1439" customWidth="1"/>
    <col min="26" max="28" width="9.1640625" style="1439"/>
    <col min="29" max="29" width="24.1640625" style="1439" customWidth="1"/>
    <col min="30" max="16384" width="9.1640625" style="1439"/>
  </cols>
  <sheetData>
    <row r="4" spans="1:58">
      <c r="S4" s="1441"/>
    </row>
    <row r="6" spans="1:58" s="1444" customFormat="1" ht="13.5" customHeight="1">
      <c r="A6" s="1988" t="s">
        <v>4120</v>
      </c>
      <c r="B6" s="1988"/>
      <c r="C6" s="1988"/>
      <c r="D6" s="1988"/>
      <c r="E6" s="1442"/>
      <c r="F6" s="1443"/>
      <c r="H6" s="1445"/>
      <c r="I6" s="1446"/>
      <c r="J6" s="1446"/>
      <c r="T6" s="1447"/>
      <c r="X6" s="1448"/>
      <c r="Y6" s="1448"/>
      <c r="Z6" s="1448"/>
      <c r="AA6" s="1448"/>
      <c r="AB6" s="1448"/>
      <c r="AC6" s="1448"/>
      <c r="AD6" s="1448"/>
      <c r="AE6" s="1448"/>
      <c r="AF6" s="1448"/>
      <c r="AG6" s="1448"/>
      <c r="AH6" s="1448"/>
      <c r="AI6" s="1448"/>
      <c r="AJ6" s="1448"/>
      <c r="AK6" s="1448"/>
      <c r="AL6" s="1448"/>
      <c r="AM6" s="1448"/>
      <c r="AN6" s="1448"/>
      <c r="AO6" s="1448"/>
      <c r="AP6" s="1448"/>
      <c r="AQ6" s="1448"/>
      <c r="AR6" s="1448"/>
      <c r="AS6" s="1448"/>
      <c r="AT6" s="1448"/>
      <c r="AU6" s="1448"/>
      <c r="AV6" s="1448"/>
      <c r="AW6" s="1448"/>
      <c r="AX6" s="1448"/>
      <c r="AY6" s="1448"/>
      <c r="AZ6" s="1448"/>
      <c r="BA6" s="1448"/>
    </row>
    <row r="7" spans="1:58" s="1456" customFormat="1" ht="13.5" customHeight="1">
      <c r="A7" s="1971" t="s">
        <v>0</v>
      </c>
      <c r="B7" s="1971" t="s">
        <v>903</v>
      </c>
      <c r="C7" s="1971" t="s">
        <v>877</v>
      </c>
      <c r="D7" s="1971" t="s">
        <v>4121</v>
      </c>
      <c r="E7" s="1971"/>
      <c r="F7" s="1989" t="s">
        <v>4122</v>
      </c>
      <c r="G7" s="1971" t="s">
        <v>4123</v>
      </c>
      <c r="H7" s="1971"/>
      <c r="I7" s="1971" t="s">
        <v>4124</v>
      </c>
      <c r="J7" s="1982" t="s">
        <v>4125</v>
      </c>
      <c r="K7" s="1971" t="s">
        <v>4126</v>
      </c>
      <c r="L7" s="1971" t="s">
        <v>4127</v>
      </c>
      <c r="M7" s="1980" t="s">
        <v>4128</v>
      </c>
      <c r="N7" s="1971" t="s">
        <v>4129</v>
      </c>
      <c r="O7" s="1972" t="s">
        <v>4130</v>
      </c>
      <c r="P7" s="1973"/>
      <c r="Q7" s="1449" t="s">
        <v>4131</v>
      </c>
      <c r="R7" s="1972" t="s">
        <v>4132</v>
      </c>
      <c r="S7" s="1974"/>
      <c r="T7" s="1973"/>
      <c r="U7" s="1975" t="s">
        <v>4133</v>
      </c>
      <c r="V7" s="1975"/>
      <c r="W7" s="1976" t="s">
        <v>2840</v>
      </c>
      <c r="X7" s="1979"/>
      <c r="Y7" s="1450"/>
      <c r="Z7" s="1451"/>
      <c r="AA7" s="1451"/>
      <c r="AB7" s="1451"/>
      <c r="AC7" s="1451"/>
      <c r="AD7" s="1451"/>
      <c r="AE7" s="1451"/>
      <c r="AF7" s="1451"/>
      <c r="AG7" s="1451"/>
      <c r="AH7" s="1452"/>
      <c r="AI7" s="1452"/>
      <c r="AJ7" s="1452"/>
      <c r="AK7" s="1452"/>
      <c r="AL7" s="1453"/>
      <c r="AM7" s="1452"/>
      <c r="AN7" s="1452"/>
      <c r="AO7" s="1451"/>
      <c r="AP7" s="1452"/>
      <c r="AQ7" s="1452"/>
      <c r="AR7" s="1452"/>
      <c r="AS7" s="1451"/>
      <c r="AT7" s="1452"/>
      <c r="AU7" s="1452"/>
      <c r="AV7" s="1452"/>
      <c r="AW7" s="1451"/>
      <c r="AX7" s="1452"/>
      <c r="AY7" s="1452"/>
      <c r="AZ7" s="1452"/>
      <c r="BA7" s="1454"/>
      <c r="BB7" s="1455"/>
      <c r="BC7" s="1455"/>
    </row>
    <row r="8" spans="1:58" s="1456" customFormat="1" ht="16">
      <c r="A8" s="1971"/>
      <c r="B8" s="1971"/>
      <c r="C8" s="1971"/>
      <c r="D8" s="1971"/>
      <c r="E8" s="1971"/>
      <c r="F8" s="1989"/>
      <c r="G8" s="1971"/>
      <c r="H8" s="1971"/>
      <c r="I8" s="1971"/>
      <c r="J8" s="1983"/>
      <c r="K8" s="1971"/>
      <c r="L8" s="1971"/>
      <c r="M8" s="1981"/>
      <c r="N8" s="1971"/>
      <c r="O8" s="1976" t="s">
        <v>4134</v>
      </c>
      <c r="P8" s="1976" t="s">
        <v>4135</v>
      </c>
      <c r="Q8" s="1980" t="s">
        <v>4122</v>
      </c>
      <c r="R8" s="1980" t="s">
        <v>4136</v>
      </c>
      <c r="S8" s="1982" t="s">
        <v>4137</v>
      </c>
      <c r="T8" s="1980" t="s">
        <v>4122</v>
      </c>
      <c r="U8" s="1975"/>
      <c r="V8" s="1975"/>
      <c r="W8" s="1977"/>
      <c r="X8" s="1979"/>
      <c r="Y8" s="1450"/>
      <c r="Z8" s="1451"/>
      <c r="AA8" s="1451"/>
      <c r="AB8" s="1451"/>
      <c r="AC8" s="1451"/>
      <c r="AD8" s="1451"/>
      <c r="AE8" s="1451"/>
      <c r="AF8" s="1451"/>
      <c r="AG8" s="1451"/>
      <c r="AH8" s="1452"/>
      <c r="AI8" s="1452"/>
      <c r="AJ8" s="1451"/>
      <c r="AK8" s="1452"/>
      <c r="AL8" s="1453"/>
      <c r="AM8" s="1452"/>
      <c r="AN8" s="1452"/>
      <c r="AO8" s="1457"/>
      <c r="AP8" s="1452"/>
      <c r="AQ8" s="1452"/>
      <c r="AR8" s="1452"/>
      <c r="AS8" s="1457"/>
      <c r="AT8" s="1452"/>
      <c r="AU8" s="1452"/>
      <c r="AV8" s="1452"/>
      <c r="AW8" s="1457"/>
      <c r="AX8" s="1452"/>
      <c r="AY8" s="1452"/>
      <c r="AZ8" s="1452"/>
      <c r="BA8" s="1454"/>
      <c r="BB8" s="1455"/>
      <c r="BC8" s="1455"/>
    </row>
    <row r="9" spans="1:58" s="1456" customFormat="1" ht="21.75" customHeight="1">
      <c r="A9" s="1971"/>
      <c r="B9" s="1971"/>
      <c r="C9" s="1971"/>
      <c r="D9" s="1458" t="s">
        <v>883</v>
      </c>
      <c r="E9" s="1459" t="s">
        <v>874</v>
      </c>
      <c r="F9" s="1989"/>
      <c r="G9" s="1460" t="s">
        <v>874</v>
      </c>
      <c r="H9" s="1460" t="s">
        <v>4138</v>
      </c>
      <c r="I9" s="1971"/>
      <c r="J9" s="1984"/>
      <c r="K9" s="1461" t="s">
        <v>874</v>
      </c>
      <c r="L9" s="1461" t="s">
        <v>874</v>
      </c>
      <c r="M9" s="1460" t="s">
        <v>874</v>
      </c>
      <c r="N9" s="1971"/>
      <c r="O9" s="1978"/>
      <c r="P9" s="1978"/>
      <c r="Q9" s="1981"/>
      <c r="R9" s="1981"/>
      <c r="S9" s="1984"/>
      <c r="T9" s="1981"/>
      <c r="U9" s="1460" t="s">
        <v>4139</v>
      </c>
      <c r="V9" s="1460" t="s">
        <v>4122</v>
      </c>
      <c r="W9" s="1978"/>
      <c r="X9" s="1462"/>
      <c r="Y9" s="1462"/>
      <c r="Z9" s="1451"/>
      <c r="AA9" s="1451"/>
      <c r="AB9" s="1451"/>
      <c r="AC9" s="1451"/>
      <c r="AD9" s="1451"/>
      <c r="AE9" s="1451"/>
      <c r="AF9" s="1451"/>
      <c r="AG9" s="1451"/>
      <c r="AH9" s="1452"/>
      <c r="AI9" s="1457"/>
      <c r="AJ9" s="1457"/>
      <c r="AK9" s="1452"/>
      <c r="AL9" s="1453"/>
      <c r="AM9" s="1457"/>
      <c r="AN9" s="1452"/>
      <c r="AO9" s="1457"/>
      <c r="AP9" s="1457"/>
      <c r="AQ9" s="1452"/>
      <c r="AR9" s="1452"/>
      <c r="AS9" s="1457"/>
      <c r="AT9" s="1457"/>
      <c r="AU9" s="1452"/>
      <c r="AV9" s="1452"/>
      <c r="AW9" s="1457"/>
      <c r="AX9" s="1457"/>
      <c r="AY9" s="1452"/>
      <c r="AZ9" s="1452"/>
      <c r="BA9" s="1454"/>
      <c r="BB9" s="1455"/>
      <c r="BC9" s="1455"/>
    </row>
    <row r="10" spans="1:58" s="1456" customFormat="1" ht="14.25" customHeight="1">
      <c r="A10" s="1460">
        <v>1</v>
      </c>
      <c r="B10" s="1460">
        <v>2</v>
      </c>
      <c r="C10" s="1460">
        <v>3</v>
      </c>
      <c r="D10" s="1459">
        <v>4</v>
      </c>
      <c r="E10" s="1459">
        <v>5</v>
      </c>
      <c r="F10" s="1463">
        <v>6</v>
      </c>
      <c r="G10" s="1460">
        <v>7</v>
      </c>
      <c r="H10" s="1460">
        <v>8</v>
      </c>
      <c r="I10" s="1460">
        <v>9</v>
      </c>
      <c r="J10" s="1464">
        <v>10</v>
      </c>
      <c r="K10" s="1461">
        <v>11</v>
      </c>
      <c r="L10" s="1461">
        <v>12</v>
      </c>
      <c r="M10" s="1460">
        <v>13</v>
      </c>
      <c r="N10" s="1460">
        <v>14</v>
      </c>
      <c r="O10" s="1465">
        <v>15</v>
      </c>
      <c r="P10" s="1465">
        <v>16</v>
      </c>
      <c r="Q10" s="1466">
        <v>17</v>
      </c>
      <c r="R10" s="1466">
        <v>18</v>
      </c>
      <c r="S10" s="1464">
        <v>19</v>
      </c>
      <c r="T10" s="1466">
        <v>20</v>
      </c>
      <c r="U10" s="1460">
        <v>21</v>
      </c>
      <c r="V10" s="1460">
        <v>22</v>
      </c>
      <c r="W10" s="1465">
        <v>23</v>
      </c>
      <c r="X10" s="1462"/>
      <c r="Y10" s="1462"/>
      <c r="Z10" s="1451"/>
      <c r="AA10" s="1451"/>
      <c r="AB10" s="1451"/>
      <c r="AC10" s="1451"/>
      <c r="AD10" s="1451"/>
      <c r="AE10" s="1451"/>
      <c r="AF10" s="1451"/>
      <c r="AG10" s="1451"/>
      <c r="AH10" s="1452"/>
      <c r="AI10" s="1457"/>
      <c r="AJ10" s="1457"/>
      <c r="AK10" s="1452"/>
      <c r="AL10" s="1453"/>
      <c r="AM10" s="1457"/>
      <c r="AN10" s="1452"/>
      <c r="AO10" s="1457"/>
      <c r="AP10" s="1457"/>
      <c r="AQ10" s="1452"/>
      <c r="AR10" s="1452"/>
      <c r="AS10" s="1457"/>
      <c r="AT10" s="1457"/>
      <c r="AU10" s="1452"/>
      <c r="AV10" s="1452"/>
      <c r="AW10" s="1457"/>
      <c r="AX10" s="1457"/>
      <c r="AY10" s="1452"/>
      <c r="AZ10" s="1452"/>
      <c r="BA10" s="1454"/>
      <c r="BB10" s="1455"/>
      <c r="BC10" s="1455"/>
    </row>
    <row r="11" spans="1:58" s="1496" customFormat="1" ht="13.5" customHeight="1">
      <c r="A11" s="1967">
        <v>1</v>
      </c>
      <c r="B11" s="1467" t="str">
        <f>PENGELOMPOKAN!D74</f>
        <v>Peningk. jalan desa Sei. Paku (perkerasan</v>
      </c>
      <c r="C11" s="1467">
        <v>41301</v>
      </c>
      <c r="D11" s="1468"/>
      <c r="E11" s="1469">
        <v>2011</v>
      </c>
      <c r="F11" s="165">
        <f>PENGELOMPOKAN!Q74</f>
        <v>239492690.90336001</v>
      </c>
      <c r="G11" s="1470">
        <f>VLOOKUP(C11,'[32]umur ekonomis'!$A$1:$C$79,3)</f>
        <v>10</v>
      </c>
      <c r="H11" s="1471"/>
      <c r="I11" s="1472">
        <f t="shared" ref="I11:I18" si="0">E11+M11</f>
        <v>2021</v>
      </c>
      <c r="J11" s="1473"/>
      <c r="K11" s="1470"/>
      <c r="L11" s="1474">
        <f>IF(G11+K11&gt;$G11,$G11-G11,K11)</f>
        <v>0</v>
      </c>
      <c r="M11" s="1475">
        <f>G11+L11</f>
        <v>10</v>
      </c>
      <c r="N11" s="1472">
        <f>E11+M11</f>
        <v>2021</v>
      </c>
      <c r="O11" s="1476">
        <f>F11</f>
        <v>239492690.90336001</v>
      </c>
      <c r="P11" s="1477">
        <v>0</v>
      </c>
      <c r="Q11" s="1477">
        <f>(O11-10)/M11</f>
        <v>23949268.090336002</v>
      </c>
      <c r="R11" s="1478">
        <f t="shared" ref="R11:R18" si="1">E11</f>
        <v>2011</v>
      </c>
      <c r="S11" s="1479">
        <v>1</v>
      </c>
      <c r="T11" s="1480">
        <f t="shared" ref="T11:T18" si="2">Q11*S11</f>
        <v>23949268.090336002</v>
      </c>
      <c r="U11" s="1472">
        <f>E11</f>
        <v>2011</v>
      </c>
      <c r="V11" s="1481">
        <f>IF(OR(AND(ISBLANK(D11),ISBLANK(F11)),ISTEXT(D11),ISTEXT(F11)),"",F11-Q11)</f>
        <v>215543422.81302401</v>
      </c>
      <c r="W11" s="1482"/>
      <c r="X11" s="1483"/>
      <c r="Y11" s="1483"/>
      <c r="Z11" s="1484" t="s">
        <v>4140</v>
      </c>
      <c r="AA11" s="1485"/>
      <c r="AB11" s="1485"/>
      <c r="AC11" s="1486"/>
      <c r="AD11" s="1487"/>
      <c r="AE11" s="1487"/>
      <c r="AF11" s="1487"/>
      <c r="AG11" s="1487"/>
      <c r="AH11" s="1488"/>
      <c r="AI11" s="1483"/>
      <c r="AJ11" s="1488"/>
      <c r="AK11" s="1489"/>
      <c r="AL11" s="1490"/>
      <c r="AM11" s="1491"/>
      <c r="AN11" s="1490"/>
      <c r="AO11" s="1487"/>
      <c r="AP11" s="1492"/>
      <c r="AQ11" s="1483"/>
      <c r="AR11" s="1483"/>
      <c r="AS11" s="1487"/>
      <c r="AT11" s="1492"/>
      <c r="AU11" s="1483"/>
      <c r="AV11" s="1493"/>
      <c r="AW11" s="1487"/>
      <c r="AX11" s="1492"/>
      <c r="AY11" s="1483"/>
      <c r="AZ11" s="1494"/>
      <c r="BA11" s="1490"/>
      <c r="BB11" s="1495"/>
      <c r="BC11" s="1495"/>
      <c r="BF11" s="1497"/>
    </row>
    <row r="12" spans="1:58" s="1529" customFormat="1" ht="13.5" customHeight="1">
      <c r="A12" s="1967"/>
      <c r="B12" s="1498"/>
      <c r="C12" s="1499"/>
      <c r="D12" s="1500"/>
      <c r="E12" s="1501">
        <v>2012</v>
      </c>
      <c r="F12" s="1502">
        <v>0</v>
      </c>
      <c r="G12" s="1499">
        <f t="shared" ref="G12:G18" si="3">M11-(E12-E11)</f>
        <v>9</v>
      </c>
      <c r="H12" s="1503"/>
      <c r="I12" s="1504">
        <f t="shared" si="0"/>
        <v>2021</v>
      </c>
      <c r="J12" s="1505">
        <f>F12/$F$11</f>
        <v>0</v>
      </c>
      <c r="K12" s="1506">
        <f>IF(J12=0%,0,IF(J12&lt;=30%,2,IF(J12&lt;=60%,5,10)))</f>
        <v>0</v>
      </c>
      <c r="L12" s="1507">
        <f>IF(OR(AND(ISBLANK(D12),ISBLANK(F12)),ISTEXT(D12),ISTEXT(F12)),"",IF(G12+K12&gt;$G$11,$G$11-G12,K12))</f>
        <v>0</v>
      </c>
      <c r="M12" s="1508">
        <f>IF(OR(AND(ISBLANK(E12),ISBLANK(F12)),ISTEXT(E12),ISTEXT(F12)),"",G12+L12)</f>
        <v>9</v>
      </c>
      <c r="N12" s="1504">
        <f t="shared" ref="N12:N18" si="4">E12+M12</f>
        <v>2021</v>
      </c>
      <c r="O12" s="1509">
        <f t="shared" ref="O12:O18" si="5">V11</f>
        <v>215543422.81302401</v>
      </c>
      <c r="P12" s="1510">
        <f t="shared" ref="P12:P18" si="6">O12+F12</f>
        <v>215543422.81302401</v>
      </c>
      <c r="Q12" s="1511">
        <f>IF(E12&lt;=2005,0,(P12-10)/M12)</f>
        <v>23949268.090336002</v>
      </c>
      <c r="R12" s="1512">
        <f t="shared" si="1"/>
        <v>2012</v>
      </c>
      <c r="S12" s="1508">
        <f>R12-R11</f>
        <v>1</v>
      </c>
      <c r="T12" s="1513">
        <f t="shared" si="2"/>
        <v>23949268.090336002</v>
      </c>
      <c r="U12" s="1499">
        <f t="shared" ref="U12:U18" si="7">E12</f>
        <v>2012</v>
      </c>
      <c r="V12" s="1514">
        <f>IF(OR(AND(ISBLANK(D12),ISBLANK(F12)),ISTEXT(D12),ISTEXT(F12)),"",O12-T12)</f>
        <v>191594154.72268802</v>
      </c>
      <c r="W12" s="1515"/>
      <c r="X12" s="1516"/>
      <c r="Y12" s="1483"/>
      <c r="Z12" s="1517" t="s">
        <v>4141</v>
      </c>
      <c r="AA12" s="1518"/>
      <c r="AB12" s="1518"/>
      <c r="AC12" s="1519">
        <f>F20</f>
        <v>1956748690.9033599</v>
      </c>
      <c r="AD12" s="1518"/>
      <c r="AE12" s="1518"/>
      <c r="AF12" s="1518"/>
      <c r="AG12" s="1518"/>
      <c r="AH12" s="1520"/>
      <c r="AI12" s="1521"/>
      <c r="AJ12" s="1522"/>
      <c r="AK12" s="1523"/>
      <c r="AL12" s="1516"/>
      <c r="AM12" s="1524"/>
      <c r="AN12" s="1516"/>
      <c r="AO12" s="1518"/>
      <c r="AP12" s="1525"/>
      <c r="AQ12" s="1521"/>
      <c r="AR12" s="1521"/>
      <c r="AS12" s="1518"/>
      <c r="AT12" s="1525"/>
      <c r="AU12" s="1521"/>
      <c r="AV12" s="1526"/>
      <c r="AW12" s="1518"/>
      <c r="AX12" s="1525"/>
      <c r="AY12" s="1521"/>
      <c r="AZ12" s="1527"/>
      <c r="BA12" s="1516"/>
      <c r="BB12" s="1528"/>
      <c r="BC12" s="1528"/>
      <c r="BF12" s="1530"/>
    </row>
    <row r="13" spans="1:58" s="1529" customFormat="1" ht="13.5" customHeight="1">
      <c r="A13" s="1967"/>
      <c r="B13" s="1531"/>
      <c r="C13" s="1532"/>
      <c r="D13" s="1500"/>
      <c r="E13" s="1501">
        <v>2013</v>
      </c>
      <c r="F13" s="1502">
        <v>0</v>
      </c>
      <c r="G13" s="1499">
        <f t="shared" si="3"/>
        <v>8</v>
      </c>
      <c r="H13" s="1503"/>
      <c r="I13" s="1504">
        <f t="shared" si="0"/>
        <v>2021</v>
      </c>
      <c r="J13" s="1533">
        <f t="shared" ref="J13:J18" si="8">F13/$F$11</f>
        <v>0</v>
      </c>
      <c r="K13" s="1506">
        <f t="shared" ref="K13:K18" si="9">IF(J13=0%,0,IF(J13&lt;=30%,2,IF(J13&lt;=60%,5,10)))</f>
        <v>0</v>
      </c>
      <c r="L13" s="1507">
        <f t="shared" ref="L13:L18" si="10">IF(OR(AND(ISBLANK(D13),ISBLANK(F13)),ISTEXT(D13),ISTEXT(F13)),"",IF(G13+K13&gt;$G$11,$G$11-G13,K13))</f>
        <v>0</v>
      </c>
      <c r="M13" s="1508">
        <f t="shared" ref="M13:M19" si="11">IF(OR(AND(ISBLANK(D13),ISBLANK(F13)),ISTEXT(D13),ISTEXT(F13)),"",G13+L13)</f>
        <v>8</v>
      </c>
      <c r="N13" s="1504">
        <f t="shared" si="4"/>
        <v>2021</v>
      </c>
      <c r="O13" s="1509">
        <f t="shared" si="5"/>
        <v>191594154.72268802</v>
      </c>
      <c r="P13" s="1510">
        <f t="shared" si="6"/>
        <v>191594154.72268802</v>
      </c>
      <c r="Q13" s="1511">
        <f>IF(E13&lt;=2005,0,(P13-10)/M13)</f>
        <v>23949268.090336002</v>
      </c>
      <c r="R13" s="1512">
        <f t="shared" si="1"/>
        <v>2013</v>
      </c>
      <c r="S13" s="1508">
        <f>R13-R12</f>
        <v>1</v>
      </c>
      <c r="T13" s="1513">
        <f t="shared" si="2"/>
        <v>23949268.090336002</v>
      </c>
      <c r="U13" s="1499">
        <f t="shared" si="7"/>
        <v>2013</v>
      </c>
      <c r="V13" s="1514">
        <f t="shared" ref="V13:V18" si="12">IF(OR(AND(ISBLANK(D13),ISBLANK(P13)),ISTEXT(D13),ISTEXT(F13)),"",P13-T13)</f>
        <v>167644886.63235202</v>
      </c>
      <c r="W13" s="1515"/>
      <c r="X13" s="1521"/>
      <c r="Y13" s="1483"/>
      <c r="Z13" s="1517" t="s">
        <v>4142</v>
      </c>
      <c r="AA13" s="1534"/>
      <c r="AB13" s="1534"/>
      <c r="AC13" s="1519">
        <f>T20</f>
        <v>1014298242.5871841</v>
      </c>
      <c r="AD13" s="1534"/>
      <c r="AE13" s="1534"/>
      <c r="AF13" s="1534"/>
      <c r="AG13" s="1534"/>
      <c r="AH13" s="1520"/>
      <c r="AI13" s="1521"/>
      <c r="AJ13" s="1522"/>
      <c r="AK13" s="1523"/>
      <c r="AL13" s="1516"/>
      <c r="AM13" s="1524"/>
      <c r="AN13" s="1516"/>
      <c r="AO13" s="1518"/>
      <c r="AP13" s="1525"/>
      <c r="AQ13" s="1521"/>
      <c r="AR13" s="1521"/>
      <c r="AS13" s="1518"/>
      <c r="AT13" s="1525"/>
      <c r="AU13" s="1521"/>
      <c r="AV13" s="1526"/>
      <c r="AW13" s="1518"/>
      <c r="AX13" s="1525"/>
      <c r="AY13" s="1521"/>
      <c r="AZ13" s="1527"/>
      <c r="BA13" s="1516"/>
      <c r="BB13" s="1528"/>
      <c r="BC13" s="1528"/>
      <c r="BF13" s="1530"/>
    </row>
    <row r="14" spans="1:58" s="1529" customFormat="1" ht="13.5" customHeight="1">
      <c r="A14" s="1967"/>
      <c r="B14" s="1498" t="str">
        <f>PENGELOMPOKAN!D75</f>
        <v>Pengaspalan Jalan Sei Paku</v>
      </c>
      <c r="C14" s="1499"/>
      <c r="D14" s="1500"/>
      <c r="E14" s="1501">
        <v>2014</v>
      </c>
      <c r="F14" s="1535">
        <f>PENGELOMPOKAN!Q75</f>
        <v>1717256000</v>
      </c>
      <c r="G14" s="1499">
        <f t="shared" si="3"/>
        <v>7</v>
      </c>
      <c r="H14" s="1503"/>
      <c r="I14" s="1504">
        <f t="shared" si="0"/>
        <v>2024</v>
      </c>
      <c r="J14" s="1533">
        <f t="shared" si="8"/>
        <v>7.1703900170086881</v>
      </c>
      <c r="K14" s="1506">
        <f t="shared" si="9"/>
        <v>10</v>
      </c>
      <c r="L14" s="1499">
        <f>IF(OR(AND(ISBLANK(D14),ISBLANK(F14)),ISTEXT(D14),ISTEXT(F14)),"",IF(G14+K14&gt;$G$11,$G$11-G14,K14))</f>
        <v>3</v>
      </c>
      <c r="M14" s="1508">
        <f>IF(OR(AND(ISBLANK(D14),ISBLANK(F14)),ISTEXT(D14),ISTEXT(F14)),"",G14+L14)</f>
        <v>10</v>
      </c>
      <c r="N14" s="1504">
        <f t="shared" si="4"/>
        <v>2024</v>
      </c>
      <c r="O14" s="1509">
        <f t="shared" si="5"/>
        <v>167644886.63235202</v>
      </c>
      <c r="P14" s="1510">
        <f t="shared" si="6"/>
        <v>1884900886.6323521</v>
      </c>
      <c r="Q14" s="1511">
        <f>IF(E14&lt;=2005,0,(P14-10)/M14)</f>
        <v>188490087.66323522</v>
      </c>
      <c r="R14" s="1512">
        <f t="shared" si="1"/>
        <v>2014</v>
      </c>
      <c r="S14" s="1508">
        <f>R14-R13</f>
        <v>1</v>
      </c>
      <c r="T14" s="1513">
        <f t="shared" si="2"/>
        <v>188490087.66323522</v>
      </c>
      <c r="U14" s="1499">
        <f t="shared" si="7"/>
        <v>2014</v>
      </c>
      <c r="V14" s="1514">
        <f t="shared" si="12"/>
        <v>1696410798.9691169</v>
      </c>
      <c r="W14" s="1515"/>
      <c r="X14" s="1521"/>
      <c r="Y14" s="1483"/>
      <c r="Z14" s="1536" t="s">
        <v>4143</v>
      </c>
      <c r="AA14" s="1518"/>
      <c r="AB14" s="1518"/>
      <c r="AC14" s="1537">
        <f>AC12-AC13</f>
        <v>942450448.31617582</v>
      </c>
      <c r="AD14" s="1518"/>
      <c r="AE14" s="1518"/>
      <c r="AF14" s="1518"/>
      <c r="AG14" s="1518"/>
      <c r="AH14" s="1520"/>
      <c r="AI14" s="1521"/>
      <c r="AJ14" s="1522"/>
      <c r="AK14" s="1523"/>
      <c r="AL14" s="1516"/>
      <c r="AM14" s="1524"/>
      <c r="AN14" s="1516"/>
      <c r="AO14" s="1518"/>
      <c r="AP14" s="1525"/>
      <c r="AQ14" s="1521"/>
      <c r="AR14" s="1521"/>
      <c r="AS14" s="1518"/>
      <c r="AT14" s="1525"/>
      <c r="AU14" s="1521"/>
      <c r="AV14" s="1526"/>
      <c r="AW14" s="1518"/>
      <c r="AX14" s="1525"/>
      <c r="AY14" s="1521"/>
      <c r="AZ14" s="1527"/>
      <c r="BA14" s="1516"/>
      <c r="BB14" s="1528"/>
      <c r="BC14" s="1528"/>
      <c r="BF14" s="1530"/>
    </row>
    <row r="15" spans="1:58" s="1529" customFormat="1" ht="13.5" customHeight="1">
      <c r="A15" s="1538"/>
      <c r="B15" s="1498"/>
      <c r="C15" s="1499"/>
      <c r="D15" s="1500"/>
      <c r="E15" s="1501">
        <v>2015</v>
      </c>
      <c r="F15" s="1502">
        <v>0</v>
      </c>
      <c r="G15" s="1499">
        <f>M14-(E15-E14)</f>
        <v>9</v>
      </c>
      <c r="H15" s="1503"/>
      <c r="I15" s="1504">
        <f t="shared" si="0"/>
        <v>2024</v>
      </c>
      <c r="J15" s="1533">
        <f t="shared" si="8"/>
        <v>0</v>
      </c>
      <c r="K15" s="1506">
        <f t="shared" si="9"/>
        <v>0</v>
      </c>
      <c r="L15" s="1507">
        <f t="shared" si="10"/>
        <v>0</v>
      </c>
      <c r="M15" s="1508">
        <f t="shared" si="11"/>
        <v>9</v>
      </c>
      <c r="N15" s="1504">
        <f t="shared" si="4"/>
        <v>2024</v>
      </c>
      <c r="O15" s="1509">
        <f t="shared" si="5"/>
        <v>1696410798.9691169</v>
      </c>
      <c r="P15" s="1510">
        <f t="shared" si="6"/>
        <v>1696410798.9691169</v>
      </c>
      <c r="Q15" s="1511">
        <f t="shared" ref="Q15:Q18" si="13">IF(E15&lt;=2005,0,(P15-10)/M15)</f>
        <v>188490087.66323522</v>
      </c>
      <c r="R15" s="1512">
        <f t="shared" si="1"/>
        <v>2015</v>
      </c>
      <c r="S15" s="1508">
        <f t="shared" ref="S15:S18" si="14">R15-R14</f>
        <v>1</v>
      </c>
      <c r="T15" s="1513">
        <f t="shared" si="2"/>
        <v>188490087.66323522</v>
      </c>
      <c r="U15" s="1499">
        <f t="shared" si="7"/>
        <v>2015</v>
      </c>
      <c r="V15" s="1514">
        <f t="shared" si="12"/>
        <v>1507920711.3058817</v>
      </c>
      <c r="W15" s="1515"/>
      <c r="X15" s="1521"/>
      <c r="Y15" s="1483"/>
      <c r="Z15" s="1517" t="s">
        <v>4144</v>
      </c>
      <c r="AA15" s="1518"/>
      <c r="AB15" s="1518"/>
      <c r="AC15" s="1519">
        <f>AC14-V18</f>
        <v>0</v>
      </c>
      <c r="AD15" s="1518"/>
      <c r="AE15" s="1518"/>
      <c r="AF15" s="1518"/>
      <c r="AG15" s="1518"/>
      <c r="AH15" s="1520"/>
      <c r="AI15" s="1521"/>
      <c r="AJ15" s="1522"/>
      <c r="AK15" s="1523"/>
      <c r="AL15" s="1516"/>
      <c r="AM15" s="1524"/>
      <c r="AN15" s="1516"/>
      <c r="AO15" s="1518"/>
      <c r="AP15" s="1525"/>
      <c r="AQ15" s="1521"/>
      <c r="AR15" s="1521"/>
      <c r="AS15" s="1518"/>
      <c r="AT15" s="1525"/>
      <c r="AU15" s="1521"/>
      <c r="AV15" s="1526"/>
      <c r="AW15" s="1518"/>
      <c r="AX15" s="1525"/>
      <c r="AY15" s="1521"/>
      <c r="AZ15" s="1527"/>
      <c r="BA15" s="1516"/>
      <c r="BB15" s="1528"/>
      <c r="BC15" s="1528"/>
      <c r="BF15" s="1530"/>
    </row>
    <row r="16" spans="1:58" s="1529" customFormat="1" ht="13.5" customHeight="1">
      <c r="A16" s="1538"/>
      <c r="B16" s="1539" t="s">
        <v>841</v>
      </c>
      <c r="C16" s="1539" t="s">
        <v>841</v>
      </c>
      <c r="D16" s="1500"/>
      <c r="E16" s="1501">
        <v>2016</v>
      </c>
      <c r="F16" s="1502">
        <v>0</v>
      </c>
      <c r="G16" s="1499">
        <f t="shared" si="3"/>
        <v>8</v>
      </c>
      <c r="H16" s="1503"/>
      <c r="I16" s="1504">
        <f t="shared" si="0"/>
        <v>2024</v>
      </c>
      <c r="J16" s="1533">
        <f t="shared" si="8"/>
        <v>0</v>
      </c>
      <c r="K16" s="1506">
        <f t="shared" si="9"/>
        <v>0</v>
      </c>
      <c r="L16" s="1507">
        <f t="shared" si="10"/>
        <v>0</v>
      </c>
      <c r="M16" s="1508">
        <f t="shared" si="11"/>
        <v>8</v>
      </c>
      <c r="N16" s="1504">
        <f t="shared" si="4"/>
        <v>2024</v>
      </c>
      <c r="O16" s="1509">
        <f t="shared" si="5"/>
        <v>1507920711.3058817</v>
      </c>
      <c r="P16" s="1510">
        <f t="shared" si="6"/>
        <v>1507920711.3058817</v>
      </c>
      <c r="Q16" s="1511">
        <f t="shared" si="13"/>
        <v>188490087.66323522</v>
      </c>
      <c r="R16" s="1512">
        <f t="shared" si="1"/>
        <v>2016</v>
      </c>
      <c r="S16" s="1508">
        <f t="shared" si="14"/>
        <v>1</v>
      </c>
      <c r="T16" s="1513">
        <f t="shared" si="2"/>
        <v>188490087.66323522</v>
      </c>
      <c r="U16" s="1499">
        <f t="shared" si="7"/>
        <v>2016</v>
      </c>
      <c r="V16" s="1514">
        <f t="shared" si="12"/>
        <v>1319430623.6426466</v>
      </c>
      <c r="W16" s="1515"/>
      <c r="X16" s="1521"/>
      <c r="Y16" s="1483"/>
      <c r="Z16" s="1540"/>
      <c r="AA16" s="1541"/>
      <c r="AB16" s="1541"/>
      <c r="AC16" s="1542"/>
      <c r="AD16" s="1518"/>
      <c r="AE16" s="1518"/>
      <c r="AF16" s="1518"/>
      <c r="AG16" s="1518"/>
      <c r="AH16" s="1520"/>
      <c r="AI16" s="1521"/>
      <c r="AJ16" s="1522"/>
      <c r="AK16" s="1523"/>
      <c r="AL16" s="1516"/>
      <c r="AM16" s="1524"/>
      <c r="AN16" s="1516"/>
      <c r="AO16" s="1518"/>
      <c r="AP16" s="1525"/>
      <c r="AQ16" s="1521"/>
      <c r="AR16" s="1521"/>
      <c r="AS16" s="1518"/>
      <c r="AT16" s="1525"/>
      <c r="AU16" s="1521"/>
      <c r="AV16" s="1526"/>
      <c r="AW16" s="1518"/>
      <c r="AX16" s="1525"/>
      <c r="AY16" s="1521"/>
      <c r="AZ16" s="1527"/>
      <c r="BA16" s="1516"/>
      <c r="BB16" s="1528"/>
      <c r="BC16" s="1528"/>
      <c r="BF16" s="1530"/>
    </row>
    <row r="17" spans="1:58" s="1529" customFormat="1" ht="13.5" customHeight="1">
      <c r="A17" s="1538"/>
      <c r="B17" s="1498"/>
      <c r="C17" s="1499"/>
      <c r="D17" s="1500"/>
      <c r="E17" s="1501">
        <v>2017</v>
      </c>
      <c r="F17" s="1502">
        <v>0</v>
      </c>
      <c r="G17" s="1499">
        <f t="shared" si="3"/>
        <v>7</v>
      </c>
      <c r="H17" s="1503"/>
      <c r="I17" s="1504">
        <f t="shared" si="0"/>
        <v>2024</v>
      </c>
      <c r="J17" s="1533">
        <f t="shared" si="8"/>
        <v>0</v>
      </c>
      <c r="K17" s="1506">
        <f t="shared" si="9"/>
        <v>0</v>
      </c>
      <c r="L17" s="1507">
        <f t="shared" si="10"/>
        <v>0</v>
      </c>
      <c r="M17" s="1508">
        <f t="shared" si="11"/>
        <v>7</v>
      </c>
      <c r="N17" s="1504">
        <f t="shared" si="4"/>
        <v>2024</v>
      </c>
      <c r="O17" s="1509">
        <f t="shared" si="5"/>
        <v>1319430623.6426466</v>
      </c>
      <c r="P17" s="1510">
        <f t="shared" si="6"/>
        <v>1319430623.6426466</v>
      </c>
      <c r="Q17" s="1511">
        <f t="shared" si="13"/>
        <v>188490087.66323522</v>
      </c>
      <c r="R17" s="1512">
        <f t="shared" si="1"/>
        <v>2017</v>
      </c>
      <c r="S17" s="1508">
        <f t="shared" si="14"/>
        <v>1</v>
      </c>
      <c r="T17" s="1513">
        <f t="shared" si="2"/>
        <v>188490087.66323522</v>
      </c>
      <c r="U17" s="1499">
        <f t="shared" si="7"/>
        <v>2017</v>
      </c>
      <c r="V17" s="1514">
        <f t="shared" si="12"/>
        <v>1130940535.9794114</v>
      </c>
      <c r="W17" s="1515"/>
      <c r="X17" s="1543"/>
      <c r="Y17" s="1483"/>
      <c r="Z17" s="1543"/>
      <c r="AA17" s="1518"/>
      <c r="AB17" s="1543"/>
      <c r="AC17" s="1518"/>
      <c r="AD17" s="1518"/>
      <c r="AE17" s="1518"/>
      <c r="AF17" s="1518"/>
      <c r="AG17" s="1518"/>
      <c r="AH17" s="1520"/>
      <c r="AI17" s="1521"/>
      <c r="AJ17" s="1522"/>
      <c r="AK17" s="1523"/>
      <c r="AL17" s="1516"/>
      <c r="AM17" s="1524"/>
      <c r="AN17" s="1516"/>
      <c r="AO17" s="1518"/>
      <c r="AP17" s="1525"/>
      <c r="AQ17" s="1521"/>
      <c r="AR17" s="1521"/>
      <c r="AS17" s="1518"/>
      <c r="AT17" s="1525"/>
      <c r="AU17" s="1521"/>
      <c r="AV17" s="1526"/>
      <c r="AW17" s="1518"/>
      <c r="AX17" s="1525"/>
      <c r="AY17" s="1521"/>
      <c r="AZ17" s="1527"/>
      <c r="BA17" s="1516"/>
      <c r="BB17" s="1528"/>
      <c r="BC17" s="1528"/>
      <c r="BF17" s="1530"/>
    </row>
    <row r="18" spans="1:58" s="1529" customFormat="1" ht="13.5" customHeight="1">
      <c r="A18" s="1538"/>
      <c r="B18" s="1498"/>
      <c r="C18" s="1499"/>
      <c r="D18" s="1500"/>
      <c r="E18" s="1501">
        <v>2018</v>
      </c>
      <c r="F18" s="1502">
        <v>0</v>
      </c>
      <c r="G18" s="1499">
        <f t="shared" si="3"/>
        <v>6</v>
      </c>
      <c r="H18" s="1503"/>
      <c r="I18" s="1504">
        <f t="shared" si="0"/>
        <v>2024</v>
      </c>
      <c r="J18" s="1533">
        <f t="shared" si="8"/>
        <v>0</v>
      </c>
      <c r="K18" s="1506">
        <f t="shared" si="9"/>
        <v>0</v>
      </c>
      <c r="L18" s="1507">
        <f t="shared" si="10"/>
        <v>0</v>
      </c>
      <c r="M18" s="1508">
        <f t="shared" si="11"/>
        <v>6</v>
      </c>
      <c r="N18" s="1504">
        <f t="shared" si="4"/>
        <v>2024</v>
      </c>
      <c r="O18" s="1509">
        <f t="shared" si="5"/>
        <v>1130940535.9794114</v>
      </c>
      <c r="P18" s="1510">
        <f t="shared" si="6"/>
        <v>1130940535.9794114</v>
      </c>
      <c r="Q18" s="1511">
        <f t="shared" si="13"/>
        <v>188490087.66323522</v>
      </c>
      <c r="R18" s="1512">
        <f t="shared" si="1"/>
        <v>2018</v>
      </c>
      <c r="S18" s="1508">
        <f t="shared" si="14"/>
        <v>1</v>
      </c>
      <c r="T18" s="1513">
        <f t="shared" si="2"/>
        <v>188490087.66323522</v>
      </c>
      <c r="U18" s="1499">
        <f t="shared" si="7"/>
        <v>2018</v>
      </c>
      <c r="V18" s="1514">
        <f t="shared" si="12"/>
        <v>942450448.31617618</v>
      </c>
      <c r="W18" s="1515"/>
      <c r="X18" s="1521"/>
      <c r="Y18" s="1483"/>
      <c r="Z18" s="1518"/>
      <c r="AA18" s="1518"/>
      <c r="AB18" s="1518"/>
      <c r="AC18" s="1518"/>
      <c r="AD18" s="1518"/>
      <c r="AE18" s="1518"/>
      <c r="AF18" s="1518"/>
      <c r="AG18" s="1518"/>
      <c r="AH18" s="1520"/>
      <c r="AI18" s="1521"/>
      <c r="AJ18" s="1522"/>
      <c r="AK18" s="1523"/>
      <c r="AL18" s="1516"/>
      <c r="AM18" s="1524"/>
      <c r="AN18" s="1516"/>
      <c r="AO18" s="1518"/>
      <c r="AP18" s="1525"/>
      <c r="AQ18" s="1521"/>
      <c r="AR18" s="1521"/>
      <c r="AS18" s="1518"/>
      <c r="AT18" s="1525"/>
      <c r="AU18" s="1521"/>
      <c r="AV18" s="1526"/>
      <c r="AW18" s="1518"/>
      <c r="AX18" s="1525"/>
      <c r="AY18" s="1521"/>
      <c r="AZ18" s="1527"/>
      <c r="BA18" s="1516"/>
      <c r="BB18" s="1528"/>
      <c r="BC18" s="1528"/>
      <c r="BF18" s="1530"/>
    </row>
    <row r="19" spans="1:58" s="1529" customFormat="1" ht="13.5" customHeight="1">
      <c r="A19" s="1538"/>
      <c r="B19" s="1498"/>
      <c r="C19" s="1499"/>
      <c r="D19" s="1500"/>
      <c r="E19" s="1512"/>
      <c r="F19" s="1502"/>
      <c r="G19" s="1506" t="str">
        <f>IF(OR(AND(ISBLANK(D19),ISBLANK(F19)),ISTEXT(D19),ISTEXT(F19)),"",IF(#REF!-(YEAR(D19)-YEAR(#REF!))&lt;0,0,#REF!-(YEAR(D19)-YEAR(#REF!))))</f>
        <v/>
      </c>
      <c r="H19" s="1503" t="str">
        <f>IF(OR(AND(ISBLANK(D19),ISBLANK(F19)),ISTEXT(D19),ISTEXT(F19)),"",IF(#REF!-D19&lt;0,0,#REF!-D19))</f>
        <v/>
      </c>
      <c r="I19" s="1544" t="str">
        <f>IF(OR(AND(ISBLANK(D19),ISBLANK(F19)),ISTEXT(D19),ISTEXT(F19)),"",#REF!)</f>
        <v/>
      </c>
      <c r="J19" s="1544"/>
      <c r="K19" s="1506" t="str">
        <f>IF(OR(AND(ISBLANK(D19),ISBLANK(F19)),ISTEXT(D19),ISTEXT(F19)),"",ROUNDDOWN(F19/SUM($F19:F$53)*$G$53,0))</f>
        <v/>
      </c>
      <c r="L19" s="1507" t="str">
        <f>IF(OR(AND(ISBLANK(D19),ISBLANK(F19)),ISTEXT(D19),ISTEXT(F19)),"",IF(G19+K19&gt;$G$53,$G$53-G19,K19))</f>
        <v/>
      </c>
      <c r="M19" s="1508" t="str">
        <f t="shared" si="11"/>
        <v/>
      </c>
      <c r="N19" s="1544" t="str">
        <f t="shared" ref="N19" si="15">IF(OR(AND(ISBLANK(D19),ISBLANK(F19)),ISTEXT(D19),ISTEXT(F19)),"",DATE(YEAR($I19)+L19,MONTH($I19),DAY($I19)))</f>
        <v/>
      </c>
      <c r="O19" s="1545" t="str">
        <f>IF(OR(AND(ISBLANK(D19),ISBLANK(F19)),ISTEXT(D19),ISTEXT(F19)),"",#REF!-#REF!*(IF(I19&lt;D19,I19,D19)-#REF!))</f>
        <v/>
      </c>
      <c r="P19" s="1546" t="str">
        <f>IF(OR(AND(ISBLANK(D19),ISBLANK(F19)),ISTEXT(D19),ISTEXT(F19)),"",O19+F19)</f>
        <v/>
      </c>
      <c r="Q19" s="1547" t="str">
        <f>IF(OR(AND(ISBLANK(D19),ISBLANK(F19)),ISTEXT(D19),ISTEXT(F19)),"",IF(OR(D19&lt;DATE(2004,12,31),#REF!=0),0,P19/#REF!))</f>
        <v/>
      </c>
      <c r="R19" s="1548" t="str">
        <f>IF(OR(AND(ISBLANK(D19),ISBLANK(F19)),ISTEXT(D19),ISTEXT(F19)),"",IF(YEAR(D19)&lt;=YEAR(#REF!),"-",YEAR(D19)-1))</f>
        <v/>
      </c>
      <c r="S19" s="1548"/>
      <c r="T19" s="1549" t="str">
        <f>IF(OR(AND(ISBLANK(D19),ISBLANK(F19)),ISTEXT(D19),ISTEXT(F19)),"",IF(AND(I19&lt;=DATE(2004,12,31),D19&gt;I19),SUM($F19:F19),#REF!+#REF!+#REF!*IF(YEAR(D19)&lt;=YEAR(#REF!),0,(IF(DATE(YEAR(D19)-1,12,31)&gt;I19,I19,DATE(YEAR(D19)-1,12,31))-#REF!))))</f>
        <v/>
      </c>
      <c r="U19" s="1550" t="str">
        <f t="shared" ref="U19" si="16">IF(OR(AND(ISBLANK(D19),ISBLANK(F19)),ISTEXT(D19),ISTEXT(F19)),"",IF(YEAR(D19)=YEAR(D20),D20,DATE(YEAR(D19),12,31)))</f>
        <v/>
      </c>
      <c r="V19" s="1549" t="str">
        <f>IF(OR(AND(ISBLANK(D19),ISBLANK(F19)),ISTEXT(D19),ISTEXT(F19)),"",IF(P19=0,0,IF(AND(I19&lt;=DATE(2004,12,31),D19&gt;=I19),P19-T19,P19-#REF!)))</f>
        <v/>
      </c>
      <c r="W19" s="1551" t="str">
        <f>IF(OR(AND(ISBLANK(D19),ISBLANK(F19)),ISTEXT(D19),ISTEXT(F19)),"",$C$53&amp;"//"&amp;TEXT($D$53,"dd-mmm-yyyy")&amp;"//"&amp;#REF!)</f>
        <v/>
      </c>
      <c r="X19" s="1518"/>
      <c r="Y19" s="1518"/>
      <c r="Z19" s="1518"/>
      <c r="AA19" s="1518"/>
      <c r="AB19" s="1518"/>
      <c r="AC19" s="1518"/>
      <c r="AD19" s="1518"/>
      <c r="AE19" s="1518"/>
      <c r="AF19" s="1518"/>
      <c r="AG19" s="1518"/>
      <c r="AH19" s="1520"/>
      <c r="AI19" s="1521"/>
      <c r="AJ19" s="1522"/>
      <c r="AK19" s="1523"/>
      <c r="AL19" s="1516"/>
      <c r="AM19" s="1524"/>
      <c r="AN19" s="1516"/>
      <c r="AO19" s="1518"/>
      <c r="AP19" s="1525"/>
      <c r="AQ19" s="1521"/>
      <c r="AR19" s="1521"/>
      <c r="AS19" s="1518"/>
      <c r="AT19" s="1525"/>
      <c r="AU19" s="1521"/>
      <c r="AV19" s="1526"/>
      <c r="AW19" s="1518"/>
      <c r="AX19" s="1525"/>
      <c r="AY19" s="1521"/>
      <c r="AZ19" s="1527"/>
      <c r="BA19" s="1516"/>
      <c r="BB19" s="1528"/>
      <c r="BC19" s="1528"/>
      <c r="BF19" s="1530"/>
    </row>
    <row r="20" spans="1:58" s="1576" customFormat="1" ht="13.5" customHeight="1">
      <c r="A20" s="1985" t="s">
        <v>2</v>
      </c>
      <c r="B20" s="1986"/>
      <c r="C20" s="1986"/>
      <c r="D20" s="1986"/>
      <c r="E20" s="1987"/>
      <c r="F20" s="1552">
        <f>SUM(F11:F19)</f>
        <v>1956748690.9033599</v>
      </c>
      <c r="G20" s="1553"/>
      <c r="H20" s="1554"/>
      <c r="I20" s="1555"/>
      <c r="J20" s="1555"/>
      <c r="K20" s="1553"/>
      <c r="L20" s="1556"/>
      <c r="M20" s="1557"/>
      <c r="N20" s="1555"/>
      <c r="O20" s="1558"/>
      <c r="P20" s="1559"/>
      <c r="Q20" s="1560"/>
      <c r="R20" s="1561"/>
      <c r="S20" s="1561"/>
      <c r="T20" s="1559">
        <f>SUM(T11:T19)</f>
        <v>1014298242.5871841</v>
      </c>
      <c r="U20" s="1562"/>
      <c r="V20" s="1563"/>
      <c r="W20" s="1564"/>
      <c r="X20" s="1565"/>
      <c r="Y20" s="1565"/>
      <c r="Z20" s="1565"/>
      <c r="AA20" s="1565"/>
      <c r="AB20" s="1565"/>
      <c r="AC20" s="1565"/>
      <c r="AD20" s="1565"/>
      <c r="AE20" s="1565"/>
      <c r="AF20" s="1565"/>
      <c r="AG20" s="1565"/>
      <c r="AH20" s="1566"/>
      <c r="AI20" s="1567"/>
      <c r="AJ20" s="1568"/>
      <c r="AK20" s="1569"/>
      <c r="AL20" s="1570"/>
      <c r="AM20" s="1571"/>
      <c r="AN20" s="1570"/>
      <c r="AO20" s="1565"/>
      <c r="AP20" s="1572"/>
      <c r="AQ20" s="1567"/>
      <c r="AR20" s="1567"/>
      <c r="AS20" s="1565"/>
      <c r="AT20" s="1572"/>
      <c r="AU20" s="1567"/>
      <c r="AV20" s="1573"/>
      <c r="AW20" s="1565"/>
      <c r="AX20" s="1572"/>
      <c r="AY20" s="1567"/>
      <c r="AZ20" s="1574"/>
      <c r="BA20" s="1570"/>
      <c r="BB20" s="1575"/>
      <c r="BC20" s="1575"/>
      <c r="BF20" s="1577"/>
    </row>
    <row r="21" spans="1:58" s="1576" customFormat="1" ht="13.5" customHeight="1">
      <c r="A21" s="1578"/>
      <c r="B21" s="1578"/>
      <c r="C21" s="1578"/>
      <c r="D21" s="1578"/>
      <c r="E21" s="1578"/>
      <c r="F21" s="1579"/>
      <c r="G21" s="1580"/>
      <c r="H21" s="1581"/>
      <c r="I21" s="1582"/>
      <c r="J21" s="1582"/>
      <c r="K21" s="1580"/>
      <c r="L21" s="1583"/>
      <c r="M21" s="1584"/>
      <c r="N21" s="1582"/>
      <c r="O21" s="1585"/>
      <c r="P21" s="1586"/>
      <c r="Q21" s="1587"/>
      <c r="R21" s="1588"/>
      <c r="S21" s="1588"/>
      <c r="T21" s="1586"/>
      <c r="U21" s="1589"/>
      <c r="V21" s="1590"/>
      <c r="W21" s="1565"/>
      <c r="X21" s="1565"/>
      <c r="Y21" s="1565"/>
      <c r="Z21" s="1565"/>
      <c r="AA21" s="1565"/>
      <c r="AB21" s="1565"/>
      <c r="AC21" s="1565"/>
      <c r="AD21" s="1565"/>
      <c r="AE21" s="1565"/>
      <c r="AF21" s="1565"/>
      <c r="AG21" s="1565"/>
      <c r="AH21" s="1566"/>
      <c r="AI21" s="1567"/>
      <c r="AJ21" s="1568"/>
      <c r="AK21" s="1569"/>
      <c r="AL21" s="1570"/>
      <c r="AM21" s="1571"/>
      <c r="AN21" s="1570"/>
      <c r="AO21" s="1565"/>
      <c r="AP21" s="1572"/>
      <c r="AQ21" s="1567"/>
      <c r="AR21" s="1567"/>
      <c r="AS21" s="1565"/>
      <c r="AT21" s="1572"/>
      <c r="AU21" s="1567"/>
      <c r="AV21" s="1573"/>
      <c r="AW21" s="1565"/>
      <c r="AX21" s="1572"/>
      <c r="AY21" s="1567"/>
      <c r="AZ21" s="1574"/>
      <c r="BA21" s="1570"/>
      <c r="BB21" s="1575"/>
      <c r="BC21" s="1575"/>
      <c r="BF21" s="1577"/>
    </row>
    <row r="22" spans="1:58" s="1576" customFormat="1" ht="13.5" customHeight="1">
      <c r="A22" s="1578"/>
      <c r="B22" s="1578"/>
      <c r="C22" s="1578"/>
      <c r="D22" s="1578"/>
      <c r="E22" s="1578"/>
      <c r="F22" s="1579"/>
      <c r="G22" s="1580"/>
      <c r="H22" s="1581"/>
      <c r="I22" s="1582"/>
      <c r="J22" s="1582"/>
      <c r="K22" s="1580"/>
      <c r="L22" s="1583"/>
      <c r="M22" s="1584"/>
      <c r="N22" s="1582"/>
      <c r="O22" s="1585"/>
      <c r="P22" s="1586"/>
      <c r="Q22" s="1587"/>
      <c r="R22" s="1588"/>
      <c r="S22" s="1588"/>
      <c r="T22" s="1586"/>
      <c r="U22" s="1589"/>
      <c r="V22" s="1590"/>
      <c r="W22" s="1565"/>
      <c r="X22" s="1565"/>
      <c r="Y22" s="1565"/>
      <c r="Z22" s="1565"/>
      <c r="AA22" s="1565"/>
      <c r="AB22" s="1565"/>
      <c r="AC22" s="1565"/>
      <c r="AD22" s="1565"/>
      <c r="AE22" s="1565"/>
      <c r="AF22" s="1565"/>
      <c r="AG22" s="1565"/>
      <c r="AH22" s="1566"/>
      <c r="AI22" s="1567"/>
      <c r="AJ22" s="1568"/>
      <c r="AK22" s="1569"/>
      <c r="AL22" s="1570"/>
      <c r="AM22" s="1571"/>
      <c r="AN22" s="1570"/>
      <c r="AO22" s="1565"/>
      <c r="AP22" s="1572"/>
      <c r="AQ22" s="1567"/>
      <c r="AR22" s="1567"/>
      <c r="AS22" s="1565"/>
      <c r="AT22" s="1572"/>
      <c r="AU22" s="1567"/>
      <c r="AV22" s="1573"/>
      <c r="AW22" s="1565"/>
      <c r="AX22" s="1572"/>
      <c r="AY22" s="1567"/>
      <c r="AZ22" s="1574"/>
      <c r="BA22" s="1570"/>
      <c r="BB22" s="1575"/>
      <c r="BC22" s="1575"/>
      <c r="BF22" s="1577"/>
    </row>
    <row r="23" spans="1:58" s="1576" customFormat="1" ht="18" customHeight="1">
      <c r="A23" s="1578">
        <v>1</v>
      </c>
      <c r="B23" s="1591" t="s">
        <v>1726</v>
      </c>
      <c r="C23" s="1578"/>
      <c r="D23" s="1578"/>
      <c r="E23" s="1578"/>
      <c r="F23" s="1579"/>
      <c r="G23" s="1580">
        <v>12</v>
      </c>
      <c r="H23" s="1592" t="s">
        <v>4145</v>
      </c>
      <c r="I23" s="1582"/>
      <c r="J23" s="1582"/>
      <c r="K23" s="1580"/>
      <c r="L23" s="1583"/>
      <c r="M23" s="1584"/>
      <c r="N23" s="1582"/>
      <c r="O23" s="1585"/>
      <c r="P23" s="1586"/>
      <c r="Q23" s="1587"/>
      <c r="R23" s="1588"/>
      <c r="S23" s="1588"/>
      <c r="T23" s="1586"/>
      <c r="U23" s="1589"/>
      <c r="V23" s="1590"/>
      <c r="W23" s="1565"/>
      <c r="X23" s="1565"/>
      <c r="Y23" s="1565"/>
      <c r="Z23" s="1565"/>
      <c r="AA23" s="1565"/>
      <c r="AB23" s="1565"/>
      <c r="AC23" s="1565"/>
      <c r="AD23" s="1565"/>
      <c r="AE23" s="1565"/>
      <c r="AF23" s="1565"/>
      <c r="AG23" s="1565"/>
      <c r="AH23" s="1566"/>
      <c r="AI23" s="1567"/>
      <c r="AJ23" s="1568"/>
      <c r="AK23" s="1569"/>
      <c r="AL23" s="1570"/>
      <c r="AM23" s="1571"/>
      <c r="AN23" s="1570"/>
      <c r="AO23" s="1565"/>
      <c r="AP23" s="1572"/>
      <c r="AQ23" s="1567"/>
      <c r="AR23" s="1567"/>
      <c r="AS23" s="1565"/>
      <c r="AT23" s="1572"/>
      <c r="AU23" s="1567"/>
      <c r="AV23" s="1573"/>
      <c r="AW23" s="1565"/>
      <c r="AX23" s="1572"/>
      <c r="AY23" s="1567"/>
      <c r="AZ23" s="1574"/>
      <c r="BA23" s="1570"/>
      <c r="BB23" s="1575"/>
      <c r="BC23" s="1575"/>
      <c r="BF23" s="1577"/>
    </row>
    <row r="24" spans="1:58" s="1576" customFormat="1" ht="18" customHeight="1">
      <c r="A24" s="1578">
        <v>2</v>
      </c>
      <c r="B24" s="1591" t="s">
        <v>4146</v>
      </c>
      <c r="C24" s="1578"/>
      <c r="D24" s="1578"/>
      <c r="E24" s="1578"/>
      <c r="F24" s="1579"/>
      <c r="G24" s="1580">
        <v>13</v>
      </c>
      <c r="H24" s="1593" t="s">
        <v>4147</v>
      </c>
      <c r="I24" s="1582"/>
      <c r="J24" s="1582"/>
      <c r="K24" s="1580"/>
      <c r="L24" s="1583"/>
      <c r="M24" s="1584"/>
      <c r="N24" s="1582"/>
      <c r="O24" s="1585"/>
      <c r="P24" s="1586"/>
      <c r="Q24" s="1587"/>
      <c r="R24" s="1588"/>
      <c r="S24" s="1588"/>
      <c r="T24" s="1586"/>
      <c r="U24" s="1589"/>
      <c r="V24" s="1590"/>
      <c r="W24" s="1565"/>
      <c r="X24" s="1565"/>
      <c r="Y24" s="1565"/>
      <c r="Z24" s="1565"/>
      <c r="AA24" s="1565"/>
      <c r="AB24" s="1565"/>
      <c r="AC24" s="1565"/>
      <c r="AD24" s="1565"/>
      <c r="AE24" s="1565"/>
      <c r="AF24" s="1565"/>
      <c r="AG24" s="1565"/>
      <c r="AH24" s="1566"/>
      <c r="AI24" s="1567"/>
      <c r="AJ24" s="1568"/>
      <c r="AK24" s="1569"/>
      <c r="AL24" s="1570"/>
      <c r="AM24" s="1571"/>
      <c r="AN24" s="1570"/>
      <c r="AO24" s="1565"/>
      <c r="AP24" s="1572"/>
      <c r="AQ24" s="1567"/>
      <c r="AR24" s="1567"/>
      <c r="AS24" s="1565"/>
      <c r="AT24" s="1572"/>
      <c r="AU24" s="1567"/>
      <c r="AV24" s="1573"/>
      <c r="AW24" s="1565"/>
      <c r="AX24" s="1572"/>
      <c r="AY24" s="1567"/>
      <c r="AZ24" s="1574"/>
      <c r="BA24" s="1570"/>
      <c r="BB24" s="1575"/>
      <c r="BC24" s="1575"/>
      <c r="BF24" s="1577"/>
    </row>
    <row r="25" spans="1:58" s="1576" customFormat="1" ht="18" customHeight="1">
      <c r="A25" s="1578">
        <v>3</v>
      </c>
      <c r="B25" s="1591" t="s">
        <v>4148</v>
      </c>
      <c r="C25" s="1578"/>
      <c r="D25" s="1578"/>
      <c r="E25" s="1578"/>
      <c r="F25" s="1579"/>
      <c r="G25" s="1580">
        <v>14</v>
      </c>
      <c r="H25" s="1593" t="s">
        <v>4149</v>
      </c>
      <c r="I25" s="1582"/>
      <c r="J25" s="1582"/>
      <c r="K25" s="1580"/>
      <c r="L25" s="1583"/>
      <c r="M25" s="1584"/>
      <c r="N25" s="1582"/>
      <c r="O25" s="1585"/>
      <c r="P25" s="1586"/>
      <c r="Q25" s="1587"/>
      <c r="R25" s="1588"/>
      <c r="S25" s="1588"/>
      <c r="T25" s="1586"/>
      <c r="U25" s="1589"/>
      <c r="V25" s="1590"/>
      <c r="W25" s="1565"/>
      <c r="X25" s="1565"/>
      <c r="Y25" s="1565"/>
      <c r="Z25" s="1565"/>
      <c r="AA25" s="1565"/>
      <c r="AB25" s="1565"/>
      <c r="AC25" s="1565"/>
      <c r="AD25" s="1565"/>
      <c r="AE25" s="1565"/>
      <c r="AF25" s="1565"/>
      <c r="AG25" s="1565"/>
      <c r="AH25" s="1566"/>
      <c r="AI25" s="1567"/>
      <c r="AJ25" s="1568"/>
      <c r="AK25" s="1569"/>
      <c r="AL25" s="1570"/>
      <c r="AM25" s="1571"/>
      <c r="AN25" s="1570"/>
      <c r="AO25" s="1565"/>
      <c r="AP25" s="1572"/>
      <c r="AQ25" s="1567"/>
      <c r="AR25" s="1567"/>
      <c r="AS25" s="1565"/>
      <c r="AT25" s="1572"/>
      <c r="AU25" s="1567"/>
      <c r="AV25" s="1573"/>
      <c r="AW25" s="1565"/>
      <c r="AX25" s="1572"/>
      <c r="AY25" s="1567"/>
      <c r="AZ25" s="1574"/>
      <c r="BA25" s="1570"/>
      <c r="BB25" s="1575"/>
      <c r="BC25" s="1575"/>
      <c r="BF25" s="1577"/>
    </row>
    <row r="26" spans="1:58" s="1576" customFormat="1" ht="18" customHeight="1">
      <c r="A26" s="1578">
        <v>4</v>
      </c>
      <c r="B26" s="1591" t="s">
        <v>883</v>
      </c>
      <c r="C26" s="1578"/>
      <c r="D26" s="1578"/>
      <c r="E26" s="1578"/>
      <c r="F26" s="1579"/>
      <c r="G26" s="1580">
        <v>15</v>
      </c>
      <c r="H26" s="1593" t="s">
        <v>4150</v>
      </c>
      <c r="I26" s="1582"/>
      <c r="J26" s="1582"/>
      <c r="K26" s="1580"/>
      <c r="L26" s="1583"/>
      <c r="M26" s="1584"/>
      <c r="N26" s="1582"/>
      <c r="O26" s="1585"/>
      <c r="P26" s="1586"/>
      <c r="Q26" s="1587"/>
      <c r="R26" s="1588"/>
      <c r="S26" s="1588"/>
      <c r="T26" s="1586"/>
      <c r="U26" s="1589"/>
      <c r="V26" s="1590"/>
      <c r="W26" s="1565"/>
      <c r="X26" s="1565"/>
      <c r="Y26" s="1565"/>
      <c r="Z26" s="1565"/>
      <c r="AA26" s="1565"/>
      <c r="AB26" s="1565"/>
      <c r="AC26" s="1565"/>
      <c r="AD26" s="1565"/>
      <c r="AE26" s="1565"/>
      <c r="AF26" s="1565"/>
      <c r="AG26" s="1565"/>
      <c r="AH26" s="1566"/>
      <c r="AI26" s="1567"/>
      <c r="AJ26" s="1568"/>
      <c r="AK26" s="1569"/>
      <c r="AL26" s="1570"/>
      <c r="AM26" s="1571"/>
      <c r="AN26" s="1570"/>
      <c r="AO26" s="1565"/>
      <c r="AP26" s="1572"/>
      <c r="AQ26" s="1567"/>
      <c r="AR26" s="1567"/>
      <c r="AS26" s="1565"/>
      <c r="AT26" s="1572"/>
      <c r="AU26" s="1567"/>
      <c r="AV26" s="1573"/>
      <c r="AW26" s="1565"/>
      <c r="AX26" s="1572"/>
      <c r="AY26" s="1567"/>
      <c r="AZ26" s="1574"/>
      <c r="BA26" s="1570"/>
      <c r="BB26" s="1575"/>
      <c r="BC26" s="1575"/>
      <c r="BF26" s="1577"/>
    </row>
    <row r="27" spans="1:58" s="1576" customFormat="1" ht="18" customHeight="1">
      <c r="A27" s="1578">
        <v>5</v>
      </c>
      <c r="B27" s="1591" t="s">
        <v>874</v>
      </c>
      <c r="C27" s="1578"/>
      <c r="D27" s="1578"/>
      <c r="E27" s="1578"/>
      <c r="F27" s="1579"/>
      <c r="G27" s="1580">
        <v>16</v>
      </c>
      <c r="H27" s="1593" t="s">
        <v>4151</v>
      </c>
      <c r="I27" s="1582"/>
      <c r="J27" s="1582"/>
      <c r="K27" s="1580"/>
      <c r="L27" s="1583"/>
      <c r="M27" s="1584"/>
      <c r="N27" s="1582"/>
      <c r="O27" s="1585"/>
      <c r="P27" s="1586"/>
      <c r="Q27" s="1587"/>
      <c r="R27" s="1588"/>
      <c r="S27" s="1588"/>
      <c r="T27" s="1586"/>
      <c r="U27" s="1589"/>
      <c r="V27" s="1590"/>
      <c r="W27" s="1565"/>
      <c r="X27" s="1565"/>
      <c r="Y27" s="1565"/>
      <c r="Z27" s="1565"/>
      <c r="AA27" s="1565"/>
      <c r="AB27" s="1565"/>
      <c r="AC27" s="1565"/>
      <c r="AD27" s="1565"/>
      <c r="AE27" s="1565"/>
      <c r="AF27" s="1565"/>
      <c r="AG27" s="1565"/>
      <c r="AH27" s="1566"/>
      <c r="AI27" s="1567"/>
      <c r="AJ27" s="1568"/>
      <c r="AK27" s="1569"/>
      <c r="AL27" s="1570"/>
      <c r="AM27" s="1571"/>
      <c r="AN27" s="1570"/>
      <c r="AO27" s="1565"/>
      <c r="AP27" s="1572"/>
      <c r="AQ27" s="1567"/>
      <c r="AR27" s="1567"/>
      <c r="AS27" s="1565"/>
      <c r="AT27" s="1572"/>
      <c r="AU27" s="1567"/>
      <c r="AV27" s="1573"/>
      <c r="AW27" s="1565"/>
      <c r="AX27" s="1572"/>
      <c r="AY27" s="1567"/>
      <c r="AZ27" s="1574"/>
      <c r="BA27" s="1570"/>
      <c r="BB27" s="1575"/>
      <c r="BC27" s="1575"/>
      <c r="BF27" s="1577"/>
    </row>
    <row r="28" spans="1:58" s="1576" customFormat="1" ht="18" customHeight="1">
      <c r="A28" s="1578">
        <v>6</v>
      </c>
      <c r="B28" s="1591" t="s">
        <v>4152</v>
      </c>
      <c r="C28" s="1578"/>
      <c r="D28" s="1578"/>
      <c r="E28" s="1578"/>
      <c r="F28" s="1579"/>
      <c r="G28" s="1580">
        <v>17</v>
      </c>
      <c r="H28" s="1593" t="s">
        <v>4153</v>
      </c>
      <c r="I28" s="1582"/>
      <c r="J28" s="1582"/>
      <c r="K28" s="1580"/>
      <c r="L28" s="1583"/>
      <c r="M28" s="1584"/>
      <c r="N28" s="1582"/>
      <c r="O28" s="1585"/>
      <c r="P28" s="1586"/>
      <c r="Q28" s="1587"/>
      <c r="R28" s="1588"/>
      <c r="S28" s="1588"/>
      <c r="T28" s="1586"/>
      <c r="U28" s="1589"/>
      <c r="V28" s="1590"/>
      <c r="W28" s="1565"/>
      <c r="X28" s="1565"/>
      <c r="Y28" s="1565"/>
      <c r="Z28" s="1565"/>
      <c r="AA28" s="1565"/>
      <c r="AB28" s="1565"/>
      <c r="AC28" s="1565"/>
      <c r="AD28" s="1565"/>
      <c r="AE28" s="1565"/>
      <c r="AF28" s="1565"/>
      <c r="AG28" s="1565"/>
      <c r="AH28" s="1566"/>
      <c r="AI28" s="1567"/>
      <c r="AJ28" s="1568"/>
      <c r="AK28" s="1569"/>
      <c r="AL28" s="1570"/>
      <c r="AM28" s="1571"/>
      <c r="AN28" s="1570"/>
      <c r="AO28" s="1565"/>
      <c r="AP28" s="1572"/>
      <c r="AQ28" s="1567"/>
      <c r="AR28" s="1567"/>
      <c r="AS28" s="1565"/>
      <c r="AT28" s="1572"/>
      <c r="AU28" s="1567"/>
      <c r="AV28" s="1573"/>
      <c r="AW28" s="1565"/>
      <c r="AX28" s="1572"/>
      <c r="AY28" s="1567"/>
      <c r="AZ28" s="1574"/>
      <c r="BA28" s="1570"/>
      <c r="BB28" s="1575"/>
      <c r="BC28" s="1575"/>
      <c r="BF28" s="1577"/>
    </row>
    <row r="29" spans="1:58" s="1576" customFormat="1" ht="18" customHeight="1">
      <c r="A29" s="1578">
        <v>7</v>
      </c>
      <c r="B29" s="1591" t="s">
        <v>4154</v>
      </c>
      <c r="C29" s="1578"/>
      <c r="D29" s="1578"/>
      <c r="E29" s="1578"/>
      <c r="F29" s="1579"/>
      <c r="G29" s="1580">
        <v>18</v>
      </c>
      <c r="H29" s="1593" t="s">
        <v>4155</v>
      </c>
      <c r="I29" s="1582"/>
      <c r="J29" s="1582"/>
      <c r="K29" s="1580"/>
      <c r="L29" s="1583"/>
      <c r="M29" s="1584"/>
      <c r="N29" s="1582"/>
      <c r="O29" s="1585"/>
      <c r="P29" s="1586"/>
      <c r="Q29" s="1587"/>
      <c r="R29" s="1588"/>
      <c r="S29" s="1588"/>
      <c r="T29" s="1586"/>
      <c r="U29" s="1589"/>
      <c r="V29" s="1590"/>
      <c r="W29" s="1565"/>
      <c r="X29" s="1565"/>
      <c r="Y29" s="1565"/>
      <c r="Z29" s="1565"/>
      <c r="AA29" s="1565"/>
      <c r="AB29" s="1565"/>
      <c r="AC29" s="1565"/>
      <c r="AD29" s="1565"/>
      <c r="AE29" s="1565"/>
      <c r="AF29" s="1565"/>
      <c r="AG29" s="1565"/>
      <c r="AH29" s="1566"/>
      <c r="AI29" s="1567"/>
      <c r="AJ29" s="1568"/>
      <c r="AK29" s="1569"/>
      <c r="AL29" s="1570"/>
      <c r="AM29" s="1571"/>
      <c r="AN29" s="1570"/>
      <c r="AO29" s="1565"/>
      <c r="AP29" s="1572"/>
      <c r="AQ29" s="1567"/>
      <c r="AR29" s="1567"/>
      <c r="AS29" s="1565"/>
      <c r="AT29" s="1572"/>
      <c r="AU29" s="1567"/>
      <c r="AV29" s="1573"/>
      <c r="AW29" s="1565"/>
      <c r="AX29" s="1572"/>
      <c r="AY29" s="1567"/>
      <c r="AZ29" s="1574"/>
      <c r="BA29" s="1570"/>
      <c r="BB29" s="1575"/>
      <c r="BC29" s="1575"/>
      <c r="BF29" s="1577"/>
    </row>
    <row r="30" spans="1:58" s="1576" customFormat="1" ht="18" customHeight="1">
      <c r="A30" s="1578">
        <v>8</v>
      </c>
      <c r="B30" s="1594" t="s">
        <v>840</v>
      </c>
      <c r="C30" s="1578"/>
      <c r="D30" s="1578"/>
      <c r="E30" s="1578"/>
      <c r="F30" s="1579"/>
      <c r="G30" s="1580">
        <v>19</v>
      </c>
      <c r="H30" s="1593" t="s">
        <v>4156</v>
      </c>
      <c r="I30" s="1582"/>
      <c r="J30" s="1582"/>
      <c r="K30" s="1580"/>
      <c r="L30" s="1583"/>
      <c r="M30" s="1584"/>
      <c r="N30" s="1582"/>
      <c r="O30" s="1585"/>
      <c r="P30" s="1586"/>
      <c r="Q30" s="1587"/>
      <c r="R30" s="1588"/>
      <c r="S30" s="1588"/>
      <c r="T30" s="1586"/>
      <c r="U30" s="1589"/>
      <c r="V30" s="1590"/>
      <c r="W30" s="1565"/>
      <c r="X30" s="1565"/>
      <c r="Y30" s="1565"/>
      <c r="Z30" s="1565"/>
      <c r="AA30" s="1565"/>
      <c r="AB30" s="1565"/>
      <c r="AC30" s="1565"/>
      <c r="AD30" s="1565"/>
      <c r="AE30" s="1565"/>
      <c r="AF30" s="1565"/>
      <c r="AG30" s="1565"/>
      <c r="AH30" s="1566"/>
      <c r="AI30" s="1567"/>
      <c r="AJ30" s="1568"/>
      <c r="AK30" s="1569"/>
      <c r="AL30" s="1570"/>
      <c r="AM30" s="1571"/>
      <c r="AN30" s="1570"/>
      <c r="AO30" s="1565"/>
      <c r="AP30" s="1572"/>
      <c r="AQ30" s="1567"/>
      <c r="AR30" s="1567"/>
      <c r="AS30" s="1565"/>
      <c r="AT30" s="1572"/>
      <c r="AU30" s="1567"/>
      <c r="AV30" s="1573"/>
      <c r="AW30" s="1565"/>
      <c r="AX30" s="1572"/>
      <c r="AY30" s="1567"/>
      <c r="AZ30" s="1574"/>
      <c r="BA30" s="1570"/>
      <c r="BB30" s="1575"/>
      <c r="BC30" s="1575"/>
      <c r="BF30" s="1577"/>
    </row>
    <row r="31" spans="1:58" s="1576" customFormat="1" ht="18" customHeight="1">
      <c r="A31" s="1578">
        <v>9</v>
      </c>
      <c r="B31" s="1594" t="s">
        <v>4124</v>
      </c>
      <c r="C31" s="1578"/>
      <c r="D31" s="1578"/>
      <c r="E31" s="1578"/>
      <c r="F31" s="1579"/>
      <c r="G31" s="1580">
        <v>20</v>
      </c>
      <c r="H31" s="1593" t="s">
        <v>4157</v>
      </c>
      <c r="I31" s="1582"/>
      <c r="J31" s="1582"/>
      <c r="K31" s="1580"/>
      <c r="L31" s="1583"/>
      <c r="M31" s="1584"/>
      <c r="N31" s="1582"/>
      <c r="O31" s="1585"/>
      <c r="P31" s="1586"/>
      <c r="Q31" s="1587"/>
      <c r="R31" s="1588"/>
      <c r="S31" s="1588"/>
      <c r="T31" s="1586"/>
      <c r="U31" s="1589"/>
      <c r="V31" s="1590"/>
      <c r="W31" s="1565"/>
      <c r="X31" s="1565"/>
      <c r="Y31" s="1565"/>
      <c r="Z31" s="1565"/>
      <c r="AA31" s="1565"/>
      <c r="AB31" s="1565"/>
      <c r="AC31" s="1565"/>
      <c r="AD31" s="1565"/>
      <c r="AE31" s="1565"/>
      <c r="AF31" s="1565"/>
      <c r="AG31" s="1565"/>
      <c r="AH31" s="1566"/>
      <c r="AI31" s="1567"/>
      <c r="AJ31" s="1568"/>
      <c r="AK31" s="1569"/>
      <c r="AL31" s="1570"/>
      <c r="AM31" s="1571"/>
      <c r="AN31" s="1570"/>
      <c r="AO31" s="1565"/>
      <c r="AP31" s="1572"/>
      <c r="AQ31" s="1567"/>
      <c r="AR31" s="1567"/>
      <c r="AS31" s="1565"/>
      <c r="AT31" s="1572"/>
      <c r="AU31" s="1567"/>
      <c r="AV31" s="1573"/>
      <c r="AW31" s="1565"/>
      <c r="AX31" s="1572"/>
      <c r="AY31" s="1567"/>
      <c r="AZ31" s="1574"/>
      <c r="BA31" s="1570"/>
      <c r="BB31" s="1575"/>
      <c r="BC31" s="1575"/>
      <c r="BF31" s="1577"/>
    </row>
    <row r="32" spans="1:58" s="1576" customFormat="1" ht="18" customHeight="1">
      <c r="A32" s="1578">
        <v>10</v>
      </c>
      <c r="B32" s="1594" t="s">
        <v>4158</v>
      </c>
      <c r="C32" s="1578"/>
      <c r="D32" s="1578"/>
      <c r="E32" s="1578"/>
      <c r="F32" s="1579"/>
      <c r="G32" s="1580">
        <v>21</v>
      </c>
      <c r="H32" s="1595" t="s">
        <v>4159</v>
      </c>
      <c r="I32" s="1582"/>
      <c r="J32" s="1582"/>
      <c r="K32" s="1580"/>
      <c r="L32" s="1583"/>
      <c r="M32" s="1584"/>
      <c r="N32" s="1582"/>
      <c r="O32" s="1585"/>
      <c r="P32" s="1586"/>
      <c r="Q32" s="1587"/>
      <c r="R32" s="1588"/>
      <c r="S32" s="1588"/>
      <c r="T32" s="1586"/>
      <c r="U32" s="1589"/>
      <c r="V32" s="1590"/>
      <c r="W32" s="1565"/>
      <c r="X32" s="1565"/>
      <c r="Y32" s="1565"/>
      <c r="Z32" s="1565"/>
      <c r="AA32" s="1565"/>
      <c r="AB32" s="1565"/>
      <c r="AC32" s="1565"/>
      <c r="AD32" s="1565"/>
      <c r="AE32" s="1565"/>
      <c r="AF32" s="1565"/>
      <c r="AG32" s="1565"/>
      <c r="AH32" s="1566"/>
      <c r="AI32" s="1567"/>
      <c r="AJ32" s="1568"/>
      <c r="AK32" s="1569"/>
      <c r="AL32" s="1570"/>
      <c r="AM32" s="1571"/>
      <c r="AN32" s="1570"/>
      <c r="AO32" s="1565"/>
      <c r="AP32" s="1572"/>
      <c r="AQ32" s="1567"/>
      <c r="AR32" s="1567"/>
      <c r="AS32" s="1565"/>
      <c r="AT32" s="1572"/>
      <c r="AU32" s="1567"/>
      <c r="AV32" s="1573"/>
      <c r="AW32" s="1565"/>
      <c r="AX32" s="1572"/>
      <c r="AY32" s="1567"/>
      <c r="AZ32" s="1574"/>
      <c r="BA32" s="1570"/>
      <c r="BB32" s="1575"/>
      <c r="BC32" s="1575"/>
      <c r="BF32" s="1577"/>
    </row>
    <row r="33" spans="1:58" s="1576" customFormat="1" ht="21" customHeight="1">
      <c r="A33" s="1578">
        <v>11</v>
      </c>
      <c r="B33" s="1594" t="s">
        <v>4160</v>
      </c>
      <c r="C33" s="1578"/>
      <c r="D33" s="1578"/>
      <c r="E33" s="1578"/>
      <c r="F33" s="1579"/>
      <c r="G33" s="1580">
        <v>22</v>
      </c>
      <c r="H33" s="1595" t="s">
        <v>4161</v>
      </c>
      <c r="I33" s="1582"/>
      <c r="J33" s="1582"/>
      <c r="K33" s="1580"/>
      <c r="L33" s="1583"/>
      <c r="M33" s="1584"/>
      <c r="N33" s="1582"/>
      <c r="O33" s="1585"/>
      <c r="P33" s="1586"/>
      <c r="Q33" s="1587"/>
      <c r="R33" s="1588"/>
      <c r="S33" s="1588"/>
      <c r="T33" s="1586"/>
      <c r="U33" s="1589"/>
      <c r="V33" s="1590"/>
      <c r="W33" s="1565"/>
      <c r="X33" s="1565"/>
      <c r="Y33" s="1565"/>
      <c r="Z33" s="1565"/>
      <c r="AA33" s="1565"/>
      <c r="AB33" s="1565"/>
      <c r="AC33" s="1565"/>
      <c r="AD33" s="1565"/>
      <c r="AE33" s="1565"/>
      <c r="AF33" s="1565"/>
      <c r="AG33" s="1565"/>
      <c r="AH33" s="1566"/>
      <c r="AI33" s="1567"/>
      <c r="AJ33" s="1568"/>
      <c r="AK33" s="1569"/>
      <c r="AL33" s="1570"/>
      <c r="AM33" s="1571"/>
      <c r="AN33" s="1570"/>
      <c r="AO33" s="1565"/>
      <c r="AP33" s="1572"/>
      <c r="AQ33" s="1567"/>
      <c r="AR33" s="1567"/>
      <c r="AS33" s="1565"/>
      <c r="AT33" s="1572"/>
      <c r="AU33" s="1567"/>
      <c r="AV33" s="1573"/>
      <c r="AW33" s="1565"/>
      <c r="AX33" s="1572"/>
      <c r="AY33" s="1567"/>
      <c r="AZ33" s="1574"/>
      <c r="BA33" s="1570"/>
      <c r="BB33" s="1575"/>
      <c r="BC33" s="1575"/>
      <c r="BF33" s="1577"/>
    </row>
    <row r="34" spans="1:58" s="1576" customFormat="1" ht="13.5" customHeight="1">
      <c r="A34" s="1578"/>
      <c r="B34" s="1578"/>
      <c r="C34" s="1578"/>
      <c r="D34" s="1578"/>
      <c r="E34" s="1578"/>
      <c r="F34" s="1579"/>
      <c r="G34" s="1580"/>
      <c r="H34" s="1581"/>
      <c r="I34" s="1582"/>
      <c r="J34" s="1582"/>
      <c r="K34" s="1580"/>
      <c r="L34" s="1583"/>
      <c r="M34" s="1584"/>
      <c r="N34" s="1582"/>
      <c r="O34" s="1585"/>
      <c r="P34" s="1586"/>
      <c r="Q34" s="1587"/>
      <c r="R34" s="1588"/>
      <c r="S34" s="1588"/>
      <c r="T34" s="1586"/>
      <c r="U34" s="1589"/>
      <c r="V34" s="1590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6"/>
      <c r="AI34" s="1567"/>
      <c r="AJ34" s="1568"/>
      <c r="AK34" s="1569"/>
      <c r="AL34" s="1570"/>
      <c r="AM34" s="1571"/>
      <c r="AN34" s="1570"/>
      <c r="AO34" s="1565"/>
      <c r="AP34" s="1572"/>
      <c r="AQ34" s="1567"/>
      <c r="AR34" s="1567"/>
      <c r="AS34" s="1565"/>
      <c r="AT34" s="1572"/>
      <c r="AU34" s="1567"/>
      <c r="AV34" s="1573"/>
      <c r="AW34" s="1565"/>
      <c r="AX34" s="1572"/>
      <c r="AY34" s="1567"/>
      <c r="AZ34" s="1574"/>
      <c r="BA34" s="1570"/>
      <c r="BB34" s="1575"/>
      <c r="BC34" s="1575"/>
      <c r="BF34" s="1577"/>
    </row>
    <row r="35" spans="1:58" s="1576" customFormat="1" ht="13.5" customHeight="1">
      <c r="A35" s="1578"/>
      <c r="B35" s="1578"/>
      <c r="C35" s="1578"/>
      <c r="D35" s="1578"/>
      <c r="E35" s="1578"/>
      <c r="F35" s="1579"/>
      <c r="G35" s="1580"/>
      <c r="H35" s="1581"/>
      <c r="I35" s="1582"/>
      <c r="J35" s="1582"/>
      <c r="K35" s="1580"/>
      <c r="L35" s="1583"/>
      <c r="M35" s="1584"/>
      <c r="N35" s="1582"/>
      <c r="O35" s="1585"/>
      <c r="P35" s="1586"/>
      <c r="Q35" s="1587"/>
      <c r="R35" s="1588"/>
      <c r="S35" s="1588"/>
      <c r="T35" s="1586"/>
      <c r="U35" s="1589"/>
      <c r="V35" s="1590"/>
      <c r="W35" s="1565"/>
      <c r="X35" s="1565"/>
      <c r="Y35" s="1565"/>
      <c r="Z35" s="1565"/>
      <c r="AA35" s="1565"/>
      <c r="AB35" s="1565"/>
      <c r="AC35" s="1565"/>
      <c r="AD35" s="1565"/>
      <c r="AE35" s="1565"/>
      <c r="AF35" s="1565"/>
      <c r="AG35" s="1565"/>
      <c r="AH35" s="1566"/>
      <c r="AI35" s="1567"/>
      <c r="AJ35" s="1568"/>
      <c r="AK35" s="1569"/>
      <c r="AL35" s="1570"/>
      <c r="AM35" s="1571"/>
      <c r="AN35" s="1570"/>
      <c r="AO35" s="1565"/>
      <c r="AP35" s="1572"/>
      <c r="AQ35" s="1567"/>
      <c r="AR35" s="1567"/>
      <c r="AS35" s="1565"/>
      <c r="AT35" s="1572"/>
      <c r="AU35" s="1567"/>
      <c r="AV35" s="1573"/>
      <c r="AW35" s="1565"/>
      <c r="AX35" s="1572"/>
      <c r="AY35" s="1567"/>
      <c r="AZ35" s="1574"/>
      <c r="BA35" s="1570"/>
      <c r="BB35" s="1575"/>
      <c r="BC35" s="1575"/>
      <c r="BF35" s="1577"/>
    </row>
    <row r="37" spans="1:58" s="1444" customFormat="1" ht="13.5" customHeight="1">
      <c r="A37" s="1988" t="s">
        <v>4162</v>
      </c>
      <c r="B37" s="1988"/>
      <c r="C37" s="1988"/>
      <c r="D37" s="1988"/>
      <c r="E37" s="1442"/>
      <c r="F37" s="1443"/>
      <c r="H37" s="1445"/>
      <c r="I37" s="1446"/>
      <c r="J37" s="1446"/>
      <c r="T37" s="1596"/>
      <c r="U37" s="1597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</row>
    <row r="38" spans="1:58" s="1456" customFormat="1" ht="13.5" customHeight="1">
      <c r="A38" s="1971" t="s">
        <v>0</v>
      </c>
      <c r="B38" s="1971" t="s">
        <v>903</v>
      </c>
      <c r="C38" s="1971" t="s">
        <v>877</v>
      </c>
      <c r="D38" s="1971" t="s">
        <v>4121</v>
      </c>
      <c r="E38" s="1971"/>
      <c r="F38" s="1989" t="s">
        <v>4122</v>
      </c>
      <c r="G38" s="1971" t="s">
        <v>4163</v>
      </c>
      <c r="H38" s="1971"/>
      <c r="I38" s="1971" t="s">
        <v>4124</v>
      </c>
      <c r="J38" s="1982" t="s">
        <v>4125</v>
      </c>
      <c r="K38" s="1971" t="s">
        <v>4126</v>
      </c>
      <c r="L38" s="1971" t="s">
        <v>4127</v>
      </c>
      <c r="M38" s="1980" t="s">
        <v>4128</v>
      </c>
      <c r="N38" s="1971" t="s">
        <v>4129</v>
      </c>
      <c r="O38" s="1972" t="s">
        <v>4130</v>
      </c>
      <c r="P38" s="1973"/>
      <c r="Q38" s="1449" t="s">
        <v>4131</v>
      </c>
      <c r="R38" s="1972" t="s">
        <v>4132</v>
      </c>
      <c r="S38" s="1974"/>
      <c r="T38" s="1973"/>
      <c r="U38" s="1975" t="s">
        <v>4133</v>
      </c>
      <c r="V38" s="1975"/>
      <c r="W38" s="1976" t="s">
        <v>2840</v>
      </c>
      <c r="X38" s="1979"/>
      <c r="Y38" s="1450"/>
      <c r="Z38" s="1451"/>
      <c r="AA38" s="1451"/>
      <c r="AB38" s="1451"/>
      <c r="AC38" s="1451"/>
      <c r="AD38" s="1451"/>
      <c r="AE38" s="1451"/>
      <c r="AF38" s="1451"/>
      <c r="AG38" s="1451"/>
      <c r="AH38" s="1452"/>
      <c r="AI38" s="1452"/>
      <c r="AJ38" s="1452"/>
      <c r="AK38" s="1452"/>
      <c r="AL38" s="1453"/>
      <c r="AM38" s="1452"/>
      <c r="AN38" s="1452"/>
      <c r="AO38" s="1451"/>
      <c r="AP38" s="1452"/>
      <c r="AQ38" s="1452"/>
      <c r="AR38" s="1452"/>
      <c r="AS38" s="1451"/>
      <c r="AT38" s="1452"/>
      <c r="AU38" s="1452"/>
      <c r="AV38" s="1452"/>
      <c r="AW38" s="1451"/>
      <c r="AX38" s="1452"/>
      <c r="AY38" s="1452"/>
      <c r="AZ38" s="1452"/>
      <c r="BA38" s="1454"/>
      <c r="BB38" s="1455"/>
      <c r="BC38" s="1455"/>
    </row>
    <row r="39" spans="1:58" s="1456" customFormat="1" ht="16">
      <c r="A39" s="1971"/>
      <c r="B39" s="1971"/>
      <c r="C39" s="1971"/>
      <c r="D39" s="1971"/>
      <c r="E39" s="1971"/>
      <c r="F39" s="1989"/>
      <c r="G39" s="1971"/>
      <c r="H39" s="1971"/>
      <c r="I39" s="1971"/>
      <c r="J39" s="1983"/>
      <c r="K39" s="1971"/>
      <c r="L39" s="1971"/>
      <c r="M39" s="1981"/>
      <c r="N39" s="1971"/>
      <c r="O39" s="1976" t="s">
        <v>4134</v>
      </c>
      <c r="P39" s="1976" t="s">
        <v>4135</v>
      </c>
      <c r="Q39" s="1980" t="s">
        <v>4122</v>
      </c>
      <c r="R39" s="1980" t="s">
        <v>4136</v>
      </c>
      <c r="S39" s="1982" t="s">
        <v>4137</v>
      </c>
      <c r="T39" s="1980" t="s">
        <v>4122</v>
      </c>
      <c r="U39" s="1975"/>
      <c r="V39" s="1975"/>
      <c r="W39" s="1977"/>
      <c r="X39" s="1979"/>
      <c r="Y39" s="1450"/>
      <c r="Z39" s="1451"/>
      <c r="AA39" s="1451"/>
      <c r="AB39" s="1451"/>
      <c r="AC39" s="1451"/>
      <c r="AD39" s="1451"/>
      <c r="AE39" s="1451"/>
      <c r="AF39" s="1451"/>
      <c r="AG39" s="1451"/>
      <c r="AH39" s="1452"/>
      <c r="AI39" s="1452"/>
      <c r="AJ39" s="1451"/>
      <c r="AK39" s="1452"/>
      <c r="AL39" s="1453"/>
      <c r="AM39" s="1452"/>
      <c r="AN39" s="1452"/>
      <c r="AO39" s="1457"/>
      <c r="AP39" s="1452"/>
      <c r="AQ39" s="1452"/>
      <c r="AR39" s="1452"/>
      <c r="AS39" s="1457"/>
      <c r="AT39" s="1452"/>
      <c r="AU39" s="1452"/>
      <c r="AV39" s="1452"/>
      <c r="AW39" s="1457"/>
      <c r="AX39" s="1452"/>
      <c r="AY39" s="1452"/>
      <c r="AZ39" s="1452"/>
      <c r="BA39" s="1454"/>
      <c r="BB39" s="1455"/>
      <c r="BC39" s="1455"/>
    </row>
    <row r="40" spans="1:58" s="1456" customFormat="1" ht="21.75" customHeight="1">
      <c r="A40" s="1971"/>
      <c r="B40" s="1971"/>
      <c r="C40" s="1971"/>
      <c r="D40" s="1458" t="s">
        <v>883</v>
      </c>
      <c r="E40" s="1459" t="s">
        <v>874</v>
      </c>
      <c r="F40" s="1989"/>
      <c r="G40" s="1460" t="s">
        <v>874</v>
      </c>
      <c r="H40" s="1460" t="s">
        <v>4138</v>
      </c>
      <c r="I40" s="1971"/>
      <c r="J40" s="1984"/>
      <c r="K40" s="1461" t="s">
        <v>874</v>
      </c>
      <c r="L40" s="1461" t="s">
        <v>874</v>
      </c>
      <c r="M40" s="1460" t="s">
        <v>874</v>
      </c>
      <c r="N40" s="1971"/>
      <c r="O40" s="1978"/>
      <c r="P40" s="1978"/>
      <c r="Q40" s="1981"/>
      <c r="R40" s="1981"/>
      <c r="S40" s="1984"/>
      <c r="T40" s="1981"/>
      <c r="U40" s="1460" t="s">
        <v>4139</v>
      </c>
      <c r="V40" s="1460" t="s">
        <v>4122</v>
      </c>
      <c r="W40" s="1978"/>
      <c r="X40" s="1462"/>
      <c r="Y40" s="1462"/>
      <c r="Z40" s="1451"/>
      <c r="AA40" s="1451"/>
      <c r="AB40" s="1451"/>
      <c r="AC40" s="1451"/>
      <c r="AD40" s="1451"/>
      <c r="AE40" s="1451"/>
      <c r="AF40" s="1451"/>
      <c r="AG40" s="1451"/>
      <c r="AH40" s="1452"/>
      <c r="AI40" s="1457"/>
      <c r="AJ40" s="1457"/>
      <c r="AK40" s="1452"/>
      <c r="AL40" s="1453"/>
      <c r="AM40" s="1457"/>
      <c r="AN40" s="1452"/>
      <c r="AO40" s="1457"/>
      <c r="AP40" s="1457"/>
      <c r="AQ40" s="1452"/>
      <c r="AR40" s="1452"/>
      <c r="AS40" s="1457"/>
      <c r="AT40" s="1457"/>
      <c r="AU40" s="1452"/>
      <c r="AV40" s="1452"/>
      <c r="AW40" s="1457"/>
      <c r="AX40" s="1457"/>
      <c r="AY40" s="1452"/>
      <c r="AZ40" s="1452"/>
      <c r="BA40" s="1454"/>
      <c r="BB40" s="1455"/>
      <c r="BC40" s="1455"/>
    </row>
    <row r="41" spans="1:58" s="1496" customFormat="1" ht="13.5" customHeight="1">
      <c r="A41" s="1967">
        <v>1</v>
      </c>
      <c r="B41" s="1598" t="str">
        <f>PENGELOMPOKAN!D107</f>
        <v>Pek. Pengaspalan jln. Kp. baru cerenti</v>
      </c>
      <c r="C41" s="1467">
        <v>41301</v>
      </c>
      <c r="D41" s="1468"/>
      <c r="E41" s="1469">
        <v>2012</v>
      </c>
      <c r="F41" s="1599">
        <f>PENGELOMPOKAN!Q107</f>
        <v>254650195.76800248</v>
      </c>
      <c r="G41" s="1470">
        <f>VLOOKUP(C41,'[32]umur ekonomis'!$A$1:$C$79,3)</f>
        <v>10</v>
      </c>
      <c r="H41" s="1471"/>
      <c r="I41" s="1472">
        <f t="shared" ref="I41:I47" si="17">E41+M41</f>
        <v>2022</v>
      </c>
      <c r="J41" s="1473"/>
      <c r="K41" s="1470"/>
      <c r="L41" s="1474">
        <f>IF(G41+K41&gt;$G41,$G41-G41,K41)</f>
        <v>0</v>
      </c>
      <c r="M41" s="1475">
        <f>G41+L41</f>
        <v>10</v>
      </c>
      <c r="N41" s="1472">
        <f>E41+M41</f>
        <v>2022</v>
      </c>
      <c r="O41" s="1476">
        <f>F41</f>
        <v>254650195.76800248</v>
      </c>
      <c r="P41" s="1477">
        <v>0</v>
      </c>
      <c r="Q41" s="1477">
        <f>(O41-10)/M41</f>
        <v>25465018.57680025</v>
      </c>
      <c r="R41" s="1478">
        <f t="shared" ref="R41:R47" si="18">E41</f>
        <v>2012</v>
      </c>
      <c r="S41" s="1479">
        <v>1</v>
      </c>
      <c r="T41" s="1480">
        <f t="shared" ref="T41:T47" si="19">Q41*S41</f>
        <v>25465018.57680025</v>
      </c>
      <c r="U41" s="1472">
        <f>E41</f>
        <v>2012</v>
      </c>
      <c r="V41" s="1481">
        <f>IF(OR(AND(ISBLANK(D41),ISBLANK(F41)),ISTEXT(D41),ISTEXT(F41)),"",F41-Q41)</f>
        <v>229185177.19120222</v>
      </c>
      <c r="W41" s="1482"/>
      <c r="X41" s="1483"/>
      <c r="Y41" s="1483"/>
      <c r="Z41" s="1484" t="s">
        <v>4140</v>
      </c>
      <c r="AA41" s="1485"/>
      <c r="AB41" s="1485"/>
      <c r="AC41" s="1486"/>
      <c r="AD41" s="1487"/>
      <c r="AE41" s="1487"/>
      <c r="AF41" s="1487"/>
      <c r="AG41" s="1487"/>
      <c r="AH41" s="1488"/>
      <c r="AI41" s="1483"/>
      <c r="AJ41" s="1488"/>
      <c r="AK41" s="1489"/>
      <c r="AL41" s="1490"/>
      <c r="AM41" s="1491"/>
      <c r="AN41" s="1490"/>
      <c r="AO41" s="1487"/>
      <c r="AP41" s="1492"/>
      <c r="AQ41" s="1483"/>
      <c r="AR41" s="1483"/>
      <c r="AS41" s="1487"/>
      <c r="AT41" s="1492"/>
      <c r="AU41" s="1483"/>
      <c r="AV41" s="1493"/>
      <c r="AW41" s="1487"/>
      <c r="AX41" s="1492"/>
      <c r="AY41" s="1483"/>
      <c r="AZ41" s="1494"/>
      <c r="BA41" s="1490"/>
      <c r="BB41" s="1495"/>
      <c r="BC41" s="1495"/>
      <c r="BF41" s="1497"/>
    </row>
    <row r="42" spans="1:58" s="1529" customFormat="1" ht="13.5" customHeight="1">
      <c r="A42" s="1967"/>
      <c r="B42" s="1498" t="str">
        <f>PENGELOMPOKAN!D108</f>
        <v>Jalan desa kampung baru cerenti 500 M'</v>
      </c>
      <c r="C42" s="1499"/>
      <c r="D42" s="1500"/>
      <c r="E42" s="1501">
        <v>2013</v>
      </c>
      <c r="F42" s="1502">
        <f>PENGELOMPOKAN!Q108</f>
        <v>241230600</v>
      </c>
      <c r="G42" s="1499">
        <f>M41-(E42-E41)</f>
        <v>9</v>
      </c>
      <c r="H42" s="1503"/>
      <c r="I42" s="1504">
        <f t="shared" si="17"/>
        <v>2023</v>
      </c>
      <c r="J42" s="1533">
        <f>F42/$F$41</f>
        <v>0.94730184389793948</v>
      </c>
      <c r="K42" s="1506">
        <f t="shared" ref="K42:K47" si="20">IF(J42=0%,0,IF(J42&lt;=30%,2,IF(J42&lt;=60%,5,10)))</f>
        <v>10</v>
      </c>
      <c r="L42" s="1507">
        <f>IF(OR(AND(ISBLANK(D42),ISBLANK(F42)),ISTEXT(D42),ISTEXT(F42)),"",IF(G42+K42&gt;$G$11,$G$11-G42,K42))</f>
        <v>1</v>
      </c>
      <c r="M42" s="1508">
        <f>IF(OR(AND(ISBLANK(E42),ISBLANK(F42)),ISTEXT(E42),ISTEXT(F42)),"",G42+L42)</f>
        <v>10</v>
      </c>
      <c r="N42" s="1504">
        <f t="shared" ref="N42:N47" si="21">E42+M42</f>
        <v>2023</v>
      </c>
      <c r="O42" s="1509">
        <f>V41</f>
        <v>229185177.19120222</v>
      </c>
      <c r="P42" s="1510">
        <f t="shared" ref="P42:P47" si="22">O42+F42</f>
        <v>470415777.19120222</v>
      </c>
      <c r="Q42" s="1510">
        <f>(P42-10)/M42</f>
        <v>47041576.719120219</v>
      </c>
      <c r="R42" s="1512">
        <f t="shared" si="18"/>
        <v>2013</v>
      </c>
      <c r="S42" s="1508">
        <f>R42-R41</f>
        <v>1</v>
      </c>
      <c r="T42" s="1513">
        <f t="shared" si="19"/>
        <v>47041576.719120219</v>
      </c>
      <c r="U42" s="1499">
        <f t="shared" ref="U42:U47" si="23">E42</f>
        <v>2013</v>
      </c>
      <c r="V42" s="1514">
        <f t="shared" ref="V42:V47" si="24">IF(OR(AND(ISBLANK(D42),ISBLANK(F42)),ISTEXT(D42),ISTEXT(F42)),"",P42-T42)</f>
        <v>423374200.47208202</v>
      </c>
      <c r="W42" s="1515"/>
      <c r="X42" s="1516"/>
      <c r="Y42" s="1483"/>
      <c r="Z42" s="1517" t="s">
        <v>4141</v>
      </c>
      <c r="AA42" s="1518"/>
      <c r="AB42" s="1518"/>
      <c r="AC42" s="1519">
        <f>F49</f>
        <v>495880795.76800251</v>
      </c>
      <c r="AD42" s="1518"/>
      <c r="AE42" s="1518"/>
      <c r="AF42" s="1518"/>
      <c r="AG42" s="1518"/>
      <c r="AH42" s="1520"/>
      <c r="AI42" s="1521"/>
      <c r="AJ42" s="1522"/>
      <c r="AK42" s="1523"/>
      <c r="AL42" s="1516"/>
      <c r="AM42" s="1524"/>
      <c r="AN42" s="1516"/>
      <c r="AO42" s="1518"/>
      <c r="AP42" s="1525"/>
      <c r="AQ42" s="1521"/>
      <c r="AR42" s="1521"/>
      <c r="AS42" s="1518"/>
      <c r="AT42" s="1525"/>
      <c r="AU42" s="1521"/>
      <c r="AV42" s="1526"/>
      <c r="AW42" s="1518"/>
      <c r="AX42" s="1525"/>
      <c r="AY42" s="1521"/>
      <c r="AZ42" s="1527"/>
      <c r="BA42" s="1516"/>
      <c r="BB42" s="1528"/>
      <c r="BC42" s="1528"/>
      <c r="BF42" s="1530"/>
    </row>
    <row r="43" spans="1:58" s="1529" customFormat="1" ht="13.5" customHeight="1">
      <c r="A43" s="1967"/>
      <c r="B43" s="1600"/>
      <c r="C43" s="1532"/>
      <c r="D43" s="1500"/>
      <c r="E43" s="1501">
        <v>2014</v>
      </c>
      <c r="F43" s="1502">
        <v>0</v>
      </c>
      <c r="G43" s="1499">
        <f>M42-(E43-E42)</f>
        <v>9</v>
      </c>
      <c r="H43" s="1503"/>
      <c r="I43" s="1504">
        <f t="shared" si="17"/>
        <v>2023</v>
      </c>
      <c r="J43" s="1533">
        <f t="shared" ref="J43:J47" si="25">F43/$F$41</f>
        <v>0</v>
      </c>
      <c r="K43" s="1506">
        <f t="shared" si="20"/>
        <v>0</v>
      </c>
      <c r="L43" s="1507">
        <f t="shared" ref="L43:L47" si="26">IF(OR(AND(ISBLANK(D43),ISBLANK(F43)),ISTEXT(D43),ISTEXT(F43)),"",IF(G43+K43&gt;$G$11,$G$11-G43,K43))</f>
        <v>0</v>
      </c>
      <c r="M43" s="1508">
        <f t="shared" ref="M43:M48" si="27">IF(OR(AND(ISBLANK(D43),ISBLANK(F43)),ISTEXT(D43),ISTEXT(F43)),"",G43+L43)</f>
        <v>9</v>
      </c>
      <c r="N43" s="1504">
        <f t="shared" si="21"/>
        <v>2023</v>
      </c>
      <c r="O43" s="1509">
        <f t="shared" ref="O43:O47" si="28">V42</f>
        <v>423374200.47208202</v>
      </c>
      <c r="P43" s="1510">
        <f t="shared" si="22"/>
        <v>423374200.47208202</v>
      </c>
      <c r="Q43" s="1510">
        <f t="shared" ref="Q43:Q47" si="29">(P43-10)/M43</f>
        <v>47041576.719120227</v>
      </c>
      <c r="R43" s="1512">
        <f t="shared" si="18"/>
        <v>2014</v>
      </c>
      <c r="S43" s="1508">
        <f>R43-R42</f>
        <v>1</v>
      </c>
      <c r="T43" s="1513">
        <f t="shared" si="19"/>
        <v>47041576.719120227</v>
      </c>
      <c r="U43" s="1499">
        <f t="shared" si="23"/>
        <v>2014</v>
      </c>
      <c r="V43" s="1514">
        <f t="shared" si="24"/>
        <v>376332623.75296181</v>
      </c>
      <c r="W43" s="1515"/>
      <c r="X43" s="1521"/>
      <c r="Y43" s="1483"/>
      <c r="Z43" s="1517" t="s">
        <v>4142</v>
      </c>
      <c r="AA43" s="1534"/>
      <c r="AB43" s="1534"/>
      <c r="AC43" s="1519">
        <f>T49</f>
        <v>307714478.89152163</v>
      </c>
      <c r="AD43" s="1534"/>
      <c r="AE43" s="1534"/>
      <c r="AF43" s="1534"/>
      <c r="AG43" s="1534"/>
      <c r="AH43" s="1520"/>
      <c r="AI43" s="1521"/>
      <c r="AJ43" s="1522"/>
      <c r="AK43" s="1523"/>
      <c r="AL43" s="1516"/>
      <c r="AM43" s="1524"/>
      <c r="AN43" s="1516"/>
      <c r="AO43" s="1518"/>
      <c r="AP43" s="1525"/>
      <c r="AQ43" s="1521"/>
      <c r="AR43" s="1521"/>
      <c r="AS43" s="1518"/>
      <c r="AT43" s="1525"/>
      <c r="AU43" s="1521"/>
      <c r="AV43" s="1526"/>
      <c r="AW43" s="1518"/>
      <c r="AX43" s="1525"/>
      <c r="AY43" s="1521"/>
      <c r="AZ43" s="1527"/>
      <c r="BA43" s="1516"/>
      <c r="BB43" s="1528"/>
      <c r="BC43" s="1528"/>
      <c r="BF43" s="1530"/>
    </row>
    <row r="44" spans="1:58" s="1529" customFormat="1" ht="13.5" customHeight="1">
      <c r="A44" s="1967"/>
      <c r="B44" s="1498"/>
      <c r="C44" s="1499"/>
      <c r="D44" s="1500"/>
      <c r="E44" s="1501">
        <v>2015</v>
      </c>
      <c r="F44" s="1502">
        <v>0</v>
      </c>
      <c r="G44" s="1499">
        <f t="shared" ref="G44:G47" si="30">M43-(E44-E43)</f>
        <v>8</v>
      </c>
      <c r="H44" s="1503"/>
      <c r="I44" s="1504">
        <f t="shared" si="17"/>
        <v>2023</v>
      </c>
      <c r="J44" s="1533">
        <f t="shared" si="25"/>
        <v>0</v>
      </c>
      <c r="K44" s="1506">
        <f t="shared" si="20"/>
        <v>0</v>
      </c>
      <c r="L44" s="1507">
        <f t="shared" si="26"/>
        <v>0</v>
      </c>
      <c r="M44" s="1508">
        <f t="shared" si="27"/>
        <v>8</v>
      </c>
      <c r="N44" s="1504">
        <f t="shared" si="21"/>
        <v>2023</v>
      </c>
      <c r="O44" s="1509">
        <f t="shared" si="28"/>
        <v>376332623.75296181</v>
      </c>
      <c r="P44" s="1510">
        <f t="shared" si="22"/>
        <v>376332623.75296181</v>
      </c>
      <c r="Q44" s="1510">
        <f t="shared" si="29"/>
        <v>47041576.719120227</v>
      </c>
      <c r="R44" s="1512">
        <f t="shared" si="18"/>
        <v>2015</v>
      </c>
      <c r="S44" s="1508">
        <f>R44-R43</f>
        <v>1</v>
      </c>
      <c r="T44" s="1513">
        <f t="shared" si="19"/>
        <v>47041576.719120227</v>
      </c>
      <c r="U44" s="1499">
        <f t="shared" si="23"/>
        <v>2015</v>
      </c>
      <c r="V44" s="1514">
        <f t="shared" si="24"/>
        <v>329291047.03384161</v>
      </c>
      <c r="W44" s="1515"/>
      <c r="X44" s="1521"/>
      <c r="Y44" s="1483"/>
      <c r="Z44" s="1536" t="s">
        <v>4143</v>
      </c>
      <c r="AA44" s="1518"/>
      <c r="AB44" s="1518"/>
      <c r="AC44" s="1519">
        <f>AC42-AC43</f>
        <v>188166316.87648088</v>
      </c>
      <c r="AD44" s="1518"/>
      <c r="AE44" s="1518"/>
      <c r="AF44" s="1518"/>
      <c r="AG44" s="1518"/>
      <c r="AH44" s="1520"/>
      <c r="AI44" s="1521"/>
      <c r="AJ44" s="1522"/>
      <c r="AK44" s="1523"/>
      <c r="AL44" s="1516"/>
      <c r="AM44" s="1524"/>
      <c r="AN44" s="1516"/>
      <c r="AO44" s="1518"/>
      <c r="AP44" s="1525"/>
      <c r="AQ44" s="1521"/>
      <c r="AR44" s="1521"/>
      <c r="AS44" s="1518"/>
      <c r="AT44" s="1525"/>
      <c r="AU44" s="1521"/>
      <c r="AV44" s="1526"/>
      <c r="AW44" s="1518"/>
      <c r="AX44" s="1525"/>
      <c r="AY44" s="1521"/>
      <c r="AZ44" s="1527"/>
      <c r="BA44" s="1516"/>
      <c r="BB44" s="1528"/>
      <c r="BC44" s="1528"/>
      <c r="BF44" s="1530"/>
    </row>
    <row r="45" spans="1:58" s="1529" customFormat="1" ht="13.5" customHeight="1">
      <c r="A45" s="1538"/>
      <c r="B45" s="1498"/>
      <c r="C45" s="1499"/>
      <c r="D45" s="1500"/>
      <c r="E45" s="1501">
        <v>2016</v>
      </c>
      <c r="F45" s="1502">
        <v>0</v>
      </c>
      <c r="G45" s="1499">
        <f t="shared" si="30"/>
        <v>7</v>
      </c>
      <c r="H45" s="1503"/>
      <c r="I45" s="1504">
        <f t="shared" si="17"/>
        <v>2023</v>
      </c>
      <c r="J45" s="1533">
        <f t="shared" si="25"/>
        <v>0</v>
      </c>
      <c r="K45" s="1506">
        <f t="shared" si="20"/>
        <v>0</v>
      </c>
      <c r="L45" s="1507">
        <f t="shared" si="26"/>
        <v>0</v>
      </c>
      <c r="M45" s="1508">
        <f t="shared" si="27"/>
        <v>7</v>
      </c>
      <c r="N45" s="1504">
        <f t="shared" si="21"/>
        <v>2023</v>
      </c>
      <c r="O45" s="1509">
        <f t="shared" si="28"/>
        <v>329291047.03384161</v>
      </c>
      <c r="P45" s="1510">
        <f t="shared" si="22"/>
        <v>329291047.03384161</v>
      </c>
      <c r="Q45" s="1510">
        <f t="shared" si="29"/>
        <v>47041576.719120227</v>
      </c>
      <c r="R45" s="1512">
        <f t="shared" si="18"/>
        <v>2016</v>
      </c>
      <c r="S45" s="1508">
        <f t="shared" ref="S45:S47" si="31">R45-R44</f>
        <v>1</v>
      </c>
      <c r="T45" s="1513">
        <f t="shared" si="19"/>
        <v>47041576.719120227</v>
      </c>
      <c r="U45" s="1499">
        <f t="shared" si="23"/>
        <v>2016</v>
      </c>
      <c r="V45" s="1514">
        <f t="shared" si="24"/>
        <v>282249470.31472141</v>
      </c>
      <c r="W45" s="1515"/>
      <c r="X45" s="1521"/>
      <c r="Y45" s="1483"/>
      <c r="Z45" s="1601" t="s">
        <v>4144</v>
      </c>
      <c r="AA45" s="1541"/>
      <c r="AB45" s="1541"/>
      <c r="AC45" s="1602">
        <f>AC44-V47</f>
        <v>0</v>
      </c>
      <c r="AD45" s="1518"/>
      <c r="AE45" s="1518"/>
      <c r="AF45" s="1518"/>
      <c r="AG45" s="1518"/>
      <c r="AH45" s="1520"/>
      <c r="AI45" s="1521"/>
      <c r="AJ45" s="1522"/>
      <c r="AK45" s="1523"/>
      <c r="AL45" s="1516"/>
      <c r="AM45" s="1524"/>
      <c r="AN45" s="1516"/>
      <c r="AO45" s="1518"/>
      <c r="AP45" s="1525"/>
      <c r="AQ45" s="1521"/>
      <c r="AR45" s="1521"/>
      <c r="AS45" s="1518"/>
      <c r="AT45" s="1525"/>
      <c r="AU45" s="1521"/>
      <c r="AV45" s="1526"/>
      <c r="AW45" s="1518"/>
      <c r="AX45" s="1525"/>
      <c r="AY45" s="1521"/>
      <c r="AZ45" s="1527"/>
      <c r="BA45" s="1516"/>
      <c r="BB45" s="1528"/>
      <c r="BC45" s="1528"/>
      <c r="BF45" s="1530"/>
    </row>
    <row r="46" spans="1:58" s="1529" customFormat="1" ht="13.5" customHeight="1">
      <c r="A46" s="1538"/>
      <c r="B46" s="1539" t="s">
        <v>841</v>
      </c>
      <c r="C46" s="1539" t="s">
        <v>841</v>
      </c>
      <c r="D46" s="1500"/>
      <c r="E46" s="1501">
        <v>2017</v>
      </c>
      <c r="F46" s="1502">
        <v>0</v>
      </c>
      <c r="G46" s="1499">
        <f t="shared" si="30"/>
        <v>6</v>
      </c>
      <c r="H46" s="1503"/>
      <c r="I46" s="1504">
        <f t="shared" si="17"/>
        <v>2023</v>
      </c>
      <c r="J46" s="1533">
        <f t="shared" si="25"/>
        <v>0</v>
      </c>
      <c r="K46" s="1506">
        <f t="shared" si="20"/>
        <v>0</v>
      </c>
      <c r="L46" s="1507">
        <f t="shared" si="26"/>
        <v>0</v>
      </c>
      <c r="M46" s="1508">
        <f t="shared" si="27"/>
        <v>6</v>
      </c>
      <c r="N46" s="1504">
        <f t="shared" si="21"/>
        <v>2023</v>
      </c>
      <c r="O46" s="1509">
        <f t="shared" si="28"/>
        <v>282249470.31472141</v>
      </c>
      <c r="P46" s="1510">
        <f t="shared" si="22"/>
        <v>282249470.31472141</v>
      </c>
      <c r="Q46" s="1510">
        <f t="shared" si="29"/>
        <v>47041576.719120234</v>
      </c>
      <c r="R46" s="1512">
        <f t="shared" si="18"/>
        <v>2017</v>
      </c>
      <c r="S46" s="1508">
        <f t="shared" si="31"/>
        <v>1</v>
      </c>
      <c r="T46" s="1513">
        <f t="shared" si="19"/>
        <v>47041576.719120234</v>
      </c>
      <c r="U46" s="1499">
        <f t="shared" si="23"/>
        <v>2017</v>
      </c>
      <c r="V46" s="1514">
        <f t="shared" si="24"/>
        <v>235207893.59560117</v>
      </c>
      <c r="W46" s="1515"/>
      <c r="X46" s="1521"/>
      <c r="Y46" s="1483"/>
      <c r="Z46" s="1543"/>
      <c r="AA46" s="1518"/>
      <c r="AB46" s="1518"/>
      <c r="AC46" s="1518"/>
      <c r="AD46" s="1518"/>
      <c r="AE46" s="1518"/>
      <c r="AF46" s="1518"/>
      <c r="AG46" s="1518"/>
      <c r="AH46" s="1520"/>
      <c r="AI46" s="1521"/>
      <c r="AJ46" s="1522"/>
      <c r="AK46" s="1523"/>
      <c r="AL46" s="1516"/>
      <c r="AM46" s="1524"/>
      <c r="AN46" s="1516"/>
      <c r="AO46" s="1518"/>
      <c r="AP46" s="1525"/>
      <c r="AQ46" s="1521"/>
      <c r="AR46" s="1521"/>
      <c r="AS46" s="1518"/>
      <c r="AT46" s="1525"/>
      <c r="AU46" s="1521"/>
      <c r="AV46" s="1526"/>
      <c r="AW46" s="1518"/>
      <c r="AX46" s="1525"/>
      <c r="AY46" s="1521"/>
      <c r="AZ46" s="1527"/>
      <c r="BA46" s="1516"/>
      <c r="BB46" s="1528"/>
      <c r="BC46" s="1528"/>
      <c r="BF46" s="1530"/>
    </row>
    <row r="47" spans="1:58" s="1529" customFormat="1" ht="13.5" customHeight="1">
      <c r="A47" s="1538"/>
      <c r="B47" s="1498"/>
      <c r="C47" s="1499"/>
      <c r="D47" s="1500"/>
      <c r="E47" s="1501">
        <v>2018</v>
      </c>
      <c r="F47" s="1502">
        <v>0</v>
      </c>
      <c r="G47" s="1499">
        <f t="shared" si="30"/>
        <v>5</v>
      </c>
      <c r="H47" s="1503"/>
      <c r="I47" s="1504">
        <f t="shared" si="17"/>
        <v>2023</v>
      </c>
      <c r="J47" s="1533">
        <f t="shared" si="25"/>
        <v>0</v>
      </c>
      <c r="K47" s="1506">
        <f t="shared" si="20"/>
        <v>0</v>
      </c>
      <c r="L47" s="1507">
        <f t="shared" si="26"/>
        <v>0</v>
      </c>
      <c r="M47" s="1508">
        <f t="shared" si="27"/>
        <v>5</v>
      </c>
      <c r="N47" s="1504">
        <f t="shared" si="21"/>
        <v>2023</v>
      </c>
      <c r="O47" s="1509">
        <f t="shared" si="28"/>
        <v>235207893.59560117</v>
      </c>
      <c r="P47" s="1510">
        <f t="shared" si="22"/>
        <v>235207893.59560117</v>
      </c>
      <c r="Q47" s="1510">
        <f t="shared" si="29"/>
        <v>47041576.719120234</v>
      </c>
      <c r="R47" s="1512">
        <f t="shared" si="18"/>
        <v>2018</v>
      </c>
      <c r="S47" s="1508">
        <f t="shared" si="31"/>
        <v>1</v>
      </c>
      <c r="T47" s="1513">
        <f t="shared" si="19"/>
        <v>47041576.719120234</v>
      </c>
      <c r="U47" s="1499">
        <f t="shared" si="23"/>
        <v>2018</v>
      </c>
      <c r="V47" s="1514">
        <f t="shared" si="24"/>
        <v>188166316.87648094</v>
      </c>
      <c r="W47" s="1515"/>
      <c r="X47" s="1543"/>
      <c r="Y47" s="1483"/>
      <c r="Z47" s="1543"/>
      <c r="AA47" s="1518"/>
      <c r="AB47" s="1543"/>
      <c r="AC47" s="1518"/>
      <c r="AD47" s="1518"/>
      <c r="AE47" s="1518"/>
      <c r="AF47" s="1518"/>
      <c r="AG47" s="1518"/>
      <c r="AH47" s="1520"/>
      <c r="AI47" s="1521"/>
      <c r="AJ47" s="1522"/>
      <c r="AK47" s="1523"/>
      <c r="AL47" s="1516"/>
      <c r="AM47" s="1524"/>
      <c r="AN47" s="1516"/>
      <c r="AO47" s="1518"/>
      <c r="AP47" s="1525"/>
      <c r="AQ47" s="1521"/>
      <c r="AR47" s="1521"/>
      <c r="AS47" s="1518"/>
      <c r="AT47" s="1525"/>
      <c r="AU47" s="1521"/>
      <c r="AV47" s="1526"/>
      <c r="AW47" s="1518"/>
      <c r="AX47" s="1525"/>
      <c r="AY47" s="1521"/>
      <c r="AZ47" s="1527"/>
      <c r="BA47" s="1516"/>
      <c r="BB47" s="1528"/>
      <c r="BC47" s="1528"/>
      <c r="BF47" s="1530"/>
    </row>
    <row r="48" spans="1:58" s="1529" customFormat="1" ht="13.5" customHeight="1">
      <c r="A48" s="1538"/>
      <c r="B48" s="1498"/>
      <c r="C48" s="1499"/>
      <c r="D48" s="1500"/>
      <c r="E48" s="1512"/>
      <c r="F48" s="1502"/>
      <c r="G48" s="1506" t="str">
        <f>IF(OR(AND(ISBLANK(D48),ISBLANK(F48)),ISTEXT(D48),ISTEXT(F48)),"",IF(#REF!-(YEAR(D48)-YEAR(#REF!))&lt;0,0,#REF!-(YEAR(D48)-YEAR(#REF!))))</f>
        <v/>
      </c>
      <c r="H48" s="1503" t="str">
        <f>IF(OR(AND(ISBLANK(D48),ISBLANK(F48)),ISTEXT(D48),ISTEXT(F48)),"",IF(#REF!-D48&lt;0,0,#REF!-D48))</f>
        <v/>
      </c>
      <c r="I48" s="1544" t="str">
        <f>IF(OR(AND(ISBLANK(D48),ISBLANK(F48)),ISTEXT(D48),ISTEXT(F48)),"",#REF!)</f>
        <v/>
      </c>
      <c r="J48" s="1544"/>
      <c r="K48" s="1506" t="str">
        <f>IF(OR(AND(ISBLANK(D48),ISBLANK(F48)),ISTEXT(D48),ISTEXT(F48)),"",ROUNDDOWN(F48/SUM($F48:F$53)*$G$53,0))</f>
        <v/>
      </c>
      <c r="L48" s="1507" t="str">
        <f>IF(OR(AND(ISBLANK(D48),ISBLANK(F48)),ISTEXT(D48),ISTEXT(F48)),"",IF(G48+K48&gt;$G$53,$G$53-G48,K48))</f>
        <v/>
      </c>
      <c r="M48" s="1508" t="str">
        <f t="shared" si="27"/>
        <v/>
      </c>
      <c r="N48" s="1544" t="str">
        <f t="shared" ref="N48" si="32">IF(OR(AND(ISBLANK(D48),ISBLANK(F48)),ISTEXT(D48),ISTEXT(F48)),"",DATE(YEAR($I48)+L48,MONTH($I48),DAY($I48)))</f>
        <v/>
      </c>
      <c r="O48" s="1545" t="str">
        <f>IF(OR(AND(ISBLANK(D48),ISBLANK(F48)),ISTEXT(D48),ISTEXT(F48)),"",#REF!-#REF!*(IF(I48&lt;D48,I48,D48)-#REF!))</f>
        <v/>
      </c>
      <c r="P48" s="1546" t="str">
        <f>IF(OR(AND(ISBLANK(D48),ISBLANK(F48)),ISTEXT(D48),ISTEXT(F48)),"",O48+F48)</f>
        <v/>
      </c>
      <c r="Q48" s="1547" t="str">
        <f>IF(OR(AND(ISBLANK(D48),ISBLANK(F48)),ISTEXT(D48),ISTEXT(F48)),"",IF(OR(D48&lt;DATE(2004,12,31),#REF!=0),0,P48/#REF!))</f>
        <v/>
      </c>
      <c r="R48" s="1548" t="str">
        <f>IF(OR(AND(ISBLANK(D48),ISBLANK(F48)),ISTEXT(D48),ISTEXT(F48)),"",IF(YEAR(D48)&lt;=YEAR(#REF!),"-",YEAR(D48)-1))</f>
        <v/>
      </c>
      <c r="S48" s="1548"/>
      <c r="T48" s="1549" t="str">
        <f>IF(OR(AND(ISBLANK(D48),ISBLANK(F48)),ISTEXT(D48),ISTEXT(F48)),"",IF(AND(I48&lt;=DATE(2004,12,31),D48&gt;I48),SUM($F48:F48),#REF!+#REF!+#REF!*IF(YEAR(D48)&lt;=YEAR(#REF!),0,(IF(DATE(YEAR(D48)-1,12,31)&gt;I48,I48,DATE(YEAR(D48)-1,12,31))-#REF!))))</f>
        <v/>
      </c>
      <c r="U48" s="1550" t="str">
        <f t="shared" ref="U48" si="33">IF(OR(AND(ISBLANK(D48),ISBLANK(F48)),ISTEXT(D48),ISTEXT(F48)),"",IF(YEAR(D48)=YEAR(D49),D49,DATE(YEAR(D48),12,31)))</f>
        <v/>
      </c>
      <c r="V48" s="1549" t="str">
        <f>IF(OR(AND(ISBLANK(D48),ISBLANK(F48)),ISTEXT(D48),ISTEXT(F48)),"",IF(P48=0,0,IF(AND(I48&lt;=DATE(2004,12,31),D48&gt;=I48),P48-T48,P48-#REF!)))</f>
        <v/>
      </c>
      <c r="W48" s="1551" t="str">
        <f>IF(OR(AND(ISBLANK(D48),ISBLANK(F48)),ISTEXT(D48),ISTEXT(F48)),"",$C$53&amp;"//"&amp;TEXT($D$53,"dd-mmm-yyyy")&amp;"//"&amp;#REF!)</f>
        <v/>
      </c>
      <c r="X48" s="1518"/>
      <c r="Y48" s="1518"/>
      <c r="Z48" s="1518"/>
      <c r="AA48" s="1518"/>
      <c r="AB48" s="1518"/>
      <c r="AC48" s="1518"/>
      <c r="AD48" s="1518"/>
      <c r="AE48" s="1518"/>
      <c r="AF48" s="1518"/>
      <c r="AG48" s="1518"/>
      <c r="AH48" s="1520"/>
      <c r="AI48" s="1521"/>
      <c r="AJ48" s="1522"/>
      <c r="AK48" s="1523"/>
      <c r="AL48" s="1516"/>
      <c r="AM48" s="1524"/>
      <c r="AN48" s="1516"/>
      <c r="AO48" s="1518"/>
      <c r="AP48" s="1525"/>
      <c r="AQ48" s="1521"/>
      <c r="AR48" s="1521"/>
      <c r="AS48" s="1518"/>
      <c r="AT48" s="1525"/>
      <c r="AU48" s="1521"/>
      <c r="AV48" s="1526"/>
      <c r="AW48" s="1518"/>
      <c r="AX48" s="1525"/>
      <c r="AY48" s="1521"/>
      <c r="AZ48" s="1527"/>
      <c r="BA48" s="1516"/>
      <c r="BB48" s="1528"/>
      <c r="BC48" s="1528"/>
      <c r="BF48" s="1530"/>
    </row>
    <row r="49" spans="1:58" s="1576" customFormat="1" ht="13.5" customHeight="1">
      <c r="A49" s="1985" t="s">
        <v>2</v>
      </c>
      <c r="B49" s="1986"/>
      <c r="C49" s="1986"/>
      <c r="D49" s="1986"/>
      <c r="E49" s="1987"/>
      <c r="F49" s="1552">
        <f>SUM(F41:F48)</f>
        <v>495880795.76800251</v>
      </c>
      <c r="G49" s="1553"/>
      <c r="H49" s="1554"/>
      <c r="I49" s="1555"/>
      <c r="J49" s="1555"/>
      <c r="K49" s="1553"/>
      <c r="L49" s="1556"/>
      <c r="M49" s="1557"/>
      <c r="N49" s="1555"/>
      <c r="O49" s="1558"/>
      <c r="P49" s="1559"/>
      <c r="Q49" s="1560"/>
      <c r="R49" s="1561"/>
      <c r="S49" s="1561"/>
      <c r="T49" s="1559">
        <f>SUM(T41:T48)</f>
        <v>307714478.89152163</v>
      </c>
      <c r="U49" s="1562"/>
      <c r="V49" s="1563"/>
      <c r="W49" s="1564"/>
      <c r="X49" s="1565"/>
      <c r="Y49" s="1565"/>
      <c r="Z49" s="1565"/>
      <c r="AA49" s="1565"/>
      <c r="AB49" s="1565"/>
      <c r="AC49" s="1565"/>
      <c r="AD49" s="1565"/>
      <c r="AE49" s="1565"/>
      <c r="AF49" s="1565"/>
      <c r="AG49" s="1565"/>
      <c r="AH49" s="1566"/>
      <c r="AI49" s="1567"/>
      <c r="AJ49" s="1568"/>
      <c r="AK49" s="1569"/>
      <c r="AL49" s="1570"/>
      <c r="AM49" s="1571"/>
      <c r="AN49" s="1570"/>
      <c r="AO49" s="1565"/>
      <c r="AP49" s="1572"/>
      <c r="AQ49" s="1567"/>
      <c r="AR49" s="1567"/>
      <c r="AS49" s="1565"/>
      <c r="AT49" s="1572"/>
      <c r="AU49" s="1567"/>
      <c r="AV49" s="1573"/>
      <c r="AW49" s="1565"/>
      <c r="AX49" s="1572"/>
      <c r="AY49" s="1567"/>
      <c r="AZ49" s="1574"/>
      <c r="BA49" s="1570"/>
      <c r="BB49" s="1575"/>
      <c r="BC49" s="1575"/>
      <c r="BF49" s="1577"/>
    </row>
    <row r="50" spans="1:58">
      <c r="T50" s="1603"/>
    </row>
    <row r="51" spans="1:58" s="1444" customFormat="1" ht="13.5" customHeight="1">
      <c r="A51" s="1988" t="s">
        <v>4164</v>
      </c>
      <c r="B51" s="1988"/>
      <c r="C51" s="1988"/>
      <c r="D51" s="1988"/>
      <c r="E51" s="1442"/>
      <c r="F51" s="1443"/>
      <c r="H51" s="1445"/>
      <c r="I51" s="1446"/>
      <c r="J51" s="1446"/>
      <c r="T51" s="1447"/>
      <c r="X51" s="1448"/>
      <c r="Y51" s="1448"/>
      <c r="Z51" s="1448"/>
      <c r="AA51" s="1448"/>
      <c r="AB51" s="1448"/>
      <c r="AC51" s="1448"/>
      <c r="AD51" s="1448"/>
      <c r="AE51" s="1448"/>
      <c r="AF51" s="1448"/>
      <c r="AG51" s="1448"/>
      <c r="AH51" s="1448"/>
      <c r="AI51" s="1448"/>
      <c r="AJ51" s="1448"/>
      <c r="AK51" s="1448"/>
      <c r="AL51" s="1448"/>
      <c r="AM51" s="1448"/>
      <c r="AN51" s="1448"/>
      <c r="AO51" s="1448"/>
      <c r="AP51" s="1448"/>
      <c r="AQ51" s="1448"/>
      <c r="AR51" s="1448"/>
      <c r="AS51" s="1448"/>
      <c r="AT51" s="1448"/>
      <c r="AU51" s="1448"/>
      <c r="AV51" s="1448"/>
      <c r="AW51" s="1448"/>
      <c r="AX51" s="1448"/>
      <c r="AY51" s="1448"/>
      <c r="AZ51" s="1448"/>
      <c r="BA51" s="1448"/>
    </row>
    <row r="52" spans="1:58" s="1456" customFormat="1" ht="13.5" customHeight="1">
      <c r="A52" s="1971" t="s">
        <v>0</v>
      </c>
      <c r="B52" s="1971" t="s">
        <v>903</v>
      </c>
      <c r="C52" s="1971" t="s">
        <v>877</v>
      </c>
      <c r="D52" s="1971" t="s">
        <v>4121</v>
      </c>
      <c r="E52" s="1971"/>
      <c r="F52" s="1989" t="s">
        <v>4122</v>
      </c>
      <c r="G52" s="1971" t="s">
        <v>4163</v>
      </c>
      <c r="H52" s="1971"/>
      <c r="I52" s="1971" t="s">
        <v>4165</v>
      </c>
      <c r="J52" s="1982" t="s">
        <v>4125</v>
      </c>
      <c r="K52" s="1971" t="s">
        <v>4126</v>
      </c>
      <c r="L52" s="1971" t="s">
        <v>4127</v>
      </c>
      <c r="M52" s="1980" t="s">
        <v>4128</v>
      </c>
      <c r="N52" s="1971" t="s">
        <v>4129</v>
      </c>
      <c r="O52" s="1972" t="s">
        <v>4130</v>
      </c>
      <c r="P52" s="1973"/>
      <c r="Q52" s="1449" t="s">
        <v>4166</v>
      </c>
      <c r="R52" s="1972" t="s">
        <v>4132</v>
      </c>
      <c r="S52" s="1974"/>
      <c r="T52" s="1973"/>
      <c r="U52" s="1975" t="s">
        <v>4133</v>
      </c>
      <c r="V52" s="1975"/>
      <c r="W52" s="1976" t="s">
        <v>2840</v>
      </c>
      <c r="X52" s="1979"/>
      <c r="Y52" s="1450"/>
      <c r="Z52" s="1451"/>
      <c r="AA52" s="1451"/>
      <c r="AB52" s="1451"/>
      <c r="AC52" s="1451"/>
      <c r="AD52" s="1451"/>
      <c r="AE52" s="1451"/>
      <c r="AF52" s="1451"/>
      <c r="AG52" s="1451"/>
      <c r="AH52" s="1452"/>
      <c r="AI52" s="1452"/>
      <c r="AJ52" s="1452"/>
      <c r="AK52" s="1452"/>
      <c r="AL52" s="1453"/>
      <c r="AM52" s="1452"/>
      <c r="AN52" s="1452"/>
      <c r="AO52" s="1451"/>
      <c r="AP52" s="1452"/>
      <c r="AQ52" s="1452"/>
      <c r="AR52" s="1452"/>
      <c r="AS52" s="1451"/>
      <c r="AT52" s="1452"/>
      <c r="AU52" s="1452"/>
      <c r="AV52" s="1452"/>
      <c r="AW52" s="1451"/>
      <c r="AX52" s="1452"/>
      <c r="AY52" s="1452"/>
      <c r="AZ52" s="1452"/>
      <c r="BA52" s="1454"/>
      <c r="BB52" s="1455"/>
      <c r="BC52" s="1455"/>
    </row>
    <row r="53" spans="1:58" s="1456" customFormat="1" ht="16">
      <c r="A53" s="1971"/>
      <c r="B53" s="1971"/>
      <c r="C53" s="1971"/>
      <c r="D53" s="1971"/>
      <c r="E53" s="1971"/>
      <c r="F53" s="1989"/>
      <c r="G53" s="1971"/>
      <c r="H53" s="1971"/>
      <c r="I53" s="1971"/>
      <c r="J53" s="1983"/>
      <c r="K53" s="1971"/>
      <c r="L53" s="1971"/>
      <c r="M53" s="1981"/>
      <c r="N53" s="1971"/>
      <c r="O53" s="1976" t="s">
        <v>4134</v>
      </c>
      <c r="P53" s="1976" t="s">
        <v>4135</v>
      </c>
      <c r="Q53" s="1980" t="s">
        <v>4122</v>
      </c>
      <c r="R53" s="1980" t="s">
        <v>4136</v>
      </c>
      <c r="S53" s="1982" t="s">
        <v>4137</v>
      </c>
      <c r="T53" s="1980" t="s">
        <v>4122</v>
      </c>
      <c r="U53" s="1975"/>
      <c r="V53" s="1975"/>
      <c r="W53" s="1977"/>
      <c r="X53" s="1979"/>
      <c r="Y53" s="1450"/>
      <c r="Z53" s="1451"/>
      <c r="AA53" s="1451"/>
      <c r="AB53" s="1451"/>
      <c r="AC53" s="1451"/>
      <c r="AD53" s="1451"/>
      <c r="AE53" s="1451"/>
      <c r="AF53" s="1451"/>
      <c r="AG53" s="1451"/>
      <c r="AH53" s="1452"/>
      <c r="AI53" s="1452"/>
      <c r="AJ53" s="1451"/>
      <c r="AK53" s="1452"/>
      <c r="AL53" s="1453"/>
      <c r="AM53" s="1452"/>
      <c r="AN53" s="1452"/>
      <c r="AO53" s="1457"/>
      <c r="AP53" s="1452"/>
      <c r="AQ53" s="1452"/>
      <c r="AR53" s="1452"/>
      <c r="AS53" s="1457"/>
      <c r="AT53" s="1452"/>
      <c r="AU53" s="1452"/>
      <c r="AV53" s="1452"/>
      <c r="AW53" s="1457"/>
      <c r="AX53" s="1452"/>
      <c r="AY53" s="1452"/>
      <c r="AZ53" s="1452"/>
      <c r="BA53" s="1454"/>
      <c r="BB53" s="1455"/>
      <c r="BC53" s="1455"/>
    </row>
    <row r="54" spans="1:58" s="1456" customFormat="1" ht="21.75" customHeight="1">
      <c r="A54" s="1971"/>
      <c r="B54" s="1971"/>
      <c r="C54" s="1971"/>
      <c r="D54" s="1458" t="s">
        <v>883</v>
      </c>
      <c r="E54" s="1459" t="s">
        <v>874</v>
      </c>
      <c r="F54" s="1989"/>
      <c r="G54" s="1460" t="s">
        <v>874</v>
      </c>
      <c r="H54" s="1460" t="s">
        <v>4138</v>
      </c>
      <c r="I54" s="1971"/>
      <c r="J54" s="1984"/>
      <c r="K54" s="1461" t="s">
        <v>874</v>
      </c>
      <c r="L54" s="1461" t="s">
        <v>874</v>
      </c>
      <c r="M54" s="1460" t="s">
        <v>874</v>
      </c>
      <c r="N54" s="1971"/>
      <c r="O54" s="1978"/>
      <c r="P54" s="1978"/>
      <c r="Q54" s="1981"/>
      <c r="R54" s="1981"/>
      <c r="S54" s="1984"/>
      <c r="T54" s="1981"/>
      <c r="U54" s="1460" t="s">
        <v>4139</v>
      </c>
      <c r="V54" s="1460" t="s">
        <v>4122</v>
      </c>
      <c r="W54" s="1978"/>
      <c r="X54" s="1462"/>
      <c r="Y54" s="1462"/>
      <c r="Z54" s="1451"/>
      <c r="AA54" s="1451"/>
      <c r="AB54" s="1451"/>
      <c r="AC54" s="1451"/>
      <c r="AD54" s="1451"/>
      <c r="AE54" s="1451"/>
      <c r="AF54" s="1451"/>
      <c r="AG54" s="1451"/>
      <c r="AH54" s="1452"/>
      <c r="AI54" s="1457"/>
      <c r="AJ54" s="1457"/>
      <c r="AK54" s="1452"/>
      <c r="AL54" s="1453"/>
      <c r="AM54" s="1457"/>
      <c r="AN54" s="1452"/>
      <c r="AO54" s="1457"/>
      <c r="AP54" s="1457"/>
      <c r="AQ54" s="1452"/>
      <c r="AR54" s="1452"/>
      <c r="AS54" s="1457"/>
      <c r="AT54" s="1457"/>
      <c r="AU54" s="1452"/>
      <c r="AV54" s="1452"/>
      <c r="AW54" s="1457"/>
      <c r="AX54" s="1457"/>
      <c r="AY54" s="1452"/>
      <c r="AZ54" s="1452"/>
      <c r="BA54" s="1454"/>
      <c r="BB54" s="1455"/>
      <c r="BC54" s="1455"/>
    </row>
    <row r="55" spans="1:58" s="1496" customFormat="1" ht="13.5" customHeight="1">
      <c r="A55" s="1967">
        <v>1</v>
      </c>
      <c r="B55" s="1604" t="str">
        <f>PENGELOMPOKAN!D110</f>
        <v>Pek. Pengaspalan jln. SMA Pantai</v>
      </c>
      <c r="C55" s="1467">
        <v>41301</v>
      </c>
      <c r="D55" s="1468"/>
      <c r="E55" s="1469">
        <f>PENGELOMPOKAN!L110</f>
        <v>2012</v>
      </c>
      <c r="F55" s="1599">
        <f>PENGELOMPOKAN!Q110</f>
        <v>614246486.95139897</v>
      </c>
      <c r="G55" s="1470">
        <f>VLOOKUP(C55,'[32]umur ekonomis'!$A$1:$C$79,3)</f>
        <v>10</v>
      </c>
      <c r="H55" s="1471"/>
      <c r="I55" s="1472">
        <f t="shared" ref="I55:I61" si="34">E55+M55</f>
        <v>2022</v>
      </c>
      <c r="J55" s="1473"/>
      <c r="K55" s="1470"/>
      <c r="L55" s="1474">
        <f>IF(G55+K55&gt;$G55,$G55-G55,K55)</f>
        <v>0</v>
      </c>
      <c r="M55" s="1475">
        <f>G55+L55</f>
        <v>10</v>
      </c>
      <c r="N55" s="1472">
        <f>E55+M55</f>
        <v>2022</v>
      </c>
      <c r="O55" s="1476">
        <f>F55</f>
        <v>614246486.95139897</v>
      </c>
      <c r="P55" s="1477">
        <v>0</v>
      </c>
      <c r="Q55" s="1477">
        <f>(O55-10)/M55</f>
        <v>61424647.6951399</v>
      </c>
      <c r="R55" s="1478">
        <f t="shared" ref="R55:R61" si="35">E55</f>
        <v>2012</v>
      </c>
      <c r="S55" s="1479">
        <v>1</v>
      </c>
      <c r="T55" s="1480">
        <f t="shared" ref="T55:T61" si="36">Q55*S55</f>
        <v>61424647.6951399</v>
      </c>
      <c r="U55" s="1472">
        <f>E55</f>
        <v>2012</v>
      </c>
      <c r="V55" s="1481">
        <f>IF(OR(AND(ISBLANK(D55),ISBLANK(F55)),ISTEXT(D55),ISTEXT(F55)),"",F55-Q55)</f>
        <v>552821839.25625908</v>
      </c>
      <c r="W55" s="1482"/>
      <c r="X55" s="1483"/>
      <c r="Y55" s="1483"/>
      <c r="Z55" s="1484" t="s">
        <v>4140</v>
      </c>
      <c r="AA55" s="1485"/>
      <c r="AB55" s="1485"/>
      <c r="AC55" s="1486"/>
      <c r="AD55" s="1487"/>
      <c r="AE55" s="1487"/>
      <c r="AF55" s="1487"/>
      <c r="AG55" s="1487"/>
      <c r="AH55" s="1488"/>
      <c r="AI55" s="1483"/>
      <c r="AJ55" s="1488"/>
      <c r="AK55" s="1489"/>
      <c r="AL55" s="1490"/>
      <c r="AM55" s="1491"/>
      <c r="AN55" s="1490"/>
      <c r="AO55" s="1487"/>
      <c r="AP55" s="1492"/>
      <c r="AQ55" s="1483"/>
      <c r="AR55" s="1483"/>
      <c r="AS55" s="1487"/>
      <c r="AT55" s="1492"/>
      <c r="AU55" s="1483"/>
      <c r="AV55" s="1493"/>
      <c r="AW55" s="1487"/>
      <c r="AX55" s="1492"/>
      <c r="AY55" s="1483"/>
      <c r="AZ55" s="1494"/>
      <c r="BA55" s="1490"/>
      <c r="BB55" s="1495"/>
      <c r="BC55" s="1495"/>
      <c r="BF55" s="1497"/>
    </row>
    <row r="56" spans="1:58" s="1529" customFormat="1" ht="13.5" customHeight="1">
      <c r="A56" s="1967"/>
      <c r="B56" s="1498" t="str">
        <f>PENGELOMPOKAN!D111</f>
        <v>Jalan desa SMA pantai 1000 M'</v>
      </c>
      <c r="C56" s="1499"/>
      <c r="D56" s="1500"/>
      <c r="E56" s="1501">
        <f>E55+1</f>
        <v>2013</v>
      </c>
      <c r="F56" s="1502">
        <f>PENGELOMPOKAN!Q111</f>
        <v>541102800</v>
      </c>
      <c r="G56" s="1499">
        <f t="shared" ref="G56:G61" si="37">M55-(E56-E55)</f>
        <v>9</v>
      </c>
      <c r="H56" s="1503"/>
      <c r="I56" s="1504">
        <f t="shared" si="34"/>
        <v>2023</v>
      </c>
      <c r="J56" s="1533">
        <f>F56/$F$55</f>
        <v>0.88092127752423544</v>
      </c>
      <c r="K56" s="1506">
        <f t="shared" ref="K56:K61" si="38">IF(J56=0%,0,IF(J56&lt;=30%,2,IF(J56&lt;=60%,5,10)))</f>
        <v>10</v>
      </c>
      <c r="L56" s="1499">
        <f>IF(OR(AND(ISBLANK(D56),ISBLANK(F56)),ISTEXT(D56),ISTEXT(F56)),"",IF(G56+K56&gt;$G$11,$G$11-G56,K56))</f>
        <v>1</v>
      </c>
      <c r="M56" s="1508">
        <f>IF(OR(AND(ISBLANK(E56),ISBLANK(F56)),ISTEXT(E56),ISTEXT(F56)),"",G56+L56)</f>
        <v>10</v>
      </c>
      <c r="N56" s="1504">
        <f t="shared" ref="N56:N61" si="39">E56+M56</f>
        <v>2023</v>
      </c>
      <c r="O56" s="1509">
        <f t="shared" ref="O56:O61" si="40">V55</f>
        <v>552821839.25625908</v>
      </c>
      <c r="P56" s="1510">
        <f t="shared" ref="P56:P61" si="41">O56+F56</f>
        <v>1093924639.256259</v>
      </c>
      <c r="Q56" s="1510">
        <f>(P56-10)/M56</f>
        <v>109392462.92562589</v>
      </c>
      <c r="R56" s="1512">
        <f t="shared" si="35"/>
        <v>2013</v>
      </c>
      <c r="S56" s="1508">
        <f>R56-R55</f>
        <v>1</v>
      </c>
      <c r="T56" s="1513">
        <f t="shared" si="36"/>
        <v>109392462.92562589</v>
      </c>
      <c r="U56" s="1499">
        <f t="shared" ref="U56:U61" si="42">E56</f>
        <v>2013</v>
      </c>
      <c r="V56" s="1514">
        <f t="shared" ref="V56:V61" si="43">IF(OR(AND(ISBLANK(D56),ISBLANK(F56)),ISTEXT(D56),ISTEXT(F56)),"",P56-T56)</f>
        <v>984532176.33063304</v>
      </c>
      <c r="W56" s="1515"/>
      <c r="X56" s="1516"/>
      <c r="Y56" s="1483"/>
      <c r="Z56" s="1517" t="s">
        <v>4141</v>
      </c>
      <c r="AA56" s="1518"/>
      <c r="AB56" s="1518"/>
      <c r="AC56" s="1519">
        <f>F63</f>
        <v>1155349286.9513988</v>
      </c>
      <c r="AD56" s="1518"/>
      <c r="AE56" s="1518"/>
      <c r="AF56" s="1518"/>
      <c r="AG56" s="1518"/>
      <c r="AH56" s="1520"/>
      <c r="AI56" s="1521"/>
      <c r="AJ56" s="1522"/>
      <c r="AK56" s="1523"/>
      <c r="AL56" s="1516"/>
      <c r="AM56" s="1524"/>
      <c r="AN56" s="1516"/>
      <c r="AO56" s="1518"/>
      <c r="AP56" s="1525"/>
      <c r="AQ56" s="1521"/>
      <c r="AR56" s="1521"/>
      <c r="AS56" s="1518"/>
      <c r="AT56" s="1525"/>
      <c r="AU56" s="1521"/>
      <c r="AV56" s="1526"/>
      <c r="AW56" s="1518"/>
      <c r="AX56" s="1525"/>
      <c r="AY56" s="1521"/>
      <c r="AZ56" s="1527"/>
      <c r="BA56" s="1516"/>
      <c r="BB56" s="1528"/>
      <c r="BC56" s="1528"/>
      <c r="BF56" s="1530"/>
    </row>
    <row r="57" spans="1:58" s="1529" customFormat="1" ht="13.5" customHeight="1">
      <c r="A57" s="1967"/>
      <c r="B57" s="1531"/>
      <c r="C57" s="1532"/>
      <c r="D57" s="1500"/>
      <c r="E57" s="1501">
        <f t="shared" ref="E57:E61" si="44">E56+1</f>
        <v>2014</v>
      </c>
      <c r="F57" s="1502">
        <v>0</v>
      </c>
      <c r="G57" s="1499">
        <f t="shared" si="37"/>
        <v>9</v>
      </c>
      <c r="H57" s="1503"/>
      <c r="I57" s="1504">
        <f t="shared" si="34"/>
        <v>2023</v>
      </c>
      <c r="J57" s="1533">
        <f t="shared" ref="J57:J61" si="45">F57/$F$11</f>
        <v>0</v>
      </c>
      <c r="K57" s="1506">
        <f t="shared" si="38"/>
        <v>0</v>
      </c>
      <c r="L57" s="1507">
        <f t="shared" ref="L57:L61" si="46">IF(OR(AND(ISBLANK(D57),ISBLANK(F57)),ISTEXT(D57),ISTEXT(F57)),"",IF(G57+K57&gt;$G$11,$G$11-G57,K57))</f>
        <v>0</v>
      </c>
      <c r="M57" s="1508">
        <f t="shared" ref="M57:M62" si="47">IF(OR(AND(ISBLANK(D57),ISBLANK(F57)),ISTEXT(D57),ISTEXT(F57)),"",G57+L57)</f>
        <v>9</v>
      </c>
      <c r="N57" s="1504">
        <f t="shared" si="39"/>
        <v>2023</v>
      </c>
      <c r="O57" s="1509">
        <f t="shared" si="40"/>
        <v>984532176.33063304</v>
      </c>
      <c r="P57" s="1510">
        <f t="shared" si="41"/>
        <v>984532176.33063304</v>
      </c>
      <c r="Q57" s="1510">
        <f t="shared" ref="Q57:Q61" si="48">(P57-10)/M57</f>
        <v>109392462.92562589</v>
      </c>
      <c r="R57" s="1512">
        <f t="shared" si="35"/>
        <v>2014</v>
      </c>
      <c r="S57" s="1508">
        <f>R57-R56</f>
        <v>1</v>
      </c>
      <c r="T57" s="1513">
        <f t="shared" si="36"/>
        <v>109392462.92562589</v>
      </c>
      <c r="U57" s="1499">
        <f t="shared" si="42"/>
        <v>2014</v>
      </c>
      <c r="V57" s="1514">
        <f t="shared" si="43"/>
        <v>875139713.40500712</v>
      </c>
      <c r="W57" s="1515"/>
      <c r="X57" s="1521"/>
      <c r="Y57" s="1483"/>
      <c r="Z57" s="1517" t="s">
        <v>4142</v>
      </c>
      <c r="AA57" s="1534"/>
      <c r="AB57" s="1534"/>
      <c r="AC57" s="1519">
        <f>T63</f>
        <v>717779425.24889541</v>
      </c>
      <c r="AD57" s="1534"/>
      <c r="AE57" s="1534"/>
      <c r="AF57" s="1534"/>
      <c r="AG57" s="1534"/>
      <c r="AH57" s="1520"/>
      <c r="AI57" s="1521"/>
      <c r="AJ57" s="1522"/>
      <c r="AK57" s="1523"/>
      <c r="AL57" s="1516"/>
      <c r="AM57" s="1524"/>
      <c r="AN57" s="1516"/>
      <c r="AO57" s="1518"/>
      <c r="AP57" s="1525"/>
      <c r="AQ57" s="1521"/>
      <c r="AR57" s="1521"/>
      <c r="AS57" s="1518"/>
      <c r="AT57" s="1525"/>
      <c r="AU57" s="1521"/>
      <c r="AV57" s="1526"/>
      <c r="AW57" s="1518"/>
      <c r="AX57" s="1525"/>
      <c r="AY57" s="1521"/>
      <c r="AZ57" s="1527"/>
      <c r="BA57" s="1516"/>
      <c r="BB57" s="1528"/>
      <c r="BC57" s="1528"/>
      <c r="BF57" s="1530"/>
    </row>
    <row r="58" spans="1:58" s="1529" customFormat="1" ht="13.5" customHeight="1">
      <c r="A58" s="1967"/>
      <c r="B58" s="1498"/>
      <c r="C58" s="1499"/>
      <c r="D58" s="1500"/>
      <c r="E58" s="1501">
        <f t="shared" si="44"/>
        <v>2015</v>
      </c>
      <c r="F58" s="1502">
        <v>0</v>
      </c>
      <c r="G58" s="1499">
        <f t="shared" si="37"/>
        <v>8</v>
      </c>
      <c r="H58" s="1503"/>
      <c r="I58" s="1504">
        <f t="shared" si="34"/>
        <v>2023</v>
      </c>
      <c r="J58" s="1533">
        <f t="shared" si="45"/>
        <v>0</v>
      </c>
      <c r="K58" s="1506">
        <f t="shared" si="38"/>
        <v>0</v>
      </c>
      <c r="L58" s="1507">
        <f t="shared" si="46"/>
        <v>0</v>
      </c>
      <c r="M58" s="1508">
        <f t="shared" si="47"/>
        <v>8</v>
      </c>
      <c r="N58" s="1504">
        <f t="shared" si="39"/>
        <v>2023</v>
      </c>
      <c r="O58" s="1509">
        <f t="shared" si="40"/>
        <v>875139713.40500712</v>
      </c>
      <c r="P58" s="1510">
        <f t="shared" si="41"/>
        <v>875139713.40500712</v>
      </c>
      <c r="Q58" s="1510">
        <f t="shared" si="48"/>
        <v>109392462.92562589</v>
      </c>
      <c r="R58" s="1512">
        <f t="shared" si="35"/>
        <v>2015</v>
      </c>
      <c r="S58" s="1508">
        <f>R58-R57</f>
        <v>1</v>
      </c>
      <c r="T58" s="1513">
        <f t="shared" si="36"/>
        <v>109392462.92562589</v>
      </c>
      <c r="U58" s="1499">
        <f t="shared" si="42"/>
        <v>2015</v>
      </c>
      <c r="V58" s="1514">
        <f t="shared" si="43"/>
        <v>765747250.4793812</v>
      </c>
      <c r="W58" s="1515"/>
      <c r="X58" s="1521"/>
      <c r="Y58" s="1483"/>
      <c r="Z58" s="1536" t="s">
        <v>4143</v>
      </c>
      <c r="AA58" s="1518"/>
      <c r="AB58" s="1518"/>
      <c r="AC58" s="1519">
        <f>AC56-AC57</f>
        <v>437569861.70250344</v>
      </c>
      <c r="AD58" s="1518"/>
      <c r="AE58" s="1518"/>
      <c r="AF58" s="1518"/>
      <c r="AG58" s="1518"/>
      <c r="AH58" s="1520"/>
      <c r="AI58" s="1521"/>
      <c r="AJ58" s="1522"/>
      <c r="AK58" s="1523"/>
      <c r="AL58" s="1516"/>
      <c r="AM58" s="1524"/>
      <c r="AN58" s="1516"/>
      <c r="AO58" s="1518"/>
      <c r="AP58" s="1525"/>
      <c r="AQ58" s="1521"/>
      <c r="AR58" s="1521"/>
      <c r="AS58" s="1518"/>
      <c r="AT58" s="1525"/>
      <c r="AU58" s="1521"/>
      <c r="AV58" s="1526"/>
      <c r="AW58" s="1518"/>
      <c r="AX58" s="1525"/>
      <c r="AY58" s="1521"/>
      <c r="AZ58" s="1527"/>
      <c r="BA58" s="1516"/>
      <c r="BB58" s="1528"/>
      <c r="BC58" s="1528"/>
      <c r="BF58" s="1530"/>
    </row>
    <row r="59" spans="1:58" s="1529" customFormat="1" ht="13.5" customHeight="1">
      <c r="A59" s="1538"/>
      <c r="B59" s="1498"/>
      <c r="C59" s="1499"/>
      <c r="D59" s="1500"/>
      <c r="E59" s="1501">
        <f t="shared" si="44"/>
        <v>2016</v>
      </c>
      <c r="F59" s="1502">
        <v>0</v>
      </c>
      <c r="G59" s="1499">
        <f t="shared" si="37"/>
        <v>7</v>
      </c>
      <c r="H59" s="1503"/>
      <c r="I59" s="1504">
        <f t="shared" si="34"/>
        <v>2023</v>
      </c>
      <c r="J59" s="1533">
        <f t="shared" si="45"/>
        <v>0</v>
      </c>
      <c r="K59" s="1506">
        <f t="shared" si="38"/>
        <v>0</v>
      </c>
      <c r="L59" s="1507">
        <f t="shared" si="46"/>
        <v>0</v>
      </c>
      <c r="M59" s="1508">
        <f t="shared" si="47"/>
        <v>7</v>
      </c>
      <c r="N59" s="1504">
        <f t="shared" si="39"/>
        <v>2023</v>
      </c>
      <c r="O59" s="1509">
        <f t="shared" si="40"/>
        <v>765747250.4793812</v>
      </c>
      <c r="P59" s="1510">
        <f t="shared" si="41"/>
        <v>765747250.4793812</v>
      </c>
      <c r="Q59" s="1510">
        <f t="shared" si="48"/>
        <v>109392462.92562589</v>
      </c>
      <c r="R59" s="1512">
        <f t="shared" si="35"/>
        <v>2016</v>
      </c>
      <c r="S59" s="1508">
        <f t="shared" ref="S59:S61" si="49">R59-R58</f>
        <v>1</v>
      </c>
      <c r="T59" s="1513">
        <f t="shared" si="36"/>
        <v>109392462.92562589</v>
      </c>
      <c r="U59" s="1499">
        <f t="shared" si="42"/>
        <v>2016</v>
      </c>
      <c r="V59" s="1514">
        <f t="shared" si="43"/>
        <v>656354787.55375528</v>
      </c>
      <c r="W59" s="1515"/>
      <c r="X59" s="1521"/>
      <c r="Y59" s="1483"/>
      <c r="Z59" s="1601" t="s">
        <v>4144</v>
      </c>
      <c r="AA59" s="1541"/>
      <c r="AB59" s="1541"/>
      <c r="AC59" s="1602">
        <f>AC58-V61</f>
        <v>0</v>
      </c>
      <c r="AD59" s="1518"/>
      <c r="AE59" s="1518"/>
      <c r="AF59" s="1518"/>
      <c r="AG59" s="1518"/>
      <c r="AH59" s="1520"/>
      <c r="AI59" s="1521"/>
      <c r="AJ59" s="1522"/>
      <c r="AK59" s="1523"/>
      <c r="AL59" s="1516"/>
      <c r="AM59" s="1524"/>
      <c r="AN59" s="1516"/>
      <c r="AO59" s="1518"/>
      <c r="AP59" s="1525"/>
      <c r="AQ59" s="1521"/>
      <c r="AR59" s="1521"/>
      <c r="AS59" s="1518"/>
      <c r="AT59" s="1525"/>
      <c r="AU59" s="1521"/>
      <c r="AV59" s="1526"/>
      <c r="AW59" s="1518"/>
      <c r="AX59" s="1525"/>
      <c r="AY59" s="1521"/>
      <c r="AZ59" s="1527"/>
      <c r="BA59" s="1516"/>
      <c r="BB59" s="1528"/>
      <c r="BC59" s="1528"/>
      <c r="BF59" s="1530"/>
    </row>
    <row r="60" spans="1:58" s="1529" customFormat="1" ht="13.5" customHeight="1">
      <c r="A60" s="1538"/>
      <c r="B60" s="1539" t="s">
        <v>841</v>
      </c>
      <c r="C60" s="1539" t="s">
        <v>841</v>
      </c>
      <c r="D60" s="1500"/>
      <c r="E60" s="1501">
        <f t="shared" si="44"/>
        <v>2017</v>
      </c>
      <c r="F60" s="1502">
        <v>0</v>
      </c>
      <c r="G60" s="1499">
        <f t="shared" si="37"/>
        <v>6</v>
      </c>
      <c r="H60" s="1503"/>
      <c r="I60" s="1504">
        <f t="shared" si="34"/>
        <v>2023</v>
      </c>
      <c r="J60" s="1533">
        <f t="shared" si="45"/>
        <v>0</v>
      </c>
      <c r="K60" s="1506">
        <f t="shared" si="38"/>
        <v>0</v>
      </c>
      <c r="L60" s="1507">
        <f t="shared" si="46"/>
        <v>0</v>
      </c>
      <c r="M60" s="1508">
        <f t="shared" si="47"/>
        <v>6</v>
      </c>
      <c r="N60" s="1504">
        <f t="shared" si="39"/>
        <v>2023</v>
      </c>
      <c r="O60" s="1509">
        <f t="shared" si="40"/>
        <v>656354787.55375528</v>
      </c>
      <c r="P60" s="1510">
        <f t="shared" si="41"/>
        <v>656354787.55375528</v>
      </c>
      <c r="Q60" s="1510">
        <f t="shared" si="48"/>
        <v>109392462.92562588</v>
      </c>
      <c r="R60" s="1512">
        <f t="shared" si="35"/>
        <v>2017</v>
      </c>
      <c r="S60" s="1508">
        <f t="shared" si="49"/>
        <v>1</v>
      </c>
      <c r="T60" s="1513">
        <f t="shared" si="36"/>
        <v>109392462.92562588</v>
      </c>
      <c r="U60" s="1499">
        <f t="shared" si="42"/>
        <v>2017</v>
      </c>
      <c r="V60" s="1514">
        <f t="shared" si="43"/>
        <v>546962324.62812936</v>
      </c>
      <c r="W60" s="1515"/>
      <c r="X60" s="1521"/>
      <c r="Y60" s="1483"/>
      <c r="Z60" s="1543"/>
      <c r="AA60" s="1518"/>
      <c r="AB60" s="1518"/>
      <c r="AC60" s="1518"/>
      <c r="AD60" s="1518"/>
      <c r="AE60" s="1518"/>
      <c r="AF60" s="1518"/>
      <c r="AG60" s="1518"/>
      <c r="AH60" s="1520"/>
      <c r="AI60" s="1521"/>
      <c r="AJ60" s="1522"/>
      <c r="AK60" s="1523"/>
      <c r="AL60" s="1516"/>
      <c r="AM60" s="1524"/>
      <c r="AN60" s="1516"/>
      <c r="AO60" s="1518"/>
      <c r="AP60" s="1525"/>
      <c r="AQ60" s="1521"/>
      <c r="AR60" s="1521"/>
      <c r="AS60" s="1518"/>
      <c r="AT60" s="1525"/>
      <c r="AU60" s="1521"/>
      <c r="AV60" s="1526"/>
      <c r="AW60" s="1518"/>
      <c r="AX60" s="1525"/>
      <c r="AY60" s="1521"/>
      <c r="AZ60" s="1527"/>
      <c r="BA60" s="1516"/>
      <c r="BB60" s="1528"/>
      <c r="BC60" s="1528"/>
      <c r="BF60" s="1530"/>
    </row>
    <row r="61" spans="1:58" s="1529" customFormat="1" ht="13.5" customHeight="1">
      <c r="A61" s="1538"/>
      <c r="B61" s="1498"/>
      <c r="C61" s="1499"/>
      <c r="D61" s="1500"/>
      <c r="E61" s="1501">
        <f t="shared" si="44"/>
        <v>2018</v>
      </c>
      <c r="F61" s="1502">
        <v>0</v>
      </c>
      <c r="G61" s="1499">
        <f t="shared" si="37"/>
        <v>5</v>
      </c>
      <c r="H61" s="1503"/>
      <c r="I61" s="1504">
        <f t="shared" si="34"/>
        <v>2023</v>
      </c>
      <c r="J61" s="1533">
        <f t="shared" si="45"/>
        <v>0</v>
      </c>
      <c r="K61" s="1506">
        <f t="shared" si="38"/>
        <v>0</v>
      </c>
      <c r="L61" s="1507">
        <f t="shared" si="46"/>
        <v>0</v>
      </c>
      <c r="M61" s="1508">
        <f t="shared" si="47"/>
        <v>5</v>
      </c>
      <c r="N61" s="1504">
        <f t="shared" si="39"/>
        <v>2023</v>
      </c>
      <c r="O61" s="1509">
        <f t="shared" si="40"/>
        <v>546962324.62812936</v>
      </c>
      <c r="P61" s="1510">
        <f t="shared" si="41"/>
        <v>546962324.62812936</v>
      </c>
      <c r="Q61" s="1510">
        <f t="shared" si="48"/>
        <v>109392462.92562588</v>
      </c>
      <c r="R61" s="1512">
        <f t="shared" si="35"/>
        <v>2018</v>
      </c>
      <c r="S61" s="1508">
        <f t="shared" si="49"/>
        <v>1</v>
      </c>
      <c r="T61" s="1513">
        <f t="shared" si="36"/>
        <v>109392462.92562588</v>
      </c>
      <c r="U61" s="1499">
        <f t="shared" si="42"/>
        <v>2018</v>
      </c>
      <c r="V61" s="1514">
        <f t="shared" si="43"/>
        <v>437569861.7025035</v>
      </c>
      <c r="W61" s="1515"/>
      <c r="X61" s="1543"/>
      <c r="Y61" s="1483"/>
      <c r="Z61" s="1543"/>
      <c r="AA61" s="1518"/>
      <c r="AB61" s="1543"/>
      <c r="AC61" s="1518"/>
      <c r="AD61" s="1518"/>
      <c r="AE61" s="1518"/>
      <c r="AF61" s="1518"/>
      <c r="AG61" s="1518"/>
      <c r="AH61" s="1520"/>
      <c r="AI61" s="1521"/>
      <c r="AJ61" s="1522"/>
      <c r="AK61" s="1523"/>
      <c r="AL61" s="1516"/>
      <c r="AM61" s="1524"/>
      <c r="AN61" s="1516"/>
      <c r="AO61" s="1518"/>
      <c r="AP61" s="1525"/>
      <c r="AQ61" s="1521"/>
      <c r="AR61" s="1521"/>
      <c r="AS61" s="1518"/>
      <c r="AT61" s="1525"/>
      <c r="AU61" s="1521"/>
      <c r="AV61" s="1526"/>
      <c r="AW61" s="1518"/>
      <c r="AX61" s="1525"/>
      <c r="AY61" s="1521"/>
      <c r="AZ61" s="1527"/>
      <c r="BA61" s="1516"/>
      <c r="BB61" s="1528"/>
      <c r="BC61" s="1528"/>
      <c r="BF61" s="1530"/>
    </row>
    <row r="62" spans="1:58" s="1529" customFormat="1" ht="13.5" customHeight="1">
      <c r="A62" s="1538"/>
      <c r="B62" s="1498"/>
      <c r="C62" s="1499"/>
      <c r="D62" s="1500"/>
      <c r="E62" s="1512"/>
      <c r="F62" s="1502"/>
      <c r="G62" s="1506" t="str">
        <f>IF(OR(AND(ISBLANK(D62),ISBLANK(F62)),ISTEXT(D62),ISTEXT(F62)),"",IF(#REF!-(YEAR(D62)-YEAR(#REF!))&lt;0,0,#REF!-(YEAR(D62)-YEAR(#REF!))))</f>
        <v/>
      </c>
      <c r="H62" s="1503" t="str">
        <f>IF(OR(AND(ISBLANK(D62),ISBLANK(F62)),ISTEXT(D62),ISTEXT(F62)),"",IF(#REF!-D62&lt;0,0,#REF!-D62))</f>
        <v/>
      </c>
      <c r="I62" s="1544" t="str">
        <f>IF(OR(AND(ISBLANK(D62),ISBLANK(F62)),ISTEXT(D62),ISTEXT(F62)),"",#REF!)</f>
        <v/>
      </c>
      <c r="J62" s="1544"/>
      <c r="K62" s="1506" t="str">
        <f>IF(OR(AND(ISBLANK(D62),ISBLANK(F62)),ISTEXT(D62),ISTEXT(F62)),"",ROUNDDOWN(F62/SUM($F$53:F61)*$G$53,0))</f>
        <v/>
      </c>
      <c r="L62" s="1507" t="str">
        <f>IF(OR(AND(ISBLANK(D62),ISBLANK(F62)),ISTEXT(D62),ISTEXT(F62)),"",IF(G62+K62&gt;$G$53,$G$53-G62,K62))</f>
        <v/>
      </c>
      <c r="M62" s="1508" t="str">
        <f t="shared" si="47"/>
        <v/>
      </c>
      <c r="N62" s="1544" t="str">
        <f t="shared" ref="N62" si="50">IF(OR(AND(ISBLANK(D62),ISBLANK(F62)),ISTEXT(D62),ISTEXT(F62)),"",DATE(YEAR($I62)+L62,MONTH($I62),DAY($I62)))</f>
        <v/>
      </c>
      <c r="O62" s="1545" t="str">
        <f>IF(OR(AND(ISBLANK(D62),ISBLANK(F62)),ISTEXT(D62),ISTEXT(F62)),"",#REF!-#REF!*(IF(I62&lt;D62,I62,D62)-#REF!))</f>
        <v/>
      </c>
      <c r="P62" s="1546" t="str">
        <f>IF(OR(AND(ISBLANK(D62),ISBLANK(F62)),ISTEXT(D62),ISTEXT(F62)),"",O62+F62)</f>
        <v/>
      </c>
      <c r="Q62" s="1547" t="str">
        <f>IF(OR(AND(ISBLANK(D62),ISBLANK(F62)),ISTEXT(D62),ISTEXT(F62)),"",IF(OR(D62&lt;DATE(2004,12,31),#REF!=0),0,P62/#REF!))</f>
        <v/>
      </c>
      <c r="R62" s="1548" t="str">
        <f>IF(OR(AND(ISBLANK(D62),ISBLANK(F62)),ISTEXT(D62),ISTEXT(F62)),"",IF(YEAR(D62)&lt;=YEAR(#REF!),"-",YEAR(D62)-1))</f>
        <v/>
      </c>
      <c r="S62" s="1548"/>
      <c r="T62" s="1549" t="str">
        <f>IF(OR(AND(ISBLANK(D62),ISBLANK(F62)),ISTEXT(D62),ISTEXT(F62)),"",IF(AND(I62&lt;=DATE(2004,12,31),D62&gt;I62),SUM($F62:F62),#REF!+#REF!+#REF!*IF(YEAR(D62)&lt;=YEAR(#REF!),0,(IF(DATE(YEAR(D62)-1,12,31)&gt;I62,I62,DATE(YEAR(D62)-1,12,31))-#REF!))))</f>
        <v/>
      </c>
      <c r="U62" s="1550" t="str">
        <f t="shared" ref="U62" si="51">IF(OR(AND(ISBLANK(D62),ISBLANK(F62)),ISTEXT(D62),ISTEXT(F62)),"",IF(YEAR(D62)=YEAR(D63),D63,DATE(YEAR(D62),12,31)))</f>
        <v/>
      </c>
      <c r="V62" s="1549" t="str">
        <f>IF(OR(AND(ISBLANK(D62),ISBLANK(F62)),ISTEXT(D62),ISTEXT(F62)),"",IF(P62=0,0,IF(AND(I62&lt;=DATE(2004,12,31),D62&gt;=I62),P62-T62,P62-#REF!)))</f>
        <v/>
      </c>
      <c r="W62" s="1551" t="str">
        <f>IF(OR(AND(ISBLANK(D62),ISBLANK(F62)),ISTEXT(D62),ISTEXT(F62)),"",$C$53&amp;"//"&amp;TEXT($D$53,"dd-mmm-yyyy")&amp;"//"&amp;#REF!)</f>
        <v/>
      </c>
      <c r="X62" s="1518"/>
      <c r="Y62" s="1518"/>
      <c r="Z62" s="1518"/>
      <c r="AA62" s="1518"/>
      <c r="AB62" s="1518"/>
      <c r="AC62" s="1518"/>
      <c r="AD62" s="1518"/>
      <c r="AE62" s="1518"/>
      <c r="AF62" s="1518"/>
      <c r="AG62" s="1518"/>
      <c r="AH62" s="1520"/>
      <c r="AI62" s="1521"/>
      <c r="AJ62" s="1522"/>
      <c r="AK62" s="1523"/>
      <c r="AL62" s="1516"/>
      <c r="AM62" s="1524"/>
      <c r="AN62" s="1516"/>
      <c r="AO62" s="1518"/>
      <c r="AP62" s="1525"/>
      <c r="AQ62" s="1521"/>
      <c r="AR62" s="1521"/>
      <c r="AS62" s="1518"/>
      <c r="AT62" s="1525"/>
      <c r="AU62" s="1521"/>
      <c r="AV62" s="1526"/>
      <c r="AW62" s="1518"/>
      <c r="AX62" s="1525"/>
      <c r="AY62" s="1521"/>
      <c r="AZ62" s="1527"/>
      <c r="BA62" s="1516"/>
      <c r="BB62" s="1528"/>
      <c r="BC62" s="1528"/>
      <c r="BF62" s="1530"/>
    </row>
    <row r="63" spans="1:58" s="1576" customFormat="1" ht="13.5" customHeight="1">
      <c r="A63" s="1985" t="s">
        <v>2</v>
      </c>
      <c r="B63" s="1986"/>
      <c r="C63" s="1986"/>
      <c r="D63" s="1986"/>
      <c r="E63" s="1987"/>
      <c r="F63" s="1552">
        <f>SUM(F55:F62)</f>
        <v>1155349286.9513988</v>
      </c>
      <c r="G63" s="1553"/>
      <c r="H63" s="1554"/>
      <c r="I63" s="1555"/>
      <c r="J63" s="1555"/>
      <c r="K63" s="1553"/>
      <c r="L63" s="1556"/>
      <c r="M63" s="1557"/>
      <c r="N63" s="1555"/>
      <c r="O63" s="1558"/>
      <c r="P63" s="1559"/>
      <c r="Q63" s="1560"/>
      <c r="R63" s="1561"/>
      <c r="S63" s="1561"/>
      <c r="T63" s="1559">
        <f>SUM(T55:T62)</f>
        <v>717779425.24889541</v>
      </c>
      <c r="U63" s="1562"/>
      <c r="V63" s="1563"/>
      <c r="W63" s="1564"/>
      <c r="X63" s="1565"/>
      <c r="Y63" s="1565"/>
      <c r="Z63" s="1565"/>
      <c r="AA63" s="1565"/>
      <c r="AB63" s="1565"/>
      <c r="AC63" s="1565"/>
      <c r="AD63" s="1565"/>
      <c r="AE63" s="1565"/>
      <c r="AF63" s="1565"/>
      <c r="AG63" s="1565"/>
      <c r="AH63" s="1566"/>
      <c r="AI63" s="1567"/>
      <c r="AJ63" s="1568"/>
      <c r="AK63" s="1569"/>
      <c r="AL63" s="1570"/>
      <c r="AM63" s="1571"/>
      <c r="AN63" s="1570"/>
      <c r="AO63" s="1565"/>
      <c r="AP63" s="1572"/>
      <c r="AQ63" s="1567"/>
      <c r="AR63" s="1567"/>
      <c r="AS63" s="1565"/>
      <c r="AT63" s="1572"/>
      <c r="AU63" s="1567"/>
      <c r="AV63" s="1573"/>
      <c r="AW63" s="1565"/>
      <c r="AX63" s="1572"/>
      <c r="AY63" s="1567"/>
      <c r="AZ63" s="1574"/>
      <c r="BA63" s="1570"/>
      <c r="BB63" s="1575"/>
      <c r="BC63" s="1575"/>
      <c r="BF63" s="1577"/>
    </row>
    <row r="64" spans="1:58">
      <c r="F64" s="1605"/>
      <c r="T64" s="1606"/>
    </row>
    <row r="66" spans="1:58" s="1444" customFormat="1" ht="13.5" customHeight="1">
      <c r="A66" s="1988" t="s">
        <v>4167</v>
      </c>
      <c r="B66" s="1988"/>
      <c r="C66" s="1988"/>
      <c r="D66" s="1988"/>
      <c r="E66" s="1442"/>
      <c r="F66" s="1443"/>
      <c r="H66" s="1445"/>
      <c r="I66" s="1446"/>
      <c r="J66" s="1446"/>
      <c r="T66" s="1447"/>
      <c r="X66" s="1448"/>
      <c r="Y66" s="1448"/>
      <c r="Z66" s="1448"/>
      <c r="AA66" s="1448"/>
      <c r="AB66" s="1448"/>
      <c r="AC66" s="1448"/>
      <c r="AD66" s="1448"/>
      <c r="AE66" s="1448"/>
      <c r="AF66" s="1448"/>
      <c r="AG66" s="1448"/>
      <c r="AH66" s="1448"/>
      <c r="AI66" s="1448"/>
      <c r="AJ66" s="1448"/>
      <c r="AK66" s="1448"/>
      <c r="AL66" s="1448"/>
      <c r="AM66" s="1448"/>
      <c r="AN66" s="1448"/>
      <c r="AO66" s="1448"/>
      <c r="AP66" s="1448"/>
      <c r="AQ66" s="1448"/>
      <c r="AR66" s="1448"/>
      <c r="AS66" s="1448"/>
      <c r="AT66" s="1448"/>
      <c r="AU66" s="1448"/>
      <c r="AV66" s="1448"/>
      <c r="AW66" s="1448"/>
      <c r="AX66" s="1448"/>
      <c r="AY66" s="1448"/>
      <c r="AZ66" s="1448"/>
      <c r="BA66" s="1448"/>
    </row>
    <row r="67" spans="1:58" s="1456" customFormat="1" ht="13.5" customHeight="1">
      <c r="A67" s="1971" t="s">
        <v>0</v>
      </c>
      <c r="B67" s="1971" t="s">
        <v>903</v>
      </c>
      <c r="C67" s="1971" t="s">
        <v>877</v>
      </c>
      <c r="D67" s="1971" t="s">
        <v>4121</v>
      </c>
      <c r="E67" s="1971"/>
      <c r="F67" s="1989" t="s">
        <v>4122</v>
      </c>
      <c r="G67" s="1971" t="s">
        <v>4163</v>
      </c>
      <c r="H67" s="1971"/>
      <c r="I67" s="1971" t="s">
        <v>4165</v>
      </c>
      <c r="J67" s="1982" t="s">
        <v>4125</v>
      </c>
      <c r="K67" s="1971" t="s">
        <v>4126</v>
      </c>
      <c r="L67" s="1971" t="s">
        <v>4127</v>
      </c>
      <c r="M67" s="1980" t="s">
        <v>4128</v>
      </c>
      <c r="N67" s="1971" t="s">
        <v>4129</v>
      </c>
      <c r="O67" s="1972" t="s">
        <v>4130</v>
      </c>
      <c r="P67" s="1973"/>
      <c r="Q67" s="1449" t="s">
        <v>4166</v>
      </c>
      <c r="R67" s="1972" t="s">
        <v>4132</v>
      </c>
      <c r="S67" s="1974"/>
      <c r="T67" s="1973"/>
      <c r="U67" s="1975" t="s">
        <v>4133</v>
      </c>
      <c r="V67" s="1975"/>
      <c r="W67" s="1976" t="s">
        <v>2840</v>
      </c>
      <c r="X67" s="1979"/>
      <c r="Y67" s="1450"/>
      <c r="Z67" s="1451"/>
      <c r="AA67" s="1451"/>
      <c r="AB67" s="1451"/>
      <c r="AC67" s="1451"/>
      <c r="AD67" s="1451"/>
      <c r="AE67" s="1451"/>
      <c r="AF67" s="1451"/>
      <c r="AG67" s="1451"/>
      <c r="AH67" s="1452"/>
      <c r="AI67" s="1452"/>
      <c r="AJ67" s="1452"/>
      <c r="AK67" s="1452"/>
      <c r="AL67" s="1453"/>
      <c r="AM67" s="1452"/>
      <c r="AN67" s="1452"/>
      <c r="AO67" s="1451"/>
      <c r="AP67" s="1452"/>
      <c r="AQ67" s="1452"/>
      <c r="AR67" s="1452"/>
      <c r="AS67" s="1451"/>
      <c r="AT67" s="1452"/>
      <c r="AU67" s="1452"/>
      <c r="AV67" s="1452"/>
      <c r="AW67" s="1451"/>
      <c r="AX67" s="1452"/>
      <c r="AY67" s="1452"/>
      <c r="AZ67" s="1452"/>
      <c r="BA67" s="1454"/>
      <c r="BB67" s="1455"/>
      <c r="BC67" s="1455"/>
    </row>
    <row r="68" spans="1:58" s="1456" customFormat="1" ht="16">
      <c r="A68" s="1971"/>
      <c r="B68" s="1971"/>
      <c r="C68" s="1971"/>
      <c r="D68" s="1971"/>
      <c r="E68" s="1971"/>
      <c r="F68" s="1989"/>
      <c r="G68" s="1971"/>
      <c r="H68" s="1971"/>
      <c r="I68" s="1971"/>
      <c r="J68" s="1983"/>
      <c r="K68" s="1971"/>
      <c r="L68" s="1971"/>
      <c r="M68" s="1981"/>
      <c r="N68" s="1971"/>
      <c r="O68" s="1976" t="s">
        <v>4134</v>
      </c>
      <c r="P68" s="1976" t="s">
        <v>4135</v>
      </c>
      <c r="Q68" s="1980" t="s">
        <v>4122</v>
      </c>
      <c r="R68" s="1980" t="s">
        <v>4136</v>
      </c>
      <c r="S68" s="1982" t="s">
        <v>4137</v>
      </c>
      <c r="T68" s="1980" t="s">
        <v>4122</v>
      </c>
      <c r="U68" s="1975"/>
      <c r="V68" s="1975"/>
      <c r="W68" s="1977"/>
      <c r="X68" s="1979"/>
      <c r="Y68" s="1450"/>
      <c r="Z68" s="1451"/>
      <c r="AA68" s="1451"/>
      <c r="AB68" s="1451"/>
      <c r="AC68" s="1451"/>
      <c r="AD68" s="1451"/>
      <c r="AE68" s="1451"/>
      <c r="AF68" s="1451"/>
      <c r="AG68" s="1451"/>
      <c r="AH68" s="1452"/>
      <c r="AI68" s="1452"/>
      <c r="AJ68" s="1451"/>
      <c r="AK68" s="1452"/>
      <c r="AL68" s="1453"/>
      <c r="AM68" s="1452"/>
      <c r="AN68" s="1452"/>
      <c r="AO68" s="1457"/>
      <c r="AP68" s="1452"/>
      <c r="AQ68" s="1452"/>
      <c r="AR68" s="1452"/>
      <c r="AS68" s="1457"/>
      <c r="AT68" s="1452"/>
      <c r="AU68" s="1452"/>
      <c r="AV68" s="1452"/>
      <c r="AW68" s="1457"/>
      <c r="AX68" s="1452"/>
      <c r="AY68" s="1452"/>
      <c r="AZ68" s="1452"/>
      <c r="BA68" s="1454"/>
      <c r="BB68" s="1455"/>
      <c r="BC68" s="1455"/>
    </row>
    <row r="69" spans="1:58" s="1456" customFormat="1" ht="21.75" customHeight="1">
      <c r="A69" s="1971"/>
      <c r="B69" s="1971"/>
      <c r="C69" s="1971"/>
      <c r="D69" s="1458" t="s">
        <v>883</v>
      </c>
      <c r="E69" s="1459" t="s">
        <v>874</v>
      </c>
      <c r="F69" s="1989"/>
      <c r="G69" s="1460" t="s">
        <v>874</v>
      </c>
      <c r="H69" s="1460" t="s">
        <v>4138</v>
      </c>
      <c r="I69" s="1971"/>
      <c r="J69" s="1984"/>
      <c r="K69" s="1461" t="s">
        <v>874</v>
      </c>
      <c r="L69" s="1461" t="s">
        <v>874</v>
      </c>
      <c r="M69" s="1460" t="s">
        <v>874</v>
      </c>
      <c r="N69" s="1971"/>
      <c r="O69" s="1978"/>
      <c r="P69" s="1978"/>
      <c r="Q69" s="1981"/>
      <c r="R69" s="1981"/>
      <c r="S69" s="1984"/>
      <c r="T69" s="1981"/>
      <c r="U69" s="1460" t="s">
        <v>4139</v>
      </c>
      <c r="V69" s="1460" t="s">
        <v>4122</v>
      </c>
      <c r="W69" s="1978"/>
      <c r="X69" s="1462"/>
      <c r="Y69" s="1462"/>
      <c r="Z69" s="1451"/>
      <c r="AA69" s="1451"/>
      <c r="AB69" s="1451"/>
      <c r="AC69" s="1451"/>
      <c r="AD69" s="1451"/>
      <c r="AE69" s="1451"/>
      <c r="AF69" s="1451"/>
      <c r="AG69" s="1451"/>
      <c r="AH69" s="1452"/>
      <c r="AI69" s="1457"/>
      <c r="AJ69" s="1457"/>
      <c r="AK69" s="1452"/>
      <c r="AL69" s="1453"/>
      <c r="AM69" s="1457"/>
      <c r="AN69" s="1452"/>
      <c r="AO69" s="1457"/>
      <c r="AP69" s="1457"/>
      <c r="AQ69" s="1452"/>
      <c r="AR69" s="1452"/>
      <c r="AS69" s="1457"/>
      <c r="AT69" s="1457"/>
      <c r="AU69" s="1452"/>
      <c r="AV69" s="1452"/>
      <c r="AW69" s="1457"/>
      <c r="AX69" s="1457"/>
      <c r="AY69" s="1452"/>
      <c r="AZ69" s="1452"/>
      <c r="BA69" s="1454"/>
      <c r="BB69" s="1455"/>
      <c r="BC69" s="1455"/>
    </row>
    <row r="70" spans="1:58" s="1496" customFormat="1" ht="13.5" customHeight="1">
      <c r="A70" s="1967">
        <v>1</v>
      </c>
      <c r="B70" s="1604" t="str">
        <f>PENGELOMPOKAN!D117</f>
        <v>Pek. peningkatan jalan poros desa rantau sialang 1 Km</v>
      </c>
      <c r="C70" s="1467">
        <v>41301</v>
      </c>
      <c r="D70" s="1468"/>
      <c r="E70" s="1469">
        <f>PENGELOMPOKAN!L117</f>
        <v>2011</v>
      </c>
      <c r="F70" s="1599">
        <f>PENGELOMPOKAN!Q117</f>
        <v>109146090.60569288</v>
      </c>
      <c r="G70" s="1470">
        <f>VLOOKUP(C70,'[32]umur ekonomis'!$A$1:$C$79,3)</f>
        <v>10</v>
      </c>
      <c r="H70" s="1471"/>
      <c r="I70" s="1472">
        <f t="shared" ref="I70:I77" si="52">E70+M70</f>
        <v>2021</v>
      </c>
      <c r="J70" s="1473"/>
      <c r="K70" s="1470"/>
      <c r="L70" s="1474">
        <f>IF(G70+K70&gt;$G70,$G70-G70,K70)</f>
        <v>0</v>
      </c>
      <c r="M70" s="1475">
        <f>G70+L70</f>
        <v>10</v>
      </c>
      <c r="N70" s="1472">
        <f>E70+M70</f>
        <v>2021</v>
      </c>
      <c r="O70" s="1476">
        <f>F70</f>
        <v>109146090.60569288</v>
      </c>
      <c r="P70" s="1477">
        <v>0</v>
      </c>
      <c r="Q70" s="1477">
        <f>(O70-10)/M70</f>
        <v>10914608.060569288</v>
      </c>
      <c r="R70" s="1478">
        <f t="shared" ref="R70:R77" si="53">E70</f>
        <v>2011</v>
      </c>
      <c r="S70" s="1479">
        <v>1</v>
      </c>
      <c r="T70" s="1480">
        <f t="shared" ref="T70:T77" si="54">Q70*S70</f>
        <v>10914608.060569288</v>
      </c>
      <c r="U70" s="1472">
        <f>E70</f>
        <v>2011</v>
      </c>
      <c r="V70" s="1481">
        <f>IF(OR(AND(ISBLANK(D70),ISBLANK(F70)),ISTEXT(D70),ISTEXT(F70)),"",F70-Q70)</f>
        <v>98231482.545123592</v>
      </c>
      <c r="W70" s="1482"/>
      <c r="X70" s="1483"/>
      <c r="Y70" s="1483"/>
      <c r="Z70" s="1484" t="s">
        <v>4140</v>
      </c>
      <c r="AA70" s="1485"/>
      <c r="AB70" s="1485"/>
      <c r="AC70" s="1486"/>
      <c r="AD70" s="1487"/>
      <c r="AE70" s="1487"/>
      <c r="AF70" s="1487"/>
      <c r="AG70" s="1487"/>
      <c r="AH70" s="1488"/>
      <c r="AI70" s="1483"/>
      <c r="AJ70" s="1488"/>
      <c r="AK70" s="1489"/>
      <c r="AL70" s="1490"/>
      <c r="AM70" s="1491"/>
      <c r="AN70" s="1490"/>
      <c r="AO70" s="1487"/>
      <c r="AP70" s="1492"/>
      <c r="AQ70" s="1483"/>
      <c r="AR70" s="1483"/>
      <c r="AS70" s="1487"/>
      <c r="AT70" s="1492"/>
      <c r="AU70" s="1483"/>
      <c r="AV70" s="1493"/>
      <c r="AW70" s="1487"/>
      <c r="AX70" s="1492"/>
      <c r="AY70" s="1483"/>
      <c r="AZ70" s="1494"/>
      <c r="BA70" s="1490"/>
      <c r="BB70" s="1495"/>
      <c r="BC70" s="1495"/>
      <c r="BF70" s="1497"/>
    </row>
    <row r="71" spans="1:58" s="1529" customFormat="1" ht="13.5" customHeight="1">
      <c r="A71" s="1967"/>
      <c r="B71" s="1498" t="str">
        <f>PENGELOMPOKAN!D118</f>
        <v>Peningk. jalan poros desa Rantau Sialang (perkerasan)</v>
      </c>
      <c r="C71" s="1499"/>
      <c r="D71" s="1500"/>
      <c r="E71" s="1501">
        <f>E70+1</f>
        <v>2012</v>
      </c>
      <c r="F71" s="1502">
        <f>PENGELOMPOKAN!Q118</f>
        <v>113953989.04322411</v>
      </c>
      <c r="G71" s="1499">
        <f t="shared" ref="G71:G77" si="55">M70-(E71-E70)</f>
        <v>9</v>
      </c>
      <c r="H71" s="1503"/>
      <c r="I71" s="1504">
        <f t="shared" si="52"/>
        <v>2022</v>
      </c>
      <c r="J71" s="1533">
        <f>F71/$F$70</f>
        <v>1.0440501204472867</v>
      </c>
      <c r="K71" s="1506">
        <f t="shared" ref="K71:K77" si="56">IF(J71=0%,0,IF(J71&lt;=30%,2,IF(J71&lt;=60%,5,10)))</f>
        <v>10</v>
      </c>
      <c r="L71" s="1507">
        <f>IF(OR(AND(ISBLANK(D71),ISBLANK(F71)),ISTEXT(D71),ISTEXT(F71)),"",IF(G71+K71&gt;$G$11,$G$11-G71,K71))</f>
        <v>1</v>
      </c>
      <c r="M71" s="1508">
        <f>IF(OR(AND(ISBLANK(E71),ISBLANK(F71)),ISTEXT(E71),ISTEXT(F71)),"",G71+L71)</f>
        <v>10</v>
      </c>
      <c r="N71" s="1504">
        <f t="shared" ref="N71:N77" si="57">E71+M71</f>
        <v>2022</v>
      </c>
      <c r="O71" s="1509">
        <f t="shared" ref="O71:O77" si="58">V70</f>
        <v>98231482.545123592</v>
      </c>
      <c r="P71" s="1510">
        <f t="shared" ref="P71:P77" si="59">O71+F71</f>
        <v>212185471.5883477</v>
      </c>
      <c r="Q71" s="1510">
        <f>(P71-10)/M71</f>
        <v>21218546.15883477</v>
      </c>
      <c r="R71" s="1512">
        <f t="shared" si="53"/>
        <v>2012</v>
      </c>
      <c r="S71" s="1508">
        <f>R71-R70</f>
        <v>1</v>
      </c>
      <c r="T71" s="1513">
        <f t="shared" si="54"/>
        <v>21218546.15883477</v>
      </c>
      <c r="U71" s="1499">
        <f t="shared" ref="U71:U77" si="60">E71</f>
        <v>2012</v>
      </c>
      <c r="V71" s="1514">
        <f t="shared" ref="V71:V77" si="61">IF(OR(AND(ISBLANK(D71),ISBLANK(F71)),ISTEXT(D71),ISTEXT(F71)),"",P71-T71)</f>
        <v>190966925.42951292</v>
      </c>
      <c r="W71" s="1515"/>
      <c r="X71" s="1516"/>
      <c r="Y71" s="1483"/>
      <c r="Z71" s="1517" t="s">
        <v>4141</v>
      </c>
      <c r="AA71" s="1518"/>
      <c r="AB71" s="1518"/>
      <c r="AC71" s="1519">
        <f>F79</f>
        <v>1548262079.648917</v>
      </c>
      <c r="AD71" s="1518"/>
      <c r="AE71" s="1518"/>
      <c r="AF71" s="1518"/>
      <c r="AG71" s="1518"/>
      <c r="AH71" s="1520"/>
      <c r="AI71" s="1521"/>
      <c r="AJ71" s="1522"/>
      <c r="AK71" s="1523"/>
      <c r="AL71" s="1516"/>
      <c r="AM71" s="1524"/>
      <c r="AN71" s="1516"/>
      <c r="AO71" s="1518"/>
      <c r="AP71" s="1525"/>
      <c r="AQ71" s="1521"/>
      <c r="AR71" s="1521"/>
      <c r="AS71" s="1518"/>
      <c r="AT71" s="1525"/>
      <c r="AU71" s="1521"/>
      <c r="AV71" s="1526"/>
      <c r="AW71" s="1518"/>
      <c r="AX71" s="1525"/>
      <c r="AY71" s="1521"/>
      <c r="AZ71" s="1527"/>
      <c r="BA71" s="1516"/>
      <c r="BB71" s="1528"/>
      <c r="BC71" s="1528"/>
      <c r="BF71" s="1530"/>
    </row>
    <row r="72" spans="1:58" s="1529" customFormat="1" ht="13.5" customHeight="1">
      <c r="A72" s="1967"/>
      <c r="B72" s="1531" t="str">
        <f>PENGELOMPOKAN!D119</f>
        <v>- Pek. Pengaspalan Jalan Desa Rantau Sialang</v>
      </c>
      <c r="C72" s="1532"/>
      <c r="D72" s="1500"/>
      <c r="E72" s="1501">
        <f t="shared" ref="E72:E77" si="62">E71+1</f>
        <v>2013</v>
      </c>
      <c r="F72" s="1502">
        <f>PENGELOMPOKAN!Q119</f>
        <v>1325162000</v>
      </c>
      <c r="G72" s="1499">
        <f t="shared" si="55"/>
        <v>9</v>
      </c>
      <c r="H72" s="1503"/>
      <c r="I72" s="1504">
        <f t="shared" si="52"/>
        <v>2023</v>
      </c>
      <c r="J72" s="1533">
        <f>F72/$F$71</f>
        <v>11.62892155971258</v>
      </c>
      <c r="K72" s="1506">
        <f t="shared" si="56"/>
        <v>10</v>
      </c>
      <c r="L72" s="1507">
        <f t="shared" ref="L72:L77" si="63">IF(OR(AND(ISBLANK(D72),ISBLANK(F72)),ISTEXT(D72),ISTEXT(F72)),"",IF(G72+K72&gt;$G$11,$G$11-G72,K72))</f>
        <v>1</v>
      </c>
      <c r="M72" s="1508">
        <f t="shared" ref="M72:M78" si="64">IF(OR(AND(ISBLANK(D72),ISBLANK(F72)),ISTEXT(D72),ISTEXT(F72)),"",G72+L72)</f>
        <v>10</v>
      </c>
      <c r="N72" s="1504">
        <f t="shared" si="57"/>
        <v>2023</v>
      </c>
      <c r="O72" s="1509">
        <f t="shared" si="58"/>
        <v>190966925.42951292</v>
      </c>
      <c r="P72" s="1510">
        <f t="shared" si="59"/>
        <v>1516128925.429513</v>
      </c>
      <c r="Q72" s="1510">
        <f t="shared" ref="Q72:Q77" si="65">(P72-10)/M72</f>
        <v>151612891.54295129</v>
      </c>
      <c r="R72" s="1512">
        <f t="shared" si="53"/>
        <v>2013</v>
      </c>
      <c r="S72" s="1508">
        <f>R72-R71</f>
        <v>1</v>
      </c>
      <c r="T72" s="1513">
        <f t="shared" si="54"/>
        <v>151612891.54295129</v>
      </c>
      <c r="U72" s="1499">
        <f t="shared" si="60"/>
        <v>2013</v>
      </c>
      <c r="V72" s="1514">
        <f t="shared" si="61"/>
        <v>1364516033.8865616</v>
      </c>
      <c r="W72" s="1515"/>
      <c r="X72" s="1521"/>
      <c r="Y72" s="1483"/>
      <c r="Z72" s="1517" t="s">
        <v>4142</v>
      </c>
      <c r="AA72" s="1534"/>
      <c r="AB72" s="1534"/>
      <c r="AC72" s="1519">
        <f>T79</f>
        <v>941810503.47711158</v>
      </c>
      <c r="AD72" s="1534"/>
      <c r="AE72" s="1534"/>
      <c r="AF72" s="1534"/>
      <c r="AG72" s="1534"/>
      <c r="AH72" s="1520"/>
      <c r="AI72" s="1521"/>
      <c r="AJ72" s="1522"/>
      <c r="AK72" s="1523"/>
      <c r="AL72" s="1516"/>
      <c r="AM72" s="1524"/>
      <c r="AN72" s="1516"/>
      <c r="AO72" s="1518"/>
      <c r="AP72" s="1525"/>
      <c r="AQ72" s="1521"/>
      <c r="AR72" s="1521"/>
      <c r="AS72" s="1518"/>
      <c r="AT72" s="1525"/>
      <c r="AU72" s="1521"/>
      <c r="AV72" s="1526"/>
      <c r="AW72" s="1518"/>
      <c r="AX72" s="1525"/>
      <c r="AY72" s="1521"/>
      <c r="AZ72" s="1527"/>
      <c r="BA72" s="1516"/>
      <c r="BB72" s="1528"/>
      <c r="BC72" s="1528"/>
      <c r="BF72" s="1530"/>
    </row>
    <row r="73" spans="1:58" s="1529" customFormat="1" ht="13.5" customHeight="1">
      <c r="A73" s="1967"/>
      <c r="B73" s="1498"/>
      <c r="C73" s="1499"/>
      <c r="D73" s="1500"/>
      <c r="E73" s="1501">
        <f t="shared" si="62"/>
        <v>2014</v>
      </c>
      <c r="F73" s="1502">
        <v>0</v>
      </c>
      <c r="G73" s="1499">
        <f t="shared" si="55"/>
        <v>9</v>
      </c>
      <c r="H73" s="1503"/>
      <c r="I73" s="1504">
        <f t="shared" si="52"/>
        <v>2023</v>
      </c>
      <c r="J73" s="1533">
        <f>F73/$F$11</f>
        <v>0</v>
      </c>
      <c r="K73" s="1506">
        <f t="shared" si="56"/>
        <v>0</v>
      </c>
      <c r="L73" s="1507">
        <f t="shared" si="63"/>
        <v>0</v>
      </c>
      <c r="M73" s="1508">
        <f t="shared" si="64"/>
        <v>9</v>
      </c>
      <c r="N73" s="1504">
        <f t="shared" si="57"/>
        <v>2023</v>
      </c>
      <c r="O73" s="1509">
        <f t="shared" si="58"/>
        <v>1364516033.8865616</v>
      </c>
      <c r="P73" s="1510">
        <f t="shared" si="59"/>
        <v>1364516033.8865616</v>
      </c>
      <c r="Q73" s="1510">
        <f t="shared" si="65"/>
        <v>151612891.54295129</v>
      </c>
      <c r="R73" s="1512">
        <f t="shared" si="53"/>
        <v>2014</v>
      </c>
      <c r="S73" s="1508">
        <f>R73-R72</f>
        <v>1</v>
      </c>
      <c r="T73" s="1513">
        <f t="shared" si="54"/>
        <v>151612891.54295129</v>
      </c>
      <c r="U73" s="1499">
        <f t="shared" si="60"/>
        <v>2014</v>
      </c>
      <c r="V73" s="1514">
        <f t="shared" si="61"/>
        <v>1212903142.3436103</v>
      </c>
      <c r="W73" s="1515"/>
      <c r="X73" s="1521"/>
      <c r="Y73" s="1483"/>
      <c r="Z73" s="1536" t="s">
        <v>4143</v>
      </c>
      <c r="AA73" s="1518"/>
      <c r="AB73" s="1518"/>
      <c r="AC73" s="1519">
        <f>AC71-AC72</f>
        <v>606451576.17180538</v>
      </c>
      <c r="AD73" s="1518"/>
      <c r="AE73" s="1518"/>
      <c r="AF73" s="1518"/>
      <c r="AG73" s="1518"/>
      <c r="AH73" s="1520"/>
      <c r="AI73" s="1521"/>
      <c r="AJ73" s="1522"/>
      <c r="AK73" s="1523"/>
      <c r="AL73" s="1516"/>
      <c r="AM73" s="1524"/>
      <c r="AN73" s="1516"/>
      <c r="AO73" s="1518"/>
      <c r="AP73" s="1525"/>
      <c r="AQ73" s="1521"/>
      <c r="AR73" s="1521"/>
      <c r="AS73" s="1518"/>
      <c r="AT73" s="1525"/>
      <c r="AU73" s="1521"/>
      <c r="AV73" s="1526"/>
      <c r="AW73" s="1518"/>
      <c r="AX73" s="1525"/>
      <c r="AY73" s="1521"/>
      <c r="AZ73" s="1527"/>
      <c r="BA73" s="1516"/>
      <c r="BB73" s="1528"/>
      <c r="BC73" s="1528"/>
      <c r="BF73" s="1530"/>
    </row>
    <row r="74" spans="1:58" s="1529" customFormat="1" ht="13.5" customHeight="1">
      <c r="A74" s="1538"/>
      <c r="B74" s="1498"/>
      <c r="C74" s="1499"/>
      <c r="D74" s="1500"/>
      <c r="E74" s="1501">
        <f t="shared" si="62"/>
        <v>2015</v>
      </c>
      <c r="F74" s="1502">
        <v>0</v>
      </c>
      <c r="G74" s="1499">
        <f t="shared" si="55"/>
        <v>8</v>
      </c>
      <c r="H74" s="1503"/>
      <c r="I74" s="1504">
        <f t="shared" si="52"/>
        <v>2023</v>
      </c>
      <c r="J74" s="1533">
        <f>F74/$F$11</f>
        <v>0</v>
      </c>
      <c r="K74" s="1506">
        <f t="shared" si="56"/>
        <v>0</v>
      </c>
      <c r="L74" s="1507">
        <f t="shared" si="63"/>
        <v>0</v>
      </c>
      <c r="M74" s="1508">
        <f t="shared" si="64"/>
        <v>8</v>
      </c>
      <c r="N74" s="1504">
        <f t="shared" si="57"/>
        <v>2023</v>
      </c>
      <c r="O74" s="1509">
        <f t="shared" si="58"/>
        <v>1212903142.3436103</v>
      </c>
      <c r="P74" s="1510">
        <f t="shared" si="59"/>
        <v>1212903142.3436103</v>
      </c>
      <c r="Q74" s="1510">
        <f t="shared" si="65"/>
        <v>151612891.54295129</v>
      </c>
      <c r="R74" s="1512">
        <f t="shared" si="53"/>
        <v>2015</v>
      </c>
      <c r="S74" s="1508">
        <f t="shared" ref="S74:S77" si="66">R74-R73</f>
        <v>1</v>
      </c>
      <c r="T74" s="1513">
        <f t="shared" si="54"/>
        <v>151612891.54295129</v>
      </c>
      <c r="U74" s="1499">
        <f t="shared" si="60"/>
        <v>2015</v>
      </c>
      <c r="V74" s="1514">
        <f t="shared" si="61"/>
        <v>1061290250.8006589</v>
      </c>
      <c r="W74" s="1515"/>
      <c r="X74" s="1521"/>
      <c r="Y74" s="1483"/>
      <c r="Z74" s="1601" t="s">
        <v>4144</v>
      </c>
      <c r="AA74" s="1541"/>
      <c r="AB74" s="1541"/>
      <c r="AC74" s="1602">
        <f>AC73-V77</f>
        <v>0</v>
      </c>
      <c r="AD74" s="1518"/>
      <c r="AE74" s="1518"/>
      <c r="AF74" s="1518"/>
      <c r="AG74" s="1518"/>
      <c r="AH74" s="1520"/>
      <c r="AI74" s="1521"/>
      <c r="AJ74" s="1522"/>
      <c r="AK74" s="1523"/>
      <c r="AL74" s="1516"/>
      <c r="AM74" s="1524"/>
      <c r="AN74" s="1516"/>
      <c r="AO74" s="1518"/>
      <c r="AP74" s="1525"/>
      <c r="AQ74" s="1521"/>
      <c r="AR74" s="1521"/>
      <c r="AS74" s="1518"/>
      <c r="AT74" s="1525"/>
      <c r="AU74" s="1521"/>
      <c r="AV74" s="1526"/>
      <c r="AW74" s="1518"/>
      <c r="AX74" s="1525"/>
      <c r="AY74" s="1521"/>
      <c r="AZ74" s="1527"/>
      <c r="BA74" s="1516"/>
      <c r="BB74" s="1528"/>
      <c r="BC74" s="1528"/>
      <c r="BF74" s="1530"/>
    </row>
    <row r="75" spans="1:58" s="1529" customFormat="1" ht="13.5" customHeight="1">
      <c r="A75" s="1538"/>
      <c r="B75" s="1539" t="s">
        <v>841</v>
      </c>
      <c r="C75" s="1539" t="s">
        <v>841</v>
      </c>
      <c r="D75" s="1500"/>
      <c r="E75" s="1501">
        <f t="shared" si="62"/>
        <v>2016</v>
      </c>
      <c r="F75" s="1502">
        <v>0</v>
      </c>
      <c r="G75" s="1499">
        <f t="shared" si="55"/>
        <v>7</v>
      </c>
      <c r="H75" s="1503"/>
      <c r="I75" s="1504">
        <f t="shared" si="52"/>
        <v>2023</v>
      </c>
      <c r="J75" s="1533">
        <f>F75/$F$11</f>
        <v>0</v>
      </c>
      <c r="K75" s="1506">
        <f t="shared" si="56"/>
        <v>0</v>
      </c>
      <c r="L75" s="1507">
        <f t="shared" si="63"/>
        <v>0</v>
      </c>
      <c r="M75" s="1508">
        <f t="shared" si="64"/>
        <v>7</v>
      </c>
      <c r="N75" s="1504">
        <f t="shared" si="57"/>
        <v>2023</v>
      </c>
      <c r="O75" s="1509">
        <f t="shared" si="58"/>
        <v>1061290250.8006589</v>
      </c>
      <c r="P75" s="1510">
        <f t="shared" si="59"/>
        <v>1061290250.8006589</v>
      </c>
      <c r="Q75" s="1510">
        <f t="shared" si="65"/>
        <v>151612891.54295129</v>
      </c>
      <c r="R75" s="1512">
        <f t="shared" si="53"/>
        <v>2016</v>
      </c>
      <c r="S75" s="1508">
        <f t="shared" si="66"/>
        <v>1</v>
      </c>
      <c r="T75" s="1513">
        <f t="shared" si="54"/>
        <v>151612891.54295129</v>
      </c>
      <c r="U75" s="1499">
        <f t="shared" si="60"/>
        <v>2016</v>
      </c>
      <c r="V75" s="1514">
        <f t="shared" si="61"/>
        <v>909677359.2577076</v>
      </c>
      <c r="W75" s="1515"/>
      <c r="X75" s="1521"/>
      <c r="Y75" s="1483"/>
      <c r="Z75" s="1543"/>
      <c r="AA75" s="1518"/>
      <c r="AB75" s="1518"/>
      <c r="AC75" s="1518"/>
      <c r="AD75" s="1518"/>
      <c r="AE75" s="1518"/>
      <c r="AF75" s="1518"/>
      <c r="AG75" s="1518"/>
      <c r="AH75" s="1520"/>
      <c r="AI75" s="1521"/>
      <c r="AJ75" s="1522"/>
      <c r="AK75" s="1523"/>
      <c r="AL75" s="1516"/>
      <c r="AM75" s="1524"/>
      <c r="AN75" s="1516"/>
      <c r="AO75" s="1518"/>
      <c r="AP75" s="1525"/>
      <c r="AQ75" s="1521"/>
      <c r="AR75" s="1521"/>
      <c r="AS75" s="1518"/>
      <c r="AT75" s="1525"/>
      <c r="AU75" s="1521"/>
      <c r="AV75" s="1526"/>
      <c r="AW75" s="1518"/>
      <c r="AX75" s="1525"/>
      <c r="AY75" s="1521"/>
      <c r="AZ75" s="1527"/>
      <c r="BA75" s="1516"/>
      <c r="BB75" s="1528"/>
      <c r="BC75" s="1528"/>
      <c r="BF75" s="1530"/>
    </row>
    <row r="76" spans="1:58" s="1529" customFormat="1" ht="13.5" customHeight="1">
      <c r="A76" s="1538"/>
      <c r="B76" s="1498"/>
      <c r="C76" s="1499"/>
      <c r="D76" s="1500"/>
      <c r="E76" s="1501">
        <f t="shared" si="62"/>
        <v>2017</v>
      </c>
      <c r="F76" s="1502">
        <v>0</v>
      </c>
      <c r="G76" s="1499">
        <f t="shared" si="55"/>
        <v>6</v>
      </c>
      <c r="H76" s="1503"/>
      <c r="I76" s="1504">
        <f t="shared" si="52"/>
        <v>2023</v>
      </c>
      <c r="J76" s="1533">
        <f>F76/$F$11</f>
        <v>0</v>
      </c>
      <c r="K76" s="1506">
        <f t="shared" si="56"/>
        <v>0</v>
      </c>
      <c r="L76" s="1507">
        <f t="shared" si="63"/>
        <v>0</v>
      </c>
      <c r="M76" s="1508">
        <f t="shared" si="64"/>
        <v>6</v>
      </c>
      <c r="N76" s="1504">
        <f t="shared" si="57"/>
        <v>2023</v>
      </c>
      <c r="O76" s="1509">
        <f t="shared" si="58"/>
        <v>909677359.2577076</v>
      </c>
      <c r="P76" s="1510">
        <f t="shared" si="59"/>
        <v>909677359.2577076</v>
      </c>
      <c r="Q76" s="1510">
        <f t="shared" si="65"/>
        <v>151612891.54295126</v>
      </c>
      <c r="R76" s="1512">
        <f t="shared" si="53"/>
        <v>2017</v>
      </c>
      <c r="S76" s="1508">
        <f t="shared" si="66"/>
        <v>1</v>
      </c>
      <c r="T76" s="1513">
        <f t="shared" si="54"/>
        <v>151612891.54295126</v>
      </c>
      <c r="U76" s="1499">
        <f t="shared" si="60"/>
        <v>2017</v>
      </c>
      <c r="V76" s="1514">
        <f t="shared" si="61"/>
        <v>758064467.71475637</v>
      </c>
      <c r="W76" s="1515"/>
      <c r="X76" s="1543"/>
      <c r="Y76" s="1483"/>
      <c r="Z76" s="1543"/>
      <c r="AA76" s="1518"/>
      <c r="AB76" s="1543"/>
      <c r="AC76" s="1518"/>
      <c r="AD76" s="1518"/>
      <c r="AE76" s="1518"/>
      <c r="AF76" s="1518"/>
      <c r="AG76" s="1518"/>
      <c r="AH76" s="1520"/>
      <c r="AI76" s="1521"/>
      <c r="AJ76" s="1522"/>
      <c r="AK76" s="1523"/>
      <c r="AL76" s="1516"/>
      <c r="AM76" s="1524"/>
      <c r="AN76" s="1516"/>
      <c r="AO76" s="1518"/>
      <c r="AP76" s="1525"/>
      <c r="AQ76" s="1521"/>
      <c r="AR76" s="1521"/>
      <c r="AS76" s="1518"/>
      <c r="AT76" s="1525"/>
      <c r="AU76" s="1521"/>
      <c r="AV76" s="1526"/>
      <c r="AW76" s="1518"/>
      <c r="AX76" s="1525"/>
      <c r="AY76" s="1521"/>
      <c r="AZ76" s="1527"/>
      <c r="BA76" s="1516"/>
      <c r="BB76" s="1528"/>
      <c r="BC76" s="1528"/>
      <c r="BF76" s="1530"/>
    </row>
    <row r="77" spans="1:58" s="1529" customFormat="1" ht="13.5" customHeight="1">
      <c r="A77" s="1538"/>
      <c r="B77" s="1498"/>
      <c r="C77" s="1499"/>
      <c r="D77" s="1500"/>
      <c r="E77" s="1501">
        <f t="shared" si="62"/>
        <v>2018</v>
      </c>
      <c r="F77" s="1502">
        <v>0</v>
      </c>
      <c r="G77" s="1499">
        <f t="shared" si="55"/>
        <v>5</v>
      </c>
      <c r="H77" s="1503"/>
      <c r="I77" s="1504">
        <f t="shared" si="52"/>
        <v>2023</v>
      </c>
      <c r="J77" s="1533">
        <f t="shared" ref="J77" si="67">F77/$F$11</f>
        <v>0</v>
      </c>
      <c r="K77" s="1506">
        <f t="shared" si="56"/>
        <v>0</v>
      </c>
      <c r="L77" s="1507">
        <f t="shared" si="63"/>
        <v>0</v>
      </c>
      <c r="M77" s="1508">
        <f t="shared" si="64"/>
        <v>5</v>
      </c>
      <c r="N77" s="1504">
        <f t="shared" si="57"/>
        <v>2023</v>
      </c>
      <c r="O77" s="1509">
        <f t="shared" si="58"/>
        <v>758064467.71475637</v>
      </c>
      <c r="P77" s="1510">
        <f t="shared" si="59"/>
        <v>758064467.71475637</v>
      </c>
      <c r="Q77" s="1510">
        <f t="shared" si="65"/>
        <v>151612891.54295129</v>
      </c>
      <c r="R77" s="1512">
        <f t="shared" si="53"/>
        <v>2018</v>
      </c>
      <c r="S77" s="1508">
        <f t="shared" si="66"/>
        <v>1</v>
      </c>
      <c r="T77" s="1513">
        <f t="shared" si="54"/>
        <v>151612891.54295129</v>
      </c>
      <c r="U77" s="1499">
        <f t="shared" si="60"/>
        <v>2018</v>
      </c>
      <c r="V77" s="1514">
        <f t="shared" si="61"/>
        <v>606451576.17180514</v>
      </c>
      <c r="W77" s="1515"/>
      <c r="X77" s="1543"/>
      <c r="Y77" s="1483"/>
      <c r="Z77" s="1543"/>
      <c r="AA77" s="1518"/>
      <c r="AB77" s="1543"/>
      <c r="AC77" s="1518"/>
      <c r="AD77" s="1518"/>
      <c r="AE77" s="1518"/>
      <c r="AF77" s="1518"/>
      <c r="AG77" s="1518"/>
      <c r="AH77" s="1520"/>
      <c r="AI77" s="1521"/>
      <c r="AJ77" s="1522"/>
      <c r="AK77" s="1523"/>
      <c r="AL77" s="1516"/>
      <c r="AM77" s="1524"/>
      <c r="AN77" s="1516"/>
      <c r="AO77" s="1518"/>
      <c r="AP77" s="1525"/>
      <c r="AQ77" s="1521"/>
      <c r="AR77" s="1521"/>
      <c r="AS77" s="1518"/>
      <c r="AT77" s="1525"/>
      <c r="AU77" s="1521"/>
      <c r="AV77" s="1526"/>
      <c r="AW77" s="1518"/>
      <c r="AX77" s="1525"/>
      <c r="AY77" s="1521"/>
      <c r="AZ77" s="1527"/>
      <c r="BA77" s="1516"/>
      <c r="BB77" s="1528"/>
      <c r="BC77" s="1528"/>
      <c r="BF77" s="1530"/>
    </row>
    <row r="78" spans="1:58" s="1529" customFormat="1" ht="13.5" customHeight="1">
      <c r="A78" s="1538"/>
      <c r="B78" s="1498"/>
      <c r="C78" s="1499"/>
      <c r="D78" s="1500"/>
      <c r="E78" s="1512"/>
      <c r="F78" s="1502"/>
      <c r="G78" s="1506" t="str">
        <f>IF(OR(AND(ISBLANK(D78),ISBLANK(F78)),ISTEXT(D78),ISTEXT(F78)),"",IF(#REF!-(YEAR(D78)-YEAR(#REF!))&lt;0,0,#REF!-(YEAR(D78)-YEAR(#REF!))))</f>
        <v/>
      </c>
      <c r="H78" s="1503" t="str">
        <f>IF(OR(AND(ISBLANK(D78),ISBLANK(F78)),ISTEXT(D78),ISTEXT(F78)),"",IF(#REF!-D78&lt;0,0,#REF!-D78))</f>
        <v/>
      </c>
      <c r="I78" s="1544" t="str">
        <f>IF(OR(AND(ISBLANK(D78),ISBLANK(F78)),ISTEXT(D78),ISTEXT(F78)),"",#REF!)</f>
        <v/>
      </c>
      <c r="J78" s="1544"/>
      <c r="K78" s="1506" t="str">
        <f>IF(OR(AND(ISBLANK(D78),ISBLANK(F78)),ISTEXT(D78),ISTEXT(F78)),"",ROUNDDOWN(F78/SUM($F$53:F76)*$G$53,0))</f>
        <v/>
      </c>
      <c r="L78" s="1507" t="str">
        <f>IF(OR(AND(ISBLANK(D78),ISBLANK(F78)),ISTEXT(D78),ISTEXT(F78)),"",IF(G78+K78&gt;$G$53,$G$53-G78,K78))</f>
        <v/>
      </c>
      <c r="M78" s="1508" t="str">
        <f t="shared" si="64"/>
        <v/>
      </c>
      <c r="N78" s="1544" t="str">
        <f t="shared" ref="N78" si="68">IF(OR(AND(ISBLANK(D78),ISBLANK(F78)),ISTEXT(D78),ISTEXT(F78)),"",DATE(YEAR($I78)+L78,MONTH($I78),DAY($I78)))</f>
        <v/>
      </c>
      <c r="O78" s="1545" t="str">
        <f>IF(OR(AND(ISBLANK(D78),ISBLANK(F78)),ISTEXT(D78),ISTEXT(F78)),"",#REF!-#REF!*(IF(I78&lt;D78,I78,D78)-#REF!))</f>
        <v/>
      </c>
      <c r="P78" s="1546" t="str">
        <f>IF(OR(AND(ISBLANK(D78),ISBLANK(F78)),ISTEXT(D78),ISTEXT(F78)),"",O78+F78)</f>
        <v/>
      </c>
      <c r="Q78" s="1547" t="str">
        <f>IF(OR(AND(ISBLANK(D78),ISBLANK(F78)),ISTEXT(D78),ISTEXT(F78)),"",IF(OR(D78&lt;DATE(2004,12,31),#REF!=0),0,P78/#REF!))</f>
        <v/>
      </c>
      <c r="R78" s="1548" t="str">
        <f>IF(OR(AND(ISBLANK(D78),ISBLANK(F78)),ISTEXT(D78),ISTEXT(F78)),"",IF(YEAR(D78)&lt;=YEAR(#REF!),"-",YEAR(D78)-1))</f>
        <v/>
      </c>
      <c r="S78" s="1548"/>
      <c r="T78" s="1549" t="str">
        <f>IF(OR(AND(ISBLANK(D78),ISBLANK(F78)),ISTEXT(D78),ISTEXT(F78)),"",IF(AND(I78&lt;=DATE(2004,12,31),D78&gt;I78),SUM($F78:F78),#REF!+#REF!+#REF!*IF(YEAR(D78)&lt;=YEAR(#REF!),0,(IF(DATE(YEAR(D78)-1,12,31)&gt;I78,I78,DATE(YEAR(D78)-1,12,31))-#REF!))))</f>
        <v/>
      </c>
      <c r="U78" s="1550" t="str">
        <f t="shared" ref="U78" si="69">IF(OR(AND(ISBLANK(D78),ISBLANK(F78)),ISTEXT(D78),ISTEXT(F78)),"",IF(YEAR(D78)=YEAR(D79),D79,DATE(YEAR(D78),12,31)))</f>
        <v/>
      </c>
      <c r="V78" s="1549" t="str">
        <f>IF(OR(AND(ISBLANK(D78),ISBLANK(F78)),ISTEXT(D78),ISTEXT(F78)),"",IF(P78=0,0,IF(AND(I78&lt;=DATE(2004,12,31),D78&gt;=I78),P78-T78,P78-#REF!)))</f>
        <v/>
      </c>
      <c r="W78" s="1551" t="str">
        <f>IF(OR(AND(ISBLANK(D78),ISBLANK(F78)),ISTEXT(D78),ISTEXT(F78)),"",$C$53&amp;"//"&amp;TEXT($D$53,"dd-mmm-yyyy")&amp;"//"&amp;#REF!)</f>
        <v/>
      </c>
      <c r="X78" s="1518"/>
      <c r="Y78" s="1518"/>
      <c r="Z78" s="1518"/>
      <c r="AA78" s="1518"/>
      <c r="AB78" s="1518"/>
      <c r="AC78" s="1518"/>
      <c r="AD78" s="1518"/>
      <c r="AE78" s="1518"/>
      <c r="AF78" s="1518"/>
      <c r="AG78" s="1518"/>
      <c r="AH78" s="1520"/>
      <c r="AI78" s="1521"/>
      <c r="AJ78" s="1522"/>
      <c r="AK78" s="1523"/>
      <c r="AL78" s="1516"/>
      <c r="AM78" s="1524"/>
      <c r="AN78" s="1516"/>
      <c r="AO78" s="1518"/>
      <c r="AP78" s="1525"/>
      <c r="AQ78" s="1521"/>
      <c r="AR78" s="1521"/>
      <c r="AS78" s="1518"/>
      <c r="AT78" s="1525"/>
      <c r="AU78" s="1521"/>
      <c r="AV78" s="1526"/>
      <c r="AW78" s="1518"/>
      <c r="AX78" s="1525"/>
      <c r="AY78" s="1521"/>
      <c r="AZ78" s="1527"/>
      <c r="BA78" s="1516"/>
      <c r="BB78" s="1528"/>
      <c r="BC78" s="1528"/>
      <c r="BF78" s="1530"/>
    </row>
    <row r="79" spans="1:58" s="1576" customFormat="1" ht="13.5" customHeight="1">
      <c r="A79" s="1985" t="s">
        <v>2</v>
      </c>
      <c r="B79" s="1986"/>
      <c r="C79" s="1986"/>
      <c r="D79" s="1986"/>
      <c r="E79" s="1987"/>
      <c r="F79" s="1552">
        <f>SUM(F70:F78)</f>
        <v>1548262079.648917</v>
      </c>
      <c r="G79" s="1553"/>
      <c r="H79" s="1554"/>
      <c r="I79" s="1555"/>
      <c r="J79" s="1555"/>
      <c r="K79" s="1553"/>
      <c r="L79" s="1556"/>
      <c r="M79" s="1557"/>
      <c r="N79" s="1555"/>
      <c r="O79" s="1558"/>
      <c r="P79" s="1559"/>
      <c r="Q79" s="1560"/>
      <c r="R79" s="1561"/>
      <c r="S79" s="1561"/>
      <c r="T79" s="1559">
        <f>SUM(T70:T78)</f>
        <v>941810503.47711158</v>
      </c>
      <c r="U79" s="1562"/>
      <c r="V79" s="1563"/>
      <c r="W79" s="1564"/>
      <c r="X79" s="1565"/>
      <c r="Y79" s="1565"/>
      <c r="Z79" s="1565"/>
      <c r="AA79" s="1565"/>
      <c r="AB79" s="1565"/>
      <c r="AC79" s="1565"/>
      <c r="AD79" s="1565"/>
      <c r="AE79" s="1565"/>
      <c r="AF79" s="1565"/>
      <c r="AG79" s="1565"/>
      <c r="AH79" s="1566"/>
      <c r="AI79" s="1567"/>
      <c r="AJ79" s="1568"/>
      <c r="AK79" s="1569"/>
      <c r="AL79" s="1570"/>
      <c r="AM79" s="1571"/>
      <c r="AN79" s="1570"/>
      <c r="AO79" s="1565"/>
      <c r="AP79" s="1572"/>
      <c r="AQ79" s="1567"/>
      <c r="AR79" s="1567"/>
      <c r="AS79" s="1565"/>
      <c r="AT79" s="1572"/>
      <c r="AU79" s="1567"/>
      <c r="AV79" s="1573"/>
      <c r="AW79" s="1565"/>
      <c r="AX79" s="1572"/>
      <c r="AY79" s="1567"/>
      <c r="AZ79" s="1574"/>
      <c r="BA79" s="1570"/>
      <c r="BB79" s="1575"/>
      <c r="BC79" s="1575"/>
      <c r="BF79" s="1577"/>
    </row>
    <row r="82" spans="1:58" s="1444" customFormat="1" ht="13.5" customHeight="1">
      <c r="A82" s="1988" t="s">
        <v>4168</v>
      </c>
      <c r="B82" s="1988"/>
      <c r="C82" s="1988"/>
      <c r="D82" s="1988"/>
      <c r="E82" s="1442"/>
      <c r="F82" s="1443"/>
      <c r="H82" s="1445"/>
      <c r="I82" s="1446"/>
      <c r="J82" s="1446"/>
      <c r="T82" s="1447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</row>
    <row r="83" spans="1:58" s="1456" customFormat="1" ht="13.5" customHeight="1">
      <c r="A83" s="1971" t="s">
        <v>0</v>
      </c>
      <c r="B83" s="1971" t="s">
        <v>903</v>
      </c>
      <c r="C83" s="1971" t="s">
        <v>877</v>
      </c>
      <c r="D83" s="1971" t="s">
        <v>4121</v>
      </c>
      <c r="E83" s="1971"/>
      <c r="F83" s="1989" t="s">
        <v>4122</v>
      </c>
      <c r="G83" s="1971" t="s">
        <v>4163</v>
      </c>
      <c r="H83" s="1971"/>
      <c r="I83" s="1971" t="s">
        <v>4165</v>
      </c>
      <c r="J83" s="1982" t="s">
        <v>4125</v>
      </c>
      <c r="K83" s="1971" t="s">
        <v>4126</v>
      </c>
      <c r="L83" s="1971" t="s">
        <v>4127</v>
      </c>
      <c r="M83" s="1980" t="s">
        <v>4128</v>
      </c>
      <c r="N83" s="1971" t="s">
        <v>4129</v>
      </c>
      <c r="O83" s="1972" t="s">
        <v>4130</v>
      </c>
      <c r="P83" s="1973"/>
      <c r="Q83" s="1449" t="s">
        <v>4166</v>
      </c>
      <c r="R83" s="1972" t="s">
        <v>4132</v>
      </c>
      <c r="S83" s="1974"/>
      <c r="T83" s="1973"/>
      <c r="U83" s="1975" t="s">
        <v>4133</v>
      </c>
      <c r="V83" s="1975"/>
      <c r="W83" s="1976" t="s">
        <v>2840</v>
      </c>
      <c r="X83" s="1979"/>
      <c r="Y83" s="1450"/>
      <c r="Z83" s="1451"/>
      <c r="AA83" s="1451"/>
      <c r="AB83" s="1451"/>
      <c r="AC83" s="1451"/>
      <c r="AD83" s="1451"/>
      <c r="AE83" s="1451"/>
      <c r="AF83" s="1451"/>
      <c r="AG83" s="1451"/>
      <c r="AH83" s="1452"/>
      <c r="AI83" s="1452"/>
      <c r="AJ83" s="1452"/>
      <c r="AK83" s="1452"/>
      <c r="AL83" s="1453"/>
      <c r="AM83" s="1452"/>
      <c r="AN83" s="1452"/>
      <c r="AO83" s="1451"/>
      <c r="AP83" s="1452"/>
      <c r="AQ83" s="1452"/>
      <c r="AR83" s="1452"/>
      <c r="AS83" s="1451"/>
      <c r="AT83" s="1452"/>
      <c r="AU83" s="1452"/>
      <c r="AV83" s="1452"/>
      <c r="AW83" s="1451"/>
      <c r="AX83" s="1452"/>
      <c r="AY83" s="1452"/>
      <c r="AZ83" s="1452"/>
      <c r="BA83" s="1454"/>
      <c r="BB83" s="1455"/>
      <c r="BC83" s="1455"/>
    </row>
    <row r="84" spans="1:58" s="1456" customFormat="1" ht="16">
      <c r="A84" s="1971"/>
      <c r="B84" s="1971"/>
      <c r="C84" s="1971"/>
      <c r="D84" s="1971"/>
      <c r="E84" s="1971"/>
      <c r="F84" s="1989"/>
      <c r="G84" s="1971"/>
      <c r="H84" s="1971"/>
      <c r="I84" s="1971"/>
      <c r="J84" s="1983"/>
      <c r="K84" s="1971"/>
      <c r="L84" s="1971"/>
      <c r="M84" s="1981"/>
      <c r="N84" s="1971"/>
      <c r="O84" s="1976" t="s">
        <v>4134</v>
      </c>
      <c r="P84" s="1976" t="s">
        <v>4135</v>
      </c>
      <c r="Q84" s="1980" t="s">
        <v>4122</v>
      </c>
      <c r="R84" s="1980" t="s">
        <v>4136</v>
      </c>
      <c r="S84" s="1982" t="s">
        <v>4137</v>
      </c>
      <c r="T84" s="1980" t="s">
        <v>4122</v>
      </c>
      <c r="U84" s="1975"/>
      <c r="V84" s="1975"/>
      <c r="W84" s="1977"/>
      <c r="X84" s="1979"/>
      <c r="Y84" s="1450"/>
      <c r="Z84" s="1451"/>
      <c r="AA84" s="1451"/>
      <c r="AB84" s="1451"/>
      <c r="AC84" s="1451"/>
      <c r="AD84" s="1451"/>
      <c r="AE84" s="1451"/>
      <c r="AF84" s="1451"/>
      <c r="AG84" s="1451"/>
      <c r="AH84" s="1452"/>
      <c r="AI84" s="1452"/>
      <c r="AJ84" s="1451"/>
      <c r="AK84" s="1452"/>
      <c r="AL84" s="1453"/>
      <c r="AM84" s="1452"/>
      <c r="AN84" s="1452"/>
      <c r="AO84" s="1457"/>
      <c r="AP84" s="1452"/>
      <c r="AQ84" s="1452"/>
      <c r="AR84" s="1452"/>
      <c r="AS84" s="1457"/>
      <c r="AT84" s="1452"/>
      <c r="AU84" s="1452"/>
      <c r="AV84" s="1452"/>
      <c r="AW84" s="1457"/>
      <c r="AX84" s="1452"/>
      <c r="AY84" s="1452"/>
      <c r="AZ84" s="1452"/>
      <c r="BA84" s="1454"/>
      <c r="BB84" s="1455"/>
      <c r="BC84" s="1455"/>
    </row>
    <row r="85" spans="1:58" s="1456" customFormat="1" ht="21.75" customHeight="1">
      <c r="A85" s="1971"/>
      <c r="B85" s="1971"/>
      <c r="C85" s="1971"/>
      <c r="D85" s="1458" t="s">
        <v>883</v>
      </c>
      <c r="E85" s="1459" t="s">
        <v>874</v>
      </c>
      <c r="F85" s="1989"/>
      <c r="G85" s="1460" t="s">
        <v>874</v>
      </c>
      <c r="H85" s="1460" t="s">
        <v>4138</v>
      </c>
      <c r="I85" s="1971"/>
      <c r="J85" s="1984"/>
      <c r="K85" s="1461" t="s">
        <v>874</v>
      </c>
      <c r="L85" s="1461" t="s">
        <v>874</v>
      </c>
      <c r="M85" s="1460" t="s">
        <v>874</v>
      </c>
      <c r="N85" s="1971"/>
      <c r="O85" s="1978"/>
      <c r="P85" s="1978"/>
      <c r="Q85" s="1981"/>
      <c r="R85" s="1981"/>
      <c r="S85" s="1984"/>
      <c r="T85" s="1981"/>
      <c r="U85" s="1460" t="s">
        <v>4139</v>
      </c>
      <c r="V85" s="1460" t="s">
        <v>4122</v>
      </c>
      <c r="W85" s="1978"/>
      <c r="X85" s="1462"/>
      <c r="Y85" s="1462"/>
      <c r="Z85" s="1451"/>
      <c r="AA85" s="1451"/>
      <c r="AB85" s="1451"/>
      <c r="AC85" s="1451"/>
      <c r="AD85" s="1451"/>
      <c r="AE85" s="1451"/>
      <c r="AF85" s="1451"/>
      <c r="AG85" s="1451"/>
      <c r="AH85" s="1452"/>
      <c r="AI85" s="1457"/>
      <c r="AJ85" s="1457"/>
      <c r="AK85" s="1452"/>
      <c r="AL85" s="1453"/>
      <c r="AM85" s="1457"/>
      <c r="AN85" s="1452"/>
      <c r="AO85" s="1457"/>
      <c r="AP85" s="1457"/>
      <c r="AQ85" s="1452"/>
      <c r="AR85" s="1452"/>
      <c r="AS85" s="1457"/>
      <c r="AT85" s="1457"/>
      <c r="AU85" s="1452"/>
      <c r="AV85" s="1452"/>
      <c r="AW85" s="1457"/>
      <c r="AX85" s="1457"/>
      <c r="AY85" s="1452"/>
      <c r="AZ85" s="1452"/>
      <c r="BA85" s="1454"/>
      <c r="BB85" s="1455"/>
      <c r="BC85" s="1455"/>
    </row>
    <row r="86" spans="1:58" s="1496" customFormat="1" ht="13.5" customHeight="1">
      <c r="A86" s="1967">
        <v>1</v>
      </c>
      <c r="B86" s="1604" t="str">
        <f>PENGELOMPOKAN!D120</f>
        <v>Pek. peningkatan jl. menuju obyek wisata air panas</v>
      </c>
      <c r="C86" s="1467">
        <v>41301</v>
      </c>
      <c r="D86" s="1468"/>
      <c r="E86" s="1469">
        <f>PENGELOMPOKAN!L120</f>
        <v>2011</v>
      </c>
      <c r="F86" s="1599">
        <f>PENGELOMPOKAN!Q120</f>
        <v>94704593.382169068</v>
      </c>
      <c r="G86" s="1470">
        <f>VLOOKUP(C86,'[32]umur ekonomis'!$A$1:$C$79,3)</f>
        <v>10</v>
      </c>
      <c r="H86" s="1471"/>
      <c r="I86" s="1472">
        <f t="shared" ref="I86:I93" si="70">E86+M86</f>
        <v>2021</v>
      </c>
      <c r="J86" s="1473"/>
      <c r="K86" s="1470"/>
      <c r="L86" s="1474">
        <f>IF(G86+K86&gt;$G86,$G86-G86,K86)</f>
        <v>0</v>
      </c>
      <c r="M86" s="1475">
        <f>G86+L86</f>
        <v>10</v>
      </c>
      <c r="N86" s="1472">
        <f>E86+M86</f>
        <v>2021</v>
      </c>
      <c r="O86" s="1476">
        <f>F86</f>
        <v>94704593.382169068</v>
      </c>
      <c r="P86" s="1477">
        <v>0</v>
      </c>
      <c r="Q86" s="1477">
        <f>(O86-10)/M86</f>
        <v>9470458.3382169064</v>
      </c>
      <c r="R86" s="1478">
        <f t="shared" ref="R86:R93" si="71">E86</f>
        <v>2011</v>
      </c>
      <c r="S86" s="1479">
        <v>1</v>
      </c>
      <c r="T86" s="1480">
        <f t="shared" ref="T86:T93" si="72">Q86*S86</f>
        <v>9470458.3382169064</v>
      </c>
      <c r="U86" s="1472">
        <f>E86</f>
        <v>2011</v>
      </c>
      <c r="V86" s="1481">
        <f>IF(OR(AND(ISBLANK(D86),ISBLANK(F86)),ISTEXT(D86),ISTEXT(F86)),"",F86-Q86)</f>
        <v>85234135.043952167</v>
      </c>
      <c r="W86" s="1482"/>
      <c r="X86" s="1483"/>
      <c r="Y86" s="1483"/>
      <c r="Z86" s="1484" t="s">
        <v>4140</v>
      </c>
      <c r="AA86" s="1485"/>
      <c r="AB86" s="1485"/>
      <c r="AC86" s="1486"/>
      <c r="AD86" s="1487"/>
      <c r="AE86" s="1487"/>
      <c r="AF86" s="1487"/>
      <c r="AG86" s="1487"/>
      <c r="AH86" s="1488"/>
      <c r="AI86" s="1483"/>
      <c r="AJ86" s="1488"/>
      <c r="AK86" s="1489"/>
      <c r="AL86" s="1490"/>
      <c r="AM86" s="1491"/>
      <c r="AN86" s="1490"/>
      <c r="AO86" s="1487"/>
      <c r="AP86" s="1492"/>
      <c r="AQ86" s="1483"/>
      <c r="AR86" s="1483"/>
      <c r="AS86" s="1487"/>
      <c r="AT86" s="1492"/>
      <c r="AU86" s="1483"/>
      <c r="AV86" s="1493"/>
      <c r="AW86" s="1487"/>
      <c r="AX86" s="1492"/>
      <c r="AY86" s="1483"/>
      <c r="AZ86" s="1494"/>
      <c r="BA86" s="1490"/>
      <c r="BB86" s="1495"/>
      <c r="BC86" s="1495"/>
      <c r="BF86" s="1497"/>
    </row>
    <row r="87" spans="1:58" s="1529" customFormat="1" ht="13.5" customHeight="1">
      <c r="A87" s="1967"/>
      <c r="B87" s="1498" t="str">
        <f>PENGELOMPOKAN!D121</f>
        <v xml:space="preserve">Peningk. jalan menuju objek wisata air panas desa Koto kombu </v>
      </c>
      <c r="C87" s="1499"/>
      <c r="D87" s="1500"/>
      <c r="E87" s="1501">
        <f>E86+1</f>
        <v>2012</v>
      </c>
      <c r="F87" s="1502">
        <f>PENGELOMPOKAN!Q121</f>
        <v>146574822.27795947</v>
      </c>
      <c r="G87" s="1499">
        <f t="shared" ref="G87:G93" si="73">M86-(E87-E86)</f>
        <v>9</v>
      </c>
      <c r="H87" s="1503"/>
      <c r="I87" s="1504">
        <f t="shared" si="70"/>
        <v>2022</v>
      </c>
      <c r="J87" s="1533">
        <f>F87/$F$86</f>
        <v>1.5477055234952997</v>
      </c>
      <c r="K87" s="1506">
        <f t="shared" ref="K87:K93" si="74">IF(J87=0%,0,IF(J87&lt;=30%,2,IF(J87&lt;=60%,5,10)))</f>
        <v>10</v>
      </c>
      <c r="L87" s="1507">
        <f>IF(OR(AND(ISBLANK(D87),ISBLANK(F87)),ISTEXT(D87),ISTEXT(F87)),"",IF(G87+K87&gt;$G$11,$G$11-G87,K87))</f>
        <v>1</v>
      </c>
      <c r="M87" s="1508">
        <f>IF(OR(AND(ISBLANK(E87),ISBLANK(F87)),ISTEXT(E87),ISTEXT(F87)),"",G87+L87)</f>
        <v>10</v>
      </c>
      <c r="N87" s="1504">
        <f t="shared" ref="N87:N93" si="75">E87+M87</f>
        <v>2022</v>
      </c>
      <c r="O87" s="1509">
        <f t="shared" ref="O87:O93" si="76">V86</f>
        <v>85234135.043952167</v>
      </c>
      <c r="P87" s="1510">
        <f t="shared" ref="P87:P93" si="77">O87+F87</f>
        <v>231808957.32191163</v>
      </c>
      <c r="Q87" s="1510">
        <f>(P87-10)/M87</f>
        <v>23180894.732191164</v>
      </c>
      <c r="R87" s="1512">
        <f t="shared" si="71"/>
        <v>2012</v>
      </c>
      <c r="S87" s="1508">
        <f>R87-R86</f>
        <v>1</v>
      </c>
      <c r="T87" s="1513">
        <f t="shared" si="72"/>
        <v>23180894.732191164</v>
      </c>
      <c r="U87" s="1499">
        <f t="shared" ref="U87:U93" si="78">E87</f>
        <v>2012</v>
      </c>
      <c r="V87" s="1514">
        <f t="shared" ref="V87:V93" si="79">IF(OR(AND(ISBLANK(D87),ISBLANK(F87)),ISTEXT(D87),ISTEXT(F87)),"",P87-T87)</f>
        <v>208628062.58972046</v>
      </c>
      <c r="W87" s="1515"/>
      <c r="X87" s="1516"/>
      <c r="Y87" s="1483"/>
      <c r="Z87" s="1517" t="s">
        <v>4141</v>
      </c>
      <c r="AA87" s="1518"/>
      <c r="AB87" s="1518"/>
      <c r="AC87" s="1519">
        <f>F95</f>
        <v>241279415.66012853</v>
      </c>
      <c r="AD87" s="1518"/>
      <c r="AE87" s="1518"/>
      <c r="AF87" s="1518"/>
      <c r="AG87" s="1518"/>
      <c r="AH87" s="1520"/>
      <c r="AI87" s="1521"/>
      <c r="AJ87" s="1522"/>
      <c r="AK87" s="1523"/>
      <c r="AL87" s="1516"/>
      <c r="AM87" s="1524"/>
      <c r="AN87" s="1516"/>
      <c r="AO87" s="1518"/>
      <c r="AP87" s="1525"/>
      <c r="AQ87" s="1521"/>
      <c r="AR87" s="1521"/>
      <c r="AS87" s="1518"/>
      <c r="AT87" s="1525"/>
      <c r="AU87" s="1521"/>
      <c r="AV87" s="1526"/>
      <c r="AW87" s="1518"/>
      <c r="AX87" s="1525"/>
      <c r="AY87" s="1521"/>
      <c r="AZ87" s="1527"/>
      <c r="BA87" s="1516"/>
      <c r="BB87" s="1528"/>
      <c r="BC87" s="1528"/>
      <c r="BF87" s="1530"/>
    </row>
    <row r="88" spans="1:58" s="1529" customFormat="1" ht="13.5" customHeight="1">
      <c r="A88" s="1967"/>
      <c r="B88" s="1531"/>
      <c r="C88" s="1532"/>
      <c r="D88" s="1500"/>
      <c r="E88" s="1501">
        <f t="shared" ref="E88:E93" si="80">E87+1</f>
        <v>2013</v>
      </c>
      <c r="F88" s="1502">
        <v>0</v>
      </c>
      <c r="G88" s="1499">
        <f t="shared" si="73"/>
        <v>9</v>
      </c>
      <c r="H88" s="1503"/>
      <c r="I88" s="1504">
        <f t="shared" si="70"/>
        <v>2022</v>
      </c>
      <c r="J88" s="1533">
        <f t="shared" ref="J88:J93" si="81">F88/$F$11</f>
        <v>0</v>
      </c>
      <c r="K88" s="1506">
        <f t="shared" si="74"/>
        <v>0</v>
      </c>
      <c r="L88" s="1507">
        <f t="shared" ref="L88:L93" si="82">IF(OR(AND(ISBLANK(D88),ISBLANK(F88)),ISTEXT(D88),ISTEXT(F88)),"",IF(G88+K88&gt;$G$11,$G$11-G88,K88))</f>
        <v>0</v>
      </c>
      <c r="M88" s="1508">
        <f t="shared" ref="M88:M94" si="83">IF(OR(AND(ISBLANK(D88),ISBLANK(F88)),ISTEXT(D88),ISTEXT(F88)),"",G88+L88)</f>
        <v>9</v>
      </c>
      <c r="N88" s="1504">
        <f t="shared" si="75"/>
        <v>2022</v>
      </c>
      <c r="O88" s="1509">
        <f t="shared" si="76"/>
        <v>208628062.58972046</v>
      </c>
      <c r="P88" s="1510">
        <f t="shared" si="77"/>
        <v>208628062.58972046</v>
      </c>
      <c r="Q88" s="1510">
        <f t="shared" ref="Q88:Q93" si="84">(P88-10)/M88</f>
        <v>23180894.73219116</v>
      </c>
      <c r="R88" s="1512">
        <f t="shared" si="71"/>
        <v>2013</v>
      </c>
      <c r="S88" s="1508">
        <f>R88-R87</f>
        <v>1</v>
      </c>
      <c r="T88" s="1513">
        <f t="shared" si="72"/>
        <v>23180894.73219116</v>
      </c>
      <c r="U88" s="1499">
        <f t="shared" si="78"/>
        <v>2013</v>
      </c>
      <c r="V88" s="1514">
        <f t="shared" si="79"/>
        <v>185447167.85752928</v>
      </c>
      <c r="W88" s="1515"/>
      <c r="X88" s="1521"/>
      <c r="Y88" s="1483"/>
      <c r="Z88" s="1517" t="s">
        <v>4142</v>
      </c>
      <c r="AA88" s="1534"/>
      <c r="AB88" s="1534"/>
      <c r="AC88" s="1519">
        <f>T95</f>
        <v>171736721.46355504</v>
      </c>
      <c r="AD88" s="1534"/>
      <c r="AE88" s="1534"/>
      <c r="AF88" s="1534"/>
      <c r="AG88" s="1534"/>
      <c r="AH88" s="1520"/>
      <c r="AI88" s="1521"/>
      <c r="AJ88" s="1522"/>
      <c r="AK88" s="1523"/>
      <c r="AL88" s="1516"/>
      <c r="AM88" s="1524"/>
      <c r="AN88" s="1516"/>
      <c r="AO88" s="1518"/>
      <c r="AP88" s="1525"/>
      <c r="AQ88" s="1521"/>
      <c r="AR88" s="1521"/>
      <c r="AS88" s="1518"/>
      <c r="AT88" s="1525"/>
      <c r="AU88" s="1521"/>
      <c r="AV88" s="1526"/>
      <c r="AW88" s="1518"/>
      <c r="AX88" s="1525"/>
      <c r="AY88" s="1521"/>
      <c r="AZ88" s="1527"/>
      <c r="BA88" s="1516"/>
      <c r="BB88" s="1528"/>
      <c r="BC88" s="1528"/>
      <c r="BF88" s="1530"/>
    </row>
    <row r="89" spans="1:58" s="1529" customFormat="1" ht="13.5" customHeight="1">
      <c r="A89" s="1967"/>
      <c r="B89" s="1498"/>
      <c r="C89" s="1499"/>
      <c r="D89" s="1500"/>
      <c r="E89" s="1501">
        <f t="shared" si="80"/>
        <v>2014</v>
      </c>
      <c r="F89" s="1502">
        <v>0</v>
      </c>
      <c r="G89" s="1499">
        <f t="shared" si="73"/>
        <v>8</v>
      </c>
      <c r="H89" s="1503"/>
      <c r="I89" s="1504">
        <f t="shared" si="70"/>
        <v>2022</v>
      </c>
      <c r="J89" s="1533">
        <f t="shared" si="81"/>
        <v>0</v>
      </c>
      <c r="K89" s="1506">
        <f t="shared" si="74"/>
        <v>0</v>
      </c>
      <c r="L89" s="1507">
        <f t="shared" si="82"/>
        <v>0</v>
      </c>
      <c r="M89" s="1508">
        <f t="shared" si="83"/>
        <v>8</v>
      </c>
      <c r="N89" s="1504">
        <f t="shared" si="75"/>
        <v>2022</v>
      </c>
      <c r="O89" s="1509">
        <f t="shared" si="76"/>
        <v>185447167.85752928</v>
      </c>
      <c r="P89" s="1510">
        <f t="shared" si="77"/>
        <v>185447167.85752928</v>
      </c>
      <c r="Q89" s="1510">
        <f t="shared" si="84"/>
        <v>23180894.73219116</v>
      </c>
      <c r="R89" s="1512">
        <f t="shared" si="71"/>
        <v>2014</v>
      </c>
      <c r="S89" s="1508">
        <f>R89-R88</f>
        <v>1</v>
      </c>
      <c r="T89" s="1513">
        <f t="shared" si="72"/>
        <v>23180894.73219116</v>
      </c>
      <c r="U89" s="1499">
        <f t="shared" si="78"/>
        <v>2014</v>
      </c>
      <c r="V89" s="1514">
        <f t="shared" si="79"/>
        <v>162266273.12533814</v>
      </c>
      <c r="W89" s="1515"/>
      <c r="X89" s="1521"/>
      <c r="Y89" s="1483"/>
      <c r="Z89" s="1536" t="s">
        <v>4143</v>
      </c>
      <c r="AA89" s="1518"/>
      <c r="AB89" s="1518"/>
      <c r="AC89" s="1519">
        <f>AC87-AC88</f>
        <v>69542694.196573496</v>
      </c>
      <c r="AD89" s="1518"/>
      <c r="AE89" s="1518"/>
      <c r="AF89" s="1518"/>
      <c r="AG89" s="1518"/>
      <c r="AH89" s="1520"/>
      <c r="AI89" s="1521"/>
      <c r="AJ89" s="1522"/>
      <c r="AK89" s="1523"/>
      <c r="AL89" s="1516"/>
      <c r="AM89" s="1524"/>
      <c r="AN89" s="1516"/>
      <c r="AO89" s="1518"/>
      <c r="AP89" s="1525"/>
      <c r="AQ89" s="1521"/>
      <c r="AR89" s="1521"/>
      <c r="AS89" s="1518"/>
      <c r="AT89" s="1525"/>
      <c r="AU89" s="1521"/>
      <c r="AV89" s="1526"/>
      <c r="AW89" s="1518"/>
      <c r="AX89" s="1525"/>
      <c r="AY89" s="1521"/>
      <c r="AZ89" s="1527"/>
      <c r="BA89" s="1516"/>
      <c r="BB89" s="1528"/>
      <c r="BC89" s="1528"/>
      <c r="BF89" s="1530"/>
    </row>
    <row r="90" spans="1:58" s="1529" customFormat="1" ht="13.5" customHeight="1">
      <c r="A90" s="1538"/>
      <c r="B90" s="1498"/>
      <c r="C90" s="1499"/>
      <c r="D90" s="1500"/>
      <c r="E90" s="1501">
        <f t="shared" si="80"/>
        <v>2015</v>
      </c>
      <c r="F90" s="1502">
        <v>0</v>
      </c>
      <c r="G90" s="1499">
        <f t="shared" si="73"/>
        <v>7</v>
      </c>
      <c r="H90" s="1503"/>
      <c r="I90" s="1504">
        <f t="shared" si="70"/>
        <v>2022</v>
      </c>
      <c r="J90" s="1533">
        <f t="shared" si="81"/>
        <v>0</v>
      </c>
      <c r="K90" s="1506">
        <f t="shared" si="74"/>
        <v>0</v>
      </c>
      <c r="L90" s="1507">
        <f t="shared" si="82"/>
        <v>0</v>
      </c>
      <c r="M90" s="1508">
        <f t="shared" si="83"/>
        <v>7</v>
      </c>
      <c r="N90" s="1504">
        <f t="shared" si="75"/>
        <v>2022</v>
      </c>
      <c r="O90" s="1509">
        <f t="shared" si="76"/>
        <v>162266273.12533814</v>
      </c>
      <c r="P90" s="1510">
        <f t="shared" si="77"/>
        <v>162266273.12533814</v>
      </c>
      <c r="Q90" s="1510">
        <f t="shared" si="84"/>
        <v>23180894.732191164</v>
      </c>
      <c r="R90" s="1512">
        <f t="shared" si="71"/>
        <v>2015</v>
      </c>
      <c r="S90" s="1508">
        <f t="shared" ref="S90:S93" si="85">R90-R89</f>
        <v>1</v>
      </c>
      <c r="T90" s="1513">
        <f t="shared" si="72"/>
        <v>23180894.732191164</v>
      </c>
      <c r="U90" s="1499">
        <f t="shared" si="78"/>
        <v>2015</v>
      </c>
      <c r="V90" s="1514">
        <f t="shared" si="79"/>
        <v>139085378.39314696</v>
      </c>
      <c r="W90" s="1515"/>
      <c r="X90" s="1521"/>
      <c r="Y90" s="1483"/>
      <c r="Z90" s="1601" t="s">
        <v>4144</v>
      </c>
      <c r="AA90" s="1541"/>
      <c r="AB90" s="1541"/>
      <c r="AC90" s="1602">
        <f>AC89-V93</f>
        <v>0</v>
      </c>
      <c r="AD90" s="1518"/>
      <c r="AE90" s="1518"/>
      <c r="AF90" s="1518"/>
      <c r="AG90" s="1518"/>
      <c r="AH90" s="1520"/>
      <c r="AI90" s="1521"/>
      <c r="AJ90" s="1522"/>
      <c r="AK90" s="1523"/>
      <c r="AL90" s="1516"/>
      <c r="AM90" s="1524"/>
      <c r="AN90" s="1516"/>
      <c r="AO90" s="1518"/>
      <c r="AP90" s="1525"/>
      <c r="AQ90" s="1521"/>
      <c r="AR90" s="1521"/>
      <c r="AS90" s="1518"/>
      <c r="AT90" s="1525"/>
      <c r="AU90" s="1521"/>
      <c r="AV90" s="1526"/>
      <c r="AW90" s="1518"/>
      <c r="AX90" s="1525"/>
      <c r="AY90" s="1521"/>
      <c r="AZ90" s="1527"/>
      <c r="BA90" s="1516"/>
      <c r="BB90" s="1528"/>
      <c r="BC90" s="1528"/>
      <c r="BF90" s="1530"/>
    </row>
    <row r="91" spans="1:58" s="1529" customFormat="1" ht="13.5" customHeight="1">
      <c r="A91" s="1538"/>
      <c r="B91" s="1539" t="s">
        <v>841</v>
      </c>
      <c r="C91" s="1539" t="s">
        <v>841</v>
      </c>
      <c r="D91" s="1500"/>
      <c r="E91" s="1501">
        <f t="shared" si="80"/>
        <v>2016</v>
      </c>
      <c r="F91" s="1502">
        <v>0</v>
      </c>
      <c r="G91" s="1499">
        <f t="shared" si="73"/>
        <v>6</v>
      </c>
      <c r="H91" s="1503"/>
      <c r="I91" s="1504">
        <f t="shared" si="70"/>
        <v>2022</v>
      </c>
      <c r="J91" s="1533">
        <f t="shared" si="81"/>
        <v>0</v>
      </c>
      <c r="K91" s="1506">
        <f t="shared" si="74"/>
        <v>0</v>
      </c>
      <c r="L91" s="1507">
        <f t="shared" si="82"/>
        <v>0</v>
      </c>
      <c r="M91" s="1508">
        <f t="shared" si="83"/>
        <v>6</v>
      </c>
      <c r="N91" s="1504">
        <f t="shared" si="75"/>
        <v>2022</v>
      </c>
      <c r="O91" s="1509">
        <f t="shared" si="76"/>
        <v>139085378.39314696</v>
      </c>
      <c r="P91" s="1510">
        <f t="shared" si="77"/>
        <v>139085378.39314696</v>
      </c>
      <c r="Q91" s="1510">
        <f t="shared" si="84"/>
        <v>23180894.73219116</v>
      </c>
      <c r="R91" s="1512">
        <f t="shared" si="71"/>
        <v>2016</v>
      </c>
      <c r="S91" s="1508">
        <f t="shared" si="85"/>
        <v>1</v>
      </c>
      <c r="T91" s="1513">
        <f t="shared" si="72"/>
        <v>23180894.73219116</v>
      </c>
      <c r="U91" s="1499">
        <f t="shared" si="78"/>
        <v>2016</v>
      </c>
      <c r="V91" s="1514">
        <f t="shared" si="79"/>
        <v>115904483.6609558</v>
      </c>
      <c r="W91" s="1515"/>
      <c r="X91" s="1521"/>
      <c r="Y91" s="1483"/>
      <c r="Z91" s="1543"/>
      <c r="AA91" s="1518"/>
      <c r="AB91" s="1518"/>
      <c r="AC91" s="1518"/>
      <c r="AD91" s="1518"/>
      <c r="AE91" s="1518"/>
      <c r="AF91" s="1518"/>
      <c r="AG91" s="1518"/>
      <c r="AH91" s="1520"/>
      <c r="AI91" s="1521"/>
      <c r="AJ91" s="1522"/>
      <c r="AK91" s="1523"/>
      <c r="AL91" s="1516"/>
      <c r="AM91" s="1524"/>
      <c r="AN91" s="1516"/>
      <c r="AO91" s="1518"/>
      <c r="AP91" s="1525"/>
      <c r="AQ91" s="1521"/>
      <c r="AR91" s="1521"/>
      <c r="AS91" s="1518"/>
      <c r="AT91" s="1525"/>
      <c r="AU91" s="1521"/>
      <c r="AV91" s="1526"/>
      <c r="AW91" s="1518"/>
      <c r="AX91" s="1525"/>
      <c r="AY91" s="1521"/>
      <c r="AZ91" s="1527"/>
      <c r="BA91" s="1516"/>
      <c r="BB91" s="1528"/>
      <c r="BC91" s="1528"/>
      <c r="BF91" s="1530"/>
    </row>
    <row r="92" spans="1:58" s="1529" customFormat="1" ht="13.5" customHeight="1">
      <c r="A92" s="1538"/>
      <c r="B92" s="1498"/>
      <c r="C92" s="1499"/>
      <c r="D92" s="1500"/>
      <c r="E92" s="1501">
        <f t="shared" si="80"/>
        <v>2017</v>
      </c>
      <c r="F92" s="1502">
        <v>0</v>
      </c>
      <c r="G92" s="1499">
        <f t="shared" si="73"/>
        <v>5</v>
      </c>
      <c r="H92" s="1503"/>
      <c r="I92" s="1504">
        <f t="shared" si="70"/>
        <v>2022</v>
      </c>
      <c r="J92" s="1533">
        <f t="shared" si="81"/>
        <v>0</v>
      </c>
      <c r="K92" s="1506">
        <f t="shared" si="74"/>
        <v>0</v>
      </c>
      <c r="L92" s="1507">
        <f t="shared" si="82"/>
        <v>0</v>
      </c>
      <c r="M92" s="1508">
        <f t="shared" si="83"/>
        <v>5</v>
      </c>
      <c r="N92" s="1504">
        <f t="shared" si="75"/>
        <v>2022</v>
      </c>
      <c r="O92" s="1509">
        <f t="shared" si="76"/>
        <v>115904483.6609558</v>
      </c>
      <c r="P92" s="1510">
        <f t="shared" si="77"/>
        <v>115904483.6609558</v>
      </c>
      <c r="Q92" s="1510">
        <f t="shared" si="84"/>
        <v>23180894.73219116</v>
      </c>
      <c r="R92" s="1512">
        <f t="shared" si="71"/>
        <v>2017</v>
      </c>
      <c r="S92" s="1508">
        <f t="shared" si="85"/>
        <v>1</v>
      </c>
      <c r="T92" s="1513">
        <f t="shared" si="72"/>
        <v>23180894.73219116</v>
      </c>
      <c r="U92" s="1499">
        <f t="shared" si="78"/>
        <v>2017</v>
      </c>
      <c r="V92" s="1514">
        <f t="shared" si="79"/>
        <v>92723588.928764641</v>
      </c>
      <c r="W92" s="1515"/>
      <c r="X92" s="1543"/>
      <c r="Y92" s="1483"/>
      <c r="Z92" s="1543"/>
      <c r="AA92" s="1518"/>
      <c r="AB92" s="1543"/>
      <c r="AC92" s="1518"/>
      <c r="AD92" s="1518"/>
      <c r="AE92" s="1518"/>
      <c r="AF92" s="1518"/>
      <c r="AG92" s="1518"/>
      <c r="AH92" s="1520"/>
      <c r="AI92" s="1521"/>
      <c r="AJ92" s="1522"/>
      <c r="AK92" s="1523"/>
      <c r="AL92" s="1516"/>
      <c r="AM92" s="1524"/>
      <c r="AN92" s="1516"/>
      <c r="AO92" s="1518"/>
      <c r="AP92" s="1525"/>
      <c r="AQ92" s="1521"/>
      <c r="AR92" s="1521"/>
      <c r="AS92" s="1518"/>
      <c r="AT92" s="1525"/>
      <c r="AU92" s="1521"/>
      <c r="AV92" s="1526"/>
      <c r="AW92" s="1518"/>
      <c r="AX92" s="1525"/>
      <c r="AY92" s="1521"/>
      <c r="AZ92" s="1527"/>
      <c r="BA92" s="1516"/>
      <c r="BB92" s="1528"/>
      <c r="BC92" s="1528"/>
      <c r="BF92" s="1530"/>
    </row>
    <row r="93" spans="1:58" s="1529" customFormat="1" ht="13.5" customHeight="1">
      <c r="A93" s="1538"/>
      <c r="B93" s="1498"/>
      <c r="C93" s="1499"/>
      <c r="D93" s="1500"/>
      <c r="E93" s="1501">
        <f t="shared" si="80"/>
        <v>2018</v>
      </c>
      <c r="F93" s="1502">
        <v>0</v>
      </c>
      <c r="G93" s="1499">
        <f t="shared" si="73"/>
        <v>4</v>
      </c>
      <c r="H93" s="1503"/>
      <c r="I93" s="1504">
        <f t="shared" si="70"/>
        <v>2022</v>
      </c>
      <c r="J93" s="1533">
        <f t="shared" si="81"/>
        <v>0</v>
      </c>
      <c r="K93" s="1506">
        <f t="shared" si="74"/>
        <v>0</v>
      </c>
      <c r="L93" s="1507">
        <f t="shared" si="82"/>
        <v>0</v>
      </c>
      <c r="M93" s="1508">
        <f t="shared" si="83"/>
        <v>4</v>
      </c>
      <c r="N93" s="1504">
        <f t="shared" si="75"/>
        <v>2022</v>
      </c>
      <c r="O93" s="1509">
        <f t="shared" si="76"/>
        <v>92723588.928764641</v>
      </c>
      <c r="P93" s="1510">
        <f t="shared" si="77"/>
        <v>92723588.928764641</v>
      </c>
      <c r="Q93" s="1510">
        <f t="shared" si="84"/>
        <v>23180894.73219116</v>
      </c>
      <c r="R93" s="1512">
        <f t="shared" si="71"/>
        <v>2018</v>
      </c>
      <c r="S93" s="1508">
        <f t="shared" si="85"/>
        <v>1</v>
      </c>
      <c r="T93" s="1513">
        <f t="shared" si="72"/>
        <v>23180894.73219116</v>
      </c>
      <c r="U93" s="1499">
        <f t="shared" si="78"/>
        <v>2018</v>
      </c>
      <c r="V93" s="1514">
        <f t="shared" si="79"/>
        <v>69542694.196573481</v>
      </c>
      <c r="W93" s="1515"/>
      <c r="X93" s="1543"/>
      <c r="Y93" s="1483"/>
      <c r="Z93" s="1543"/>
      <c r="AA93" s="1518"/>
      <c r="AB93" s="1543"/>
      <c r="AC93" s="1518"/>
      <c r="AD93" s="1518"/>
      <c r="AE93" s="1518"/>
      <c r="AF93" s="1518"/>
      <c r="AG93" s="1518"/>
      <c r="AH93" s="1520"/>
      <c r="AI93" s="1521"/>
      <c r="AJ93" s="1522"/>
      <c r="AK93" s="1523"/>
      <c r="AL93" s="1516"/>
      <c r="AM93" s="1524"/>
      <c r="AN93" s="1516"/>
      <c r="AO93" s="1518"/>
      <c r="AP93" s="1525"/>
      <c r="AQ93" s="1521"/>
      <c r="AR93" s="1521"/>
      <c r="AS93" s="1518"/>
      <c r="AT93" s="1525"/>
      <c r="AU93" s="1521"/>
      <c r="AV93" s="1526"/>
      <c r="AW93" s="1518"/>
      <c r="AX93" s="1525"/>
      <c r="AY93" s="1521"/>
      <c r="AZ93" s="1527"/>
      <c r="BA93" s="1516"/>
      <c r="BB93" s="1528"/>
      <c r="BC93" s="1528"/>
      <c r="BF93" s="1530"/>
    </row>
    <row r="94" spans="1:58" s="1529" customFormat="1" ht="13.5" customHeight="1">
      <c r="A94" s="1538"/>
      <c r="B94" s="1498"/>
      <c r="C94" s="1499"/>
      <c r="D94" s="1500"/>
      <c r="E94" s="1512"/>
      <c r="F94" s="1502"/>
      <c r="G94" s="1506" t="str">
        <f>IF(OR(AND(ISBLANK(D94),ISBLANK(F94)),ISTEXT(D94),ISTEXT(F94)),"",IF(#REF!-(YEAR(D94)-YEAR(#REF!))&lt;0,0,#REF!-(YEAR(D94)-YEAR(#REF!))))</f>
        <v/>
      </c>
      <c r="H94" s="1503" t="str">
        <f>IF(OR(AND(ISBLANK(D94),ISBLANK(F94)),ISTEXT(D94),ISTEXT(F94)),"",IF(#REF!-D94&lt;0,0,#REF!-D94))</f>
        <v/>
      </c>
      <c r="I94" s="1544" t="str">
        <f>IF(OR(AND(ISBLANK(D94),ISBLANK(F94)),ISTEXT(D94),ISTEXT(F94)),"",#REF!)</f>
        <v/>
      </c>
      <c r="J94" s="1544"/>
      <c r="K94" s="1506" t="str">
        <f>IF(OR(AND(ISBLANK(D94),ISBLANK(F94)),ISTEXT(D94),ISTEXT(F94)),"",ROUNDDOWN(F94/SUM($F$53:F92)*$G$53,0))</f>
        <v/>
      </c>
      <c r="L94" s="1507" t="str">
        <f>IF(OR(AND(ISBLANK(D94),ISBLANK(F94)),ISTEXT(D94),ISTEXT(F94)),"",IF(G94+K94&gt;$G$53,$G$53-G94,K94))</f>
        <v/>
      </c>
      <c r="M94" s="1508" t="str">
        <f t="shared" si="83"/>
        <v/>
      </c>
      <c r="N94" s="1544" t="str">
        <f t="shared" ref="N94" si="86">IF(OR(AND(ISBLANK(D94),ISBLANK(F94)),ISTEXT(D94),ISTEXT(F94)),"",DATE(YEAR($I94)+L94,MONTH($I94),DAY($I94)))</f>
        <v/>
      </c>
      <c r="O94" s="1545" t="str">
        <f>IF(OR(AND(ISBLANK(D94),ISBLANK(F94)),ISTEXT(D94),ISTEXT(F94)),"",#REF!-#REF!*(IF(I94&lt;D94,I94,D94)-#REF!))</f>
        <v/>
      </c>
      <c r="P94" s="1546" t="str">
        <f>IF(OR(AND(ISBLANK(D94),ISBLANK(F94)),ISTEXT(D94),ISTEXT(F94)),"",O94+F94)</f>
        <v/>
      </c>
      <c r="Q94" s="1547" t="str">
        <f>IF(OR(AND(ISBLANK(D94),ISBLANK(F94)),ISTEXT(D94),ISTEXT(F94)),"",IF(OR(D94&lt;DATE(2004,12,31),#REF!=0),0,P94/#REF!))</f>
        <v/>
      </c>
      <c r="R94" s="1548" t="str">
        <f>IF(OR(AND(ISBLANK(D94),ISBLANK(F94)),ISTEXT(D94),ISTEXT(F94)),"",IF(YEAR(D94)&lt;=YEAR(#REF!),"-",YEAR(D94)-1))</f>
        <v/>
      </c>
      <c r="S94" s="1548"/>
      <c r="T94" s="1549" t="str">
        <f>IF(OR(AND(ISBLANK(D94),ISBLANK(F94)),ISTEXT(D94),ISTEXT(F94)),"",IF(AND(I94&lt;=DATE(2004,12,31),D94&gt;I94),SUM($F94:F94),#REF!+#REF!+#REF!*IF(YEAR(D94)&lt;=YEAR(#REF!),0,(IF(DATE(YEAR(D94)-1,12,31)&gt;I94,I94,DATE(YEAR(D94)-1,12,31))-#REF!))))</f>
        <v/>
      </c>
      <c r="U94" s="1550" t="str">
        <f t="shared" ref="U94" si="87">IF(OR(AND(ISBLANK(D94),ISBLANK(F94)),ISTEXT(D94),ISTEXT(F94)),"",IF(YEAR(D94)=YEAR(D95),D95,DATE(YEAR(D94),12,31)))</f>
        <v/>
      </c>
      <c r="V94" s="1549" t="str">
        <f>IF(OR(AND(ISBLANK(D94),ISBLANK(F94)),ISTEXT(D94),ISTEXT(F94)),"",IF(P94=0,0,IF(AND(I94&lt;=DATE(2004,12,31),D94&gt;=I94),P94-T94,P94-#REF!)))</f>
        <v/>
      </c>
      <c r="W94" s="1551" t="str">
        <f>IF(OR(AND(ISBLANK(D94),ISBLANK(F94)),ISTEXT(D94),ISTEXT(F94)),"",$C$53&amp;"//"&amp;TEXT($D$53,"dd-mmm-yyyy")&amp;"//"&amp;#REF!)</f>
        <v/>
      </c>
      <c r="X94" s="1518"/>
      <c r="Y94" s="1518"/>
      <c r="Z94" s="1518"/>
      <c r="AA94" s="1518"/>
      <c r="AB94" s="1518"/>
      <c r="AC94" s="1518"/>
      <c r="AD94" s="1518"/>
      <c r="AE94" s="1518"/>
      <c r="AF94" s="1518"/>
      <c r="AG94" s="1518"/>
      <c r="AH94" s="1520"/>
      <c r="AI94" s="1521"/>
      <c r="AJ94" s="1522"/>
      <c r="AK94" s="1523"/>
      <c r="AL94" s="1516"/>
      <c r="AM94" s="1524"/>
      <c r="AN94" s="1516"/>
      <c r="AO94" s="1518"/>
      <c r="AP94" s="1525"/>
      <c r="AQ94" s="1521"/>
      <c r="AR94" s="1521"/>
      <c r="AS94" s="1518"/>
      <c r="AT94" s="1525"/>
      <c r="AU94" s="1521"/>
      <c r="AV94" s="1526"/>
      <c r="AW94" s="1518"/>
      <c r="AX94" s="1525"/>
      <c r="AY94" s="1521"/>
      <c r="AZ94" s="1527"/>
      <c r="BA94" s="1516"/>
      <c r="BB94" s="1528"/>
      <c r="BC94" s="1528"/>
      <c r="BF94" s="1530"/>
    </row>
    <row r="95" spans="1:58" s="1576" customFormat="1" ht="13.5" customHeight="1">
      <c r="A95" s="1985" t="s">
        <v>2</v>
      </c>
      <c r="B95" s="1986"/>
      <c r="C95" s="1986"/>
      <c r="D95" s="1986"/>
      <c r="E95" s="1987"/>
      <c r="F95" s="1552">
        <f>SUM(F86:F94)</f>
        <v>241279415.66012853</v>
      </c>
      <c r="G95" s="1553"/>
      <c r="H95" s="1554"/>
      <c r="I95" s="1555"/>
      <c r="J95" s="1555"/>
      <c r="K95" s="1553"/>
      <c r="L95" s="1556"/>
      <c r="M95" s="1557"/>
      <c r="N95" s="1555"/>
      <c r="O95" s="1558"/>
      <c r="P95" s="1559"/>
      <c r="Q95" s="1560"/>
      <c r="R95" s="1561"/>
      <c r="S95" s="1561"/>
      <c r="T95" s="1559">
        <f>SUM(T86:T94)</f>
        <v>171736721.46355504</v>
      </c>
      <c r="U95" s="1562"/>
      <c r="V95" s="1563"/>
      <c r="W95" s="1564"/>
      <c r="X95" s="1565"/>
      <c r="Y95" s="1565"/>
      <c r="Z95" s="1565"/>
      <c r="AA95" s="1565"/>
      <c r="AB95" s="1565"/>
      <c r="AC95" s="1565"/>
      <c r="AD95" s="1565"/>
      <c r="AE95" s="1565"/>
      <c r="AF95" s="1565"/>
      <c r="AG95" s="1565"/>
      <c r="AH95" s="1566"/>
      <c r="AI95" s="1567"/>
      <c r="AJ95" s="1568"/>
      <c r="AK95" s="1569"/>
      <c r="AL95" s="1570"/>
      <c r="AM95" s="1571"/>
      <c r="AN95" s="1570"/>
      <c r="AO95" s="1565"/>
      <c r="AP95" s="1572"/>
      <c r="AQ95" s="1567"/>
      <c r="AR95" s="1567"/>
      <c r="AS95" s="1565"/>
      <c r="AT95" s="1572"/>
      <c r="AU95" s="1567"/>
      <c r="AV95" s="1573"/>
      <c r="AW95" s="1565"/>
      <c r="AX95" s="1572"/>
      <c r="AY95" s="1567"/>
      <c r="AZ95" s="1574"/>
      <c r="BA95" s="1570"/>
      <c r="BB95" s="1575"/>
      <c r="BC95" s="1575"/>
      <c r="BF95" s="1577"/>
    </row>
    <row r="99" spans="1:58" s="1444" customFormat="1" ht="13.5" customHeight="1">
      <c r="A99" s="1988" t="s">
        <v>4169</v>
      </c>
      <c r="B99" s="1988"/>
      <c r="C99" s="1988"/>
      <c r="D99" s="1988"/>
      <c r="E99" s="1442"/>
      <c r="F99" s="1443"/>
      <c r="H99" s="1445"/>
      <c r="I99" s="1446"/>
      <c r="J99" s="1446"/>
      <c r="T99" s="1447"/>
      <c r="X99" s="1448"/>
      <c r="Y99" s="1448"/>
      <c r="Z99" s="1448"/>
      <c r="AA99" s="1448"/>
      <c r="AB99" s="1448"/>
      <c r="AC99" s="1448"/>
      <c r="AD99" s="1448"/>
      <c r="AE99" s="1448"/>
      <c r="AF99" s="1448"/>
      <c r="AG99" s="1448"/>
      <c r="AH99" s="1448"/>
      <c r="AI99" s="1448"/>
      <c r="AJ99" s="1448"/>
      <c r="AK99" s="1448"/>
      <c r="AL99" s="1448"/>
      <c r="AM99" s="1448"/>
      <c r="AN99" s="1448"/>
      <c r="AO99" s="1448"/>
      <c r="AP99" s="1448"/>
      <c r="AQ99" s="1448"/>
      <c r="AR99" s="1448"/>
      <c r="AS99" s="1448"/>
      <c r="AT99" s="1448"/>
      <c r="AU99" s="1448"/>
      <c r="AV99" s="1448"/>
      <c r="AW99" s="1448"/>
      <c r="AX99" s="1448"/>
      <c r="AY99" s="1448"/>
      <c r="AZ99" s="1448"/>
      <c r="BA99" s="1448"/>
    </row>
    <row r="100" spans="1:58" s="1456" customFormat="1" ht="13.5" customHeight="1">
      <c r="A100" s="1971" t="s">
        <v>0</v>
      </c>
      <c r="B100" s="1971" t="s">
        <v>903</v>
      </c>
      <c r="C100" s="1971" t="s">
        <v>877</v>
      </c>
      <c r="D100" s="1971" t="s">
        <v>4121</v>
      </c>
      <c r="E100" s="1971"/>
      <c r="F100" s="1989" t="s">
        <v>4122</v>
      </c>
      <c r="G100" s="1971" t="s">
        <v>4163</v>
      </c>
      <c r="H100" s="1971"/>
      <c r="I100" s="1971" t="s">
        <v>4165</v>
      </c>
      <c r="J100" s="1982" t="s">
        <v>4125</v>
      </c>
      <c r="K100" s="1971" t="s">
        <v>4126</v>
      </c>
      <c r="L100" s="1971" t="s">
        <v>4127</v>
      </c>
      <c r="M100" s="1980" t="s">
        <v>4128</v>
      </c>
      <c r="N100" s="1971" t="s">
        <v>4129</v>
      </c>
      <c r="O100" s="1972" t="s">
        <v>4130</v>
      </c>
      <c r="P100" s="1973"/>
      <c r="Q100" s="1449" t="s">
        <v>4166</v>
      </c>
      <c r="R100" s="1972" t="s">
        <v>4132</v>
      </c>
      <c r="S100" s="1974"/>
      <c r="T100" s="1973"/>
      <c r="U100" s="1975" t="s">
        <v>4133</v>
      </c>
      <c r="V100" s="1975"/>
      <c r="W100" s="1976" t="s">
        <v>2840</v>
      </c>
      <c r="X100" s="1979"/>
      <c r="Y100" s="1450"/>
      <c r="Z100" s="1451"/>
      <c r="AA100" s="1451"/>
      <c r="AB100" s="1451"/>
      <c r="AC100" s="1451"/>
      <c r="AD100" s="1451"/>
      <c r="AE100" s="1451"/>
      <c r="AF100" s="1451"/>
      <c r="AG100" s="1451"/>
      <c r="AH100" s="1452"/>
      <c r="AI100" s="1452"/>
      <c r="AJ100" s="1452"/>
      <c r="AK100" s="1452"/>
      <c r="AL100" s="1453"/>
      <c r="AM100" s="1452"/>
      <c r="AN100" s="1452"/>
      <c r="AO100" s="1451"/>
      <c r="AP100" s="1452"/>
      <c r="AQ100" s="1452"/>
      <c r="AR100" s="1452"/>
      <c r="AS100" s="1451"/>
      <c r="AT100" s="1452"/>
      <c r="AU100" s="1452"/>
      <c r="AV100" s="1452"/>
      <c r="AW100" s="1451"/>
      <c r="AX100" s="1452"/>
      <c r="AY100" s="1452"/>
      <c r="AZ100" s="1452"/>
      <c r="BA100" s="1454"/>
      <c r="BB100" s="1455"/>
      <c r="BC100" s="1455"/>
    </row>
    <row r="101" spans="1:58" s="1456" customFormat="1" ht="16">
      <c r="A101" s="1971"/>
      <c r="B101" s="1971"/>
      <c r="C101" s="1971"/>
      <c r="D101" s="1971"/>
      <c r="E101" s="1971"/>
      <c r="F101" s="1989"/>
      <c r="G101" s="1971"/>
      <c r="H101" s="1971"/>
      <c r="I101" s="1971"/>
      <c r="J101" s="1983"/>
      <c r="K101" s="1971"/>
      <c r="L101" s="1971"/>
      <c r="M101" s="1981"/>
      <c r="N101" s="1971"/>
      <c r="O101" s="1976" t="s">
        <v>4134</v>
      </c>
      <c r="P101" s="1976" t="s">
        <v>4135</v>
      </c>
      <c r="Q101" s="1980" t="s">
        <v>4122</v>
      </c>
      <c r="R101" s="1980" t="s">
        <v>4136</v>
      </c>
      <c r="S101" s="1982" t="s">
        <v>4137</v>
      </c>
      <c r="T101" s="1980" t="s">
        <v>4122</v>
      </c>
      <c r="U101" s="1975"/>
      <c r="V101" s="1975"/>
      <c r="W101" s="1977"/>
      <c r="X101" s="1979"/>
      <c r="Y101" s="1450"/>
      <c r="Z101" s="1451"/>
      <c r="AA101" s="1451"/>
      <c r="AB101" s="1451"/>
      <c r="AC101" s="1451"/>
      <c r="AD101" s="1451"/>
      <c r="AE101" s="1451"/>
      <c r="AF101" s="1451"/>
      <c r="AG101" s="1451"/>
      <c r="AH101" s="1452"/>
      <c r="AI101" s="1452"/>
      <c r="AJ101" s="1451"/>
      <c r="AK101" s="1452"/>
      <c r="AL101" s="1453"/>
      <c r="AM101" s="1452"/>
      <c r="AN101" s="1452"/>
      <c r="AO101" s="1457"/>
      <c r="AP101" s="1452"/>
      <c r="AQ101" s="1452"/>
      <c r="AR101" s="1452"/>
      <c r="AS101" s="1457"/>
      <c r="AT101" s="1452"/>
      <c r="AU101" s="1452"/>
      <c r="AV101" s="1452"/>
      <c r="AW101" s="1457"/>
      <c r="AX101" s="1452"/>
      <c r="AY101" s="1452"/>
      <c r="AZ101" s="1452"/>
      <c r="BA101" s="1454"/>
      <c r="BB101" s="1455"/>
      <c r="BC101" s="1455"/>
    </row>
    <row r="102" spans="1:58" s="1456" customFormat="1" ht="21.75" customHeight="1">
      <c r="A102" s="1971"/>
      <c r="B102" s="1971"/>
      <c r="C102" s="1971"/>
      <c r="D102" s="1458" t="s">
        <v>883</v>
      </c>
      <c r="E102" s="1459" t="s">
        <v>874</v>
      </c>
      <c r="F102" s="1989"/>
      <c r="G102" s="1460" t="s">
        <v>874</v>
      </c>
      <c r="H102" s="1460" t="s">
        <v>4138</v>
      </c>
      <c r="I102" s="1971"/>
      <c r="J102" s="1984"/>
      <c r="K102" s="1461" t="s">
        <v>874</v>
      </c>
      <c r="L102" s="1461" t="s">
        <v>874</v>
      </c>
      <c r="M102" s="1460" t="s">
        <v>874</v>
      </c>
      <c r="N102" s="1971"/>
      <c r="O102" s="1978"/>
      <c r="P102" s="1978"/>
      <c r="Q102" s="1981"/>
      <c r="R102" s="1981"/>
      <c r="S102" s="1984"/>
      <c r="T102" s="1981"/>
      <c r="U102" s="1460" t="s">
        <v>4139</v>
      </c>
      <c r="V102" s="1460" t="s">
        <v>4122</v>
      </c>
      <c r="W102" s="1978"/>
      <c r="X102" s="1462"/>
      <c r="Y102" s="1462"/>
      <c r="Z102" s="1451"/>
      <c r="AA102" s="1451"/>
      <c r="AB102" s="1451"/>
      <c r="AC102" s="1451"/>
      <c r="AD102" s="1451"/>
      <c r="AE102" s="1451"/>
      <c r="AF102" s="1451"/>
      <c r="AG102" s="1451"/>
      <c r="AH102" s="1452"/>
      <c r="AI102" s="1457"/>
      <c r="AJ102" s="1457"/>
      <c r="AK102" s="1452"/>
      <c r="AL102" s="1453"/>
      <c r="AM102" s="1457"/>
      <c r="AN102" s="1452"/>
      <c r="AO102" s="1457"/>
      <c r="AP102" s="1457"/>
      <c r="AQ102" s="1452"/>
      <c r="AR102" s="1452"/>
      <c r="AS102" s="1457"/>
      <c r="AT102" s="1457"/>
      <c r="AU102" s="1452"/>
      <c r="AV102" s="1452"/>
      <c r="AW102" s="1457"/>
      <c r="AX102" s="1457"/>
      <c r="AY102" s="1452"/>
      <c r="AZ102" s="1452"/>
      <c r="BA102" s="1454"/>
      <c r="BB102" s="1455"/>
      <c r="BC102" s="1455"/>
    </row>
    <row r="103" spans="1:58" s="1496" customFormat="1" ht="13.5" customHeight="1">
      <c r="A103" s="1967">
        <v>1</v>
      </c>
      <c r="B103" s="1604" t="str">
        <f>PENGELOMPOKAN!D122</f>
        <v>Pek. jl desa pl. panjang hulu 1 Km</v>
      </c>
      <c r="C103" s="1467">
        <v>41301</v>
      </c>
      <c r="D103" s="1468"/>
      <c r="E103" s="1469">
        <f>PENGELOMPOKAN!L122</f>
        <v>2011</v>
      </c>
      <c r="F103" s="1599">
        <f>PENGELOMPOKAN!Q122</f>
        <v>112066098.72968219</v>
      </c>
      <c r="G103" s="1470">
        <f>VLOOKUP(C103,'[32]umur ekonomis'!$A$1:$C$79,3)</f>
        <v>10</v>
      </c>
      <c r="H103" s="1471"/>
      <c r="I103" s="1472">
        <f t="shared" ref="I103:I110" si="88">E103+M103</f>
        <v>2021</v>
      </c>
      <c r="J103" s="1473"/>
      <c r="K103" s="1470"/>
      <c r="L103" s="1474">
        <f>IF(G103+K103&gt;$G103,$G103-G103,K103)</f>
        <v>0</v>
      </c>
      <c r="M103" s="1475">
        <f>G103+L103</f>
        <v>10</v>
      </c>
      <c r="N103" s="1472">
        <f>E103+M103</f>
        <v>2021</v>
      </c>
      <c r="O103" s="1476">
        <f>F103</f>
        <v>112066098.72968219</v>
      </c>
      <c r="P103" s="1477">
        <v>0</v>
      </c>
      <c r="Q103" s="1477">
        <f>(O103-10)/M103</f>
        <v>11206608.872968219</v>
      </c>
      <c r="R103" s="1478">
        <f t="shared" ref="R103:R110" si="89">E103</f>
        <v>2011</v>
      </c>
      <c r="S103" s="1479">
        <v>1</v>
      </c>
      <c r="T103" s="1480">
        <f t="shared" ref="T103:T110" si="90">Q103*S103</f>
        <v>11206608.872968219</v>
      </c>
      <c r="U103" s="1472">
        <f>E103</f>
        <v>2011</v>
      </c>
      <c r="V103" s="1481">
        <f>IF(OR(AND(ISBLANK(D103),ISBLANK(F103)),ISTEXT(D103),ISTEXT(F103)),"",F103-Q103)</f>
        <v>100859489.85671398</v>
      </c>
      <c r="W103" s="1482"/>
      <c r="X103" s="1483"/>
      <c r="Y103" s="1483"/>
      <c r="Z103" s="1484" t="s">
        <v>4140</v>
      </c>
      <c r="AA103" s="1487"/>
      <c r="AB103" s="1487"/>
      <c r="AC103" s="1487"/>
      <c r="AD103" s="1487"/>
      <c r="AE103" s="1487"/>
      <c r="AF103" s="1487"/>
      <c r="AG103" s="1487"/>
      <c r="AH103" s="1488"/>
      <c r="AI103" s="1483"/>
      <c r="AJ103" s="1488"/>
      <c r="AK103" s="1489"/>
      <c r="AL103" s="1490"/>
      <c r="AM103" s="1491"/>
      <c r="AN103" s="1490"/>
      <c r="AO103" s="1487"/>
      <c r="AP103" s="1492"/>
      <c r="AQ103" s="1483"/>
      <c r="AR103" s="1483"/>
      <c r="AS103" s="1487"/>
      <c r="AT103" s="1492"/>
      <c r="AU103" s="1483"/>
      <c r="AV103" s="1493"/>
      <c r="AW103" s="1487"/>
      <c r="AX103" s="1492"/>
      <c r="AY103" s="1483"/>
      <c r="AZ103" s="1494"/>
      <c r="BA103" s="1490"/>
      <c r="BB103" s="1495"/>
      <c r="BC103" s="1495"/>
      <c r="BF103" s="1497"/>
    </row>
    <row r="104" spans="1:58" s="1529" customFormat="1" ht="13.5" customHeight="1">
      <c r="A104" s="1967"/>
      <c r="B104" s="1498" t="str">
        <f>PENGELOMPOKAN!D123</f>
        <v>Peningk. jalan desa Pl. PAnjang Hulu (perkerasan)</v>
      </c>
      <c r="C104" s="1499"/>
      <c r="D104" s="1500"/>
      <c r="E104" s="1501">
        <f>E103+1</f>
        <v>2012</v>
      </c>
      <c r="F104" s="1502">
        <f>PENGELOMPOKAN!Q123</f>
        <v>122990685.53355622</v>
      </c>
      <c r="G104" s="1499">
        <f t="shared" ref="G104:G110" si="91">M103-(E104-E103)</f>
        <v>9</v>
      </c>
      <c r="H104" s="1503"/>
      <c r="I104" s="1504">
        <f t="shared" si="88"/>
        <v>2022</v>
      </c>
      <c r="J104" s="1533">
        <f>F104/$F$103</f>
        <v>1.097483422084903</v>
      </c>
      <c r="K104" s="1506">
        <f t="shared" ref="K104:K110" si="92">IF(J104=0%,0,IF(J104&lt;=30%,2,IF(J104&lt;=60%,5,10)))</f>
        <v>10</v>
      </c>
      <c r="L104" s="1507">
        <f>IF(OR(AND(ISBLANK(D104),ISBLANK(F104)),ISTEXT(D104),ISTEXT(F104)),"",IF(G104+K104&gt;$G$11,$G$11-G104,K104))</f>
        <v>1</v>
      </c>
      <c r="M104" s="1508">
        <f>IF(OR(AND(ISBLANK(E104),ISBLANK(F104)),ISTEXT(E104),ISTEXT(F104)),"",G104+L104)</f>
        <v>10</v>
      </c>
      <c r="N104" s="1504">
        <f t="shared" ref="N104:N110" si="93">E104+M104</f>
        <v>2022</v>
      </c>
      <c r="O104" s="1509">
        <f t="shared" ref="O104:O110" si="94">V103</f>
        <v>100859489.85671398</v>
      </c>
      <c r="P104" s="1510">
        <f t="shared" ref="P104:P110" si="95">O104+F104</f>
        <v>223850175.3902702</v>
      </c>
      <c r="Q104" s="1510">
        <f>(P104-10)/M104</f>
        <v>22385016.53902702</v>
      </c>
      <c r="R104" s="1512">
        <f t="shared" si="89"/>
        <v>2012</v>
      </c>
      <c r="S104" s="1508">
        <f>R104-R103</f>
        <v>1</v>
      </c>
      <c r="T104" s="1513">
        <f t="shared" si="90"/>
        <v>22385016.53902702</v>
      </c>
      <c r="U104" s="1499">
        <f t="shared" ref="U104:U110" si="96">E104</f>
        <v>2012</v>
      </c>
      <c r="V104" s="1514">
        <f t="shared" ref="V104:V110" si="97">IF(OR(AND(ISBLANK(D104),ISBLANK(F104)),ISTEXT(D104),ISTEXT(F104)),"",P104-T104)</f>
        <v>201465158.8512432</v>
      </c>
      <c r="W104" s="1515"/>
      <c r="X104" s="1516"/>
      <c r="Y104" s="1483"/>
      <c r="Z104" s="1517" t="s">
        <v>4141</v>
      </c>
      <c r="AA104" s="1518"/>
      <c r="AB104" s="1518"/>
      <c r="AC104" s="1537">
        <f>F112</f>
        <v>235056784.26323843</v>
      </c>
      <c r="AD104" s="1518"/>
      <c r="AE104" s="1518"/>
      <c r="AF104" s="1518"/>
      <c r="AG104" s="1518"/>
      <c r="AH104" s="1520"/>
      <c r="AI104" s="1521"/>
      <c r="AJ104" s="1522"/>
      <c r="AK104" s="1523"/>
      <c r="AL104" s="1516"/>
      <c r="AM104" s="1524"/>
      <c r="AN104" s="1516"/>
      <c r="AO104" s="1518"/>
      <c r="AP104" s="1525"/>
      <c r="AQ104" s="1521"/>
      <c r="AR104" s="1521"/>
      <c r="AS104" s="1518"/>
      <c r="AT104" s="1525"/>
      <c r="AU104" s="1521"/>
      <c r="AV104" s="1526"/>
      <c r="AW104" s="1518"/>
      <c r="AX104" s="1525"/>
      <c r="AY104" s="1521"/>
      <c r="AZ104" s="1527"/>
      <c r="BA104" s="1516"/>
      <c r="BB104" s="1528"/>
      <c r="BC104" s="1528"/>
      <c r="BF104" s="1530"/>
    </row>
    <row r="105" spans="1:58" s="1529" customFormat="1" ht="13.5" customHeight="1">
      <c r="A105" s="1967"/>
      <c r="B105" s="1531"/>
      <c r="C105" s="1532"/>
      <c r="D105" s="1500"/>
      <c r="E105" s="1501">
        <f t="shared" ref="E105:E110" si="98">E104+1</f>
        <v>2013</v>
      </c>
      <c r="F105" s="1502">
        <v>0</v>
      </c>
      <c r="G105" s="1499">
        <f t="shared" si="91"/>
        <v>9</v>
      </c>
      <c r="H105" s="1503"/>
      <c r="I105" s="1504">
        <f t="shared" si="88"/>
        <v>2022</v>
      </c>
      <c r="J105" s="1533">
        <f t="shared" ref="J105:J110" si="99">F105/$F$11</f>
        <v>0</v>
      </c>
      <c r="K105" s="1506">
        <f t="shared" si="92"/>
        <v>0</v>
      </c>
      <c r="L105" s="1507">
        <f t="shared" ref="L105:L110" si="100">IF(OR(AND(ISBLANK(D105),ISBLANK(F105)),ISTEXT(D105),ISTEXT(F105)),"",IF(G105+K105&gt;$G$11,$G$11-G105,K105))</f>
        <v>0</v>
      </c>
      <c r="M105" s="1508">
        <f t="shared" ref="M105:M111" si="101">IF(OR(AND(ISBLANK(D105),ISBLANK(F105)),ISTEXT(D105),ISTEXT(F105)),"",G105+L105)</f>
        <v>9</v>
      </c>
      <c r="N105" s="1504">
        <f t="shared" si="93"/>
        <v>2022</v>
      </c>
      <c r="O105" s="1509">
        <f t="shared" si="94"/>
        <v>201465158.8512432</v>
      </c>
      <c r="P105" s="1510">
        <f t="shared" si="95"/>
        <v>201465158.8512432</v>
      </c>
      <c r="Q105" s="1510">
        <f t="shared" ref="Q105:Q110" si="102">(P105-10)/M105</f>
        <v>22385016.53902702</v>
      </c>
      <c r="R105" s="1512">
        <f t="shared" si="89"/>
        <v>2013</v>
      </c>
      <c r="S105" s="1508">
        <f>R105-R104</f>
        <v>1</v>
      </c>
      <c r="T105" s="1513">
        <f t="shared" si="90"/>
        <v>22385016.53902702</v>
      </c>
      <c r="U105" s="1499">
        <f t="shared" si="96"/>
        <v>2013</v>
      </c>
      <c r="V105" s="1514">
        <f t="shared" si="97"/>
        <v>179080142.31221616</v>
      </c>
      <c r="W105" s="1515"/>
      <c r="X105" s="1521"/>
      <c r="Y105" s="1483"/>
      <c r="Z105" s="1517" t="s">
        <v>4142</v>
      </c>
      <c r="AA105" s="1534"/>
      <c r="AB105" s="1534"/>
      <c r="AC105" s="1537">
        <f>T112</f>
        <v>167901724.64615738</v>
      </c>
      <c r="AD105" s="1534"/>
      <c r="AE105" s="1534"/>
      <c r="AF105" s="1534"/>
      <c r="AG105" s="1534"/>
      <c r="AH105" s="1520"/>
      <c r="AI105" s="1521"/>
      <c r="AJ105" s="1522"/>
      <c r="AK105" s="1523"/>
      <c r="AL105" s="1516"/>
      <c r="AM105" s="1524"/>
      <c r="AN105" s="1516"/>
      <c r="AO105" s="1518"/>
      <c r="AP105" s="1525"/>
      <c r="AQ105" s="1521"/>
      <c r="AR105" s="1521"/>
      <c r="AS105" s="1518"/>
      <c r="AT105" s="1525"/>
      <c r="AU105" s="1521"/>
      <c r="AV105" s="1526"/>
      <c r="AW105" s="1518"/>
      <c r="AX105" s="1525"/>
      <c r="AY105" s="1521"/>
      <c r="AZ105" s="1527"/>
      <c r="BA105" s="1516"/>
      <c r="BB105" s="1528"/>
      <c r="BC105" s="1528"/>
      <c r="BF105" s="1530"/>
    </row>
    <row r="106" spans="1:58" s="1529" customFormat="1" ht="13.5" customHeight="1">
      <c r="A106" s="1967"/>
      <c r="B106" s="1498"/>
      <c r="C106" s="1499"/>
      <c r="D106" s="1500"/>
      <c r="E106" s="1501">
        <f t="shared" si="98"/>
        <v>2014</v>
      </c>
      <c r="F106" s="1502">
        <v>0</v>
      </c>
      <c r="G106" s="1499">
        <f t="shared" si="91"/>
        <v>8</v>
      </c>
      <c r="H106" s="1503"/>
      <c r="I106" s="1504">
        <f t="shared" si="88"/>
        <v>2022</v>
      </c>
      <c r="J106" s="1533">
        <f t="shared" si="99"/>
        <v>0</v>
      </c>
      <c r="K106" s="1506">
        <f t="shared" si="92"/>
        <v>0</v>
      </c>
      <c r="L106" s="1507">
        <f t="shared" si="100"/>
        <v>0</v>
      </c>
      <c r="M106" s="1508">
        <f t="shared" si="101"/>
        <v>8</v>
      </c>
      <c r="N106" s="1504">
        <f t="shared" si="93"/>
        <v>2022</v>
      </c>
      <c r="O106" s="1509">
        <f t="shared" si="94"/>
        <v>179080142.31221616</v>
      </c>
      <c r="P106" s="1510">
        <f t="shared" si="95"/>
        <v>179080142.31221616</v>
      </c>
      <c r="Q106" s="1510">
        <f t="shared" si="102"/>
        <v>22385016.53902702</v>
      </c>
      <c r="R106" s="1512">
        <f t="shared" si="89"/>
        <v>2014</v>
      </c>
      <c r="S106" s="1508">
        <f>R106-R105</f>
        <v>1</v>
      </c>
      <c r="T106" s="1513">
        <f t="shared" si="90"/>
        <v>22385016.53902702</v>
      </c>
      <c r="U106" s="1499">
        <f t="shared" si="96"/>
        <v>2014</v>
      </c>
      <c r="V106" s="1514">
        <f t="shared" si="97"/>
        <v>156695125.77318913</v>
      </c>
      <c r="W106" s="1515"/>
      <c r="X106" s="1521"/>
      <c r="Y106" s="1483"/>
      <c r="Z106" s="1536" t="s">
        <v>4143</v>
      </c>
      <c r="AA106" s="1518"/>
      <c r="AB106" s="1518"/>
      <c r="AC106" s="1537">
        <f>AC104-AC105</f>
        <v>67155059.617081046</v>
      </c>
      <c r="AD106" s="1518"/>
      <c r="AE106" s="1518"/>
      <c r="AF106" s="1518"/>
      <c r="AG106" s="1518"/>
      <c r="AH106" s="1520"/>
      <c r="AI106" s="1521"/>
      <c r="AJ106" s="1522"/>
      <c r="AK106" s="1523"/>
      <c r="AL106" s="1516"/>
      <c r="AM106" s="1524"/>
      <c r="AN106" s="1516"/>
      <c r="AO106" s="1518"/>
      <c r="AP106" s="1525"/>
      <c r="AQ106" s="1521"/>
      <c r="AR106" s="1521"/>
      <c r="AS106" s="1518"/>
      <c r="AT106" s="1525"/>
      <c r="AU106" s="1521"/>
      <c r="AV106" s="1526"/>
      <c r="AW106" s="1518"/>
      <c r="AX106" s="1525"/>
      <c r="AY106" s="1521"/>
      <c r="AZ106" s="1527"/>
      <c r="BA106" s="1516"/>
      <c r="BB106" s="1528"/>
      <c r="BC106" s="1528"/>
      <c r="BF106" s="1530"/>
    </row>
    <row r="107" spans="1:58" s="1529" customFormat="1" ht="13.5" customHeight="1">
      <c r="A107" s="1538"/>
      <c r="B107" s="1498"/>
      <c r="C107" s="1499"/>
      <c r="D107" s="1500"/>
      <c r="E107" s="1501">
        <f t="shared" si="98"/>
        <v>2015</v>
      </c>
      <c r="F107" s="1502">
        <v>0</v>
      </c>
      <c r="G107" s="1499">
        <f t="shared" si="91"/>
        <v>7</v>
      </c>
      <c r="H107" s="1503"/>
      <c r="I107" s="1504">
        <f t="shared" si="88"/>
        <v>2022</v>
      </c>
      <c r="J107" s="1533">
        <f t="shared" si="99"/>
        <v>0</v>
      </c>
      <c r="K107" s="1506">
        <f t="shared" si="92"/>
        <v>0</v>
      </c>
      <c r="L107" s="1507">
        <f t="shared" si="100"/>
        <v>0</v>
      </c>
      <c r="M107" s="1508">
        <f t="shared" si="101"/>
        <v>7</v>
      </c>
      <c r="N107" s="1504">
        <f t="shared" si="93"/>
        <v>2022</v>
      </c>
      <c r="O107" s="1509">
        <f t="shared" si="94"/>
        <v>156695125.77318913</v>
      </c>
      <c r="P107" s="1510">
        <f t="shared" si="95"/>
        <v>156695125.77318913</v>
      </c>
      <c r="Q107" s="1510">
        <f t="shared" si="102"/>
        <v>22385016.539027017</v>
      </c>
      <c r="R107" s="1512">
        <f t="shared" si="89"/>
        <v>2015</v>
      </c>
      <c r="S107" s="1508">
        <f t="shared" ref="S107:S110" si="103">R107-R106</f>
        <v>1</v>
      </c>
      <c r="T107" s="1513">
        <f t="shared" si="90"/>
        <v>22385016.539027017</v>
      </c>
      <c r="U107" s="1499">
        <f t="shared" si="96"/>
        <v>2015</v>
      </c>
      <c r="V107" s="1514">
        <f t="shared" si="97"/>
        <v>134310109.23416212</v>
      </c>
      <c r="W107" s="1515"/>
      <c r="X107" s="1521"/>
      <c r="Y107" s="1483"/>
      <c r="Z107" s="1601" t="s">
        <v>4144</v>
      </c>
      <c r="AA107" s="1518"/>
      <c r="AB107" s="1518"/>
      <c r="AC107" s="1537">
        <f>AC106-V110</f>
        <v>0</v>
      </c>
      <c r="AD107" s="1518"/>
      <c r="AE107" s="1518"/>
      <c r="AF107" s="1518"/>
      <c r="AG107" s="1518"/>
      <c r="AH107" s="1520"/>
      <c r="AI107" s="1521"/>
      <c r="AJ107" s="1522"/>
      <c r="AK107" s="1523"/>
      <c r="AL107" s="1516"/>
      <c r="AM107" s="1524"/>
      <c r="AN107" s="1516"/>
      <c r="AO107" s="1518"/>
      <c r="AP107" s="1525"/>
      <c r="AQ107" s="1521"/>
      <c r="AR107" s="1521"/>
      <c r="AS107" s="1518"/>
      <c r="AT107" s="1525"/>
      <c r="AU107" s="1521"/>
      <c r="AV107" s="1526"/>
      <c r="AW107" s="1518"/>
      <c r="AX107" s="1525"/>
      <c r="AY107" s="1521"/>
      <c r="AZ107" s="1527"/>
      <c r="BA107" s="1516"/>
      <c r="BB107" s="1528"/>
      <c r="BC107" s="1528"/>
      <c r="BF107" s="1530"/>
    </row>
    <row r="108" spans="1:58" s="1529" customFormat="1" ht="13.5" customHeight="1">
      <c r="A108" s="1538"/>
      <c r="B108" s="1539" t="s">
        <v>841</v>
      </c>
      <c r="C108" s="1539" t="s">
        <v>841</v>
      </c>
      <c r="D108" s="1500"/>
      <c r="E108" s="1501">
        <f t="shared" si="98"/>
        <v>2016</v>
      </c>
      <c r="F108" s="1502">
        <v>0</v>
      </c>
      <c r="G108" s="1499">
        <f t="shared" si="91"/>
        <v>6</v>
      </c>
      <c r="H108" s="1503"/>
      <c r="I108" s="1504">
        <f t="shared" si="88"/>
        <v>2022</v>
      </c>
      <c r="J108" s="1533">
        <f t="shared" si="99"/>
        <v>0</v>
      </c>
      <c r="K108" s="1506">
        <f t="shared" si="92"/>
        <v>0</v>
      </c>
      <c r="L108" s="1507">
        <f t="shared" si="100"/>
        <v>0</v>
      </c>
      <c r="M108" s="1508">
        <f t="shared" si="101"/>
        <v>6</v>
      </c>
      <c r="N108" s="1504">
        <f t="shared" si="93"/>
        <v>2022</v>
      </c>
      <c r="O108" s="1509">
        <f t="shared" si="94"/>
        <v>134310109.23416212</v>
      </c>
      <c r="P108" s="1510">
        <f t="shared" si="95"/>
        <v>134310109.23416212</v>
      </c>
      <c r="Q108" s="1510">
        <f t="shared" si="102"/>
        <v>22385016.53902702</v>
      </c>
      <c r="R108" s="1512">
        <f t="shared" si="89"/>
        <v>2016</v>
      </c>
      <c r="S108" s="1508">
        <f t="shared" si="103"/>
        <v>1</v>
      </c>
      <c r="T108" s="1513">
        <f t="shared" si="90"/>
        <v>22385016.53902702</v>
      </c>
      <c r="U108" s="1499">
        <f t="shared" si="96"/>
        <v>2016</v>
      </c>
      <c r="V108" s="1514">
        <f t="shared" si="97"/>
        <v>111925092.6951351</v>
      </c>
      <c r="W108" s="1515"/>
      <c r="X108" s="1521"/>
      <c r="Y108" s="1483"/>
      <c r="Z108" s="1543"/>
      <c r="AA108" s="1518"/>
      <c r="AB108" s="1518"/>
      <c r="AC108" s="1518"/>
      <c r="AD108" s="1518"/>
      <c r="AE108" s="1518"/>
      <c r="AF108" s="1518"/>
      <c r="AG108" s="1518"/>
      <c r="AH108" s="1520"/>
      <c r="AI108" s="1521"/>
      <c r="AJ108" s="1522"/>
      <c r="AK108" s="1523"/>
      <c r="AL108" s="1516"/>
      <c r="AM108" s="1524"/>
      <c r="AN108" s="1516"/>
      <c r="AO108" s="1518"/>
      <c r="AP108" s="1525"/>
      <c r="AQ108" s="1521"/>
      <c r="AR108" s="1521"/>
      <c r="AS108" s="1518"/>
      <c r="AT108" s="1525"/>
      <c r="AU108" s="1521"/>
      <c r="AV108" s="1526"/>
      <c r="AW108" s="1518"/>
      <c r="AX108" s="1525"/>
      <c r="AY108" s="1521"/>
      <c r="AZ108" s="1527"/>
      <c r="BA108" s="1516"/>
      <c r="BB108" s="1528"/>
      <c r="BC108" s="1528"/>
      <c r="BF108" s="1530"/>
    </row>
    <row r="109" spans="1:58" s="1529" customFormat="1" ht="13.5" customHeight="1">
      <c r="A109" s="1538"/>
      <c r="B109" s="1498"/>
      <c r="C109" s="1499"/>
      <c r="D109" s="1500"/>
      <c r="E109" s="1501">
        <f t="shared" si="98"/>
        <v>2017</v>
      </c>
      <c r="F109" s="1502">
        <v>0</v>
      </c>
      <c r="G109" s="1499">
        <f t="shared" si="91"/>
        <v>5</v>
      </c>
      <c r="H109" s="1503"/>
      <c r="I109" s="1504">
        <f t="shared" si="88"/>
        <v>2022</v>
      </c>
      <c r="J109" s="1533">
        <f t="shared" si="99"/>
        <v>0</v>
      </c>
      <c r="K109" s="1506">
        <f t="shared" si="92"/>
        <v>0</v>
      </c>
      <c r="L109" s="1507">
        <f t="shared" si="100"/>
        <v>0</v>
      </c>
      <c r="M109" s="1508">
        <f t="shared" si="101"/>
        <v>5</v>
      </c>
      <c r="N109" s="1504">
        <f t="shared" si="93"/>
        <v>2022</v>
      </c>
      <c r="O109" s="1509">
        <f t="shared" si="94"/>
        <v>111925092.6951351</v>
      </c>
      <c r="P109" s="1510">
        <f t="shared" si="95"/>
        <v>111925092.6951351</v>
      </c>
      <c r="Q109" s="1510">
        <f t="shared" si="102"/>
        <v>22385016.53902702</v>
      </c>
      <c r="R109" s="1512">
        <f t="shared" si="89"/>
        <v>2017</v>
      </c>
      <c r="S109" s="1508">
        <f t="shared" si="103"/>
        <v>1</v>
      </c>
      <c r="T109" s="1513">
        <f t="shared" si="90"/>
        <v>22385016.53902702</v>
      </c>
      <c r="U109" s="1499">
        <f t="shared" si="96"/>
        <v>2017</v>
      </c>
      <c r="V109" s="1514">
        <f t="shared" si="97"/>
        <v>89540076.156108081</v>
      </c>
      <c r="W109" s="1515"/>
      <c r="X109" s="1543"/>
      <c r="Y109" s="1483"/>
      <c r="Z109" s="1543"/>
      <c r="AA109" s="1518"/>
      <c r="AB109" s="1543"/>
      <c r="AC109" s="1518"/>
      <c r="AD109" s="1518"/>
      <c r="AE109" s="1518"/>
      <c r="AF109" s="1518"/>
      <c r="AG109" s="1518"/>
      <c r="AH109" s="1520"/>
      <c r="AI109" s="1521"/>
      <c r="AJ109" s="1522"/>
      <c r="AK109" s="1523"/>
      <c r="AL109" s="1516"/>
      <c r="AM109" s="1524"/>
      <c r="AN109" s="1516"/>
      <c r="AO109" s="1518"/>
      <c r="AP109" s="1525"/>
      <c r="AQ109" s="1521"/>
      <c r="AR109" s="1521"/>
      <c r="AS109" s="1518"/>
      <c r="AT109" s="1525"/>
      <c r="AU109" s="1521"/>
      <c r="AV109" s="1526"/>
      <c r="AW109" s="1518"/>
      <c r="AX109" s="1525"/>
      <c r="AY109" s="1521"/>
      <c r="AZ109" s="1527"/>
      <c r="BA109" s="1516"/>
      <c r="BB109" s="1528"/>
      <c r="BC109" s="1528"/>
      <c r="BF109" s="1530"/>
    </row>
    <row r="110" spans="1:58" s="1529" customFormat="1" ht="13.5" customHeight="1">
      <c r="A110" s="1538"/>
      <c r="B110" s="1498"/>
      <c r="C110" s="1499"/>
      <c r="D110" s="1500"/>
      <c r="E110" s="1501">
        <f t="shared" si="98"/>
        <v>2018</v>
      </c>
      <c r="F110" s="1502">
        <v>0</v>
      </c>
      <c r="G110" s="1499">
        <f t="shared" si="91"/>
        <v>4</v>
      </c>
      <c r="H110" s="1503"/>
      <c r="I110" s="1504">
        <f t="shared" si="88"/>
        <v>2022</v>
      </c>
      <c r="J110" s="1533">
        <f t="shared" si="99"/>
        <v>0</v>
      </c>
      <c r="K110" s="1506">
        <f t="shared" si="92"/>
        <v>0</v>
      </c>
      <c r="L110" s="1507">
        <f t="shared" si="100"/>
        <v>0</v>
      </c>
      <c r="M110" s="1508">
        <f t="shared" si="101"/>
        <v>4</v>
      </c>
      <c r="N110" s="1504">
        <f t="shared" si="93"/>
        <v>2022</v>
      </c>
      <c r="O110" s="1509">
        <f t="shared" si="94"/>
        <v>89540076.156108081</v>
      </c>
      <c r="P110" s="1510">
        <f t="shared" si="95"/>
        <v>89540076.156108081</v>
      </c>
      <c r="Q110" s="1510">
        <f t="shared" si="102"/>
        <v>22385016.53902702</v>
      </c>
      <c r="R110" s="1512">
        <f t="shared" si="89"/>
        <v>2018</v>
      </c>
      <c r="S110" s="1508">
        <f t="shared" si="103"/>
        <v>1</v>
      </c>
      <c r="T110" s="1513">
        <f t="shared" si="90"/>
        <v>22385016.53902702</v>
      </c>
      <c r="U110" s="1499">
        <f t="shared" si="96"/>
        <v>2018</v>
      </c>
      <c r="V110" s="1514">
        <f t="shared" si="97"/>
        <v>67155059.617081061</v>
      </c>
      <c r="W110" s="1515"/>
      <c r="X110" s="1543"/>
      <c r="Y110" s="1483"/>
      <c r="Z110" s="1543"/>
      <c r="AA110" s="1518"/>
      <c r="AB110" s="1543"/>
      <c r="AC110" s="1518"/>
      <c r="AD110" s="1518"/>
      <c r="AE110" s="1518"/>
      <c r="AF110" s="1518"/>
      <c r="AG110" s="1518"/>
      <c r="AH110" s="1520"/>
      <c r="AI110" s="1521"/>
      <c r="AJ110" s="1522"/>
      <c r="AK110" s="1523"/>
      <c r="AL110" s="1516"/>
      <c r="AM110" s="1524"/>
      <c r="AN110" s="1516"/>
      <c r="AO110" s="1518"/>
      <c r="AP110" s="1525"/>
      <c r="AQ110" s="1521"/>
      <c r="AR110" s="1521"/>
      <c r="AS110" s="1518"/>
      <c r="AT110" s="1525"/>
      <c r="AU110" s="1521"/>
      <c r="AV110" s="1526"/>
      <c r="AW110" s="1518"/>
      <c r="AX110" s="1525"/>
      <c r="AY110" s="1521"/>
      <c r="AZ110" s="1527"/>
      <c r="BA110" s="1516"/>
      <c r="BB110" s="1528"/>
      <c r="BC110" s="1528"/>
      <c r="BF110" s="1530"/>
    </row>
    <row r="111" spans="1:58" s="1529" customFormat="1" ht="13.5" customHeight="1">
      <c r="A111" s="1538"/>
      <c r="B111" s="1498"/>
      <c r="C111" s="1499"/>
      <c r="D111" s="1500"/>
      <c r="E111" s="1512"/>
      <c r="F111" s="1502"/>
      <c r="G111" s="1506" t="str">
        <f>IF(OR(AND(ISBLANK(D111),ISBLANK(F111)),ISTEXT(D111),ISTEXT(F111)),"",IF(#REF!-(YEAR(D111)-YEAR(#REF!))&lt;0,0,#REF!-(YEAR(D111)-YEAR(#REF!))))</f>
        <v/>
      </c>
      <c r="H111" s="1503" t="str">
        <f>IF(OR(AND(ISBLANK(D111),ISBLANK(F111)),ISTEXT(D111),ISTEXT(F111)),"",IF(#REF!-D111&lt;0,0,#REF!-D111))</f>
        <v/>
      </c>
      <c r="I111" s="1544" t="str">
        <f>IF(OR(AND(ISBLANK(D111),ISBLANK(F111)),ISTEXT(D111),ISTEXT(F111)),"",#REF!)</f>
        <v/>
      </c>
      <c r="J111" s="1544"/>
      <c r="K111" s="1506" t="str">
        <f>IF(OR(AND(ISBLANK(D111),ISBLANK(F111)),ISTEXT(D111),ISTEXT(F111)),"",ROUNDDOWN(F111/SUM($F$53:F109)*$G$53,0))</f>
        <v/>
      </c>
      <c r="L111" s="1507" t="str">
        <f>IF(OR(AND(ISBLANK(D111),ISBLANK(F111)),ISTEXT(D111),ISTEXT(F111)),"",IF(G111+K111&gt;$G$53,$G$53-G111,K111))</f>
        <v/>
      </c>
      <c r="M111" s="1508" t="str">
        <f t="shared" si="101"/>
        <v/>
      </c>
      <c r="N111" s="1544" t="str">
        <f t="shared" ref="N111" si="104">IF(OR(AND(ISBLANK(D111),ISBLANK(F111)),ISTEXT(D111),ISTEXT(F111)),"",DATE(YEAR($I111)+L111,MONTH($I111),DAY($I111)))</f>
        <v/>
      </c>
      <c r="O111" s="1545" t="str">
        <f>IF(OR(AND(ISBLANK(D111),ISBLANK(F111)),ISTEXT(D111),ISTEXT(F111)),"",#REF!-#REF!*(IF(I111&lt;D111,I111,D111)-#REF!))</f>
        <v/>
      </c>
      <c r="P111" s="1546" t="str">
        <f>IF(OR(AND(ISBLANK(D111),ISBLANK(F111)),ISTEXT(D111),ISTEXT(F111)),"",O111+F111)</f>
        <v/>
      </c>
      <c r="Q111" s="1547" t="str">
        <f>IF(OR(AND(ISBLANK(D111),ISBLANK(F111)),ISTEXT(D111),ISTEXT(F111)),"",IF(OR(D111&lt;DATE(2004,12,31),#REF!=0),0,P111/#REF!))</f>
        <v/>
      </c>
      <c r="R111" s="1548" t="str">
        <f>IF(OR(AND(ISBLANK(D111),ISBLANK(F111)),ISTEXT(D111),ISTEXT(F111)),"",IF(YEAR(D111)&lt;=YEAR(#REF!),"-",YEAR(D111)-1))</f>
        <v/>
      </c>
      <c r="S111" s="1548"/>
      <c r="T111" s="1549" t="str">
        <f>IF(OR(AND(ISBLANK(D111),ISBLANK(F111)),ISTEXT(D111),ISTEXT(F111)),"",IF(AND(I111&lt;=DATE(2004,12,31),D111&gt;I111),SUM($F111:F111),#REF!+#REF!+#REF!*IF(YEAR(D111)&lt;=YEAR(#REF!),0,(IF(DATE(YEAR(D111)-1,12,31)&gt;I111,I111,DATE(YEAR(D111)-1,12,31))-#REF!))))</f>
        <v/>
      </c>
      <c r="U111" s="1550" t="str">
        <f t="shared" ref="U111" si="105">IF(OR(AND(ISBLANK(D111),ISBLANK(F111)),ISTEXT(D111),ISTEXT(F111)),"",IF(YEAR(D111)=YEAR(D112),D112,DATE(YEAR(D111),12,31)))</f>
        <v/>
      </c>
      <c r="V111" s="1549" t="str">
        <f>IF(OR(AND(ISBLANK(D111),ISBLANK(F111)),ISTEXT(D111),ISTEXT(F111)),"",IF(P111=0,0,IF(AND(I111&lt;=DATE(2004,12,31),D111&gt;=I111),P111-T111,P111-#REF!)))</f>
        <v/>
      </c>
      <c r="W111" s="1551" t="str">
        <f>IF(OR(AND(ISBLANK(D111),ISBLANK(F111)),ISTEXT(D111),ISTEXT(F111)),"",$C$53&amp;"//"&amp;TEXT($D$53,"dd-mmm-yyyy")&amp;"//"&amp;#REF!)</f>
        <v/>
      </c>
      <c r="X111" s="1518"/>
      <c r="Y111" s="1518"/>
      <c r="Z111" s="1518"/>
      <c r="AA111" s="1518"/>
      <c r="AB111" s="1518"/>
      <c r="AC111" s="1518"/>
      <c r="AD111" s="1518"/>
      <c r="AE111" s="1518"/>
      <c r="AF111" s="1518"/>
      <c r="AG111" s="1518"/>
      <c r="AH111" s="1520"/>
      <c r="AI111" s="1521"/>
      <c r="AJ111" s="1522"/>
      <c r="AK111" s="1523"/>
      <c r="AL111" s="1516"/>
      <c r="AM111" s="1524"/>
      <c r="AN111" s="1516"/>
      <c r="AO111" s="1518"/>
      <c r="AP111" s="1525"/>
      <c r="AQ111" s="1521"/>
      <c r="AR111" s="1521"/>
      <c r="AS111" s="1518"/>
      <c r="AT111" s="1525"/>
      <c r="AU111" s="1521"/>
      <c r="AV111" s="1526"/>
      <c r="AW111" s="1518"/>
      <c r="AX111" s="1525"/>
      <c r="AY111" s="1521"/>
      <c r="AZ111" s="1527"/>
      <c r="BA111" s="1516"/>
      <c r="BB111" s="1528"/>
      <c r="BC111" s="1528"/>
      <c r="BF111" s="1530"/>
    </row>
    <row r="112" spans="1:58" s="1576" customFormat="1" ht="13.5" customHeight="1">
      <c r="A112" s="1985" t="s">
        <v>2</v>
      </c>
      <c r="B112" s="1986"/>
      <c r="C112" s="1986"/>
      <c r="D112" s="1986"/>
      <c r="E112" s="1987"/>
      <c r="F112" s="1552">
        <f>SUM(F103:F111)</f>
        <v>235056784.26323843</v>
      </c>
      <c r="G112" s="1553"/>
      <c r="H112" s="1554"/>
      <c r="I112" s="1555"/>
      <c r="J112" s="1555"/>
      <c r="K112" s="1553"/>
      <c r="L112" s="1556"/>
      <c r="M112" s="1557"/>
      <c r="N112" s="1555"/>
      <c r="O112" s="1558"/>
      <c r="P112" s="1559"/>
      <c r="Q112" s="1560"/>
      <c r="R112" s="1561"/>
      <c r="S112" s="1561"/>
      <c r="T112" s="1559">
        <f>SUM(T103:T111)</f>
        <v>167901724.64615738</v>
      </c>
      <c r="U112" s="1562"/>
      <c r="V112" s="1563"/>
      <c r="W112" s="1564"/>
      <c r="X112" s="1565"/>
      <c r="Y112" s="1565"/>
      <c r="Z112" s="1565"/>
      <c r="AA112" s="1565"/>
      <c r="AB112" s="1565"/>
      <c r="AC112" s="1565"/>
      <c r="AD112" s="1565"/>
      <c r="AE112" s="1565"/>
      <c r="AF112" s="1565"/>
      <c r="AG112" s="1565"/>
      <c r="AH112" s="1566"/>
      <c r="AI112" s="1567"/>
      <c r="AJ112" s="1568"/>
      <c r="AK112" s="1569"/>
      <c r="AL112" s="1570"/>
      <c r="AM112" s="1571"/>
      <c r="AN112" s="1570"/>
      <c r="AO112" s="1565"/>
      <c r="AP112" s="1572"/>
      <c r="AQ112" s="1567"/>
      <c r="AR112" s="1567"/>
      <c r="AS112" s="1565"/>
      <c r="AT112" s="1572"/>
      <c r="AU112" s="1567"/>
      <c r="AV112" s="1573"/>
      <c r="AW112" s="1565"/>
      <c r="AX112" s="1572"/>
      <c r="AY112" s="1567"/>
      <c r="AZ112" s="1574"/>
      <c r="BA112" s="1570"/>
      <c r="BB112" s="1575"/>
      <c r="BC112" s="1575"/>
      <c r="BF112" s="1577"/>
    </row>
    <row r="116" spans="1:58" s="1444" customFormat="1" ht="13.5" customHeight="1">
      <c r="A116" s="1988" t="s">
        <v>4170</v>
      </c>
      <c r="B116" s="1988"/>
      <c r="C116" s="1988"/>
      <c r="D116" s="1988"/>
      <c r="E116" s="1442"/>
      <c r="F116" s="1443"/>
      <c r="H116" s="1445"/>
      <c r="I116" s="1446"/>
      <c r="J116" s="1446"/>
      <c r="T116" s="1447"/>
      <c r="X116" s="1448"/>
      <c r="Y116" s="1448"/>
      <c r="Z116" s="1448"/>
      <c r="AA116" s="1448"/>
      <c r="AB116" s="1448"/>
      <c r="AC116" s="1448"/>
      <c r="AD116" s="1448"/>
      <c r="AE116" s="1448"/>
      <c r="AF116" s="1448"/>
      <c r="AG116" s="1448"/>
      <c r="AH116" s="1448"/>
      <c r="AI116" s="1448"/>
      <c r="AJ116" s="1448"/>
      <c r="AK116" s="1448"/>
      <c r="AL116" s="1448"/>
      <c r="AM116" s="1448"/>
      <c r="AN116" s="1448"/>
      <c r="AO116" s="1448"/>
      <c r="AP116" s="1448"/>
      <c r="AQ116" s="1448"/>
      <c r="AR116" s="1448"/>
      <c r="AS116" s="1448"/>
      <c r="AT116" s="1448"/>
      <c r="AU116" s="1448"/>
      <c r="AV116" s="1448"/>
      <c r="AW116" s="1448"/>
      <c r="AX116" s="1448"/>
      <c r="AY116" s="1448"/>
      <c r="AZ116" s="1448"/>
      <c r="BA116" s="1448"/>
    </row>
    <row r="117" spans="1:58" s="1456" customFormat="1" ht="13.5" customHeight="1">
      <c r="A117" s="1971" t="s">
        <v>0</v>
      </c>
      <c r="B117" s="1971" t="s">
        <v>903</v>
      </c>
      <c r="C117" s="1971" t="s">
        <v>877</v>
      </c>
      <c r="D117" s="1971" t="s">
        <v>4121</v>
      </c>
      <c r="E117" s="1971"/>
      <c r="F117" s="1989" t="s">
        <v>4122</v>
      </c>
      <c r="G117" s="1971" t="s">
        <v>4163</v>
      </c>
      <c r="H117" s="1971"/>
      <c r="I117" s="1971" t="s">
        <v>4165</v>
      </c>
      <c r="J117" s="1982" t="s">
        <v>4125</v>
      </c>
      <c r="K117" s="1971" t="s">
        <v>4126</v>
      </c>
      <c r="L117" s="1971" t="s">
        <v>4127</v>
      </c>
      <c r="M117" s="1980" t="s">
        <v>4128</v>
      </c>
      <c r="N117" s="1971" t="s">
        <v>4129</v>
      </c>
      <c r="O117" s="1972" t="s">
        <v>4130</v>
      </c>
      <c r="P117" s="1973"/>
      <c r="Q117" s="1449" t="s">
        <v>4166</v>
      </c>
      <c r="R117" s="1972" t="s">
        <v>4132</v>
      </c>
      <c r="S117" s="1974"/>
      <c r="T117" s="1973"/>
      <c r="U117" s="1975" t="s">
        <v>4133</v>
      </c>
      <c r="V117" s="1975"/>
      <c r="W117" s="1976" t="s">
        <v>2840</v>
      </c>
      <c r="X117" s="1979"/>
      <c r="Y117" s="1450"/>
      <c r="Z117" s="1451"/>
      <c r="AA117" s="1451"/>
      <c r="AB117" s="1451"/>
      <c r="AC117" s="1451"/>
      <c r="AD117" s="1451"/>
      <c r="AE117" s="1451"/>
      <c r="AF117" s="1451"/>
      <c r="AG117" s="1451"/>
      <c r="AH117" s="1452"/>
      <c r="AI117" s="1452"/>
      <c r="AJ117" s="1452"/>
      <c r="AK117" s="1452"/>
      <c r="AL117" s="1453"/>
      <c r="AM117" s="1452"/>
      <c r="AN117" s="1452"/>
      <c r="AO117" s="1451"/>
      <c r="AP117" s="1452"/>
      <c r="AQ117" s="1452"/>
      <c r="AR117" s="1452"/>
      <c r="AS117" s="1451"/>
      <c r="AT117" s="1452"/>
      <c r="AU117" s="1452"/>
      <c r="AV117" s="1452"/>
      <c r="AW117" s="1451"/>
      <c r="AX117" s="1452"/>
      <c r="AY117" s="1452"/>
      <c r="AZ117" s="1452"/>
      <c r="BA117" s="1454"/>
      <c r="BB117" s="1455"/>
      <c r="BC117" s="1455"/>
    </row>
    <row r="118" spans="1:58" s="1456" customFormat="1" ht="16">
      <c r="A118" s="1971"/>
      <c r="B118" s="1971"/>
      <c r="C118" s="1971"/>
      <c r="D118" s="1971"/>
      <c r="E118" s="1971"/>
      <c r="F118" s="1989"/>
      <c r="G118" s="1971"/>
      <c r="H118" s="1971"/>
      <c r="I118" s="1971"/>
      <c r="J118" s="1983"/>
      <c r="K118" s="1971"/>
      <c r="L118" s="1971"/>
      <c r="M118" s="1981"/>
      <c r="N118" s="1971"/>
      <c r="O118" s="1976" t="s">
        <v>4134</v>
      </c>
      <c r="P118" s="1976" t="s">
        <v>4135</v>
      </c>
      <c r="Q118" s="1980" t="s">
        <v>4122</v>
      </c>
      <c r="R118" s="1980" t="s">
        <v>4136</v>
      </c>
      <c r="S118" s="1982" t="s">
        <v>4137</v>
      </c>
      <c r="T118" s="1980" t="s">
        <v>4122</v>
      </c>
      <c r="U118" s="1975"/>
      <c r="V118" s="1975"/>
      <c r="W118" s="1977"/>
      <c r="X118" s="1979"/>
      <c r="Y118" s="1450"/>
      <c r="Z118" s="1451"/>
      <c r="AA118" s="1451"/>
      <c r="AB118" s="1451"/>
      <c r="AC118" s="1451"/>
      <c r="AD118" s="1451"/>
      <c r="AE118" s="1451"/>
      <c r="AF118" s="1451"/>
      <c r="AG118" s="1451"/>
      <c r="AH118" s="1452"/>
      <c r="AI118" s="1452"/>
      <c r="AJ118" s="1451"/>
      <c r="AK118" s="1452"/>
      <c r="AL118" s="1453"/>
      <c r="AM118" s="1452"/>
      <c r="AN118" s="1452"/>
      <c r="AO118" s="1457"/>
      <c r="AP118" s="1452"/>
      <c r="AQ118" s="1452"/>
      <c r="AR118" s="1452"/>
      <c r="AS118" s="1457"/>
      <c r="AT118" s="1452"/>
      <c r="AU118" s="1452"/>
      <c r="AV118" s="1452"/>
      <c r="AW118" s="1457"/>
      <c r="AX118" s="1452"/>
      <c r="AY118" s="1452"/>
      <c r="AZ118" s="1452"/>
      <c r="BA118" s="1454"/>
      <c r="BB118" s="1455"/>
      <c r="BC118" s="1455"/>
    </row>
    <row r="119" spans="1:58" s="1456" customFormat="1" ht="21.75" customHeight="1">
      <c r="A119" s="1971"/>
      <c r="B119" s="1971"/>
      <c r="C119" s="1971"/>
      <c r="D119" s="1458" t="s">
        <v>883</v>
      </c>
      <c r="E119" s="1459" t="s">
        <v>874</v>
      </c>
      <c r="F119" s="1989"/>
      <c r="G119" s="1460" t="s">
        <v>874</v>
      </c>
      <c r="H119" s="1460" t="s">
        <v>4138</v>
      </c>
      <c r="I119" s="1971"/>
      <c r="J119" s="1984"/>
      <c r="K119" s="1461" t="s">
        <v>874</v>
      </c>
      <c r="L119" s="1461" t="s">
        <v>874</v>
      </c>
      <c r="M119" s="1460" t="s">
        <v>874</v>
      </c>
      <c r="N119" s="1971"/>
      <c r="O119" s="1978"/>
      <c r="P119" s="1978"/>
      <c r="Q119" s="1981"/>
      <c r="R119" s="1981"/>
      <c r="S119" s="1984"/>
      <c r="T119" s="1981"/>
      <c r="U119" s="1460" t="s">
        <v>4139</v>
      </c>
      <c r="V119" s="1460" t="s">
        <v>4122</v>
      </c>
      <c r="W119" s="1978"/>
      <c r="X119" s="1462"/>
      <c r="Y119" s="1462"/>
      <c r="Z119" s="1451"/>
      <c r="AA119" s="1451"/>
      <c r="AB119" s="1451"/>
      <c r="AC119" s="1451"/>
      <c r="AD119" s="1451"/>
      <c r="AE119" s="1451"/>
      <c r="AF119" s="1451"/>
      <c r="AG119" s="1451"/>
      <c r="AH119" s="1452"/>
      <c r="AI119" s="1457"/>
      <c r="AJ119" s="1457"/>
      <c r="AK119" s="1452"/>
      <c r="AL119" s="1453"/>
      <c r="AM119" s="1457"/>
      <c r="AN119" s="1452"/>
      <c r="AO119" s="1457"/>
      <c r="AP119" s="1457"/>
      <c r="AQ119" s="1452"/>
      <c r="AR119" s="1452"/>
      <c r="AS119" s="1457"/>
      <c r="AT119" s="1457"/>
      <c r="AU119" s="1452"/>
      <c r="AV119" s="1452"/>
      <c r="AW119" s="1457"/>
      <c r="AX119" s="1457"/>
      <c r="AY119" s="1452"/>
      <c r="AZ119" s="1452"/>
      <c r="BA119" s="1454"/>
      <c r="BB119" s="1455"/>
      <c r="BC119" s="1455"/>
    </row>
    <row r="120" spans="1:58" s="1496" customFormat="1" ht="13.5" customHeight="1">
      <c r="A120" s="1967">
        <v>1</v>
      </c>
      <c r="B120" s="1604" t="str">
        <f>PENGELOMPOKAN!D124</f>
        <v>Pek. Pembangunan jl. desa Padang Tanggung 1,8 Km</v>
      </c>
      <c r="C120" s="1467">
        <v>41301</v>
      </c>
      <c r="D120" s="1468"/>
      <c r="E120" s="1469">
        <f>PENGELOMPOKAN!L124</f>
        <v>2011</v>
      </c>
      <c r="F120" s="1599">
        <f>PENGELOMPOKAN!Q124</f>
        <v>278153351.19238466</v>
      </c>
      <c r="G120" s="1470">
        <f>VLOOKUP(C120,'[32]umur ekonomis'!$A$1:$C$79,3)</f>
        <v>10</v>
      </c>
      <c r="H120" s="1471"/>
      <c r="I120" s="1472">
        <f t="shared" ref="I120:I127" si="106">E120+M120</f>
        <v>2021</v>
      </c>
      <c r="J120" s="1473"/>
      <c r="K120" s="1470"/>
      <c r="L120" s="1474">
        <f>IF(G120+K120&gt;$G120,$G120-G120,K120)</f>
        <v>0</v>
      </c>
      <c r="M120" s="1475">
        <f>G120+L120</f>
        <v>10</v>
      </c>
      <c r="N120" s="1472">
        <f>E120+M120</f>
        <v>2021</v>
      </c>
      <c r="O120" s="1476">
        <f>F120</f>
        <v>278153351.19238466</v>
      </c>
      <c r="P120" s="1477">
        <v>0</v>
      </c>
      <c r="Q120" s="1477">
        <f>(O120-10)/M120</f>
        <v>27815334.119238466</v>
      </c>
      <c r="R120" s="1478">
        <f t="shared" ref="R120:R127" si="107">E120</f>
        <v>2011</v>
      </c>
      <c r="S120" s="1479">
        <v>1</v>
      </c>
      <c r="T120" s="1480">
        <f t="shared" ref="T120:T127" si="108">Q120*S120</f>
        <v>27815334.119238466</v>
      </c>
      <c r="U120" s="1472">
        <f>E120</f>
        <v>2011</v>
      </c>
      <c r="V120" s="1481">
        <f>IF(OR(AND(ISBLANK(D120),ISBLANK(F120)),ISTEXT(D120),ISTEXT(F120)),"",F120-Q120)</f>
        <v>250338017.07314619</v>
      </c>
      <c r="W120" s="1482"/>
      <c r="X120" s="1483"/>
      <c r="Y120" s="1483"/>
      <c r="Z120" s="1484" t="s">
        <v>4140</v>
      </c>
      <c r="AA120" s="1487"/>
      <c r="AB120" s="1487"/>
      <c r="AC120" s="1487"/>
      <c r="AD120" s="1487"/>
      <c r="AE120" s="1487"/>
      <c r="AF120" s="1487"/>
      <c r="AG120" s="1487"/>
      <c r="AH120" s="1488"/>
      <c r="AI120" s="1483"/>
      <c r="AJ120" s="1488"/>
      <c r="AK120" s="1489"/>
      <c r="AL120" s="1490"/>
      <c r="AM120" s="1491"/>
      <c r="AN120" s="1490"/>
      <c r="AO120" s="1487"/>
      <c r="AP120" s="1492"/>
      <c r="AQ120" s="1483"/>
      <c r="AR120" s="1483"/>
      <c r="AS120" s="1487"/>
      <c r="AT120" s="1492"/>
      <c r="AU120" s="1483"/>
      <c r="AV120" s="1493"/>
      <c r="AW120" s="1487"/>
      <c r="AX120" s="1492"/>
      <c r="AY120" s="1483"/>
      <c r="AZ120" s="1494"/>
      <c r="BA120" s="1490"/>
      <c r="BB120" s="1495"/>
      <c r="BC120" s="1495"/>
      <c r="BF120" s="1497"/>
    </row>
    <row r="121" spans="1:58" s="1529" customFormat="1" ht="13.5" customHeight="1">
      <c r="A121" s="1967"/>
      <c r="B121" s="1498" t="str">
        <f>PENGELOMPOKAN!D125</f>
        <v>Pemb. jalan desa Padang Tanggung</v>
      </c>
      <c r="C121" s="1499"/>
      <c r="D121" s="1500"/>
      <c r="E121" s="1501">
        <f>E120+1</f>
        <v>2012</v>
      </c>
      <c r="F121" s="1502">
        <f>PENGELOMPOKAN!Q125</f>
        <v>119561723.73290013</v>
      </c>
      <c r="G121" s="1499">
        <f t="shared" ref="G121:G127" si="109">M120-(E121-E120)</f>
        <v>9</v>
      </c>
      <c r="H121" s="1503"/>
      <c r="I121" s="1504">
        <f t="shared" si="106"/>
        <v>2022</v>
      </c>
      <c r="J121" s="1533">
        <f>F121/$F$120</f>
        <v>0.42984103272660307</v>
      </c>
      <c r="K121" s="1506">
        <f t="shared" ref="K121:K127" si="110">IF(J121=0%,0,IF(J121&lt;=30%,2,IF(J121&lt;=60%,5,10)))</f>
        <v>5</v>
      </c>
      <c r="L121" s="1507">
        <f>IF(OR(AND(ISBLANK(D121),ISBLANK(F121)),ISTEXT(D121),ISTEXT(F121)),"",IF(G121+K121&gt;$G$11,$G$11-G121,K121))</f>
        <v>1</v>
      </c>
      <c r="M121" s="1508">
        <f>IF(OR(AND(ISBLANK(E121),ISBLANK(F121)),ISTEXT(E121),ISTEXT(F121)),"",G121+L121)</f>
        <v>10</v>
      </c>
      <c r="N121" s="1504">
        <f t="shared" ref="N121:N127" si="111">E121+M121</f>
        <v>2022</v>
      </c>
      <c r="O121" s="1509">
        <f t="shared" ref="O121:O127" si="112">V120</f>
        <v>250338017.07314619</v>
      </c>
      <c r="P121" s="1510">
        <f t="shared" ref="P121:P127" si="113">O121+F121</f>
        <v>369899740.80604631</v>
      </c>
      <c r="Q121" s="1510">
        <f>(P121-10)/M121</f>
        <v>36989973.080604628</v>
      </c>
      <c r="R121" s="1512">
        <f t="shared" si="107"/>
        <v>2012</v>
      </c>
      <c r="S121" s="1508">
        <f>R121-R120</f>
        <v>1</v>
      </c>
      <c r="T121" s="1513">
        <f t="shared" si="108"/>
        <v>36989973.080604628</v>
      </c>
      <c r="U121" s="1499">
        <f t="shared" ref="U121:U127" si="114">E121</f>
        <v>2012</v>
      </c>
      <c r="V121" s="1514">
        <f t="shared" ref="V121:V127" si="115">IF(OR(AND(ISBLANK(D121),ISBLANK(F121)),ISTEXT(D121),ISTEXT(F121)),"",P121-T121)</f>
        <v>332909767.72544169</v>
      </c>
      <c r="W121" s="1515"/>
      <c r="X121" s="1516"/>
      <c r="Y121" s="1483"/>
      <c r="Z121" s="1517" t="s">
        <v>4141</v>
      </c>
      <c r="AA121" s="1518"/>
      <c r="AB121" s="1518"/>
      <c r="AC121" s="1537">
        <f>F129</f>
        <v>397715074.9252848</v>
      </c>
      <c r="AD121" s="1518"/>
      <c r="AE121" s="1518"/>
      <c r="AF121" s="1518"/>
      <c r="AG121" s="1518"/>
      <c r="AH121" s="1520"/>
      <c r="AI121" s="1521"/>
      <c r="AJ121" s="1522"/>
      <c r="AK121" s="1523"/>
      <c r="AL121" s="1516"/>
      <c r="AM121" s="1524"/>
      <c r="AN121" s="1516"/>
      <c r="AO121" s="1518"/>
      <c r="AP121" s="1525"/>
      <c r="AQ121" s="1521"/>
      <c r="AR121" s="1521"/>
      <c r="AS121" s="1518"/>
      <c r="AT121" s="1525"/>
      <c r="AU121" s="1521"/>
      <c r="AV121" s="1526"/>
      <c r="AW121" s="1518"/>
      <c r="AX121" s="1525"/>
      <c r="AY121" s="1521"/>
      <c r="AZ121" s="1527"/>
      <c r="BA121" s="1516"/>
      <c r="BB121" s="1528"/>
      <c r="BC121" s="1528"/>
      <c r="BF121" s="1530"/>
    </row>
    <row r="122" spans="1:58" s="1529" customFormat="1" ht="13.5" customHeight="1">
      <c r="A122" s="1967"/>
      <c r="B122" s="1531"/>
      <c r="C122" s="1532"/>
      <c r="D122" s="1500"/>
      <c r="E122" s="1501">
        <f t="shared" ref="E122:E127" si="116">E121+1</f>
        <v>2013</v>
      </c>
      <c r="F122" s="1502">
        <v>0</v>
      </c>
      <c r="G122" s="1499">
        <f t="shared" si="109"/>
        <v>9</v>
      </c>
      <c r="H122" s="1503"/>
      <c r="I122" s="1504">
        <f t="shared" si="106"/>
        <v>2022</v>
      </c>
      <c r="J122" s="1533">
        <f t="shared" ref="J122:J127" si="117">F122/$F$11</f>
        <v>0</v>
      </c>
      <c r="K122" s="1506">
        <f t="shared" si="110"/>
        <v>0</v>
      </c>
      <c r="L122" s="1507">
        <f t="shared" ref="L122:L127" si="118">IF(OR(AND(ISBLANK(D122),ISBLANK(F122)),ISTEXT(D122),ISTEXT(F122)),"",IF(G122+K122&gt;$G$11,$G$11-G122,K122))</f>
        <v>0</v>
      </c>
      <c r="M122" s="1508">
        <f t="shared" ref="M122:M128" si="119">IF(OR(AND(ISBLANK(D122),ISBLANK(F122)),ISTEXT(D122),ISTEXT(F122)),"",G122+L122)</f>
        <v>9</v>
      </c>
      <c r="N122" s="1504">
        <f t="shared" si="111"/>
        <v>2022</v>
      </c>
      <c r="O122" s="1509">
        <f t="shared" si="112"/>
        <v>332909767.72544169</v>
      </c>
      <c r="P122" s="1510">
        <f t="shared" si="113"/>
        <v>332909767.72544169</v>
      </c>
      <c r="Q122" s="1510">
        <f t="shared" ref="Q122:Q127" si="120">(P122-10)/M122</f>
        <v>36989973.080604635</v>
      </c>
      <c r="R122" s="1512">
        <f t="shared" si="107"/>
        <v>2013</v>
      </c>
      <c r="S122" s="1508">
        <f>R122-R121</f>
        <v>1</v>
      </c>
      <c r="T122" s="1513">
        <f t="shared" si="108"/>
        <v>36989973.080604635</v>
      </c>
      <c r="U122" s="1499">
        <f t="shared" si="114"/>
        <v>2013</v>
      </c>
      <c r="V122" s="1514">
        <f t="shared" si="115"/>
        <v>295919794.64483708</v>
      </c>
      <c r="W122" s="1515"/>
      <c r="X122" s="1521"/>
      <c r="Y122" s="1483"/>
      <c r="Z122" s="1517" t="s">
        <v>4142</v>
      </c>
      <c r="AA122" s="1534"/>
      <c r="AB122" s="1534"/>
      <c r="AC122" s="1537">
        <f>T129</f>
        <v>286745145.6834709</v>
      </c>
      <c r="AD122" s="1534"/>
      <c r="AE122" s="1534"/>
      <c r="AF122" s="1534"/>
      <c r="AG122" s="1534"/>
      <c r="AH122" s="1520"/>
      <c r="AI122" s="1521"/>
      <c r="AJ122" s="1522"/>
      <c r="AK122" s="1523"/>
      <c r="AL122" s="1516"/>
      <c r="AM122" s="1524"/>
      <c r="AN122" s="1516"/>
      <c r="AO122" s="1518"/>
      <c r="AP122" s="1525"/>
      <c r="AQ122" s="1521"/>
      <c r="AR122" s="1521"/>
      <c r="AS122" s="1518"/>
      <c r="AT122" s="1525"/>
      <c r="AU122" s="1521"/>
      <c r="AV122" s="1526"/>
      <c r="AW122" s="1518"/>
      <c r="AX122" s="1525"/>
      <c r="AY122" s="1521"/>
      <c r="AZ122" s="1527"/>
      <c r="BA122" s="1516"/>
      <c r="BB122" s="1528"/>
      <c r="BC122" s="1528"/>
      <c r="BF122" s="1530"/>
    </row>
    <row r="123" spans="1:58" s="1529" customFormat="1" ht="13.5" customHeight="1">
      <c r="A123" s="1967"/>
      <c r="B123" s="1498"/>
      <c r="C123" s="1499"/>
      <c r="D123" s="1500"/>
      <c r="E123" s="1501">
        <f t="shared" si="116"/>
        <v>2014</v>
      </c>
      <c r="F123" s="1502">
        <v>0</v>
      </c>
      <c r="G123" s="1499">
        <f t="shared" si="109"/>
        <v>8</v>
      </c>
      <c r="H123" s="1503"/>
      <c r="I123" s="1504">
        <f t="shared" si="106"/>
        <v>2022</v>
      </c>
      <c r="J123" s="1533">
        <f t="shared" si="117"/>
        <v>0</v>
      </c>
      <c r="K123" s="1506">
        <f t="shared" si="110"/>
        <v>0</v>
      </c>
      <c r="L123" s="1507">
        <f t="shared" si="118"/>
        <v>0</v>
      </c>
      <c r="M123" s="1508">
        <f t="shared" si="119"/>
        <v>8</v>
      </c>
      <c r="N123" s="1504">
        <f t="shared" si="111"/>
        <v>2022</v>
      </c>
      <c r="O123" s="1509">
        <f t="shared" si="112"/>
        <v>295919794.64483708</v>
      </c>
      <c r="P123" s="1510">
        <f t="shared" si="113"/>
        <v>295919794.64483708</v>
      </c>
      <c r="Q123" s="1510">
        <f t="shared" si="120"/>
        <v>36989973.080604635</v>
      </c>
      <c r="R123" s="1512">
        <f t="shared" si="107"/>
        <v>2014</v>
      </c>
      <c r="S123" s="1508">
        <f>R123-R122</f>
        <v>1</v>
      </c>
      <c r="T123" s="1513">
        <f t="shared" si="108"/>
        <v>36989973.080604635</v>
      </c>
      <c r="U123" s="1499">
        <f t="shared" si="114"/>
        <v>2014</v>
      </c>
      <c r="V123" s="1514">
        <f t="shared" si="115"/>
        <v>258929821.56423244</v>
      </c>
      <c r="W123" s="1515"/>
      <c r="X123" s="1521"/>
      <c r="Y123" s="1483"/>
      <c r="Z123" s="1536" t="s">
        <v>4143</v>
      </c>
      <c r="AA123" s="1518"/>
      <c r="AB123" s="1518"/>
      <c r="AC123" s="1537">
        <f>AC121-AC122</f>
        <v>110969929.2418139</v>
      </c>
      <c r="AD123" s="1518"/>
      <c r="AE123" s="1518"/>
      <c r="AF123" s="1518"/>
      <c r="AG123" s="1518"/>
      <c r="AH123" s="1520"/>
      <c r="AI123" s="1521"/>
      <c r="AJ123" s="1522"/>
      <c r="AK123" s="1523"/>
      <c r="AL123" s="1516"/>
      <c r="AM123" s="1524"/>
      <c r="AN123" s="1516"/>
      <c r="AO123" s="1518"/>
      <c r="AP123" s="1525"/>
      <c r="AQ123" s="1521"/>
      <c r="AR123" s="1521"/>
      <c r="AS123" s="1518"/>
      <c r="AT123" s="1525"/>
      <c r="AU123" s="1521"/>
      <c r="AV123" s="1526"/>
      <c r="AW123" s="1518"/>
      <c r="AX123" s="1525"/>
      <c r="AY123" s="1521"/>
      <c r="AZ123" s="1527"/>
      <c r="BA123" s="1516"/>
      <c r="BB123" s="1528"/>
      <c r="BC123" s="1528"/>
      <c r="BF123" s="1530"/>
    </row>
    <row r="124" spans="1:58" s="1529" customFormat="1" ht="13.5" customHeight="1">
      <c r="A124" s="1538"/>
      <c r="B124" s="1498"/>
      <c r="C124" s="1499"/>
      <c r="D124" s="1500"/>
      <c r="E124" s="1501">
        <f t="shared" si="116"/>
        <v>2015</v>
      </c>
      <c r="F124" s="1502">
        <v>0</v>
      </c>
      <c r="G124" s="1499">
        <f t="shared" si="109"/>
        <v>7</v>
      </c>
      <c r="H124" s="1503"/>
      <c r="I124" s="1504">
        <f t="shared" si="106"/>
        <v>2022</v>
      </c>
      <c r="J124" s="1533">
        <f t="shared" si="117"/>
        <v>0</v>
      </c>
      <c r="K124" s="1506">
        <f t="shared" si="110"/>
        <v>0</v>
      </c>
      <c r="L124" s="1507">
        <f t="shared" si="118"/>
        <v>0</v>
      </c>
      <c r="M124" s="1508">
        <f t="shared" si="119"/>
        <v>7</v>
      </c>
      <c r="N124" s="1504">
        <f t="shared" si="111"/>
        <v>2022</v>
      </c>
      <c r="O124" s="1509">
        <f t="shared" si="112"/>
        <v>258929821.56423244</v>
      </c>
      <c r="P124" s="1510">
        <f t="shared" si="113"/>
        <v>258929821.56423244</v>
      </c>
      <c r="Q124" s="1510">
        <f t="shared" si="120"/>
        <v>36989973.080604635</v>
      </c>
      <c r="R124" s="1512">
        <f t="shared" si="107"/>
        <v>2015</v>
      </c>
      <c r="S124" s="1508">
        <f t="shared" ref="S124:S127" si="121">R124-R123</f>
        <v>1</v>
      </c>
      <c r="T124" s="1513">
        <f t="shared" si="108"/>
        <v>36989973.080604635</v>
      </c>
      <c r="U124" s="1499">
        <f t="shared" si="114"/>
        <v>2015</v>
      </c>
      <c r="V124" s="1514">
        <f t="shared" si="115"/>
        <v>221939848.4836278</v>
      </c>
      <c r="W124" s="1515"/>
      <c r="X124" s="1521"/>
      <c r="Y124" s="1483"/>
      <c r="Z124" s="1601" t="s">
        <v>4144</v>
      </c>
      <c r="AA124" s="1518"/>
      <c r="AB124" s="1518"/>
      <c r="AC124" s="1537">
        <f>AC123-V127</f>
        <v>0</v>
      </c>
      <c r="AD124" s="1518"/>
      <c r="AE124" s="1518"/>
      <c r="AF124" s="1518"/>
      <c r="AG124" s="1518"/>
      <c r="AH124" s="1520"/>
      <c r="AI124" s="1521"/>
      <c r="AJ124" s="1522"/>
      <c r="AK124" s="1523"/>
      <c r="AL124" s="1516"/>
      <c r="AM124" s="1524"/>
      <c r="AN124" s="1516"/>
      <c r="AO124" s="1518"/>
      <c r="AP124" s="1525"/>
      <c r="AQ124" s="1521"/>
      <c r="AR124" s="1521"/>
      <c r="AS124" s="1518"/>
      <c r="AT124" s="1525"/>
      <c r="AU124" s="1521"/>
      <c r="AV124" s="1526"/>
      <c r="AW124" s="1518"/>
      <c r="AX124" s="1525"/>
      <c r="AY124" s="1521"/>
      <c r="AZ124" s="1527"/>
      <c r="BA124" s="1516"/>
      <c r="BB124" s="1528"/>
      <c r="BC124" s="1528"/>
      <c r="BF124" s="1530"/>
    </row>
    <row r="125" spans="1:58" s="1529" customFormat="1" ht="13.5" customHeight="1">
      <c r="A125" s="1538"/>
      <c r="B125" s="1539" t="s">
        <v>841</v>
      </c>
      <c r="C125" s="1539" t="s">
        <v>841</v>
      </c>
      <c r="D125" s="1500"/>
      <c r="E125" s="1501">
        <f t="shared" si="116"/>
        <v>2016</v>
      </c>
      <c r="F125" s="1502">
        <v>0</v>
      </c>
      <c r="G125" s="1499">
        <f t="shared" si="109"/>
        <v>6</v>
      </c>
      <c r="H125" s="1503"/>
      <c r="I125" s="1504">
        <f t="shared" si="106"/>
        <v>2022</v>
      </c>
      <c r="J125" s="1533">
        <f t="shared" si="117"/>
        <v>0</v>
      </c>
      <c r="K125" s="1506">
        <f t="shared" si="110"/>
        <v>0</v>
      </c>
      <c r="L125" s="1507">
        <f t="shared" si="118"/>
        <v>0</v>
      </c>
      <c r="M125" s="1508">
        <f t="shared" si="119"/>
        <v>6</v>
      </c>
      <c r="N125" s="1504">
        <f t="shared" si="111"/>
        <v>2022</v>
      </c>
      <c r="O125" s="1509">
        <f t="shared" si="112"/>
        <v>221939848.4836278</v>
      </c>
      <c r="P125" s="1510">
        <f t="shared" si="113"/>
        <v>221939848.4836278</v>
      </c>
      <c r="Q125" s="1510">
        <f t="shared" si="120"/>
        <v>36989973.080604635</v>
      </c>
      <c r="R125" s="1512">
        <f t="shared" si="107"/>
        <v>2016</v>
      </c>
      <c r="S125" s="1508">
        <f t="shared" si="121"/>
        <v>1</v>
      </c>
      <c r="T125" s="1513">
        <f t="shared" si="108"/>
        <v>36989973.080604635</v>
      </c>
      <c r="U125" s="1499">
        <f t="shared" si="114"/>
        <v>2016</v>
      </c>
      <c r="V125" s="1514">
        <f t="shared" si="115"/>
        <v>184949875.40302315</v>
      </c>
      <c r="W125" s="1515"/>
      <c r="X125" s="1521"/>
      <c r="Y125" s="1483"/>
      <c r="Z125" s="1543"/>
      <c r="AA125" s="1518"/>
      <c r="AB125" s="1518"/>
      <c r="AC125" s="1518"/>
      <c r="AD125" s="1518"/>
      <c r="AE125" s="1518"/>
      <c r="AF125" s="1518"/>
      <c r="AG125" s="1518"/>
      <c r="AH125" s="1520"/>
      <c r="AI125" s="1521"/>
      <c r="AJ125" s="1522"/>
      <c r="AK125" s="1523"/>
      <c r="AL125" s="1516"/>
      <c r="AM125" s="1524"/>
      <c r="AN125" s="1516"/>
      <c r="AO125" s="1518"/>
      <c r="AP125" s="1525"/>
      <c r="AQ125" s="1521"/>
      <c r="AR125" s="1521"/>
      <c r="AS125" s="1518"/>
      <c r="AT125" s="1525"/>
      <c r="AU125" s="1521"/>
      <c r="AV125" s="1526"/>
      <c r="AW125" s="1518"/>
      <c r="AX125" s="1525"/>
      <c r="AY125" s="1521"/>
      <c r="AZ125" s="1527"/>
      <c r="BA125" s="1516"/>
      <c r="BB125" s="1528"/>
      <c r="BC125" s="1528"/>
      <c r="BF125" s="1530"/>
    </row>
    <row r="126" spans="1:58" s="1529" customFormat="1" ht="13.5" customHeight="1">
      <c r="A126" s="1538"/>
      <c r="B126" s="1498"/>
      <c r="C126" s="1499"/>
      <c r="D126" s="1500"/>
      <c r="E126" s="1501">
        <f t="shared" si="116"/>
        <v>2017</v>
      </c>
      <c r="F126" s="1502">
        <v>0</v>
      </c>
      <c r="G126" s="1499">
        <f t="shared" si="109"/>
        <v>5</v>
      </c>
      <c r="H126" s="1503"/>
      <c r="I126" s="1504">
        <f t="shared" si="106"/>
        <v>2022</v>
      </c>
      <c r="J126" s="1533">
        <f t="shared" si="117"/>
        <v>0</v>
      </c>
      <c r="K126" s="1506">
        <f t="shared" si="110"/>
        <v>0</v>
      </c>
      <c r="L126" s="1507">
        <f t="shared" si="118"/>
        <v>0</v>
      </c>
      <c r="M126" s="1508">
        <f t="shared" si="119"/>
        <v>5</v>
      </c>
      <c r="N126" s="1504">
        <f t="shared" si="111"/>
        <v>2022</v>
      </c>
      <c r="O126" s="1509">
        <f t="shared" si="112"/>
        <v>184949875.40302315</v>
      </c>
      <c r="P126" s="1510">
        <f t="shared" si="113"/>
        <v>184949875.40302315</v>
      </c>
      <c r="Q126" s="1510">
        <f t="shared" si="120"/>
        <v>36989973.080604628</v>
      </c>
      <c r="R126" s="1512">
        <f t="shared" si="107"/>
        <v>2017</v>
      </c>
      <c r="S126" s="1508">
        <f t="shared" si="121"/>
        <v>1</v>
      </c>
      <c r="T126" s="1513">
        <f t="shared" si="108"/>
        <v>36989973.080604628</v>
      </c>
      <c r="U126" s="1499">
        <f t="shared" si="114"/>
        <v>2017</v>
      </c>
      <c r="V126" s="1514">
        <f t="shared" si="115"/>
        <v>147959902.32241851</v>
      </c>
      <c r="W126" s="1515"/>
      <c r="X126" s="1543"/>
      <c r="Y126" s="1483"/>
      <c r="Z126" s="1543"/>
      <c r="AA126" s="1518"/>
      <c r="AB126" s="1543"/>
      <c r="AC126" s="1518"/>
      <c r="AD126" s="1518"/>
      <c r="AE126" s="1518"/>
      <c r="AF126" s="1518"/>
      <c r="AG126" s="1518"/>
      <c r="AH126" s="1520"/>
      <c r="AI126" s="1521"/>
      <c r="AJ126" s="1522"/>
      <c r="AK126" s="1523"/>
      <c r="AL126" s="1516"/>
      <c r="AM126" s="1524"/>
      <c r="AN126" s="1516"/>
      <c r="AO126" s="1518"/>
      <c r="AP126" s="1525"/>
      <c r="AQ126" s="1521"/>
      <c r="AR126" s="1521"/>
      <c r="AS126" s="1518"/>
      <c r="AT126" s="1525"/>
      <c r="AU126" s="1521"/>
      <c r="AV126" s="1526"/>
      <c r="AW126" s="1518"/>
      <c r="AX126" s="1525"/>
      <c r="AY126" s="1521"/>
      <c r="AZ126" s="1527"/>
      <c r="BA126" s="1516"/>
      <c r="BB126" s="1528"/>
      <c r="BC126" s="1528"/>
      <c r="BF126" s="1530"/>
    </row>
    <row r="127" spans="1:58" s="1529" customFormat="1" ht="13.5" customHeight="1">
      <c r="A127" s="1538"/>
      <c r="B127" s="1498"/>
      <c r="C127" s="1499"/>
      <c r="D127" s="1500"/>
      <c r="E127" s="1501">
        <f t="shared" si="116"/>
        <v>2018</v>
      </c>
      <c r="F127" s="1502">
        <v>0</v>
      </c>
      <c r="G127" s="1499">
        <f t="shared" si="109"/>
        <v>4</v>
      </c>
      <c r="H127" s="1503"/>
      <c r="I127" s="1504">
        <f t="shared" si="106"/>
        <v>2022</v>
      </c>
      <c r="J127" s="1533">
        <f t="shared" si="117"/>
        <v>0</v>
      </c>
      <c r="K127" s="1506">
        <f t="shared" si="110"/>
        <v>0</v>
      </c>
      <c r="L127" s="1507">
        <f t="shared" si="118"/>
        <v>0</v>
      </c>
      <c r="M127" s="1508">
        <f t="shared" si="119"/>
        <v>4</v>
      </c>
      <c r="N127" s="1504">
        <f t="shared" si="111"/>
        <v>2022</v>
      </c>
      <c r="O127" s="1509">
        <f t="shared" si="112"/>
        <v>147959902.32241851</v>
      </c>
      <c r="P127" s="1510">
        <f t="shared" si="113"/>
        <v>147959902.32241851</v>
      </c>
      <c r="Q127" s="1510">
        <f t="shared" si="120"/>
        <v>36989973.080604628</v>
      </c>
      <c r="R127" s="1512">
        <f t="shared" si="107"/>
        <v>2018</v>
      </c>
      <c r="S127" s="1508">
        <f t="shared" si="121"/>
        <v>1</v>
      </c>
      <c r="T127" s="1513">
        <f t="shared" si="108"/>
        <v>36989973.080604628</v>
      </c>
      <c r="U127" s="1499">
        <f t="shared" si="114"/>
        <v>2018</v>
      </c>
      <c r="V127" s="1514">
        <f t="shared" si="115"/>
        <v>110969929.24181388</v>
      </c>
      <c r="W127" s="1515"/>
      <c r="X127" s="1543"/>
      <c r="Y127" s="1483"/>
      <c r="Z127" s="1543"/>
      <c r="AA127" s="1518"/>
      <c r="AB127" s="1543"/>
      <c r="AC127" s="1518"/>
      <c r="AD127" s="1518"/>
      <c r="AE127" s="1518"/>
      <c r="AF127" s="1518"/>
      <c r="AG127" s="1518"/>
      <c r="AH127" s="1520"/>
      <c r="AI127" s="1521"/>
      <c r="AJ127" s="1522"/>
      <c r="AK127" s="1523"/>
      <c r="AL127" s="1516"/>
      <c r="AM127" s="1524"/>
      <c r="AN127" s="1516"/>
      <c r="AO127" s="1518"/>
      <c r="AP127" s="1525"/>
      <c r="AQ127" s="1521"/>
      <c r="AR127" s="1521"/>
      <c r="AS127" s="1518"/>
      <c r="AT127" s="1525"/>
      <c r="AU127" s="1521"/>
      <c r="AV127" s="1526"/>
      <c r="AW127" s="1518"/>
      <c r="AX127" s="1525"/>
      <c r="AY127" s="1521"/>
      <c r="AZ127" s="1527"/>
      <c r="BA127" s="1516"/>
      <c r="BB127" s="1528"/>
      <c r="BC127" s="1528"/>
      <c r="BF127" s="1530"/>
    </row>
    <row r="128" spans="1:58" s="1529" customFormat="1" ht="13.5" customHeight="1">
      <c r="A128" s="1538"/>
      <c r="B128" s="1498"/>
      <c r="C128" s="1499"/>
      <c r="D128" s="1500"/>
      <c r="E128" s="1512"/>
      <c r="F128" s="1502"/>
      <c r="G128" s="1506" t="str">
        <f>IF(OR(AND(ISBLANK(D128),ISBLANK(F128)),ISTEXT(D128),ISTEXT(F128)),"",IF(#REF!-(YEAR(D128)-YEAR(#REF!))&lt;0,0,#REF!-(YEAR(D128)-YEAR(#REF!))))</f>
        <v/>
      </c>
      <c r="H128" s="1503" t="str">
        <f>IF(OR(AND(ISBLANK(D128),ISBLANK(F128)),ISTEXT(D128),ISTEXT(F128)),"",IF(#REF!-D128&lt;0,0,#REF!-D128))</f>
        <v/>
      </c>
      <c r="I128" s="1544" t="str">
        <f>IF(OR(AND(ISBLANK(D128),ISBLANK(F128)),ISTEXT(D128),ISTEXT(F128)),"",#REF!)</f>
        <v/>
      </c>
      <c r="J128" s="1544"/>
      <c r="K128" s="1506" t="str">
        <f>IF(OR(AND(ISBLANK(D128),ISBLANK(F128)),ISTEXT(D128),ISTEXT(F128)),"",ROUNDDOWN(F128/SUM($F$53:F126)*$G$53,0))</f>
        <v/>
      </c>
      <c r="L128" s="1507" t="str">
        <f>IF(OR(AND(ISBLANK(D128),ISBLANK(F128)),ISTEXT(D128),ISTEXT(F128)),"",IF(G128+K128&gt;$G$53,$G$53-G128,K128))</f>
        <v/>
      </c>
      <c r="M128" s="1508" t="str">
        <f t="shared" si="119"/>
        <v/>
      </c>
      <c r="N128" s="1544" t="str">
        <f t="shared" ref="N128" si="122">IF(OR(AND(ISBLANK(D128),ISBLANK(F128)),ISTEXT(D128),ISTEXT(F128)),"",DATE(YEAR($I128)+L128,MONTH($I128),DAY($I128)))</f>
        <v/>
      </c>
      <c r="O128" s="1545" t="str">
        <f>IF(OR(AND(ISBLANK(D128),ISBLANK(F128)),ISTEXT(D128),ISTEXT(F128)),"",#REF!-#REF!*(IF(I128&lt;D128,I128,D128)-#REF!))</f>
        <v/>
      </c>
      <c r="P128" s="1546" t="str">
        <f>IF(OR(AND(ISBLANK(D128),ISBLANK(F128)),ISTEXT(D128),ISTEXT(F128)),"",O128+F128)</f>
        <v/>
      </c>
      <c r="Q128" s="1547" t="str">
        <f>IF(OR(AND(ISBLANK(D128),ISBLANK(F128)),ISTEXT(D128),ISTEXT(F128)),"",IF(OR(D128&lt;DATE(2004,12,31),#REF!=0),0,P128/#REF!))</f>
        <v/>
      </c>
      <c r="R128" s="1548" t="str">
        <f>IF(OR(AND(ISBLANK(D128),ISBLANK(F128)),ISTEXT(D128),ISTEXT(F128)),"",IF(YEAR(D128)&lt;=YEAR(#REF!),"-",YEAR(D128)-1))</f>
        <v/>
      </c>
      <c r="S128" s="1548"/>
      <c r="T128" s="1549" t="str">
        <f>IF(OR(AND(ISBLANK(D128),ISBLANK(F128)),ISTEXT(D128),ISTEXT(F128)),"",IF(AND(I128&lt;=DATE(2004,12,31),D128&gt;I128),SUM($F128:F128),#REF!+#REF!+#REF!*IF(YEAR(D128)&lt;=YEAR(#REF!),0,(IF(DATE(YEAR(D128)-1,12,31)&gt;I128,I128,DATE(YEAR(D128)-1,12,31))-#REF!))))</f>
        <v/>
      </c>
      <c r="U128" s="1550" t="str">
        <f t="shared" ref="U128" si="123">IF(OR(AND(ISBLANK(D128),ISBLANK(F128)),ISTEXT(D128),ISTEXT(F128)),"",IF(YEAR(D128)=YEAR(D129),D129,DATE(YEAR(D128),12,31)))</f>
        <v/>
      </c>
      <c r="V128" s="1549" t="str">
        <f>IF(OR(AND(ISBLANK(D128),ISBLANK(F128)),ISTEXT(D128),ISTEXT(F128)),"",IF(P128=0,0,IF(AND(I128&lt;=DATE(2004,12,31),D128&gt;=I128),P128-T128,P128-#REF!)))</f>
        <v/>
      </c>
      <c r="W128" s="1551" t="str">
        <f>IF(OR(AND(ISBLANK(D128),ISBLANK(F128)),ISTEXT(D128),ISTEXT(F128)),"",$C$53&amp;"//"&amp;TEXT($D$53,"dd-mmm-yyyy")&amp;"//"&amp;#REF!)</f>
        <v/>
      </c>
      <c r="X128" s="1518"/>
      <c r="Y128" s="1518"/>
      <c r="Z128" s="1518"/>
      <c r="AA128" s="1518"/>
      <c r="AB128" s="1518"/>
      <c r="AC128" s="1518"/>
      <c r="AD128" s="1518"/>
      <c r="AE128" s="1518"/>
      <c r="AF128" s="1518"/>
      <c r="AG128" s="1518"/>
      <c r="AH128" s="1520"/>
      <c r="AI128" s="1521"/>
      <c r="AJ128" s="1522"/>
      <c r="AK128" s="1523"/>
      <c r="AL128" s="1516"/>
      <c r="AM128" s="1524"/>
      <c r="AN128" s="1516"/>
      <c r="AO128" s="1518"/>
      <c r="AP128" s="1525"/>
      <c r="AQ128" s="1521"/>
      <c r="AR128" s="1521"/>
      <c r="AS128" s="1518"/>
      <c r="AT128" s="1525"/>
      <c r="AU128" s="1521"/>
      <c r="AV128" s="1526"/>
      <c r="AW128" s="1518"/>
      <c r="AX128" s="1525"/>
      <c r="AY128" s="1521"/>
      <c r="AZ128" s="1527"/>
      <c r="BA128" s="1516"/>
      <c r="BB128" s="1528"/>
      <c r="BC128" s="1528"/>
      <c r="BF128" s="1530"/>
    </row>
    <row r="129" spans="1:58" s="1576" customFormat="1" ht="13.5" customHeight="1">
      <c r="A129" s="1985" t="s">
        <v>2</v>
      </c>
      <c r="B129" s="1986"/>
      <c r="C129" s="1986"/>
      <c r="D129" s="1986"/>
      <c r="E129" s="1987"/>
      <c r="F129" s="1552">
        <f>SUM(F120:F128)</f>
        <v>397715074.9252848</v>
      </c>
      <c r="G129" s="1553"/>
      <c r="H129" s="1554"/>
      <c r="I129" s="1555"/>
      <c r="J129" s="1555"/>
      <c r="K129" s="1553"/>
      <c r="L129" s="1556"/>
      <c r="M129" s="1557"/>
      <c r="N129" s="1555"/>
      <c r="O129" s="1558"/>
      <c r="P129" s="1559"/>
      <c r="Q129" s="1560"/>
      <c r="R129" s="1561"/>
      <c r="S129" s="1561"/>
      <c r="T129" s="1559">
        <f>SUM(T120:T128)</f>
        <v>286745145.6834709</v>
      </c>
      <c r="U129" s="1562"/>
      <c r="V129" s="1563"/>
      <c r="W129" s="1564"/>
      <c r="X129" s="1565"/>
      <c r="Y129" s="1565"/>
      <c r="Z129" s="1565"/>
      <c r="AA129" s="1565"/>
      <c r="AB129" s="1565"/>
      <c r="AC129" s="1565"/>
      <c r="AD129" s="1565"/>
      <c r="AE129" s="1565"/>
      <c r="AF129" s="1565"/>
      <c r="AG129" s="1565"/>
      <c r="AH129" s="1566"/>
      <c r="AI129" s="1567"/>
      <c r="AJ129" s="1568"/>
      <c r="AK129" s="1569"/>
      <c r="AL129" s="1570"/>
      <c r="AM129" s="1571"/>
      <c r="AN129" s="1570"/>
      <c r="AO129" s="1565"/>
      <c r="AP129" s="1572"/>
      <c r="AQ129" s="1567"/>
      <c r="AR129" s="1567"/>
      <c r="AS129" s="1565"/>
      <c r="AT129" s="1572"/>
      <c r="AU129" s="1567"/>
      <c r="AV129" s="1573"/>
      <c r="AW129" s="1565"/>
      <c r="AX129" s="1572"/>
      <c r="AY129" s="1567"/>
      <c r="AZ129" s="1574"/>
      <c r="BA129" s="1570"/>
      <c r="BB129" s="1575"/>
      <c r="BC129" s="1575"/>
      <c r="BF129" s="1577"/>
    </row>
    <row r="134" spans="1:58" s="1444" customFormat="1" ht="13.5" customHeight="1">
      <c r="A134" s="1988" t="s">
        <v>4171</v>
      </c>
      <c r="B134" s="1988"/>
      <c r="C134" s="1988"/>
      <c r="D134" s="1988"/>
      <c r="E134" s="1442"/>
      <c r="F134" s="1443"/>
      <c r="H134" s="1445"/>
      <c r="I134" s="1446"/>
      <c r="J134" s="1446"/>
      <c r="T134" s="1447"/>
      <c r="X134" s="1448"/>
      <c r="Y134" s="1448"/>
      <c r="Z134" s="1448"/>
      <c r="AA134" s="1448"/>
      <c r="AB134" s="1448"/>
      <c r="AC134" s="1448"/>
      <c r="AD134" s="1448"/>
      <c r="AE134" s="1448"/>
      <c r="AF134" s="1448"/>
      <c r="AG134" s="1448"/>
      <c r="AH134" s="1448"/>
      <c r="AI134" s="1448"/>
      <c r="AJ134" s="1448"/>
      <c r="AK134" s="1448"/>
      <c r="AL134" s="1448"/>
      <c r="AM134" s="1448"/>
      <c r="AN134" s="1448"/>
      <c r="AO134" s="1448"/>
      <c r="AP134" s="1448"/>
      <c r="AQ134" s="1448"/>
      <c r="AR134" s="1448"/>
      <c r="AS134" s="1448"/>
      <c r="AT134" s="1448"/>
      <c r="AU134" s="1448"/>
      <c r="AV134" s="1448"/>
      <c r="AW134" s="1448"/>
      <c r="AX134" s="1448"/>
      <c r="AY134" s="1448"/>
      <c r="AZ134" s="1448"/>
      <c r="BA134" s="1448"/>
    </row>
    <row r="135" spans="1:58" s="1456" customFormat="1" ht="13.5" customHeight="1">
      <c r="A135" s="1971" t="s">
        <v>0</v>
      </c>
      <c r="B135" s="1971" t="s">
        <v>903</v>
      </c>
      <c r="C135" s="1971" t="s">
        <v>877</v>
      </c>
      <c r="D135" s="1971" t="s">
        <v>4121</v>
      </c>
      <c r="E135" s="1971"/>
      <c r="F135" s="1989" t="s">
        <v>4122</v>
      </c>
      <c r="G135" s="1971" t="s">
        <v>4163</v>
      </c>
      <c r="H135" s="1971"/>
      <c r="I135" s="1971" t="s">
        <v>4165</v>
      </c>
      <c r="J135" s="1982" t="s">
        <v>4125</v>
      </c>
      <c r="K135" s="1971" t="s">
        <v>4126</v>
      </c>
      <c r="L135" s="1971" t="s">
        <v>4127</v>
      </c>
      <c r="M135" s="1980" t="s">
        <v>4128</v>
      </c>
      <c r="N135" s="1971" t="s">
        <v>4129</v>
      </c>
      <c r="O135" s="1972" t="s">
        <v>4130</v>
      </c>
      <c r="P135" s="1973"/>
      <c r="Q135" s="1449" t="s">
        <v>4166</v>
      </c>
      <c r="R135" s="1972" t="s">
        <v>4132</v>
      </c>
      <c r="S135" s="1974"/>
      <c r="T135" s="1973"/>
      <c r="U135" s="1975" t="s">
        <v>4133</v>
      </c>
      <c r="V135" s="1975"/>
      <c r="W135" s="1976" t="s">
        <v>2840</v>
      </c>
      <c r="X135" s="1979"/>
      <c r="Y135" s="1450"/>
      <c r="Z135" s="1451"/>
      <c r="AA135" s="1451"/>
      <c r="AB135" s="1451"/>
      <c r="AC135" s="1451"/>
      <c r="AD135" s="1451"/>
      <c r="AE135" s="1451"/>
      <c r="AF135" s="1451"/>
      <c r="AG135" s="1451"/>
      <c r="AH135" s="1452"/>
      <c r="AI135" s="1452"/>
      <c r="AJ135" s="1452"/>
      <c r="AK135" s="1452"/>
      <c r="AL135" s="1453"/>
      <c r="AM135" s="1452"/>
      <c r="AN135" s="1452"/>
      <c r="AO135" s="1451"/>
      <c r="AP135" s="1452"/>
      <c r="AQ135" s="1452"/>
      <c r="AR135" s="1452"/>
      <c r="AS135" s="1451"/>
      <c r="AT135" s="1452"/>
      <c r="AU135" s="1452"/>
      <c r="AV135" s="1452"/>
      <c r="AW135" s="1451"/>
      <c r="AX135" s="1452"/>
      <c r="AY135" s="1452"/>
      <c r="AZ135" s="1452"/>
      <c r="BA135" s="1454"/>
      <c r="BB135" s="1455"/>
      <c r="BC135" s="1455"/>
    </row>
    <row r="136" spans="1:58" s="1456" customFormat="1" ht="16">
      <c r="A136" s="1971"/>
      <c r="B136" s="1971"/>
      <c r="C136" s="1971"/>
      <c r="D136" s="1971"/>
      <c r="E136" s="1971"/>
      <c r="F136" s="1989"/>
      <c r="G136" s="1971"/>
      <c r="H136" s="1971"/>
      <c r="I136" s="1971"/>
      <c r="J136" s="1983"/>
      <c r="K136" s="1971"/>
      <c r="L136" s="1971"/>
      <c r="M136" s="1981"/>
      <c r="N136" s="1971"/>
      <c r="O136" s="1976" t="s">
        <v>4134</v>
      </c>
      <c r="P136" s="1976" t="s">
        <v>4135</v>
      </c>
      <c r="Q136" s="1980" t="s">
        <v>4122</v>
      </c>
      <c r="R136" s="1980" t="s">
        <v>4136</v>
      </c>
      <c r="S136" s="1982" t="s">
        <v>4137</v>
      </c>
      <c r="T136" s="1980" t="s">
        <v>4122</v>
      </c>
      <c r="U136" s="1975"/>
      <c r="V136" s="1975"/>
      <c r="W136" s="1977"/>
      <c r="X136" s="1979"/>
      <c r="Y136" s="1450"/>
      <c r="Z136" s="1451"/>
      <c r="AA136" s="1451"/>
      <c r="AB136" s="1451"/>
      <c r="AC136" s="1451"/>
      <c r="AD136" s="1451"/>
      <c r="AE136" s="1451"/>
      <c r="AF136" s="1451"/>
      <c r="AG136" s="1451"/>
      <c r="AH136" s="1452"/>
      <c r="AI136" s="1452"/>
      <c r="AJ136" s="1451"/>
      <c r="AK136" s="1452"/>
      <c r="AL136" s="1453"/>
      <c r="AM136" s="1452"/>
      <c r="AN136" s="1452"/>
      <c r="AO136" s="1457"/>
      <c r="AP136" s="1452"/>
      <c r="AQ136" s="1452"/>
      <c r="AR136" s="1452"/>
      <c r="AS136" s="1457"/>
      <c r="AT136" s="1452"/>
      <c r="AU136" s="1452"/>
      <c r="AV136" s="1452"/>
      <c r="AW136" s="1457"/>
      <c r="AX136" s="1452"/>
      <c r="AY136" s="1452"/>
      <c r="AZ136" s="1452"/>
      <c r="BA136" s="1454"/>
      <c r="BB136" s="1455"/>
      <c r="BC136" s="1455"/>
    </row>
    <row r="137" spans="1:58" s="1456" customFormat="1" ht="21.75" customHeight="1">
      <c r="A137" s="1971"/>
      <c r="B137" s="1971"/>
      <c r="C137" s="1971"/>
      <c r="D137" s="1458" t="s">
        <v>883</v>
      </c>
      <c r="E137" s="1459" t="s">
        <v>874</v>
      </c>
      <c r="F137" s="1989"/>
      <c r="G137" s="1460" t="s">
        <v>874</v>
      </c>
      <c r="H137" s="1460" t="s">
        <v>4138</v>
      </c>
      <c r="I137" s="1971"/>
      <c r="J137" s="1984"/>
      <c r="K137" s="1461" t="s">
        <v>874</v>
      </c>
      <c r="L137" s="1461" t="s">
        <v>874</v>
      </c>
      <c r="M137" s="1460" t="s">
        <v>874</v>
      </c>
      <c r="N137" s="1971"/>
      <c r="O137" s="1978"/>
      <c r="P137" s="1978"/>
      <c r="Q137" s="1981"/>
      <c r="R137" s="1981"/>
      <c r="S137" s="1984"/>
      <c r="T137" s="1981"/>
      <c r="U137" s="1460" t="s">
        <v>4139</v>
      </c>
      <c r="V137" s="1460" t="s">
        <v>4122</v>
      </c>
      <c r="W137" s="1978"/>
      <c r="X137" s="1462"/>
      <c r="Y137" s="1462"/>
      <c r="Z137" s="1451"/>
      <c r="AA137" s="1451"/>
      <c r="AB137" s="1451"/>
      <c r="AC137" s="1451"/>
      <c r="AD137" s="1451"/>
      <c r="AE137" s="1451"/>
      <c r="AF137" s="1451"/>
      <c r="AG137" s="1451"/>
      <c r="AH137" s="1452"/>
      <c r="AI137" s="1457"/>
      <c r="AJ137" s="1457"/>
      <c r="AK137" s="1452"/>
      <c r="AL137" s="1453"/>
      <c r="AM137" s="1457"/>
      <c r="AN137" s="1452"/>
      <c r="AO137" s="1457"/>
      <c r="AP137" s="1457"/>
      <c r="AQ137" s="1452"/>
      <c r="AR137" s="1452"/>
      <c r="AS137" s="1457"/>
      <c r="AT137" s="1457"/>
      <c r="AU137" s="1452"/>
      <c r="AV137" s="1452"/>
      <c r="AW137" s="1457"/>
      <c r="AX137" s="1457"/>
      <c r="AY137" s="1452"/>
      <c r="AZ137" s="1452"/>
      <c r="BA137" s="1454"/>
      <c r="BB137" s="1455"/>
      <c r="BC137" s="1455"/>
    </row>
    <row r="138" spans="1:58" s="1496" customFormat="1" ht="13.5" customHeight="1">
      <c r="A138" s="1967">
        <v>1</v>
      </c>
      <c r="B138" s="1604" t="str">
        <f>PENGELOMPOKAN!D126</f>
        <v>Pek. Peningk jl. dusun gunung melintang- teratak baru 1 Km</v>
      </c>
      <c r="C138" s="1467">
        <v>41301</v>
      </c>
      <c r="D138" s="1468"/>
      <c r="E138" s="1469">
        <f>PENGELOMPOKAN!L126</f>
        <v>2011</v>
      </c>
      <c r="F138" s="1599">
        <f>PENGELOMPOKAN!Q126</f>
        <v>167988468.74879268</v>
      </c>
      <c r="G138" s="1470">
        <f>VLOOKUP(C138,'[32]umur ekonomis'!$A$1:$C$79,3)</f>
        <v>10</v>
      </c>
      <c r="H138" s="1471"/>
      <c r="I138" s="1472">
        <f t="shared" ref="I138:I145" si="124">E138+M138</f>
        <v>2021</v>
      </c>
      <c r="J138" s="1473"/>
      <c r="K138" s="1470"/>
      <c r="L138" s="1474">
        <f>IF(G138+K138&gt;$G138,$G138-G138,K138)</f>
        <v>0</v>
      </c>
      <c r="M138" s="1475">
        <f>G138+L138</f>
        <v>10</v>
      </c>
      <c r="N138" s="1472">
        <f>E138+M138</f>
        <v>2021</v>
      </c>
      <c r="O138" s="1476">
        <f>F138</f>
        <v>167988468.74879268</v>
      </c>
      <c r="P138" s="1477">
        <v>0</v>
      </c>
      <c r="Q138" s="1477">
        <f>(O138-10)/M138</f>
        <v>16798845.874879267</v>
      </c>
      <c r="R138" s="1478">
        <f t="shared" ref="R138:R145" si="125">E138</f>
        <v>2011</v>
      </c>
      <c r="S138" s="1479">
        <v>1</v>
      </c>
      <c r="T138" s="1480">
        <f t="shared" ref="T138:T145" si="126">Q138*S138</f>
        <v>16798845.874879267</v>
      </c>
      <c r="U138" s="1472">
        <f>E138</f>
        <v>2011</v>
      </c>
      <c r="V138" s="1481">
        <f>IF(OR(AND(ISBLANK(D138),ISBLANK(F138)),ISTEXT(D138),ISTEXT(F138)),"",F138-Q138)</f>
        <v>151189622.87391341</v>
      </c>
      <c r="W138" s="1482"/>
      <c r="X138" s="1483"/>
      <c r="Y138" s="1483"/>
      <c r="Z138" s="1484" t="s">
        <v>4140</v>
      </c>
      <c r="AA138" s="1485"/>
      <c r="AB138" s="1485"/>
      <c r="AC138" s="1486"/>
      <c r="AD138" s="1487"/>
      <c r="AE138" s="1487"/>
      <c r="AF138" s="1487"/>
      <c r="AG138" s="1487"/>
      <c r="AH138" s="1488"/>
      <c r="AI138" s="1483"/>
      <c r="AJ138" s="1488"/>
      <c r="AK138" s="1489"/>
      <c r="AL138" s="1490"/>
      <c r="AM138" s="1491"/>
      <c r="AN138" s="1490"/>
      <c r="AO138" s="1487"/>
      <c r="AP138" s="1492"/>
      <c r="AQ138" s="1483"/>
      <c r="AR138" s="1483"/>
      <c r="AS138" s="1487"/>
      <c r="AT138" s="1492"/>
      <c r="AU138" s="1483"/>
      <c r="AV138" s="1493"/>
      <c r="AW138" s="1487"/>
      <c r="AX138" s="1492"/>
      <c r="AY138" s="1483"/>
      <c r="AZ138" s="1494"/>
      <c r="BA138" s="1490"/>
      <c r="BB138" s="1495"/>
      <c r="BC138" s="1495"/>
      <c r="BF138" s="1497"/>
    </row>
    <row r="139" spans="1:58" s="1529" customFormat="1" ht="13.5" customHeight="1">
      <c r="A139" s="1967"/>
      <c r="B139" s="1498" t="str">
        <f>PENGELOMPOKAN!D127</f>
        <v>Peningk. jalan dusun Gunung Melintang - Teratak Baru</v>
      </c>
      <c r="C139" s="1499"/>
      <c r="D139" s="1500"/>
      <c r="E139" s="1501">
        <f>E138+1</f>
        <v>2012</v>
      </c>
      <c r="F139" s="1502">
        <f>PENGELOMPOKAN!Q127</f>
        <v>72208336.893141732</v>
      </c>
      <c r="G139" s="1499">
        <f t="shared" ref="G139:G145" si="127">M138-(E139-E138)</f>
        <v>9</v>
      </c>
      <c r="H139" s="1503"/>
      <c r="I139" s="1504">
        <f t="shared" si="124"/>
        <v>2022</v>
      </c>
      <c r="J139" s="1533">
        <f>F139/$F$138</f>
        <v>0.42984103272660307</v>
      </c>
      <c r="K139" s="1506">
        <f t="shared" ref="K139:K145" si="128">IF(J139=0%,0,IF(J139&lt;=30%,2,IF(J139&lt;=60%,5,10)))</f>
        <v>5</v>
      </c>
      <c r="L139" s="1507">
        <f>IF(OR(AND(ISBLANK(D139),ISBLANK(F139)),ISTEXT(D139),ISTEXT(F139)),"",IF(G139+K139&gt;$G$11,$G$11-G139,K139))</f>
        <v>1</v>
      </c>
      <c r="M139" s="1508">
        <f>IF(OR(AND(ISBLANK(E139),ISBLANK(F139)),ISTEXT(E139),ISTEXT(F139)),"",G139+L139)</f>
        <v>10</v>
      </c>
      <c r="N139" s="1504">
        <f t="shared" ref="N139:N145" si="129">E139+M139</f>
        <v>2022</v>
      </c>
      <c r="O139" s="1509">
        <f t="shared" ref="O139:O145" si="130">V138</f>
        <v>151189622.87391341</v>
      </c>
      <c r="P139" s="1510">
        <f t="shared" ref="P139:P145" si="131">O139+F139</f>
        <v>223397959.76705515</v>
      </c>
      <c r="Q139" s="1510">
        <f>(P139-10)/M139</f>
        <v>22339794.976705514</v>
      </c>
      <c r="R139" s="1512">
        <f t="shared" si="125"/>
        <v>2012</v>
      </c>
      <c r="S139" s="1508">
        <f>R139-R138</f>
        <v>1</v>
      </c>
      <c r="T139" s="1513">
        <f t="shared" si="126"/>
        <v>22339794.976705514</v>
      </c>
      <c r="U139" s="1499">
        <f t="shared" ref="U139:U145" si="132">E139</f>
        <v>2012</v>
      </c>
      <c r="V139" s="1514">
        <f t="shared" ref="V139:V145" si="133">IF(OR(AND(ISBLANK(D139),ISBLANK(F139)),ISTEXT(D139),ISTEXT(F139)),"",P139-T139)</f>
        <v>201058164.79034963</v>
      </c>
      <c r="W139" s="1515"/>
      <c r="X139" s="1516"/>
      <c r="Y139" s="1483"/>
      <c r="Z139" s="1517" t="s">
        <v>4141</v>
      </c>
      <c r="AA139" s="1518"/>
      <c r="AB139" s="1518"/>
      <c r="AC139" s="1519">
        <f>F147</f>
        <v>240196805.64193439</v>
      </c>
      <c r="AD139" s="1518"/>
      <c r="AE139" s="1518"/>
      <c r="AF139" s="1518"/>
      <c r="AG139" s="1518"/>
      <c r="AH139" s="1520"/>
      <c r="AI139" s="1521"/>
      <c r="AJ139" s="1522"/>
      <c r="AK139" s="1523"/>
      <c r="AL139" s="1516"/>
      <c r="AM139" s="1524"/>
      <c r="AN139" s="1516"/>
      <c r="AO139" s="1518"/>
      <c r="AP139" s="1525"/>
      <c r="AQ139" s="1521"/>
      <c r="AR139" s="1521"/>
      <c r="AS139" s="1518"/>
      <c r="AT139" s="1525"/>
      <c r="AU139" s="1521"/>
      <c r="AV139" s="1526"/>
      <c r="AW139" s="1518"/>
      <c r="AX139" s="1525"/>
      <c r="AY139" s="1521"/>
      <c r="AZ139" s="1527"/>
      <c r="BA139" s="1516"/>
      <c r="BB139" s="1528"/>
      <c r="BC139" s="1528"/>
      <c r="BF139" s="1530"/>
    </row>
    <row r="140" spans="1:58" s="1529" customFormat="1" ht="13.5" customHeight="1">
      <c r="A140" s="1967"/>
      <c r="B140" s="1531"/>
      <c r="C140" s="1532"/>
      <c r="D140" s="1500"/>
      <c r="E140" s="1501">
        <f t="shared" ref="E140:E145" si="134">E139+1</f>
        <v>2013</v>
      </c>
      <c r="F140" s="1502">
        <v>0</v>
      </c>
      <c r="G140" s="1499">
        <f t="shared" si="127"/>
        <v>9</v>
      </c>
      <c r="H140" s="1503"/>
      <c r="I140" s="1504">
        <f t="shared" si="124"/>
        <v>2022</v>
      </c>
      <c r="J140" s="1533">
        <f t="shared" ref="J140:J145" si="135">F140/$F$11</f>
        <v>0</v>
      </c>
      <c r="K140" s="1506">
        <f t="shared" si="128"/>
        <v>0</v>
      </c>
      <c r="L140" s="1507">
        <f t="shared" ref="L140:L145" si="136">IF(OR(AND(ISBLANK(D140),ISBLANK(F140)),ISTEXT(D140),ISTEXT(F140)),"",IF(G140+K140&gt;$G$11,$G$11-G140,K140))</f>
        <v>0</v>
      </c>
      <c r="M140" s="1508">
        <f t="shared" ref="M140:M146" si="137">IF(OR(AND(ISBLANK(D140),ISBLANK(F140)),ISTEXT(D140),ISTEXT(F140)),"",G140+L140)</f>
        <v>9</v>
      </c>
      <c r="N140" s="1504">
        <f t="shared" si="129"/>
        <v>2022</v>
      </c>
      <c r="O140" s="1509">
        <f t="shared" si="130"/>
        <v>201058164.79034963</v>
      </c>
      <c r="P140" s="1510">
        <f t="shared" si="131"/>
        <v>201058164.79034963</v>
      </c>
      <c r="Q140" s="1510">
        <f t="shared" ref="Q140:Q145" si="138">(P140-10)/M140</f>
        <v>22339794.976705514</v>
      </c>
      <c r="R140" s="1512">
        <f t="shared" si="125"/>
        <v>2013</v>
      </c>
      <c r="S140" s="1508">
        <f>R140-R139</f>
        <v>1</v>
      </c>
      <c r="T140" s="1513">
        <f t="shared" si="126"/>
        <v>22339794.976705514</v>
      </c>
      <c r="U140" s="1499">
        <f t="shared" si="132"/>
        <v>2013</v>
      </c>
      <c r="V140" s="1514">
        <f t="shared" si="133"/>
        <v>178718369.81364411</v>
      </c>
      <c r="W140" s="1515"/>
      <c r="X140" s="1521"/>
      <c r="Y140" s="1483"/>
      <c r="Z140" s="1517" t="s">
        <v>4142</v>
      </c>
      <c r="AA140" s="1534"/>
      <c r="AB140" s="1534"/>
      <c r="AC140" s="1519">
        <f>T147</f>
        <v>173177410.71181786</v>
      </c>
      <c r="AD140" s="1534"/>
      <c r="AE140" s="1534"/>
      <c r="AF140" s="1534"/>
      <c r="AG140" s="1534"/>
      <c r="AH140" s="1520"/>
      <c r="AI140" s="1521"/>
      <c r="AJ140" s="1522"/>
      <c r="AK140" s="1523"/>
      <c r="AL140" s="1516"/>
      <c r="AM140" s="1524"/>
      <c r="AN140" s="1516"/>
      <c r="AO140" s="1518"/>
      <c r="AP140" s="1525"/>
      <c r="AQ140" s="1521"/>
      <c r="AR140" s="1521"/>
      <c r="AS140" s="1518"/>
      <c r="AT140" s="1525"/>
      <c r="AU140" s="1521"/>
      <c r="AV140" s="1526"/>
      <c r="AW140" s="1518"/>
      <c r="AX140" s="1525"/>
      <c r="AY140" s="1521"/>
      <c r="AZ140" s="1527"/>
      <c r="BA140" s="1516"/>
      <c r="BB140" s="1528"/>
      <c r="BC140" s="1528"/>
      <c r="BF140" s="1530"/>
    </row>
    <row r="141" spans="1:58" s="1529" customFormat="1" ht="13.5" customHeight="1">
      <c r="A141" s="1967"/>
      <c r="B141" s="1498"/>
      <c r="C141" s="1499"/>
      <c r="D141" s="1500"/>
      <c r="E141" s="1501">
        <f t="shared" si="134"/>
        <v>2014</v>
      </c>
      <c r="F141" s="1502">
        <v>0</v>
      </c>
      <c r="G141" s="1499">
        <f t="shared" si="127"/>
        <v>8</v>
      </c>
      <c r="H141" s="1503"/>
      <c r="I141" s="1504">
        <f t="shared" si="124"/>
        <v>2022</v>
      </c>
      <c r="J141" s="1533">
        <f t="shared" si="135"/>
        <v>0</v>
      </c>
      <c r="K141" s="1506">
        <f t="shared" si="128"/>
        <v>0</v>
      </c>
      <c r="L141" s="1507">
        <f t="shared" si="136"/>
        <v>0</v>
      </c>
      <c r="M141" s="1508">
        <f t="shared" si="137"/>
        <v>8</v>
      </c>
      <c r="N141" s="1504">
        <f t="shared" si="129"/>
        <v>2022</v>
      </c>
      <c r="O141" s="1509">
        <f t="shared" si="130"/>
        <v>178718369.81364411</v>
      </c>
      <c r="P141" s="1510">
        <f t="shared" si="131"/>
        <v>178718369.81364411</v>
      </c>
      <c r="Q141" s="1510">
        <f t="shared" si="138"/>
        <v>22339794.976705514</v>
      </c>
      <c r="R141" s="1512">
        <f t="shared" si="125"/>
        <v>2014</v>
      </c>
      <c r="S141" s="1508">
        <f>R141-R140</f>
        <v>1</v>
      </c>
      <c r="T141" s="1513">
        <f t="shared" si="126"/>
        <v>22339794.976705514</v>
      </c>
      <c r="U141" s="1499">
        <f t="shared" si="132"/>
        <v>2014</v>
      </c>
      <c r="V141" s="1514">
        <f t="shared" si="133"/>
        <v>156378574.83693859</v>
      </c>
      <c r="W141" s="1515"/>
      <c r="X141" s="1521"/>
      <c r="Y141" s="1483"/>
      <c r="Z141" s="1536" t="s">
        <v>4143</v>
      </c>
      <c r="AA141" s="1518"/>
      <c r="AB141" s="1518"/>
      <c r="AC141" s="1519">
        <f>AC139-AC140</f>
        <v>67019394.930116534</v>
      </c>
      <c r="AD141" s="1518"/>
      <c r="AE141" s="1518"/>
      <c r="AF141" s="1518"/>
      <c r="AG141" s="1518"/>
      <c r="AH141" s="1520"/>
      <c r="AI141" s="1521"/>
      <c r="AJ141" s="1522"/>
      <c r="AK141" s="1523"/>
      <c r="AL141" s="1516"/>
      <c r="AM141" s="1524"/>
      <c r="AN141" s="1516"/>
      <c r="AO141" s="1518"/>
      <c r="AP141" s="1525"/>
      <c r="AQ141" s="1521"/>
      <c r="AR141" s="1521"/>
      <c r="AS141" s="1518"/>
      <c r="AT141" s="1525"/>
      <c r="AU141" s="1521"/>
      <c r="AV141" s="1526"/>
      <c r="AW141" s="1518"/>
      <c r="AX141" s="1525"/>
      <c r="AY141" s="1521"/>
      <c r="AZ141" s="1527"/>
      <c r="BA141" s="1516"/>
      <c r="BB141" s="1528"/>
      <c r="BC141" s="1528"/>
      <c r="BF141" s="1530"/>
    </row>
    <row r="142" spans="1:58" s="1529" customFormat="1" ht="13.5" customHeight="1">
      <c r="A142" s="1538"/>
      <c r="B142" s="1498"/>
      <c r="C142" s="1499"/>
      <c r="D142" s="1500"/>
      <c r="E142" s="1501">
        <f t="shared" si="134"/>
        <v>2015</v>
      </c>
      <c r="F142" s="1502">
        <v>0</v>
      </c>
      <c r="G142" s="1499">
        <f t="shared" si="127"/>
        <v>7</v>
      </c>
      <c r="H142" s="1503"/>
      <c r="I142" s="1504">
        <f t="shared" si="124"/>
        <v>2022</v>
      </c>
      <c r="J142" s="1533">
        <f t="shared" si="135"/>
        <v>0</v>
      </c>
      <c r="K142" s="1506">
        <f t="shared" si="128"/>
        <v>0</v>
      </c>
      <c r="L142" s="1507">
        <f t="shared" si="136"/>
        <v>0</v>
      </c>
      <c r="M142" s="1508">
        <f t="shared" si="137"/>
        <v>7</v>
      </c>
      <c r="N142" s="1504">
        <f t="shared" si="129"/>
        <v>2022</v>
      </c>
      <c r="O142" s="1509">
        <f t="shared" si="130"/>
        <v>156378574.83693859</v>
      </c>
      <c r="P142" s="1510">
        <f t="shared" si="131"/>
        <v>156378574.83693859</v>
      </c>
      <c r="Q142" s="1510">
        <f t="shared" si="138"/>
        <v>22339794.976705514</v>
      </c>
      <c r="R142" s="1512">
        <f t="shared" si="125"/>
        <v>2015</v>
      </c>
      <c r="S142" s="1508">
        <f t="shared" ref="S142:S145" si="139">R142-R141</f>
        <v>1</v>
      </c>
      <c r="T142" s="1513">
        <f t="shared" si="126"/>
        <v>22339794.976705514</v>
      </c>
      <c r="U142" s="1499">
        <f t="shared" si="132"/>
        <v>2015</v>
      </c>
      <c r="V142" s="1514">
        <f t="shared" si="133"/>
        <v>134038779.86023307</v>
      </c>
      <c r="W142" s="1515"/>
      <c r="X142" s="1521"/>
      <c r="Y142" s="1483"/>
      <c r="Z142" s="1601" t="s">
        <v>4144</v>
      </c>
      <c r="AA142" s="1541"/>
      <c r="AB142" s="1541"/>
      <c r="AC142" s="1602">
        <f>AC141-V145</f>
        <v>0</v>
      </c>
      <c r="AD142" s="1518"/>
      <c r="AE142" s="1518"/>
      <c r="AF142" s="1518"/>
      <c r="AG142" s="1518"/>
      <c r="AH142" s="1520"/>
      <c r="AI142" s="1521"/>
      <c r="AJ142" s="1522"/>
      <c r="AK142" s="1523"/>
      <c r="AL142" s="1516"/>
      <c r="AM142" s="1524"/>
      <c r="AN142" s="1516"/>
      <c r="AO142" s="1518"/>
      <c r="AP142" s="1525"/>
      <c r="AQ142" s="1521"/>
      <c r="AR142" s="1521"/>
      <c r="AS142" s="1518"/>
      <c r="AT142" s="1525"/>
      <c r="AU142" s="1521"/>
      <c r="AV142" s="1526"/>
      <c r="AW142" s="1518"/>
      <c r="AX142" s="1525"/>
      <c r="AY142" s="1521"/>
      <c r="AZ142" s="1527"/>
      <c r="BA142" s="1516"/>
      <c r="BB142" s="1528"/>
      <c r="BC142" s="1528"/>
      <c r="BF142" s="1530"/>
    </row>
    <row r="143" spans="1:58" s="1529" customFormat="1" ht="13.5" customHeight="1">
      <c r="A143" s="1538"/>
      <c r="B143" s="1539" t="s">
        <v>841</v>
      </c>
      <c r="C143" s="1539" t="s">
        <v>841</v>
      </c>
      <c r="D143" s="1500"/>
      <c r="E143" s="1501">
        <f t="shared" si="134"/>
        <v>2016</v>
      </c>
      <c r="F143" s="1502">
        <v>0</v>
      </c>
      <c r="G143" s="1499">
        <f t="shared" si="127"/>
        <v>6</v>
      </c>
      <c r="H143" s="1503"/>
      <c r="I143" s="1504">
        <f t="shared" si="124"/>
        <v>2022</v>
      </c>
      <c r="J143" s="1533">
        <f t="shared" si="135"/>
        <v>0</v>
      </c>
      <c r="K143" s="1506">
        <f t="shared" si="128"/>
        <v>0</v>
      </c>
      <c r="L143" s="1507">
        <f t="shared" si="136"/>
        <v>0</v>
      </c>
      <c r="M143" s="1508">
        <f t="shared" si="137"/>
        <v>6</v>
      </c>
      <c r="N143" s="1504">
        <f t="shared" si="129"/>
        <v>2022</v>
      </c>
      <c r="O143" s="1509">
        <f t="shared" si="130"/>
        <v>134038779.86023307</v>
      </c>
      <c r="P143" s="1510">
        <f t="shared" si="131"/>
        <v>134038779.86023307</v>
      </c>
      <c r="Q143" s="1510">
        <f t="shared" si="138"/>
        <v>22339794.97670551</v>
      </c>
      <c r="R143" s="1512">
        <f t="shared" si="125"/>
        <v>2016</v>
      </c>
      <c r="S143" s="1508">
        <f t="shared" si="139"/>
        <v>1</v>
      </c>
      <c r="T143" s="1513">
        <f t="shared" si="126"/>
        <v>22339794.97670551</v>
      </c>
      <c r="U143" s="1499">
        <f t="shared" si="132"/>
        <v>2016</v>
      </c>
      <c r="V143" s="1514">
        <f t="shared" si="133"/>
        <v>111698984.88352756</v>
      </c>
      <c r="W143" s="1515"/>
      <c r="X143" s="1521"/>
      <c r="Y143" s="1483"/>
      <c r="Z143" s="1543"/>
      <c r="AA143" s="1518"/>
      <c r="AB143" s="1518"/>
      <c r="AC143" s="1518"/>
      <c r="AD143" s="1518"/>
      <c r="AE143" s="1518"/>
      <c r="AF143" s="1518"/>
      <c r="AG143" s="1518"/>
      <c r="AH143" s="1520"/>
      <c r="AI143" s="1521"/>
      <c r="AJ143" s="1522"/>
      <c r="AK143" s="1523"/>
      <c r="AL143" s="1516"/>
      <c r="AM143" s="1524"/>
      <c r="AN143" s="1516"/>
      <c r="AO143" s="1518"/>
      <c r="AP143" s="1525"/>
      <c r="AQ143" s="1521"/>
      <c r="AR143" s="1521"/>
      <c r="AS143" s="1518"/>
      <c r="AT143" s="1525"/>
      <c r="AU143" s="1521"/>
      <c r="AV143" s="1526"/>
      <c r="AW143" s="1518"/>
      <c r="AX143" s="1525"/>
      <c r="AY143" s="1521"/>
      <c r="AZ143" s="1527"/>
      <c r="BA143" s="1516"/>
      <c r="BB143" s="1528"/>
      <c r="BC143" s="1528"/>
      <c r="BF143" s="1530"/>
    </row>
    <row r="144" spans="1:58" s="1529" customFormat="1" ht="13.5" customHeight="1">
      <c r="A144" s="1538"/>
      <c r="B144" s="1498"/>
      <c r="C144" s="1499"/>
      <c r="D144" s="1500"/>
      <c r="E144" s="1501">
        <f t="shared" si="134"/>
        <v>2017</v>
      </c>
      <c r="F144" s="1502">
        <v>0</v>
      </c>
      <c r="G144" s="1499">
        <f t="shared" si="127"/>
        <v>5</v>
      </c>
      <c r="H144" s="1503"/>
      <c r="I144" s="1504">
        <f t="shared" si="124"/>
        <v>2022</v>
      </c>
      <c r="J144" s="1533">
        <f t="shared" si="135"/>
        <v>0</v>
      </c>
      <c r="K144" s="1506">
        <f t="shared" si="128"/>
        <v>0</v>
      </c>
      <c r="L144" s="1507">
        <f t="shared" si="136"/>
        <v>0</v>
      </c>
      <c r="M144" s="1508">
        <f t="shared" si="137"/>
        <v>5</v>
      </c>
      <c r="N144" s="1504">
        <f t="shared" si="129"/>
        <v>2022</v>
      </c>
      <c r="O144" s="1509">
        <f t="shared" si="130"/>
        <v>111698984.88352756</v>
      </c>
      <c r="P144" s="1510">
        <f t="shared" si="131"/>
        <v>111698984.88352756</v>
      </c>
      <c r="Q144" s="1510">
        <f t="shared" si="138"/>
        <v>22339794.976705514</v>
      </c>
      <c r="R144" s="1512">
        <f t="shared" si="125"/>
        <v>2017</v>
      </c>
      <c r="S144" s="1508">
        <f t="shared" si="139"/>
        <v>1</v>
      </c>
      <c r="T144" s="1513">
        <f t="shared" si="126"/>
        <v>22339794.976705514</v>
      </c>
      <c r="U144" s="1499">
        <f t="shared" si="132"/>
        <v>2017</v>
      </c>
      <c r="V144" s="1514">
        <f t="shared" si="133"/>
        <v>89359189.906822056</v>
      </c>
      <c r="W144" s="1515"/>
      <c r="X144" s="1543"/>
      <c r="Y144" s="1483"/>
      <c r="Z144" s="1543"/>
      <c r="AA144" s="1518"/>
      <c r="AB144" s="1543"/>
      <c r="AC144" s="1518"/>
      <c r="AD144" s="1518"/>
      <c r="AE144" s="1518"/>
      <c r="AF144" s="1518"/>
      <c r="AG144" s="1518"/>
      <c r="AH144" s="1520"/>
      <c r="AI144" s="1521"/>
      <c r="AJ144" s="1522"/>
      <c r="AK144" s="1523"/>
      <c r="AL144" s="1516"/>
      <c r="AM144" s="1524"/>
      <c r="AN144" s="1516"/>
      <c r="AO144" s="1518"/>
      <c r="AP144" s="1525"/>
      <c r="AQ144" s="1521"/>
      <c r="AR144" s="1521"/>
      <c r="AS144" s="1518"/>
      <c r="AT144" s="1525"/>
      <c r="AU144" s="1521"/>
      <c r="AV144" s="1526"/>
      <c r="AW144" s="1518"/>
      <c r="AX144" s="1525"/>
      <c r="AY144" s="1521"/>
      <c r="AZ144" s="1527"/>
      <c r="BA144" s="1516"/>
      <c r="BB144" s="1528"/>
      <c r="BC144" s="1528"/>
      <c r="BF144" s="1530"/>
    </row>
    <row r="145" spans="1:58" s="1529" customFormat="1" ht="13.5" customHeight="1">
      <c r="A145" s="1538"/>
      <c r="B145" s="1498"/>
      <c r="C145" s="1499"/>
      <c r="D145" s="1500"/>
      <c r="E145" s="1501">
        <f t="shared" si="134"/>
        <v>2018</v>
      </c>
      <c r="F145" s="1502">
        <v>0</v>
      </c>
      <c r="G145" s="1499">
        <f t="shared" si="127"/>
        <v>4</v>
      </c>
      <c r="H145" s="1503"/>
      <c r="I145" s="1504">
        <f t="shared" si="124"/>
        <v>2022</v>
      </c>
      <c r="J145" s="1533">
        <f t="shared" si="135"/>
        <v>0</v>
      </c>
      <c r="K145" s="1506">
        <f t="shared" si="128"/>
        <v>0</v>
      </c>
      <c r="L145" s="1507">
        <f t="shared" si="136"/>
        <v>0</v>
      </c>
      <c r="M145" s="1508">
        <f t="shared" si="137"/>
        <v>4</v>
      </c>
      <c r="N145" s="1504">
        <f t="shared" si="129"/>
        <v>2022</v>
      </c>
      <c r="O145" s="1509">
        <f t="shared" si="130"/>
        <v>89359189.906822056</v>
      </c>
      <c r="P145" s="1510">
        <f t="shared" si="131"/>
        <v>89359189.906822056</v>
      </c>
      <c r="Q145" s="1510">
        <f t="shared" si="138"/>
        <v>22339794.976705514</v>
      </c>
      <c r="R145" s="1512">
        <f t="shared" si="125"/>
        <v>2018</v>
      </c>
      <c r="S145" s="1508">
        <f t="shared" si="139"/>
        <v>1</v>
      </c>
      <c r="T145" s="1513">
        <f t="shared" si="126"/>
        <v>22339794.976705514</v>
      </c>
      <c r="U145" s="1499">
        <f t="shared" si="132"/>
        <v>2018</v>
      </c>
      <c r="V145" s="1514">
        <f t="shared" si="133"/>
        <v>67019394.930116542</v>
      </c>
      <c r="W145" s="1515"/>
      <c r="X145" s="1543"/>
      <c r="Y145" s="1483"/>
      <c r="Z145" s="1543"/>
      <c r="AA145" s="1518"/>
      <c r="AB145" s="1543"/>
      <c r="AC145" s="1518"/>
      <c r="AD145" s="1518"/>
      <c r="AE145" s="1518"/>
      <c r="AF145" s="1518"/>
      <c r="AG145" s="1518"/>
      <c r="AH145" s="1520"/>
      <c r="AI145" s="1521"/>
      <c r="AJ145" s="1522"/>
      <c r="AK145" s="1523"/>
      <c r="AL145" s="1516"/>
      <c r="AM145" s="1524"/>
      <c r="AN145" s="1516"/>
      <c r="AO145" s="1518"/>
      <c r="AP145" s="1525"/>
      <c r="AQ145" s="1521"/>
      <c r="AR145" s="1521"/>
      <c r="AS145" s="1518"/>
      <c r="AT145" s="1525"/>
      <c r="AU145" s="1521"/>
      <c r="AV145" s="1526"/>
      <c r="AW145" s="1518"/>
      <c r="AX145" s="1525"/>
      <c r="AY145" s="1521"/>
      <c r="AZ145" s="1527"/>
      <c r="BA145" s="1516"/>
      <c r="BB145" s="1528"/>
      <c r="BC145" s="1528"/>
      <c r="BF145" s="1530"/>
    </row>
    <row r="146" spans="1:58" s="1529" customFormat="1" ht="13.5" customHeight="1">
      <c r="A146" s="1538"/>
      <c r="B146" s="1498"/>
      <c r="C146" s="1499"/>
      <c r="D146" s="1500"/>
      <c r="E146" s="1512"/>
      <c r="F146" s="1502"/>
      <c r="G146" s="1506" t="str">
        <f>IF(OR(AND(ISBLANK(D146),ISBLANK(F146)),ISTEXT(D146),ISTEXT(F146)),"",IF(#REF!-(YEAR(D146)-YEAR(#REF!))&lt;0,0,#REF!-(YEAR(D146)-YEAR(#REF!))))</f>
        <v/>
      </c>
      <c r="H146" s="1503" t="str">
        <f>IF(OR(AND(ISBLANK(D146),ISBLANK(F146)),ISTEXT(D146),ISTEXT(F146)),"",IF(#REF!-D146&lt;0,0,#REF!-D146))</f>
        <v/>
      </c>
      <c r="I146" s="1544" t="str">
        <f>IF(OR(AND(ISBLANK(D146),ISBLANK(F146)),ISTEXT(D146),ISTEXT(F146)),"",#REF!)</f>
        <v/>
      </c>
      <c r="J146" s="1544"/>
      <c r="K146" s="1506" t="str">
        <f>IF(OR(AND(ISBLANK(D146),ISBLANK(F146)),ISTEXT(D146),ISTEXT(F146)),"",ROUNDDOWN(F146/SUM($F$53:F144)*$G$53,0))</f>
        <v/>
      </c>
      <c r="L146" s="1507" t="str">
        <f>IF(OR(AND(ISBLANK(D146),ISBLANK(F146)),ISTEXT(D146),ISTEXT(F146)),"",IF(G146+K146&gt;$G$53,$G$53-G146,K146))</f>
        <v/>
      </c>
      <c r="M146" s="1508" t="str">
        <f t="shared" si="137"/>
        <v/>
      </c>
      <c r="N146" s="1607" t="str">
        <f t="shared" ref="N146" si="140">IF(OR(AND(ISBLANK(D146),ISBLANK(F146)),ISTEXT(D146),ISTEXT(F146)),"",DATE(YEAR($I146)+L146,MONTH($I146),DAY($I146)))</f>
        <v/>
      </c>
      <c r="O146" s="1545" t="str">
        <f>IF(OR(AND(ISBLANK(D146),ISBLANK(F146)),ISTEXT(D146),ISTEXT(F146)),"",#REF!-#REF!*(IF(I146&lt;D146,I146,D146)-#REF!))</f>
        <v/>
      </c>
      <c r="P146" s="1546" t="str">
        <f>IF(OR(AND(ISBLANK(D146),ISBLANK(F146)),ISTEXT(D146),ISTEXT(F146)),"",O146+F146)</f>
        <v/>
      </c>
      <c r="Q146" s="1547" t="str">
        <f>IF(OR(AND(ISBLANK(D146),ISBLANK(F146)),ISTEXT(D146),ISTEXT(F146)),"",IF(OR(D146&lt;DATE(2004,12,31),#REF!=0),0,P146/#REF!))</f>
        <v/>
      </c>
      <c r="R146" s="1548" t="str">
        <f>IF(OR(AND(ISBLANK(D146),ISBLANK(F146)),ISTEXT(D146),ISTEXT(F146)),"",IF(YEAR(D146)&lt;=YEAR(#REF!),"-",YEAR(D146)-1))</f>
        <v/>
      </c>
      <c r="S146" s="1548"/>
      <c r="T146" s="1549" t="str">
        <f>IF(OR(AND(ISBLANK(D146),ISBLANK(F146)),ISTEXT(D146),ISTEXT(F146)),"",IF(AND(I146&lt;=DATE(2004,12,31),D146&gt;I146),SUM($F146:F146),#REF!+#REF!+#REF!*IF(YEAR(D146)&lt;=YEAR(#REF!),0,(IF(DATE(YEAR(D146)-1,12,31)&gt;I146,I146,DATE(YEAR(D146)-1,12,31))-#REF!))))</f>
        <v/>
      </c>
      <c r="U146" s="1550" t="str">
        <f t="shared" ref="U146" si="141">IF(OR(AND(ISBLANK(D146),ISBLANK(F146)),ISTEXT(D146),ISTEXT(F146)),"",IF(YEAR(D146)=YEAR(D147),D147,DATE(YEAR(D146),12,31)))</f>
        <v/>
      </c>
      <c r="V146" s="1549" t="str">
        <f>IF(OR(AND(ISBLANK(D146),ISBLANK(F146)),ISTEXT(D146),ISTEXT(F146)),"",IF(P146=0,0,IF(AND(I146&lt;=DATE(2004,12,31),D146&gt;=I146),P146-T146,P146-#REF!)))</f>
        <v/>
      </c>
      <c r="W146" s="1551" t="str">
        <f>IF(OR(AND(ISBLANK(D146),ISBLANK(F146)),ISTEXT(D146),ISTEXT(F146)),"",$C$53&amp;"//"&amp;TEXT($D$53,"dd-mmm-yyyy")&amp;"//"&amp;#REF!)</f>
        <v/>
      </c>
      <c r="X146" s="1518"/>
      <c r="Y146" s="1518"/>
      <c r="Z146" s="1518"/>
      <c r="AA146" s="1518"/>
      <c r="AB146" s="1518"/>
      <c r="AC146" s="1518"/>
      <c r="AD146" s="1518"/>
      <c r="AE146" s="1518"/>
      <c r="AF146" s="1518"/>
      <c r="AG146" s="1518"/>
      <c r="AH146" s="1520"/>
      <c r="AI146" s="1521"/>
      <c r="AJ146" s="1522"/>
      <c r="AK146" s="1523"/>
      <c r="AL146" s="1516"/>
      <c r="AM146" s="1524"/>
      <c r="AN146" s="1516"/>
      <c r="AO146" s="1518"/>
      <c r="AP146" s="1525"/>
      <c r="AQ146" s="1521"/>
      <c r="AR146" s="1521"/>
      <c r="AS146" s="1518"/>
      <c r="AT146" s="1525"/>
      <c r="AU146" s="1521"/>
      <c r="AV146" s="1526"/>
      <c r="AW146" s="1518"/>
      <c r="AX146" s="1525"/>
      <c r="AY146" s="1521"/>
      <c r="AZ146" s="1527"/>
      <c r="BA146" s="1516"/>
      <c r="BB146" s="1528"/>
      <c r="BC146" s="1528"/>
      <c r="BF146" s="1530"/>
    </row>
    <row r="147" spans="1:58" s="1576" customFormat="1" ht="13.5" customHeight="1">
      <c r="A147" s="1985" t="s">
        <v>2</v>
      </c>
      <c r="B147" s="1986"/>
      <c r="C147" s="1986"/>
      <c r="D147" s="1986"/>
      <c r="E147" s="1987"/>
      <c r="F147" s="1552">
        <f>SUM(F138:F146)</f>
        <v>240196805.64193439</v>
      </c>
      <c r="G147" s="1553"/>
      <c r="H147" s="1554"/>
      <c r="I147" s="1555"/>
      <c r="J147" s="1555"/>
      <c r="K147" s="1553"/>
      <c r="L147" s="1556"/>
      <c r="M147" s="1557"/>
      <c r="N147" s="1555"/>
      <c r="O147" s="1558"/>
      <c r="P147" s="1559"/>
      <c r="Q147" s="1560"/>
      <c r="R147" s="1561"/>
      <c r="S147" s="1561"/>
      <c r="T147" s="1559">
        <f>SUM(T138:T146)</f>
        <v>173177410.71181786</v>
      </c>
      <c r="U147" s="1562"/>
      <c r="V147" s="1563"/>
      <c r="W147" s="1564"/>
      <c r="X147" s="1565"/>
      <c r="Y147" s="1565"/>
      <c r="Z147" s="1565"/>
      <c r="AA147" s="1565"/>
      <c r="AB147" s="1565"/>
      <c r="AC147" s="1606"/>
      <c r="AD147" s="1565"/>
      <c r="AE147" s="1565"/>
      <c r="AF147" s="1565"/>
      <c r="AG147" s="1565"/>
      <c r="AH147" s="1566"/>
      <c r="AI147" s="1567"/>
      <c r="AJ147" s="1568"/>
      <c r="AK147" s="1569"/>
      <c r="AL147" s="1570"/>
      <c r="AM147" s="1571"/>
      <c r="AN147" s="1570"/>
      <c r="AO147" s="1565"/>
      <c r="AP147" s="1572"/>
      <c r="AQ147" s="1567"/>
      <c r="AR147" s="1567"/>
      <c r="AS147" s="1565"/>
      <c r="AT147" s="1572"/>
      <c r="AU147" s="1567"/>
      <c r="AV147" s="1573"/>
      <c r="AW147" s="1565"/>
      <c r="AX147" s="1572"/>
      <c r="AY147" s="1567"/>
      <c r="AZ147" s="1574"/>
      <c r="BA147" s="1570"/>
      <c r="BB147" s="1575"/>
      <c r="BC147" s="1575"/>
      <c r="BF147" s="1577"/>
    </row>
    <row r="148" spans="1:58">
      <c r="AC148" s="1608"/>
    </row>
    <row r="150" spans="1:58">
      <c r="V150" s="1606"/>
    </row>
    <row r="151" spans="1:58" s="1444" customFormat="1" ht="13.5" customHeight="1">
      <c r="A151" s="1988" t="s">
        <v>4172</v>
      </c>
      <c r="B151" s="1988"/>
      <c r="C151" s="1988"/>
      <c r="D151" s="1988"/>
      <c r="E151" s="1442"/>
      <c r="F151" s="1443"/>
      <c r="H151" s="1445"/>
      <c r="I151" s="1446"/>
      <c r="J151" s="1446"/>
      <c r="T151" s="1447"/>
      <c r="X151" s="1448"/>
      <c r="Y151" s="1448"/>
      <c r="Z151" s="1448"/>
      <c r="AA151" s="1448"/>
      <c r="AB151" s="1448"/>
      <c r="AC151" s="1448"/>
      <c r="AD151" s="1448"/>
      <c r="AE151" s="1448"/>
      <c r="AF151" s="1448"/>
      <c r="AG151" s="1448"/>
      <c r="AH151" s="1448"/>
      <c r="AI151" s="1448"/>
      <c r="AJ151" s="1448"/>
      <c r="AK151" s="1448"/>
      <c r="AL151" s="1448"/>
      <c r="AM151" s="1448"/>
      <c r="AN151" s="1448"/>
      <c r="AO151" s="1448"/>
      <c r="AP151" s="1448"/>
      <c r="AQ151" s="1448"/>
      <c r="AR151" s="1448"/>
      <c r="AS151" s="1448"/>
      <c r="AT151" s="1448"/>
      <c r="AU151" s="1448"/>
      <c r="AV151" s="1448"/>
      <c r="AW151" s="1448"/>
      <c r="AX151" s="1448"/>
      <c r="AY151" s="1448"/>
      <c r="AZ151" s="1448"/>
      <c r="BA151" s="1448"/>
    </row>
    <row r="152" spans="1:58" s="1456" customFormat="1" ht="13.5" customHeight="1">
      <c r="A152" s="1971" t="s">
        <v>0</v>
      </c>
      <c r="B152" s="1971" t="s">
        <v>903</v>
      </c>
      <c r="C152" s="1971" t="s">
        <v>877</v>
      </c>
      <c r="D152" s="1971" t="s">
        <v>4121</v>
      </c>
      <c r="E152" s="1971"/>
      <c r="F152" s="1989" t="s">
        <v>4122</v>
      </c>
      <c r="G152" s="1971" t="s">
        <v>4163</v>
      </c>
      <c r="H152" s="1971"/>
      <c r="I152" s="1971" t="s">
        <v>4165</v>
      </c>
      <c r="J152" s="1982" t="s">
        <v>4125</v>
      </c>
      <c r="K152" s="1971" t="s">
        <v>4126</v>
      </c>
      <c r="L152" s="1971" t="s">
        <v>4127</v>
      </c>
      <c r="M152" s="1980" t="s">
        <v>4128</v>
      </c>
      <c r="N152" s="1971" t="s">
        <v>4129</v>
      </c>
      <c r="O152" s="1972" t="s">
        <v>4130</v>
      </c>
      <c r="P152" s="1973"/>
      <c r="Q152" s="1449" t="s">
        <v>4166</v>
      </c>
      <c r="R152" s="1972" t="s">
        <v>4132</v>
      </c>
      <c r="S152" s="1974"/>
      <c r="T152" s="1973"/>
      <c r="U152" s="1975" t="s">
        <v>4133</v>
      </c>
      <c r="V152" s="1975"/>
      <c r="W152" s="1976" t="s">
        <v>2840</v>
      </c>
      <c r="X152" s="1979"/>
      <c r="Y152" s="1450"/>
      <c r="Z152" s="1451"/>
      <c r="AA152" s="1451"/>
      <c r="AB152" s="1451"/>
      <c r="AC152" s="1451"/>
      <c r="AD152" s="1451"/>
      <c r="AE152" s="1451"/>
      <c r="AF152" s="1451"/>
      <c r="AG152" s="1451"/>
      <c r="AH152" s="1452"/>
      <c r="AI152" s="1452"/>
      <c r="AJ152" s="1452"/>
      <c r="AK152" s="1452"/>
      <c r="AL152" s="1453"/>
      <c r="AM152" s="1452"/>
      <c r="AN152" s="1452"/>
      <c r="AO152" s="1451"/>
      <c r="AP152" s="1452"/>
      <c r="AQ152" s="1452"/>
      <c r="AR152" s="1452"/>
      <c r="AS152" s="1451"/>
      <c r="AT152" s="1452"/>
      <c r="AU152" s="1452"/>
      <c r="AV152" s="1452"/>
      <c r="AW152" s="1451"/>
      <c r="AX152" s="1452"/>
      <c r="AY152" s="1452"/>
      <c r="AZ152" s="1452"/>
      <c r="BA152" s="1454"/>
      <c r="BB152" s="1455"/>
      <c r="BC152" s="1455"/>
    </row>
    <row r="153" spans="1:58" s="1456" customFormat="1" ht="16">
      <c r="A153" s="1971"/>
      <c r="B153" s="1971"/>
      <c r="C153" s="1971"/>
      <c r="D153" s="1971"/>
      <c r="E153" s="1971"/>
      <c r="F153" s="1989"/>
      <c r="G153" s="1971"/>
      <c r="H153" s="1971"/>
      <c r="I153" s="1971"/>
      <c r="J153" s="1983"/>
      <c r="K153" s="1971"/>
      <c r="L153" s="1971"/>
      <c r="M153" s="1981"/>
      <c r="N153" s="1971"/>
      <c r="O153" s="1976" t="s">
        <v>4134</v>
      </c>
      <c r="P153" s="1976" t="s">
        <v>4135</v>
      </c>
      <c r="Q153" s="1980" t="s">
        <v>4122</v>
      </c>
      <c r="R153" s="1980" t="s">
        <v>4136</v>
      </c>
      <c r="S153" s="1982" t="s">
        <v>4137</v>
      </c>
      <c r="T153" s="1980" t="s">
        <v>4122</v>
      </c>
      <c r="U153" s="1975"/>
      <c r="V153" s="1975"/>
      <c r="W153" s="1977"/>
      <c r="X153" s="1979"/>
      <c r="Y153" s="1450"/>
      <c r="Z153" s="1451"/>
      <c r="AA153" s="1451"/>
      <c r="AB153" s="1451"/>
      <c r="AC153" s="1451"/>
      <c r="AD153" s="1451"/>
      <c r="AE153" s="1451"/>
      <c r="AF153" s="1451"/>
      <c r="AG153" s="1451"/>
      <c r="AH153" s="1452"/>
      <c r="AI153" s="1452"/>
      <c r="AJ153" s="1451"/>
      <c r="AK153" s="1452"/>
      <c r="AL153" s="1453"/>
      <c r="AM153" s="1452"/>
      <c r="AN153" s="1452"/>
      <c r="AO153" s="1457"/>
      <c r="AP153" s="1452"/>
      <c r="AQ153" s="1452"/>
      <c r="AR153" s="1452"/>
      <c r="AS153" s="1457"/>
      <c r="AT153" s="1452"/>
      <c r="AU153" s="1452"/>
      <c r="AV153" s="1452"/>
      <c r="AW153" s="1457"/>
      <c r="AX153" s="1452"/>
      <c r="AY153" s="1452"/>
      <c r="AZ153" s="1452"/>
      <c r="BA153" s="1454"/>
      <c r="BB153" s="1455"/>
      <c r="BC153" s="1455"/>
    </row>
    <row r="154" spans="1:58" s="1456" customFormat="1" ht="21.75" customHeight="1">
      <c r="A154" s="1971"/>
      <c r="B154" s="1971"/>
      <c r="C154" s="1971"/>
      <c r="D154" s="1458" t="s">
        <v>883</v>
      </c>
      <c r="E154" s="1459" t="s">
        <v>874</v>
      </c>
      <c r="F154" s="1989"/>
      <c r="G154" s="1460" t="s">
        <v>874</v>
      </c>
      <c r="H154" s="1460" t="s">
        <v>4138</v>
      </c>
      <c r="I154" s="1971"/>
      <c r="J154" s="1984"/>
      <c r="K154" s="1461" t="s">
        <v>874</v>
      </c>
      <c r="L154" s="1461" t="s">
        <v>874</v>
      </c>
      <c r="M154" s="1460" t="s">
        <v>874</v>
      </c>
      <c r="N154" s="1971"/>
      <c r="O154" s="1978"/>
      <c r="P154" s="1978"/>
      <c r="Q154" s="1981"/>
      <c r="R154" s="1981"/>
      <c r="S154" s="1984"/>
      <c r="T154" s="1981"/>
      <c r="U154" s="1460" t="s">
        <v>4139</v>
      </c>
      <c r="V154" s="1460" t="s">
        <v>4122</v>
      </c>
      <c r="W154" s="1978"/>
      <c r="X154" s="1462"/>
      <c r="Y154" s="1462"/>
      <c r="Z154" s="1451"/>
      <c r="AA154" s="1451"/>
      <c r="AB154" s="1451"/>
      <c r="AC154" s="1451"/>
      <c r="AD154" s="1451"/>
      <c r="AE154" s="1451"/>
      <c r="AF154" s="1451"/>
      <c r="AG154" s="1451"/>
      <c r="AH154" s="1452"/>
      <c r="AI154" s="1457"/>
      <c r="AJ154" s="1457"/>
      <c r="AK154" s="1452"/>
      <c r="AL154" s="1453"/>
      <c r="AM154" s="1457"/>
      <c r="AN154" s="1452"/>
      <c r="AO154" s="1457"/>
      <c r="AP154" s="1457"/>
      <c r="AQ154" s="1452"/>
      <c r="AR154" s="1452"/>
      <c r="AS154" s="1457"/>
      <c r="AT154" s="1457"/>
      <c r="AU154" s="1452"/>
      <c r="AV154" s="1452"/>
      <c r="AW154" s="1457"/>
      <c r="AX154" s="1457"/>
      <c r="AY154" s="1452"/>
      <c r="AZ154" s="1452"/>
      <c r="BA154" s="1454"/>
      <c r="BB154" s="1455"/>
      <c r="BC154" s="1455"/>
    </row>
    <row r="155" spans="1:58" s="1496" customFormat="1" ht="13.5" customHeight="1">
      <c r="A155" s="1967">
        <v>1</v>
      </c>
      <c r="B155" s="1604" t="str">
        <f>PENGELOMPOKAN!D189</f>
        <v>Pengaspalan Jalan Desa Pebaun Hilir</v>
      </c>
      <c r="C155" s="1467">
        <v>41301</v>
      </c>
      <c r="D155" s="1468"/>
      <c r="E155" s="1469">
        <f>PENGELOMPOKAN!L189</f>
        <v>2014</v>
      </c>
      <c r="F155" s="1599">
        <f>PENGELOMPOKAN!Q189</f>
        <v>1755476500</v>
      </c>
      <c r="G155" s="1470">
        <f>VLOOKUP(C155,'[32]umur ekonomis'!$A$1:$C$79,3)</f>
        <v>10</v>
      </c>
      <c r="H155" s="1471"/>
      <c r="I155" s="1472">
        <f t="shared" ref="I155:I159" si="142">E155+M155</f>
        <v>2024</v>
      </c>
      <c r="J155" s="1473"/>
      <c r="K155" s="1470"/>
      <c r="L155" s="1474">
        <f>IF(G155+K155&gt;$G155,$G155-G155,K155)</f>
        <v>0</v>
      </c>
      <c r="M155" s="1475">
        <f>G155+L155</f>
        <v>10</v>
      </c>
      <c r="N155" s="1609">
        <v>2021</v>
      </c>
      <c r="O155" s="1476">
        <f>F155</f>
        <v>1755476500</v>
      </c>
      <c r="P155" s="1477">
        <v>0</v>
      </c>
      <c r="Q155" s="1477">
        <f>(O155-10)/M155</f>
        <v>175547649</v>
      </c>
      <c r="R155" s="1478">
        <f t="shared" ref="R155:R159" si="143">E155</f>
        <v>2014</v>
      </c>
      <c r="S155" s="1479">
        <v>1</v>
      </c>
      <c r="T155" s="1480">
        <f t="shared" ref="T155:T159" si="144">Q155*S155</f>
        <v>175547649</v>
      </c>
      <c r="U155" s="1472">
        <f>E155</f>
        <v>2014</v>
      </c>
      <c r="V155" s="1481">
        <f>IF(OR(AND(ISBLANK(D155),ISBLANK(F155)),ISTEXT(D155),ISTEXT(F155)),"",F155-Q155)</f>
        <v>1579928851</v>
      </c>
      <c r="W155" s="1482"/>
      <c r="X155" s="1483"/>
      <c r="Y155" s="1483"/>
      <c r="Z155" s="1484" t="s">
        <v>4140</v>
      </c>
      <c r="AA155" s="1485"/>
      <c r="AB155" s="1485"/>
      <c r="AC155" s="1486"/>
      <c r="AD155" s="1487"/>
      <c r="AE155" s="1487"/>
      <c r="AF155" s="1487"/>
      <c r="AG155" s="1487"/>
      <c r="AH155" s="1488"/>
      <c r="AI155" s="1483"/>
      <c r="AJ155" s="1488"/>
      <c r="AK155" s="1489"/>
      <c r="AL155" s="1490"/>
      <c r="AM155" s="1491"/>
      <c r="AN155" s="1490"/>
      <c r="AO155" s="1487"/>
      <c r="AP155" s="1492"/>
      <c r="AQ155" s="1483"/>
      <c r="AR155" s="1483"/>
      <c r="AS155" s="1487"/>
      <c r="AT155" s="1492"/>
      <c r="AU155" s="1483"/>
      <c r="AV155" s="1493"/>
      <c r="AW155" s="1487"/>
      <c r="AX155" s="1492"/>
      <c r="AY155" s="1483"/>
      <c r="AZ155" s="1494"/>
      <c r="BA155" s="1490"/>
      <c r="BB155" s="1495"/>
      <c r="BC155" s="1495"/>
      <c r="BF155" s="1497"/>
    </row>
    <row r="156" spans="1:58" s="1529" customFormat="1" ht="13.5" customHeight="1">
      <c r="A156" s="1967"/>
      <c r="B156" s="1498" t="str">
        <f>PENGELOMPOKAN!D190</f>
        <v xml:space="preserve">Pengaspalan Jalan Desa Pebaun Hilir </v>
      </c>
      <c r="C156" s="1499"/>
      <c r="D156" s="1500"/>
      <c r="E156" s="1501">
        <f>E155+1</f>
        <v>2015</v>
      </c>
      <c r="F156" s="1502">
        <f>PENGELOMPOKAN!Q190</f>
        <v>1865618000</v>
      </c>
      <c r="G156" s="1499">
        <f t="shared" ref="G156:G159" si="145">M155-(E156-E155)</f>
        <v>9</v>
      </c>
      <c r="H156" s="1503"/>
      <c r="I156" s="1504">
        <f>E156+M156</f>
        <v>2025</v>
      </c>
      <c r="J156" s="1533">
        <f>F156/$F$155</f>
        <v>1.0627416544738708</v>
      </c>
      <c r="K156" s="1506">
        <f t="shared" ref="K156:K159" si="146">IF(J156=0%,0,IF(J156&lt;=30%,2,IF(J156&lt;=60%,5,10)))</f>
        <v>10</v>
      </c>
      <c r="L156" s="1507">
        <f>IF(OR(AND(ISBLANK(D156),ISBLANK(F156)),ISTEXT(D156),ISTEXT(F156)),"",IF(G156+K156&gt;$G$11,$G$11-G156,K156))</f>
        <v>1</v>
      </c>
      <c r="M156" s="1508">
        <f>IF(OR(AND(ISBLANK(E156),ISBLANK(F156)),ISTEXT(E156),ISTEXT(F156)),"",G156+L156)</f>
        <v>10</v>
      </c>
      <c r="N156" s="1504">
        <f t="shared" ref="N156:N159" si="147">E156+M156</f>
        <v>2025</v>
      </c>
      <c r="O156" s="1509">
        <f t="shared" ref="O156:O159" si="148">V155</f>
        <v>1579928851</v>
      </c>
      <c r="P156" s="1510">
        <f t="shared" ref="P156:P159" si="149">O156+F156</f>
        <v>3445546851</v>
      </c>
      <c r="Q156" s="1510">
        <f>(P156-10)/M156</f>
        <v>344554684.10000002</v>
      </c>
      <c r="R156" s="1512">
        <f t="shared" si="143"/>
        <v>2015</v>
      </c>
      <c r="S156" s="1508">
        <f>R156-R155</f>
        <v>1</v>
      </c>
      <c r="T156" s="1513">
        <f t="shared" si="144"/>
        <v>344554684.10000002</v>
      </c>
      <c r="U156" s="1499">
        <f t="shared" ref="U156:U159" si="150">E156</f>
        <v>2015</v>
      </c>
      <c r="V156" s="1514">
        <f t="shared" ref="V156:V159" si="151">IF(OR(AND(ISBLANK(D156),ISBLANK(F156)),ISTEXT(D156),ISTEXT(F156)),"",P156-T156)</f>
        <v>3100992166.9000001</v>
      </c>
      <c r="W156" s="1515"/>
      <c r="X156" s="1516"/>
      <c r="Y156" s="1483"/>
      <c r="Z156" s="1517" t="s">
        <v>4141</v>
      </c>
      <c r="AA156" s="1518"/>
      <c r="AB156" s="1518"/>
      <c r="AC156" s="1519">
        <f>F161</f>
        <v>3621094500</v>
      </c>
      <c r="AD156" s="1518"/>
      <c r="AE156" s="1518"/>
      <c r="AF156" s="1518"/>
      <c r="AG156" s="1518"/>
      <c r="AH156" s="1520"/>
      <c r="AI156" s="1521"/>
      <c r="AJ156" s="1522"/>
      <c r="AK156" s="1523"/>
      <c r="AL156" s="1516"/>
      <c r="AM156" s="1524"/>
      <c r="AN156" s="1516"/>
      <c r="AO156" s="1518"/>
      <c r="AP156" s="1525"/>
      <c r="AQ156" s="1521"/>
      <c r="AR156" s="1521"/>
      <c r="AS156" s="1518"/>
      <c r="AT156" s="1525"/>
      <c r="AU156" s="1521"/>
      <c r="AV156" s="1526"/>
      <c r="AW156" s="1518"/>
      <c r="AX156" s="1525"/>
      <c r="AY156" s="1521"/>
      <c r="AZ156" s="1527"/>
      <c r="BA156" s="1516"/>
      <c r="BB156" s="1528"/>
      <c r="BC156" s="1528"/>
      <c r="BF156" s="1530"/>
    </row>
    <row r="157" spans="1:58" s="1529" customFormat="1" ht="13.5" customHeight="1">
      <c r="A157" s="1967"/>
      <c r="B157" s="1531"/>
      <c r="C157" s="1532"/>
      <c r="D157" s="1500"/>
      <c r="E157" s="1501">
        <f t="shared" ref="E157:E159" si="152">E156+1</f>
        <v>2016</v>
      </c>
      <c r="F157" s="1502">
        <v>0</v>
      </c>
      <c r="G157" s="1499">
        <f t="shared" si="145"/>
        <v>9</v>
      </c>
      <c r="H157" s="1503"/>
      <c r="I157" s="1504">
        <f t="shared" si="142"/>
        <v>2025</v>
      </c>
      <c r="J157" s="1533">
        <f>F157/$F$11</f>
        <v>0</v>
      </c>
      <c r="K157" s="1506">
        <f t="shared" si="146"/>
        <v>0</v>
      </c>
      <c r="L157" s="1507">
        <f>IF(OR(AND(ISBLANK(D157),ISBLANK(F157)),ISTEXT(D157),ISTEXT(F157)),"",IF(G157+K157&gt;$G$11,$G$11-G157,K157))</f>
        <v>0</v>
      </c>
      <c r="M157" s="1508">
        <f t="shared" ref="M157:M160" si="153">IF(OR(AND(ISBLANK(D157),ISBLANK(F157)),ISTEXT(D157),ISTEXT(F157)),"",G157+L157)</f>
        <v>9</v>
      </c>
      <c r="N157" s="1504">
        <f t="shared" si="147"/>
        <v>2025</v>
      </c>
      <c r="O157" s="1509">
        <f t="shared" si="148"/>
        <v>3100992166.9000001</v>
      </c>
      <c r="P157" s="1510">
        <f t="shared" si="149"/>
        <v>3100992166.9000001</v>
      </c>
      <c r="Q157" s="1510">
        <f t="shared" ref="Q157:Q159" si="154">(P157-10)/M157</f>
        <v>344554684.10000002</v>
      </c>
      <c r="R157" s="1512">
        <f t="shared" si="143"/>
        <v>2016</v>
      </c>
      <c r="S157" s="1508">
        <f>R157-R156</f>
        <v>1</v>
      </c>
      <c r="T157" s="1513">
        <f t="shared" si="144"/>
        <v>344554684.10000002</v>
      </c>
      <c r="U157" s="1499">
        <f t="shared" si="150"/>
        <v>2016</v>
      </c>
      <c r="V157" s="1514">
        <f t="shared" si="151"/>
        <v>2756437482.8000002</v>
      </c>
      <c r="W157" s="1515"/>
      <c r="X157" s="1521"/>
      <c r="Y157" s="1483"/>
      <c r="Z157" s="1517" t="s">
        <v>4142</v>
      </c>
      <c r="AA157" s="1534"/>
      <c r="AB157" s="1534"/>
      <c r="AC157" s="1519">
        <f>T161</f>
        <v>1553766385.4000001</v>
      </c>
      <c r="AD157" s="1534"/>
      <c r="AE157" s="1534"/>
      <c r="AF157" s="1534"/>
      <c r="AG157" s="1534"/>
      <c r="AH157" s="1520"/>
      <c r="AI157" s="1521"/>
      <c r="AJ157" s="1522"/>
      <c r="AK157" s="1523"/>
      <c r="AL157" s="1516"/>
      <c r="AM157" s="1524"/>
      <c r="AN157" s="1516"/>
      <c r="AO157" s="1518"/>
      <c r="AP157" s="1525"/>
      <c r="AQ157" s="1521"/>
      <c r="AR157" s="1521"/>
      <c r="AS157" s="1518"/>
      <c r="AT157" s="1525"/>
      <c r="AU157" s="1521"/>
      <c r="AV157" s="1526"/>
      <c r="AW157" s="1518"/>
      <c r="AX157" s="1525"/>
      <c r="AY157" s="1521"/>
      <c r="AZ157" s="1527"/>
      <c r="BA157" s="1516"/>
      <c r="BB157" s="1528"/>
      <c r="BC157" s="1528"/>
      <c r="BF157" s="1530"/>
    </row>
    <row r="158" spans="1:58" s="1529" customFormat="1" ht="13.5" customHeight="1">
      <c r="A158" s="1967"/>
      <c r="B158" s="1498"/>
      <c r="C158" s="1499"/>
      <c r="D158" s="1500"/>
      <c r="E158" s="1501">
        <f t="shared" si="152"/>
        <v>2017</v>
      </c>
      <c r="F158" s="1502">
        <v>0</v>
      </c>
      <c r="G158" s="1499">
        <f t="shared" si="145"/>
        <v>8</v>
      </c>
      <c r="H158" s="1503"/>
      <c r="I158" s="1504">
        <f t="shared" si="142"/>
        <v>2025</v>
      </c>
      <c r="J158" s="1533">
        <f>F158/$F$11</f>
        <v>0</v>
      </c>
      <c r="K158" s="1506">
        <f t="shared" si="146"/>
        <v>0</v>
      </c>
      <c r="L158" s="1507">
        <f>IF(OR(AND(ISBLANK(D158),ISBLANK(F158)),ISTEXT(D158),ISTEXT(F158)),"",IF(G158+K158&gt;$G$11,$G$11-G158,K158))</f>
        <v>0</v>
      </c>
      <c r="M158" s="1508">
        <f t="shared" si="153"/>
        <v>8</v>
      </c>
      <c r="N158" s="1504">
        <f t="shared" si="147"/>
        <v>2025</v>
      </c>
      <c r="O158" s="1509">
        <f t="shared" si="148"/>
        <v>2756437482.8000002</v>
      </c>
      <c r="P158" s="1510">
        <f t="shared" si="149"/>
        <v>2756437482.8000002</v>
      </c>
      <c r="Q158" s="1510">
        <f t="shared" si="154"/>
        <v>344554684.10000002</v>
      </c>
      <c r="R158" s="1512">
        <f t="shared" si="143"/>
        <v>2017</v>
      </c>
      <c r="S158" s="1508">
        <f>R158-R157</f>
        <v>1</v>
      </c>
      <c r="T158" s="1513">
        <f t="shared" si="144"/>
        <v>344554684.10000002</v>
      </c>
      <c r="U158" s="1499">
        <f t="shared" si="150"/>
        <v>2017</v>
      </c>
      <c r="V158" s="1514">
        <f t="shared" si="151"/>
        <v>2411882798.7000003</v>
      </c>
      <c r="W158" s="1515"/>
      <c r="X158" s="1521"/>
      <c r="Y158" s="1483"/>
      <c r="Z158" s="1536" t="s">
        <v>4143</v>
      </c>
      <c r="AA158" s="1518"/>
      <c r="AB158" s="1518"/>
      <c r="AC158" s="1519">
        <f>AC156-AC157</f>
        <v>2067328114.5999999</v>
      </c>
      <c r="AD158" s="1518"/>
      <c r="AE158" s="1518"/>
      <c r="AF158" s="1518"/>
      <c r="AG158" s="1518"/>
      <c r="AH158" s="1520"/>
      <c r="AI158" s="1521"/>
      <c r="AJ158" s="1522"/>
      <c r="AK158" s="1523"/>
      <c r="AL158" s="1516"/>
      <c r="AM158" s="1524"/>
      <c r="AN158" s="1516"/>
      <c r="AO158" s="1518"/>
      <c r="AP158" s="1525"/>
      <c r="AQ158" s="1521"/>
      <c r="AR158" s="1521"/>
      <c r="AS158" s="1518"/>
      <c r="AT158" s="1525"/>
      <c r="AU158" s="1521"/>
      <c r="AV158" s="1526"/>
      <c r="AW158" s="1518"/>
      <c r="AX158" s="1525"/>
      <c r="AY158" s="1521"/>
      <c r="AZ158" s="1527"/>
      <c r="BA158" s="1516"/>
      <c r="BB158" s="1528"/>
      <c r="BC158" s="1528"/>
      <c r="BF158" s="1530"/>
    </row>
    <row r="159" spans="1:58" s="1529" customFormat="1" ht="13.5" customHeight="1">
      <c r="A159" s="1538"/>
      <c r="B159" s="1498"/>
      <c r="C159" s="1499"/>
      <c r="D159" s="1500"/>
      <c r="E159" s="1501">
        <f t="shared" si="152"/>
        <v>2018</v>
      </c>
      <c r="F159" s="1502">
        <v>0</v>
      </c>
      <c r="G159" s="1499">
        <f t="shared" si="145"/>
        <v>7</v>
      </c>
      <c r="H159" s="1503"/>
      <c r="I159" s="1504">
        <f t="shared" si="142"/>
        <v>2025</v>
      </c>
      <c r="J159" s="1533">
        <f>F159/$F$11</f>
        <v>0</v>
      </c>
      <c r="K159" s="1506">
        <f t="shared" si="146"/>
        <v>0</v>
      </c>
      <c r="L159" s="1507">
        <f>IF(OR(AND(ISBLANK(D159),ISBLANK(F159)),ISTEXT(D159),ISTEXT(F159)),"",IF(G159+K159&gt;$G$11,$G$11-G159,K159))</f>
        <v>0</v>
      </c>
      <c r="M159" s="1508">
        <f t="shared" si="153"/>
        <v>7</v>
      </c>
      <c r="N159" s="1504">
        <f t="shared" si="147"/>
        <v>2025</v>
      </c>
      <c r="O159" s="1509">
        <f t="shared" si="148"/>
        <v>2411882798.7000003</v>
      </c>
      <c r="P159" s="1510">
        <f t="shared" si="149"/>
        <v>2411882798.7000003</v>
      </c>
      <c r="Q159" s="1510">
        <f t="shared" si="154"/>
        <v>344554684.10000002</v>
      </c>
      <c r="R159" s="1512">
        <f t="shared" si="143"/>
        <v>2018</v>
      </c>
      <c r="S159" s="1508">
        <f t="shared" ref="S159" si="155">R159-R158</f>
        <v>1</v>
      </c>
      <c r="T159" s="1513">
        <f t="shared" si="144"/>
        <v>344554684.10000002</v>
      </c>
      <c r="U159" s="1499">
        <f t="shared" si="150"/>
        <v>2018</v>
      </c>
      <c r="V159" s="1514">
        <f t="shared" si="151"/>
        <v>2067328114.6000004</v>
      </c>
      <c r="W159" s="1515"/>
      <c r="X159" s="1521"/>
      <c r="Y159" s="1483"/>
      <c r="Z159" s="1601" t="s">
        <v>4144</v>
      </c>
      <c r="AA159" s="1541"/>
      <c r="AB159" s="1541"/>
      <c r="AC159" s="1602">
        <f>AC158-V159</f>
        <v>0</v>
      </c>
      <c r="AD159" s="1518"/>
      <c r="AE159" s="1518"/>
      <c r="AF159" s="1518"/>
      <c r="AG159" s="1518"/>
      <c r="AH159" s="1520"/>
      <c r="AI159" s="1521"/>
      <c r="AJ159" s="1522"/>
      <c r="AK159" s="1523"/>
      <c r="AL159" s="1516"/>
      <c r="AM159" s="1524"/>
      <c r="AN159" s="1516"/>
      <c r="AO159" s="1518"/>
      <c r="AP159" s="1525"/>
      <c r="AQ159" s="1521"/>
      <c r="AR159" s="1521"/>
      <c r="AS159" s="1518"/>
      <c r="AT159" s="1525"/>
      <c r="AU159" s="1521"/>
      <c r="AV159" s="1526"/>
      <c r="AW159" s="1518"/>
      <c r="AX159" s="1525"/>
      <c r="AY159" s="1521"/>
      <c r="AZ159" s="1527"/>
      <c r="BA159" s="1516"/>
      <c r="BB159" s="1528"/>
      <c r="BC159" s="1528"/>
      <c r="BF159" s="1530"/>
    </row>
    <row r="160" spans="1:58" s="1529" customFormat="1" ht="13.5" customHeight="1">
      <c r="A160" s="1538"/>
      <c r="B160" s="1498"/>
      <c r="C160" s="1499"/>
      <c r="D160" s="1500"/>
      <c r="E160" s="1512"/>
      <c r="F160" s="1502"/>
      <c r="G160" s="1506" t="str">
        <f>IF(OR(AND(ISBLANK(D160),ISBLANK(F160)),ISTEXT(D160),ISTEXT(F160)),"",IF(#REF!-(YEAR(D160)-YEAR(#REF!))&lt;0,0,#REF!-(YEAR(D160)-YEAR(#REF!))))</f>
        <v/>
      </c>
      <c r="H160" s="1503" t="str">
        <f>IF(OR(AND(ISBLANK(D160),ISBLANK(F160)),ISTEXT(D160),ISTEXT(F160)),"",IF(#REF!-D160&lt;0,0,#REF!-D160))</f>
        <v/>
      </c>
      <c r="I160" s="1544" t="str">
        <f>IF(OR(AND(ISBLANK(D160),ISBLANK(F160)),ISTEXT(D160),ISTEXT(F160)),"",#REF!)</f>
        <v/>
      </c>
      <c r="J160" s="1544"/>
      <c r="K160" s="1506" t="str">
        <f>IF(OR(AND(ISBLANK(D160),ISBLANK(F160)),ISTEXT(D160),ISTEXT(F160)),"",ROUNDDOWN(F160/SUM($F$53:F159)*$G$53,0))</f>
        <v/>
      </c>
      <c r="L160" s="1507" t="str">
        <f>IF(OR(AND(ISBLANK(D160),ISBLANK(F160)),ISTEXT(D160),ISTEXT(F160)),"",IF(G160+K160&gt;$G$53,$G$53-G160,K160))</f>
        <v/>
      </c>
      <c r="M160" s="1508" t="str">
        <f t="shared" si="153"/>
        <v/>
      </c>
      <c r="N160" s="1544" t="str">
        <f t="shared" ref="N160" si="156">IF(OR(AND(ISBLANK(D160),ISBLANK(F160)),ISTEXT(D160),ISTEXT(F160)),"",DATE(YEAR($I160)+L160,MONTH($I160),DAY($I160)))</f>
        <v/>
      </c>
      <c r="O160" s="1545" t="str">
        <f>IF(OR(AND(ISBLANK(D160),ISBLANK(F160)),ISTEXT(D160),ISTEXT(F160)),"",#REF!-#REF!*(IF(I160&lt;D160,I160,D160)-#REF!))</f>
        <v/>
      </c>
      <c r="P160" s="1546" t="str">
        <f>IF(OR(AND(ISBLANK(D160),ISBLANK(F160)),ISTEXT(D160),ISTEXT(F160)),"",O160+F160)</f>
        <v/>
      </c>
      <c r="Q160" s="1547" t="str">
        <f>IF(OR(AND(ISBLANK(D160),ISBLANK(F160)),ISTEXT(D160),ISTEXT(F160)),"",IF(OR(D160&lt;DATE(2004,12,31),#REF!=0),0,P160/#REF!))</f>
        <v/>
      </c>
      <c r="R160" s="1548" t="str">
        <f>IF(OR(AND(ISBLANK(D160),ISBLANK(F160)),ISTEXT(D160),ISTEXT(F160)),"",IF(YEAR(D160)&lt;=YEAR(#REF!),"-",YEAR(D160)-1))</f>
        <v/>
      </c>
      <c r="S160" s="1548"/>
      <c r="T160" s="1549" t="str">
        <f>IF(OR(AND(ISBLANK(D160),ISBLANK(F160)),ISTEXT(D160),ISTEXT(F160)),"",IF(AND(I160&lt;=DATE(2004,12,31),D160&gt;I160),SUM($F160:F160),#REF!+#REF!+#REF!*IF(YEAR(D160)&lt;=YEAR(#REF!),0,(IF(DATE(YEAR(D160)-1,12,31)&gt;I160,I160,DATE(YEAR(D160)-1,12,31))-#REF!))))</f>
        <v/>
      </c>
      <c r="U160" s="1550" t="str">
        <f t="shared" ref="U160" si="157">IF(OR(AND(ISBLANK(D160),ISBLANK(F160)),ISTEXT(D160),ISTEXT(F160)),"",IF(YEAR(D160)=YEAR(D161),D161,DATE(YEAR(D160),12,31)))</f>
        <v/>
      </c>
      <c r="V160" s="1549" t="str">
        <f>IF(OR(AND(ISBLANK(D160),ISBLANK(F160)),ISTEXT(D160),ISTEXT(F160)),"",IF(P160=0,0,IF(AND(I160&lt;=DATE(2004,12,31),D160&gt;=I160),P160-T160,P160-#REF!)))</f>
        <v/>
      </c>
      <c r="W160" s="1551" t="str">
        <f>IF(OR(AND(ISBLANK(D160),ISBLANK(F160)),ISTEXT(D160),ISTEXT(F160)),"",$C$53&amp;"//"&amp;TEXT($D$53,"dd-mmm-yyyy")&amp;"//"&amp;#REF!)</f>
        <v/>
      </c>
      <c r="X160" s="1518"/>
      <c r="Y160" s="1518"/>
      <c r="Z160" s="1518"/>
      <c r="AA160" s="1518"/>
      <c r="AB160" s="1518"/>
      <c r="AC160" s="1518"/>
      <c r="AD160" s="1518"/>
      <c r="AE160" s="1518"/>
      <c r="AF160" s="1518"/>
      <c r="AG160" s="1518"/>
      <c r="AH160" s="1520"/>
      <c r="AI160" s="1521"/>
      <c r="AJ160" s="1522"/>
      <c r="AK160" s="1523"/>
      <c r="AL160" s="1516"/>
      <c r="AM160" s="1524"/>
      <c r="AN160" s="1516"/>
      <c r="AO160" s="1518"/>
      <c r="AP160" s="1525"/>
      <c r="AQ160" s="1521"/>
      <c r="AR160" s="1521"/>
      <c r="AS160" s="1518"/>
      <c r="AT160" s="1525"/>
      <c r="AU160" s="1521"/>
      <c r="AV160" s="1526"/>
      <c r="AW160" s="1518"/>
      <c r="AX160" s="1525"/>
      <c r="AY160" s="1521"/>
      <c r="AZ160" s="1527"/>
      <c r="BA160" s="1516"/>
      <c r="BB160" s="1528"/>
      <c r="BC160" s="1528"/>
      <c r="BF160" s="1530"/>
    </row>
    <row r="161" spans="1:58" s="1631" customFormat="1" ht="13.5" customHeight="1">
      <c r="A161" s="1968" t="s">
        <v>2</v>
      </c>
      <c r="B161" s="1969"/>
      <c r="C161" s="1969"/>
      <c r="D161" s="1969"/>
      <c r="E161" s="1970"/>
      <c r="F161" s="1610">
        <f>SUM(F155:F160)</f>
        <v>3621094500</v>
      </c>
      <c r="G161" s="1611"/>
      <c r="H161" s="1612"/>
      <c r="I161" s="1613"/>
      <c r="J161" s="1613"/>
      <c r="K161" s="1611"/>
      <c r="L161" s="1614"/>
      <c r="M161" s="1615"/>
      <c r="N161" s="1613"/>
      <c r="O161" s="1616"/>
      <c r="P161" s="1617"/>
      <c r="Q161" s="1618"/>
      <c r="R161" s="1619"/>
      <c r="S161" s="1619"/>
      <c r="T161" s="1617">
        <f>SUM(T155:T160)</f>
        <v>1553766385.4000001</v>
      </c>
      <c r="U161" s="1620"/>
      <c r="V161" s="1621"/>
      <c r="W161" s="1460"/>
      <c r="X161" s="1451"/>
      <c r="Y161" s="1451"/>
      <c r="Z161" s="1451"/>
      <c r="AA161" s="1451"/>
      <c r="AB161" s="1451"/>
      <c r="AC161" s="1451"/>
      <c r="AD161" s="1451"/>
      <c r="AE161" s="1451"/>
      <c r="AF161" s="1451"/>
      <c r="AG161" s="1451"/>
      <c r="AH161" s="1622"/>
      <c r="AI161" s="1623"/>
      <c r="AJ161" s="1457"/>
      <c r="AK161" s="1624"/>
      <c r="AL161" s="1625"/>
      <c r="AM161" s="1626"/>
      <c r="AN161" s="1625"/>
      <c r="AO161" s="1451"/>
      <c r="AP161" s="1627"/>
      <c r="AQ161" s="1623"/>
      <c r="AR161" s="1623"/>
      <c r="AS161" s="1451"/>
      <c r="AT161" s="1627"/>
      <c r="AU161" s="1623"/>
      <c r="AV161" s="1628"/>
      <c r="AW161" s="1451"/>
      <c r="AX161" s="1627"/>
      <c r="AY161" s="1623"/>
      <c r="AZ161" s="1629"/>
      <c r="BA161" s="1625"/>
      <c r="BB161" s="1630"/>
      <c r="BC161" s="1630"/>
      <c r="BF161" s="1632"/>
    </row>
  </sheetData>
  <mergeCells count="234">
    <mergeCell ref="A6:D6"/>
    <mergeCell ref="A7:A9"/>
    <mergeCell ref="B7:B9"/>
    <mergeCell ref="C7:C9"/>
    <mergeCell ref="D7:E8"/>
    <mergeCell ref="F7:F9"/>
    <mergeCell ref="U7:V8"/>
    <mergeCell ref="W7:W9"/>
    <mergeCell ref="X7:X8"/>
    <mergeCell ref="O8:O9"/>
    <mergeCell ref="P8:P9"/>
    <mergeCell ref="Q8:Q9"/>
    <mergeCell ref="R8:R9"/>
    <mergeCell ref="G7:H8"/>
    <mergeCell ref="I7:I9"/>
    <mergeCell ref="J7:J9"/>
    <mergeCell ref="K7:K8"/>
    <mergeCell ref="L7:L8"/>
    <mergeCell ref="M7:M8"/>
    <mergeCell ref="S8:S9"/>
    <mergeCell ref="T8:T9"/>
    <mergeCell ref="O7:P7"/>
    <mergeCell ref="R7:T7"/>
    <mergeCell ref="A11:A14"/>
    <mergeCell ref="A20:E20"/>
    <mergeCell ref="A37:D37"/>
    <mergeCell ref="A38:A40"/>
    <mergeCell ref="B38:B40"/>
    <mergeCell ref="C38:C40"/>
    <mergeCell ref="D38:E39"/>
    <mergeCell ref="F38:F40"/>
    <mergeCell ref="N7:N9"/>
    <mergeCell ref="U38:V39"/>
    <mergeCell ref="W38:W40"/>
    <mergeCell ref="X38:X39"/>
    <mergeCell ref="O39:O40"/>
    <mergeCell ref="P39:P40"/>
    <mergeCell ref="Q39:Q40"/>
    <mergeCell ref="R39:R40"/>
    <mergeCell ref="G38:H39"/>
    <mergeCell ref="I38:I40"/>
    <mergeCell ref="J38:J40"/>
    <mergeCell ref="K38:K39"/>
    <mergeCell ref="L38:L39"/>
    <mergeCell ref="M38:M39"/>
    <mergeCell ref="S39:S40"/>
    <mergeCell ref="T39:T40"/>
    <mergeCell ref="O38:P38"/>
    <mergeCell ref="R38:T38"/>
    <mergeCell ref="A41:A44"/>
    <mergeCell ref="A49:E49"/>
    <mergeCell ref="A51:D51"/>
    <mergeCell ref="A52:A54"/>
    <mergeCell ref="B52:B54"/>
    <mergeCell ref="C52:C54"/>
    <mergeCell ref="D52:E53"/>
    <mergeCell ref="F52:F54"/>
    <mergeCell ref="N38:N40"/>
    <mergeCell ref="U52:V53"/>
    <mergeCell ref="W52:W54"/>
    <mergeCell ref="X52:X53"/>
    <mergeCell ref="O53:O54"/>
    <mergeCell ref="P53:P54"/>
    <mergeCell ref="Q53:Q54"/>
    <mergeCell ref="R53:R54"/>
    <mergeCell ref="G52:H53"/>
    <mergeCell ref="I52:I54"/>
    <mergeCell ref="J52:J54"/>
    <mergeCell ref="K52:K53"/>
    <mergeCell ref="L52:L53"/>
    <mergeCell ref="M52:M53"/>
    <mergeCell ref="S53:S54"/>
    <mergeCell ref="T53:T54"/>
    <mergeCell ref="O52:P52"/>
    <mergeCell ref="R52:T52"/>
    <mergeCell ref="A55:A58"/>
    <mergeCell ref="A63:E63"/>
    <mergeCell ref="A66:D66"/>
    <mergeCell ref="A67:A69"/>
    <mergeCell ref="B67:B69"/>
    <mergeCell ref="C67:C69"/>
    <mergeCell ref="D67:E68"/>
    <mergeCell ref="F67:F69"/>
    <mergeCell ref="N52:N54"/>
    <mergeCell ref="U67:V68"/>
    <mergeCell ref="W67:W69"/>
    <mergeCell ref="X67:X68"/>
    <mergeCell ref="O68:O69"/>
    <mergeCell ref="P68:P69"/>
    <mergeCell ref="Q68:Q69"/>
    <mergeCell ref="R68:R69"/>
    <mergeCell ref="G67:H68"/>
    <mergeCell ref="I67:I69"/>
    <mergeCell ref="J67:J69"/>
    <mergeCell ref="K67:K68"/>
    <mergeCell ref="L67:L68"/>
    <mergeCell ref="M67:M68"/>
    <mergeCell ref="S68:S69"/>
    <mergeCell ref="T68:T69"/>
    <mergeCell ref="O67:P67"/>
    <mergeCell ref="R67:T67"/>
    <mergeCell ref="A70:A73"/>
    <mergeCell ref="A79:E79"/>
    <mergeCell ref="A82:D82"/>
    <mergeCell ref="A83:A85"/>
    <mergeCell ref="B83:B85"/>
    <mergeCell ref="C83:C85"/>
    <mergeCell ref="D83:E84"/>
    <mergeCell ref="F83:F85"/>
    <mergeCell ref="N67:N69"/>
    <mergeCell ref="U83:V84"/>
    <mergeCell ref="W83:W85"/>
    <mergeCell ref="X83:X84"/>
    <mergeCell ref="O84:O85"/>
    <mergeCell ref="P84:P85"/>
    <mergeCell ref="Q84:Q85"/>
    <mergeCell ref="R84:R85"/>
    <mergeCell ref="G83:H84"/>
    <mergeCell ref="I83:I85"/>
    <mergeCell ref="J83:J85"/>
    <mergeCell ref="K83:K84"/>
    <mergeCell ref="L83:L84"/>
    <mergeCell ref="M83:M84"/>
    <mergeCell ref="S84:S85"/>
    <mergeCell ref="T84:T85"/>
    <mergeCell ref="O83:P83"/>
    <mergeCell ref="R83:T83"/>
    <mergeCell ref="A86:A89"/>
    <mergeCell ref="A95:E95"/>
    <mergeCell ref="A99:D99"/>
    <mergeCell ref="A100:A102"/>
    <mergeCell ref="B100:B102"/>
    <mergeCell ref="C100:C102"/>
    <mergeCell ref="D100:E101"/>
    <mergeCell ref="F100:F102"/>
    <mergeCell ref="N83:N85"/>
    <mergeCell ref="U100:V101"/>
    <mergeCell ref="W100:W102"/>
    <mergeCell ref="X100:X101"/>
    <mergeCell ref="O101:O102"/>
    <mergeCell ref="P101:P102"/>
    <mergeCell ref="Q101:Q102"/>
    <mergeCell ref="R101:R102"/>
    <mergeCell ref="G100:H101"/>
    <mergeCell ref="I100:I102"/>
    <mergeCell ref="J100:J102"/>
    <mergeCell ref="K100:K101"/>
    <mergeCell ref="L100:L101"/>
    <mergeCell ref="M100:M101"/>
    <mergeCell ref="S101:S102"/>
    <mergeCell ref="T101:T102"/>
    <mergeCell ref="O100:P100"/>
    <mergeCell ref="R100:T100"/>
    <mergeCell ref="A103:A106"/>
    <mergeCell ref="A112:E112"/>
    <mergeCell ref="A116:D116"/>
    <mergeCell ref="A117:A119"/>
    <mergeCell ref="B117:B119"/>
    <mergeCell ref="C117:C119"/>
    <mergeCell ref="D117:E118"/>
    <mergeCell ref="F117:F119"/>
    <mergeCell ref="N100:N102"/>
    <mergeCell ref="U117:V118"/>
    <mergeCell ref="W117:W119"/>
    <mergeCell ref="X117:X118"/>
    <mergeCell ref="O118:O119"/>
    <mergeCell ref="P118:P119"/>
    <mergeCell ref="Q118:Q119"/>
    <mergeCell ref="R118:R119"/>
    <mergeCell ref="G117:H118"/>
    <mergeCell ref="I117:I119"/>
    <mergeCell ref="J117:J119"/>
    <mergeCell ref="K117:K118"/>
    <mergeCell ref="L117:L118"/>
    <mergeCell ref="M117:M118"/>
    <mergeCell ref="S118:S119"/>
    <mergeCell ref="T118:T119"/>
    <mergeCell ref="O117:P117"/>
    <mergeCell ref="R117:T117"/>
    <mergeCell ref="A120:A123"/>
    <mergeCell ref="A129:E129"/>
    <mergeCell ref="A134:D134"/>
    <mergeCell ref="A135:A137"/>
    <mergeCell ref="B135:B137"/>
    <mergeCell ref="C135:C137"/>
    <mergeCell ref="D135:E136"/>
    <mergeCell ref="F135:F137"/>
    <mergeCell ref="N117:N119"/>
    <mergeCell ref="U135:V136"/>
    <mergeCell ref="W135:W137"/>
    <mergeCell ref="X135:X136"/>
    <mergeCell ref="O136:O137"/>
    <mergeCell ref="P136:P137"/>
    <mergeCell ref="Q136:Q137"/>
    <mergeCell ref="R136:R137"/>
    <mergeCell ref="G135:H136"/>
    <mergeCell ref="I135:I137"/>
    <mergeCell ref="J135:J137"/>
    <mergeCell ref="K135:K136"/>
    <mergeCell ref="L135:L136"/>
    <mergeCell ref="M135:M136"/>
    <mergeCell ref="S136:S137"/>
    <mergeCell ref="T136:T137"/>
    <mergeCell ref="O135:P135"/>
    <mergeCell ref="R135:T135"/>
    <mergeCell ref="A138:A141"/>
    <mergeCell ref="A147:E147"/>
    <mergeCell ref="A151:D151"/>
    <mergeCell ref="A152:A154"/>
    <mergeCell ref="B152:B154"/>
    <mergeCell ref="C152:C154"/>
    <mergeCell ref="D152:E153"/>
    <mergeCell ref="F152:F154"/>
    <mergeCell ref="N135:N137"/>
    <mergeCell ref="A155:A158"/>
    <mergeCell ref="A161:E161"/>
    <mergeCell ref="N152:N154"/>
    <mergeCell ref="O152:P152"/>
    <mergeCell ref="R152:T152"/>
    <mergeCell ref="U152:V153"/>
    <mergeCell ref="W152:W154"/>
    <mergeCell ref="X152:X153"/>
    <mergeCell ref="O153:O154"/>
    <mergeCell ref="P153:P154"/>
    <mergeCell ref="Q153:Q154"/>
    <mergeCell ref="R153:R154"/>
    <mergeCell ref="G152:H153"/>
    <mergeCell ref="I152:I154"/>
    <mergeCell ref="J152:J154"/>
    <mergeCell ref="K152:K153"/>
    <mergeCell ref="L152:L153"/>
    <mergeCell ref="M152:M153"/>
    <mergeCell ref="S153:S154"/>
    <mergeCell ref="T153:T154"/>
  </mergeCells>
  <hyperlinks>
    <hyperlink ref="F11" location="PENGELOMPOKAN!Q74" display="PENGELOMPOKAN!Q74" xr:uid="{00000000-0004-0000-1A00-000000000000}"/>
    <hyperlink ref="F14" location="PENGELOMPOKAN!Q75" display="PENGELOMPOKAN!Q75" xr:uid="{00000000-0004-0000-1A00-000001000000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E103"/>
  <sheetViews>
    <sheetView topLeftCell="A71" workbookViewId="0">
      <selection activeCell="B77" sqref="B77"/>
    </sheetView>
  </sheetViews>
  <sheetFormatPr baseColWidth="10" defaultColWidth="8.83203125" defaultRowHeight="15"/>
  <cols>
    <col min="1" max="2" width="14.5" style="713" customWidth="1"/>
    <col min="3" max="3" width="38.83203125" style="713" customWidth="1"/>
    <col min="4" max="4" width="11" style="713" customWidth="1"/>
    <col min="5" max="5" width="18.83203125" style="713" customWidth="1"/>
    <col min="6" max="16384" width="8.83203125" style="713"/>
  </cols>
  <sheetData>
    <row r="1" spans="1:5" ht="17" thickBot="1">
      <c r="A1" s="710" t="s">
        <v>904</v>
      </c>
      <c r="B1" s="710" t="s">
        <v>2609</v>
      </c>
      <c r="C1" s="710" t="s">
        <v>2537</v>
      </c>
      <c r="D1" s="711" t="s">
        <v>2610</v>
      </c>
      <c r="E1" s="712" t="s">
        <v>2611</v>
      </c>
    </row>
    <row r="2" spans="1:5" ht="17" thickTop="1">
      <c r="A2" s="714" t="s">
        <v>2612</v>
      </c>
      <c r="B2" s="714" t="str">
        <f t="shared" ref="B2:B65" si="0">LEFT(A2,7)</f>
        <v>1.00.00</v>
      </c>
      <c r="C2" s="715" t="s">
        <v>2613</v>
      </c>
      <c r="D2" s="716">
        <v>1</v>
      </c>
    </row>
    <row r="3" spans="1:5" ht="16">
      <c r="A3" s="717" t="s">
        <v>2614</v>
      </c>
      <c r="B3" s="714" t="str">
        <f t="shared" si="0"/>
        <v>1.01.00</v>
      </c>
      <c r="C3" s="718" t="s">
        <v>2615</v>
      </c>
      <c r="D3" s="719">
        <v>2</v>
      </c>
    </row>
    <row r="4" spans="1:5" ht="16">
      <c r="A4" s="720" t="s">
        <v>2616</v>
      </c>
      <c r="B4" s="714" t="str">
        <f t="shared" si="0"/>
        <v>1.01.01</v>
      </c>
      <c r="C4" s="721" t="s">
        <v>2617</v>
      </c>
      <c r="D4" s="722">
        <v>3</v>
      </c>
    </row>
    <row r="5" spans="1:5" ht="16">
      <c r="A5" s="720" t="s">
        <v>2618</v>
      </c>
      <c r="B5" s="714" t="str">
        <f t="shared" si="0"/>
        <v>1.01.02</v>
      </c>
      <c r="C5" s="721" t="s">
        <v>2619</v>
      </c>
      <c r="D5" s="722">
        <v>3</v>
      </c>
    </row>
    <row r="6" spans="1:5" ht="16">
      <c r="A6" s="720" t="s">
        <v>2620</v>
      </c>
      <c r="B6" s="714" t="str">
        <f t="shared" si="0"/>
        <v>1.01.03</v>
      </c>
      <c r="C6" s="721" t="s">
        <v>2621</v>
      </c>
      <c r="D6" s="722">
        <v>3</v>
      </c>
    </row>
    <row r="7" spans="1:5" ht="16">
      <c r="A7" s="720" t="s">
        <v>2622</v>
      </c>
      <c r="B7" s="714" t="str">
        <f t="shared" si="0"/>
        <v>1.01.04</v>
      </c>
      <c r="C7" s="721" t="s">
        <v>2623</v>
      </c>
      <c r="D7" s="722">
        <v>3</v>
      </c>
    </row>
    <row r="8" spans="1:5" ht="16">
      <c r="A8" s="720" t="s">
        <v>2624</v>
      </c>
      <c r="B8" s="714" t="str">
        <f t="shared" si="0"/>
        <v>1.01.05</v>
      </c>
      <c r="C8" s="721" t="s">
        <v>2625</v>
      </c>
      <c r="D8" s="722">
        <v>3</v>
      </c>
    </row>
    <row r="9" spans="1:5" ht="16">
      <c r="A9" s="720" t="s">
        <v>2626</v>
      </c>
      <c r="B9" s="714" t="str">
        <f t="shared" si="0"/>
        <v>1.01.06</v>
      </c>
      <c r="C9" s="721" t="s">
        <v>2627</v>
      </c>
      <c r="D9" s="722">
        <v>3</v>
      </c>
    </row>
    <row r="10" spans="1:5" ht="16">
      <c r="A10" s="720" t="s">
        <v>2628</v>
      </c>
      <c r="B10" s="714" t="str">
        <f t="shared" si="0"/>
        <v>1.01.07</v>
      </c>
      <c r="C10" s="721" t="s">
        <v>2629</v>
      </c>
      <c r="D10" s="722">
        <v>3</v>
      </c>
    </row>
    <row r="11" spans="1:5" ht="16">
      <c r="A11" s="720" t="s">
        <v>2630</v>
      </c>
      <c r="B11" s="714" t="str">
        <f t="shared" si="0"/>
        <v>1.01.08</v>
      </c>
      <c r="C11" s="721" t="s">
        <v>2631</v>
      </c>
      <c r="D11" s="722">
        <v>3</v>
      </c>
    </row>
    <row r="12" spans="1:5" ht="16">
      <c r="A12" s="720" t="s">
        <v>2632</v>
      </c>
      <c r="B12" s="714" t="str">
        <f t="shared" si="0"/>
        <v>1.01.09</v>
      </c>
      <c r="C12" s="721" t="s">
        <v>2633</v>
      </c>
      <c r="D12" s="722">
        <v>3</v>
      </c>
    </row>
    <row r="13" spans="1:5" ht="16">
      <c r="A13" s="720" t="s">
        <v>2634</v>
      </c>
      <c r="B13" s="714" t="str">
        <f t="shared" si="0"/>
        <v>1.01.10</v>
      </c>
      <c r="C13" s="721" t="s">
        <v>2635</v>
      </c>
      <c r="D13" s="722">
        <v>3</v>
      </c>
    </row>
    <row r="14" spans="1:5" ht="16">
      <c r="A14" s="720" t="s">
        <v>2636</v>
      </c>
      <c r="B14" s="714" t="str">
        <f t="shared" si="0"/>
        <v>1.01.11</v>
      </c>
      <c r="C14" s="721" t="s">
        <v>2637</v>
      </c>
      <c r="D14" s="722">
        <v>3</v>
      </c>
    </row>
    <row r="15" spans="1:5" ht="16">
      <c r="A15" s="720" t="s">
        <v>2638</v>
      </c>
      <c r="B15" s="714" t="str">
        <f t="shared" si="0"/>
        <v>1.01.12</v>
      </c>
      <c r="C15" s="721" t="s">
        <v>2639</v>
      </c>
      <c r="D15" s="722">
        <v>3</v>
      </c>
    </row>
    <row r="16" spans="1:5" ht="16">
      <c r="A16" s="720" t="s">
        <v>2640</v>
      </c>
      <c r="B16" s="714" t="str">
        <f t="shared" si="0"/>
        <v>1.01.13</v>
      </c>
      <c r="C16" s="721" t="s">
        <v>2641</v>
      </c>
      <c r="D16" s="722">
        <v>3</v>
      </c>
    </row>
    <row r="17" spans="1:5" ht="16">
      <c r="A17" s="714" t="s">
        <v>2642</v>
      </c>
      <c r="B17" s="714" t="str">
        <f t="shared" si="0"/>
        <v>2.00.00</v>
      </c>
      <c r="C17" s="723" t="s">
        <v>2643</v>
      </c>
      <c r="D17" s="724">
        <v>1</v>
      </c>
    </row>
    <row r="18" spans="1:5" ht="16">
      <c r="A18" s="717" t="s">
        <v>2644</v>
      </c>
      <c r="B18" s="714" t="str">
        <f t="shared" si="0"/>
        <v>2.02.00</v>
      </c>
      <c r="C18" s="718" t="s">
        <v>2645</v>
      </c>
      <c r="D18" s="719">
        <v>2</v>
      </c>
    </row>
    <row r="19" spans="1:5" ht="16">
      <c r="A19" s="720" t="s">
        <v>2646</v>
      </c>
      <c r="B19" s="714" t="str">
        <f t="shared" si="0"/>
        <v>2.02.01</v>
      </c>
      <c r="C19" s="721" t="s">
        <v>2541</v>
      </c>
      <c r="D19" s="722">
        <v>3</v>
      </c>
      <c r="E19" s="713">
        <v>10</v>
      </c>
    </row>
    <row r="20" spans="1:5" ht="16">
      <c r="A20" s="720" t="s">
        <v>2647</v>
      </c>
      <c r="B20" s="714" t="str">
        <f t="shared" si="0"/>
        <v>2.02.02</v>
      </c>
      <c r="C20" s="721" t="s">
        <v>2648</v>
      </c>
      <c r="D20" s="722">
        <v>3</v>
      </c>
      <c r="E20" s="713">
        <v>8</v>
      </c>
    </row>
    <row r="21" spans="1:5" ht="16">
      <c r="A21" s="720" t="s">
        <v>2649</v>
      </c>
      <c r="B21" s="714" t="str">
        <f t="shared" si="0"/>
        <v>2.02.03</v>
      </c>
      <c r="C21" s="721" t="s">
        <v>2650</v>
      </c>
      <c r="D21" s="722">
        <v>3</v>
      </c>
      <c r="E21" s="713">
        <v>7</v>
      </c>
    </row>
    <row r="22" spans="1:5" ht="16">
      <c r="A22" s="717" t="s">
        <v>2651</v>
      </c>
      <c r="B22" s="714" t="str">
        <f t="shared" si="0"/>
        <v>2.03.00</v>
      </c>
      <c r="C22" s="718" t="s">
        <v>2652</v>
      </c>
      <c r="D22" s="719">
        <v>2</v>
      </c>
    </row>
    <row r="23" spans="1:5" ht="16">
      <c r="A23" s="720" t="s">
        <v>2653</v>
      </c>
      <c r="B23" s="714" t="str">
        <f t="shared" si="0"/>
        <v>2.03.01</v>
      </c>
      <c r="C23" s="721" t="s">
        <v>2654</v>
      </c>
      <c r="D23" s="722">
        <v>3</v>
      </c>
      <c r="E23" s="713">
        <v>7</v>
      </c>
    </row>
    <row r="24" spans="1:5" ht="16">
      <c r="A24" s="720" t="s">
        <v>2655</v>
      </c>
      <c r="B24" s="714" t="str">
        <f t="shared" si="0"/>
        <v>2.03.02</v>
      </c>
      <c r="C24" s="721" t="s">
        <v>2656</v>
      </c>
      <c r="D24" s="722">
        <v>3</v>
      </c>
      <c r="E24" s="713">
        <v>2</v>
      </c>
    </row>
    <row r="25" spans="1:5" ht="16">
      <c r="A25" s="720" t="s">
        <v>2657</v>
      </c>
      <c r="B25" s="714" t="str">
        <f t="shared" si="0"/>
        <v>2.03.03</v>
      </c>
      <c r="C25" s="721" t="s">
        <v>2658</v>
      </c>
      <c r="D25" s="722">
        <v>3</v>
      </c>
      <c r="E25" s="713">
        <v>10</v>
      </c>
    </row>
    <row r="26" spans="1:5" ht="16">
      <c r="A26" s="720" t="s">
        <v>2659</v>
      </c>
      <c r="B26" s="714" t="str">
        <f t="shared" si="0"/>
        <v>2.03.04</v>
      </c>
      <c r="C26" s="721" t="s">
        <v>2660</v>
      </c>
      <c r="D26" s="722">
        <v>3</v>
      </c>
      <c r="E26" s="713">
        <v>3</v>
      </c>
    </row>
    <row r="27" spans="1:5" ht="16">
      <c r="A27" s="717" t="s">
        <v>2661</v>
      </c>
      <c r="B27" s="714" t="str">
        <f t="shared" si="0"/>
        <v>2.04.00</v>
      </c>
      <c r="C27" s="718" t="s">
        <v>2662</v>
      </c>
      <c r="D27" s="719">
        <v>2</v>
      </c>
    </row>
    <row r="28" spans="1:5" ht="16">
      <c r="A28" s="720" t="s">
        <v>2663</v>
      </c>
      <c r="B28" s="714" t="str">
        <f t="shared" si="0"/>
        <v>2.04.01</v>
      </c>
      <c r="C28" s="721" t="s">
        <v>2664</v>
      </c>
      <c r="D28" s="722">
        <v>3</v>
      </c>
      <c r="E28" s="713">
        <v>10</v>
      </c>
    </row>
    <row r="29" spans="1:5" ht="16">
      <c r="A29" s="720" t="s">
        <v>2665</v>
      </c>
      <c r="B29" s="714" t="str">
        <f t="shared" si="0"/>
        <v>2.04.02</v>
      </c>
      <c r="C29" s="721" t="s">
        <v>2666</v>
      </c>
      <c r="D29" s="722">
        <v>3</v>
      </c>
      <c r="E29" s="713">
        <v>5</v>
      </c>
    </row>
    <row r="30" spans="1:5" ht="16">
      <c r="A30" s="720" t="s">
        <v>2667</v>
      </c>
      <c r="B30" s="714" t="str">
        <f t="shared" si="0"/>
        <v>2.04.03</v>
      </c>
      <c r="C30" s="721" t="s">
        <v>2668</v>
      </c>
      <c r="D30" s="722">
        <v>3</v>
      </c>
      <c r="E30" s="713">
        <v>5</v>
      </c>
    </row>
    <row r="31" spans="1:5" ht="16">
      <c r="A31" s="717" t="s">
        <v>2669</v>
      </c>
      <c r="B31" s="714" t="str">
        <f t="shared" si="0"/>
        <v>2.05.00</v>
      </c>
      <c r="C31" s="718" t="s">
        <v>2670</v>
      </c>
      <c r="D31" s="719">
        <v>2</v>
      </c>
    </row>
    <row r="32" spans="1:5" ht="16">
      <c r="A32" s="720" t="s">
        <v>2671</v>
      </c>
      <c r="B32" s="714" t="str">
        <f t="shared" si="0"/>
        <v>2.05.01</v>
      </c>
      <c r="C32" s="721" t="s">
        <v>2672</v>
      </c>
      <c r="D32" s="722">
        <v>3</v>
      </c>
      <c r="E32" s="713">
        <v>4</v>
      </c>
    </row>
    <row r="33" spans="1:5" ht="32">
      <c r="A33" s="720" t="s">
        <v>2673</v>
      </c>
      <c r="B33" s="714" t="str">
        <f t="shared" si="0"/>
        <v>2.05.02</v>
      </c>
      <c r="C33" s="721" t="s">
        <v>2674</v>
      </c>
      <c r="D33" s="722">
        <v>3</v>
      </c>
      <c r="E33" s="713">
        <v>4</v>
      </c>
    </row>
    <row r="34" spans="1:5" ht="16">
      <c r="A34" s="717" t="s">
        <v>2675</v>
      </c>
      <c r="B34" s="714" t="str">
        <f t="shared" si="0"/>
        <v>2.06.00</v>
      </c>
      <c r="C34" s="718" t="s">
        <v>2676</v>
      </c>
      <c r="D34" s="719">
        <v>2</v>
      </c>
    </row>
    <row r="35" spans="1:5" ht="16">
      <c r="A35" s="720" t="s">
        <v>2677</v>
      </c>
      <c r="B35" s="714" t="str">
        <f t="shared" si="0"/>
        <v>2.06.01</v>
      </c>
      <c r="C35" s="721" t="s">
        <v>2678</v>
      </c>
      <c r="D35" s="722">
        <v>3</v>
      </c>
      <c r="E35" s="713">
        <v>5</v>
      </c>
    </row>
    <row r="36" spans="1:5" ht="16">
      <c r="A36" s="720" t="s">
        <v>2679</v>
      </c>
      <c r="B36" s="714" t="str">
        <f t="shared" si="0"/>
        <v>2.06.02</v>
      </c>
      <c r="C36" s="721" t="s">
        <v>2680</v>
      </c>
      <c r="D36" s="722">
        <v>3</v>
      </c>
      <c r="E36" s="713">
        <v>5</v>
      </c>
    </row>
    <row r="37" spans="1:5" ht="16">
      <c r="A37" s="720" t="s">
        <v>2681</v>
      </c>
      <c r="B37" s="714" t="str">
        <f t="shared" si="0"/>
        <v>2.06.03</v>
      </c>
      <c r="C37" s="721" t="s">
        <v>2682</v>
      </c>
      <c r="D37" s="722">
        <v>3</v>
      </c>
      <c r="E37" s="713">
        <v>4</v>
      </c>
    </row>
    <row r="38" spans="1:5" ht="16">
      <c r="A38" s="720" t="s">
        <v>2683</v>
      </c>
      <c r="B38" s="714" t="str">
        <f t="shared" si="0"/>
        <v>2.06.04</v>
      </c>
      <c r="C38" s="721" t="s">
        <v>2684</v>
      </c>
      <c r="D38" s="722">
        <v>3</v>
      </c>
      <c r="E38" s="713">
        <v>5</v>
      </c>
    </row>
    <row r="39" spans="1:5" ht="16">
      <c r="A39" s="717" t="s">
        <v>2685</v>
      </c>
      <c r="B39" s="714" t="str">
        <f t="shared" si="0"/>
        <v>2.07.00</v>
      </c>
      <c r="C39" s="718" t="s">
        <v>2686</v>
      </c>
      <c r="D39" s="719">
        <v>2</v>
      </c>
    </row>
    <row r="40" spans="1:5" ht="16">
      <c r="A40" s="720" t="s">
        <v>2687</v>
      </c>
      <c r="B40" s="714" t="str">
        <f t="shared" si="0"/>
        <v>2.07.01</v>
      </c>
      <c r="C40" s="721" t="s">
        <v>2688</v>
      </c>
      <c r="D40" s="722">
        <v>3</v>
      </c>
      <c r="E40" s="713">
        <v>5</v>
      </c>
    </row>
    <row r="41" spans="1:5" ht="16">
      <c r="A41" s="720" t="s">
        <v>2689</v>
      </c>
      <c r="B41" s="714" t="str">
        <f t="shared" si="0"/>
        <v>2.07.02</v>
      </c>
      <c r="C41" s="721" t="s">
        <v>2690</v>
      </c>
      <c r="D41" s="722">
        <v>3</v>
      </c>
      <c r="E41" s="713">
        <v>5</v>
      </c>
    </row>
    <row r="42" spans="1:5" ht="16">
      <c r="A42" s="720" t="s">
        <v>2691</v>
      </c>
      <c r="B42" s="714" t="str">
        <f t="shared" si="0"/>
        <v>2.07.03</v>
      </c>
      <c r="C42" s="721" t="s">
        <v>2692</v>
      </c>
      <c r="D42" s="722">
        <v>3</v>
      </c>
      <c r="E42" s="713">
        <v>10</v>
      </c>
    </row>
    <row r="43" spans="1:5" ht="16">
      <c r="A43" s="717" t="s">
        <v>2693</v>
      </c>
      <c r="B43" s="714" t="str">
        <f t="shared" si="0"/>
        <v>2.08.00</v>
      </c>
      <c r="C43" s="718" t="s">
        <v>2694</v>
      </c>
      <c r="D43" s="719">
        <v>2</v>
      </c>
    </row>
    <row r="44" spans="1:5" ht="16">
      <c r="A44" s="720" t="s">
        <v>2695</v>
      </c>
      <c r="B44" s="714" t="str">
        <f t="shared" si="0"/>
        <v>2.08.01</v>
      </c>
      <c r="C44" s="721" t="s">
        <v>2696</v>
      </c>
      <c r="D44" s="722">
        <v>3</v>
      </c>
      <c r="E44" s="713">
        <v>5</v>
      </c>
    </row>
    <row r="45" spans="1:5" ht="16">
      <c r="A45" s="720" t="s">
        <v>2697</v>
      </c>
      <c r="B45" s="714" t="str">
        <f t="shared" si="0"/>
        <v>2.08.02</v>
      </c>
      <c r="C45" s="721" t="s">
        <v>2698</v>
      </c>
      <c r="D45" s="722">
        <v>3</v>
      </c>
      <c r="E45" s="713">
        <v>5</v>
      </c>
    </row>
    <row r="46" spans="1:5" ht="16">
      <c r="A46" s="717" t="s">
        <v>2699</v>
      </c>
      <c r="B46" s="714" t="str">
        <f t="shared" si="0"/>
        <v>2.09.00</v>
      </c>
      <c r="C46" s="718" t="s">
        <v>2700</v>
      </c>
      <c r="D46" s="719">
        <v>2</v>
      </c>
    </row>
    <row r="47" spans="1:5" ht="16">
      <c r="A47" s="720" t="s">
        <v>2701</v>
      </c>
      <c r="B47" s="714" t="str">
        <f t="shared" si="0"/>
        <v>2.09.01</v>
      </c>
      <c r="C47" s="721" t="s">
        <v>2702</v>
      </c>
      <c r="D47" s="722">
        <v>3</v>
      </c>
      <c r="E47" s="713">
        <v>8</v>
      </c>
    </row>
    <row r="48" spans="1:5" ht="16">
      <c r="A48" s="720" t="s">
        <v>2703</v>
      </c>
      <c r="B48" s="714" t="str">
        <f t="shared" si="0"/>
        <v>2.09.02</v>
      </c>
      <c r="C48" s="721" t="s">
        <v>2704</v>
      </c>
      <c r="D48" s="722">
        <v>3</v>
      </c>
      <c r="E48" s="713">
        <v>10</v>
      </c>
    </row>
    <row r="49" spans="1:5" ht="16">
      <c r="A49" s="720" t="s">
        <v>2705</v>
      </c>
      <c r="B49" s="714" t="str">
        <f t="shared" si="0"/>
        <v>2.09.03</v>
      </c>
      <c r="C49" s="721" t="s">
        <v>2706</v>
      </c>
      <c r="D49" s="722">
        <v>3</v>
      </c>
      <c r="E49" s="713">
        <v>15</v>
      </c>
    </row>
    <row r="50" spans="1:5" ht="32">
      <c r="A50" s="720" t="s">
        <v>2707</v>
      </c>
      <c r="B50" s="714" t="str">
        <f t="shared" si="0"/>
        <v>2.09.04</v>
      </c>
      <c r="C50" s="721" t="s">
        <v>2708</v>
      </c>
      <c r="D50" s="722">
        <v>3</v>
      </c>
      <c r="E50" s="713">
        <v>15</v>
      </c>
    </row>
    <row r="51" spans="1:5" ht="16">
      <c r="A51" s="720" t="s">
        <v>2709</v>
      </c>
      <c r="B51" s="714" t="str">
        <f t="shared" si="0"/>
        <v>2.09.05</v>
      </c>
      <c r="C51" s="721" t="s">
        <v>2710</v>
      </c>
      <c r="D51" s="722">
        <v>3</v>
      </c>
      <c r="E51" s="713">
        <v>10</v>
      </c>
    </row>
    <row r="52" spans="1:5" ht="32">
      <c r="A52" s="720" t="s">
        <v>2711</v>
      </c>
      <c r="B52" s="714" t="str">
        <f t="shared" si="0"/>
        <v>2.09.06</v>
      </c>
      <c r="C52" s="721" t="s">
        <v>2712</v>
      </c>
      <c r="D52" s="722">
        <v>3</v>
      </c>
      <c r="E52" s="713">
        <v>10</v>
      </c>
    </row>
    <row r="53" spans="1:5" ht="16">
      <c r="A53" s="720" t="s">
        <v>2713</v>
      </c>
      <c r="B53" s="714" t="str">
        <f t="shared" si="0"/>
        <v>2.09.07</v>
      </c>
      <c r="C53" s="721" t="s">
        <v>2714</v>
      </c>
      <c r="D53" s="722">
        <v>3</v>
      </c>
      <c r="E53" s="713">
        <v>7</v>
      </c>
    </row>
    <row r="54" spans="1:5" ht="16">
      <c r="A54" s="720" t="s">
        <v>2715</v>
      </c>
      <c r="B54" s="714" t="str">
        <f t="shared" si="0"/>
        <v>2.09.08</v>
      </c>
      <c r="C54" s="721" t="s">
        <v>2716</v>
      </c>
      <c r="D54" s="722">
        <v>3</v>
      </c>
      <c r="E54" s="713">
        <v>15</v>
      </c>
    </row>
    <row r="55" spans="1:5" ht="16">
      <c r="A55" s="717" t="s">
        <v>2717</v>
      </c>
      <c r="B55" s="714" t="str">
        <f t="shared" si="0"/>
        <v>2.10.00</v>
      </c>
      <c r="C55" s="718" t="s">
        <v>2718</v>
      </c>
      <c r="D55" s="719">
        <v>2</v>
      </c>
    </row>
    <row r="56" spans="1:5" ht="16">
      <c r="A56" s="720" t="s">
        <v>2719</v>
      </c>
      <c r="B56" s="714" t="str">
        <f t="shared" si="0"/>
        <v>2.10.01</v>
      </c>
      <c r="C56" s="721" t="s">
        <v>2720</v>
      </c>
      <c r="D56" s="722">
        <v>3</v>
      </c>
      <c r="E56" s="713">
        <v>10</v>
      </c>
    </row>
    <row r="57" spans="1:5" ht="16">
      <c r="A57" s="720" t="s">
        <v>2721</v>
      </c>
      <c r="B57" s="714" t="str">
        <f t="shared" si="0"/>
        <v>2.10.02</v>
      </c>
      <c r="C57" s="721" t="s">
        <v>2722</v>
      </c>
      <c r="D57" s="722">
        <v>3</v>
      </c>
      <c r="E57" s="713">
        <v>3</v>
      </c>
    </row>
    <row r="58" spans="1:5" ht="16">
      <c r="A58" s="720" t="s">
        <v>2723</v>
      </c>
      <c r="B58" s="714" t="str">
        <f t="shared" si="0"/>
        <v>2.10.03</v>
      </c>
      <c r="C58" s="721" t="s">
        <v>2724</v>
      </c>
      <c r="D58" s="722">
        <v>3</v>
      </c>
      <c r="E58" s="713">
        <v>5</v>
      </c>
    </row>
    <row r="59" spans="1:5" ht="16">
      <c r="A59" s="720" t="s">
        <v>2725</v>
      </c>
      <c r="B59" s="714" t="str">
        <f t="shared" si="0"/>
        <v>2.10.04</v>
      </c>
      <c r="C59" s="721" t="s">
        <v>2726</v>
      </c>
      <c r="D59" s="722">
        <v>3</v>
      </c>
    </row>
    <row r="60" spans="1:5" ht="16">
      <c r="A60" s="714" t="s">
        <v>2727</v>
      </c>
      <c r="B60" s="714" t="str">
        <f t="shared" si="0"/>
        <v>3.00.00</v>
      </c>
      <c r="C60" s="723" t="s">
        <v>2728</v>
      </c>
      <c r="D60" s="724">
        <v>1</v>
      </c>
    </row>
    <row r="61" spans="1:5" ht="16">
      <c r="A61" s="717" t="s">
        <v>2729</v>
      </c>
      <c r="B61" s="714" t="str">
        <f t="shared" si="0"/>
        <v>3.11.00</v>
      </c>
      <c r="C61" s="718" t="s">
        <v>2730</v>
      </c>
      <c r="D61" s="719">
        <v>2</v>
      </c>
    </row>
    <row r="62" spans="1:5" ht="16">
      <c r="A62" s="720" t="s">
        <v>2731</v>
      </c>
      <c r="B62" s="714" t="str">
        <f t="shared" si="0"/>
        <v>3.11.01</v>
      </c>
      <c r="C62" s="721" t="s">
        <v>2732</v>
      </c>
      <c r="D62" s="722">
        <v>3</v>
      </c>
      <c r="E62" s="713">
        <v>50</v>
      </c>
    </row>
    <row r="63" spans="1:5" ht="16">
      <c r="A63" s="720" t="s">
        <v>2733</v>
      </c>
      <c r="B63" s="714" t="str">
        <f t="shared" si="0"/>
        <v>3.11.02</v>
      </c>
      <c r="C63" s="721" t="s">
        <v>2734</v>
      </c>
      <c r="D63" s="722">
        <v>3</v>
      </c>
      <c r="E63" s="713">
        <v>50</v>
      </c>
    </row>
    <row r="64" spans="1:5" ht="16">
      <c r="A64" s="720" t="s">
        <v>2735</v>
      </c>
      <c r="B64" s="714" t="str">
        <f t="shared" si="0"/>
        <v>3.11.03</v>
      </c>
      <c r="C64" s="721" t="s">
        <v>2736</v>
      </c>
      <c r="D64" s="722">
        <v>3</v>
      </c>
      <c r="E64" s="713">
        <v>40</v>
      </c>
    </row>
    <row r="65" spans="1:5" ht="16">
      <c r="A65" s="717" t="s">
        <v>2737</v>
      </c>
      <c r="B65" s="714" t="str">
        <f t="shared" si="0"/>
        <v>3.12.00</v>
      </c>
      <c r="C65" s="718" t="s">
        <v>2738</v>
      </c>
      <c r="D65" s="719">
        <v>2</v>
      </c>
    </row>
    <row r="66" spans="1:5" ht="16">
      <c r="A66" s="720" t="s">
        <v>2739</v>
      </c>
      <c r="B66" s="714" t="str">
        <f t="shared" ref="B66:B103" si="1">LEFT(A66,7)</f>
        <v>3.12.01</v>
      </c>
      <c r="C66" s="721" t="s">
        <v>2740</v>
      </c>
      <c r="D66" s="722">
        <v>3</v>
      </c>
      <c r="E66" s="713">
        <v>50</v>
      </c>
    </row>
    <row r="67" spans="1:5" ht="16">
      <c r="A67" s="720" t="s">
        <v>2741</v>
      </c>
      <c r="B67" s="714" t="str">
        <f t="shared" si="1"/>
        <v>3.12.02</v>
      </c>
      <c r="C67" s="721" t="s">
        <v>2742</v>
      </c>
      <c r="D67" s="722">
        <v>3</v>
      </c>
      <c r="E67" s="713">
        <v>50</v>
      </c>
    </row>
    <row r="68" spans="1:5" ht="16">
      <c r="A68" s="720" t="s">
        <v>2743</v>
      </c>
      <c r="B68" s="714" t="str">
        <f t="shared" si="1"/>
        <v>3.12.03</v>
      </c>
      <c r="C68" s="721" t="s">
        <v>2744</v>
      </c>
      <c r="D68" s="722">
        <v>3</v>
      </c>
      <c r="E68" s="713">
        <v>50</v>
      </c>
    </row>
    <row r="69" spans="1:5" ht="16">
      <c r="A69" s="720" t="s">
        <v>2745</v>
      </c>
      <c r="B69" s="714" t="str">
        <f t="shared" si="1"/>
        <v>3.12.04</v>
      </c>
      <c r="C69" s="721" t="s">
        <v>2746</v>
      </c>
      <c r="D69" s="722">
        <v>3</v>
      </c>
      <c r="E69" s="713">
        <v>50</v>
      </c>
    </row>
    <row r="70" spans="1:5" ht="16">
      <c r="A70" s="720" t="s">
        <v>2747</v>
      </c>
      <c r="B70" s="714" t="str">
        <f t="shared" si="1"/>
        <v>3.12.07</v>
      </c>
      <c r="C70" s="721" t="s">
        <v>2748</v>
      </c>
      <c r="D70" s="722">
        <v>3</v>
      </c>
      <c r="E70" s="713">
        <v>50</v>
      </c>
    </row>
    <row r="71" spans="1:5" ht="16">
      <c r="A71" s="720" t="s">
        <v>2749</v>
      </c>
      <c r="B71" s="714" t="str">
        <f t="shared" si="1"/>
        <v>3.12.08</v>
      </c>
      <c r="C71" s="721" t="s">
        <v>2750</v>
      </c>
      <c r="D71" s="722">
        <v>3</v>
      </c>
      <c r="E71" s="713">
        <v>50</v>
      </c>
    </row>
    <row r="72" spans="1:5" ht="16">
      <c r="A72" s="714" t="s">
        <v>2751</v>
      </c>
      <c r="B72" s="714" t="str">
        <f t="shared" si="1"/>
        <v>4.00.00</v>
      </c>
      <c r="C72" s="723" t="s">
        <v>2752</v>
      </c>
      <c r="D72" s="724">
        <v>1</v>
      </c>
    </row>
    <row r="73" spans="1:5" ht="16">
      <c r="A73" s="717" t="s">
        <v>2753</v>
      </c>
      <c r="B73" s="714" t="str">
        <f t="shared" si="1"/>
        <v>4.13.00</v>
      </c>
      <c r="C73" s="725" t="s">
        <v>2754</v>
      </c>
      <c r="D73" s="719">
        <v>2</v>
      </c>
    </row>
    <row r="74" spans="1:5" ht="16">
      <c r="A74" s="720" t="s">
        <v>2755</v>
      </c>
      <c r="B74" s="714" t="str">
        <f t="shared" si="1"/>
        <v>4.13.01</v>
      </c>
      <c r="C74" s="721" t="s">
        <v>2756</v>
      </c>
      <c r="D74" s="722">
        <v>3</v>
      </c>
      <c r="E74" s="713">
        <v>10</v>
      </c>
    </row>
    <row r="75" spans="1:5" ht="16">
      <c r="A75" s="717" t="s">
        <v>2757</v>
      </c>
      <c r="B75" s="714" t="str">
        <f t="shared" si="1"/>
        <v>4.14.00</v>
      </c>
      <c r="C75" s="718" t="s">
        <v>2758</v>
      </c>
      <c r="D75" s="719">
        <v>2</v>
      </c>
    </row>
    <row r="76" spans="1:5" ht="16">
      <c r="A76" s="720" t="s">
        <v>2759</v>
      </c>
      <c r="B76" s="714" t="str">
        <f t="shared" si="1"/>
        <v>4.13.02</v>
      </c>
      <c r="C76" s="721" t="s">
        <v>2760</v>
      </c>
      <c r="D76" s="722">
        <v>3</v>
      </c>
      <c r="E76" s="713">
        <v>50</v>
      </c>
    </row>
    <row r="77" spans="1:5" ht="16">
      <c r="A77" s="720" t="s">
        <v>2761</v>
      </c>
      <c r="B77" s="714" t="str">
        <f t="shared" si="1"/>
        <v>4.14.01</v>
      </c>
      <c r="C77" s="721" t="s">
        <v>2762</v>
      </c>
      <c r="D77" s="722">
        <v>3</v>
      </c>
      <c r="E77" s="713">
        <v>50</v>
      </c>
    </row>
    <row r="78" spans="1:5" ht="32">
      <c r="A78" s="720" t="s">
        <v>2763</v>
      </c>
      <c r="B78" s="714" t="str">
        <f t="shared" si="1"/>
        <v>4.14.04</v>
      </c>
      <c r="C78" s="721" t="s">
        <v>2764</v>
      </c>
      <c r="D78" s="722">
        <v>3</v>
      </c>
      <c r="E78" s="713">
        <v>10</v>
      </c>
    </row>
    <row r="79" spans="1:5" ht="32">
      <c r="A79" s="720" t="s">
        <v>2765</v>
      </c>
      <c r="B79" s="714" t="str">
        <f t="shared" si="1"/>
        <v>4.14.05</v>
      </c>
      <c r="C79" s="721" t="s">
        <v>2766</v>
      </c>
      <c r="D79" s="722">
        <v>3</v>
      </c>
      <c r="E79" s="713">
        <v>30</v>
      </c>
    </row>
    <row r="80" spans="1:5" ht="16">
      <c r="A80" s="720" t="s">
        <v>2767</v>
      </c>
      <c r="B80" s="714" t="str">
        <f t="shared" si="1"/>
        <v>4.14.08</v>
      </c>
      <c r="C80" s="721" t="s">
        <v>2768</v>
      </c>
      <c r="D80" s="722">
        <v>3</v>
      </c>
      <c r="E80" s="713">
        <v>40</v>
      </c>
    </row>
    <row r="81" spans="1:5" ht="16">
      <c r="A81" s="717" t="s">
        <v>2769</v>
      </c>
      <c r="B81" s="714" t="str">
        <f t="shared" si="1"/>
        <v>4.15.00</v>
      </c>
      <c r="C81" s="718" t="s">
        <v>2770</v>
      </c>
      <c r="D81" s="719">
        <v>2</v>
      </c>
    </row>
    <row r="82" spans="1:5" ht="16">
      <c r="A82" s="720" t="s">
        <v>2771</v>
      </c>
      <c r="B82" s="714" t="str">
        <f t="shared" si="1"/>
        <v>4.15.01</v>
      </c>
      <c r="C82" s="721" t="s">
        <v>2772</v>
      </c>
      <c r="D82" s="722">
        <v>3</v>
      </c>
      <c r="E82" s="713">
        <v>30</v>
      </c>
    </row>
    <row r="83" spans="1:5" ht="16">
      <c r="A83" s="720" t="s">
        <v>2773</v>
      </c>
      <c r="B83" s="714" t="str">
        <f t="shared" si="1"/>
        <v>4.15.03</v>
      </c>
      <c r="C83" s="721" t="s">
        <v>2774</v>
      </c>
      <c r="D83" s="722">
        <v>3</v>
      </c>
      <c r="E83" s="713">
        <v>10</v>
      </c>
    </row>
    <row r="84" spans="1:5" ht="16">
      <c r="A84" s="720" t="s">
        <v>2775</v>
      </c>
      <c r="B84" s="714" t="str">
        <f t="shared" si="1"/>
        <v>4.15.04</v>
      </c>
      <c r="C84" s="721" t="s">
        <v>2776</v>
      </c>
      <c r="D84" s="722">
        <v>3</v>
      </c>
      <c r="E84" s="713">
        <v>10</v>
      </c>
    </row>
    <row r="85" spans="1:5" ht="16">
      <c r="A85" s="720" t="s">
        <v>2777</v>
      </c>
      <c r="B85" s="714" t="str">
        <f t="shared" si="1"/>
        <v>4.15.06</v>
      </c>
      <c r="C85" s="721" t="s">
        <v>2778</v>
      </c>
      <c r="D85" s="722">
        <v>3</v>
      </c>
      <c r="E85" s="713">
        <v>40</v>
      </c>
    </row>
    <row r="86" spans="1:5" ht="16">
      <c r="A86" s="720" t="s">
        <v>2779</v>
      </c>
      <c r="B86" s="714" t="str">
        <f t="shared" si="1"/>
        <v>4.15.07</v>
      </c>
      <c r="C86" s="721" t="s">
        <v>2780</v>
      </c>
      <c r="D86" s="722">
        <v>3</v>
      </c>
      <c r="E86" s="713">
        <v>30</v>
      </c>
    </row>
    <row r="87" spans="1:5" ht="16">
      <c r="A87" s="720" t="s">
        <v>2781</v>
      </c>
      <c r="B87" s="714" t="str">
        <f t="shared" si="1"/>
        <v>4.15.08</v>
      </c>
      <c r="C87" s="721" t="s">
        <v>2782</v>
      </c>
      <c r="D87" s="722">
        <v>3</v>
      </c>
      <c r="E87" s="713">
        <v>30</v>
      </c>
    </row>
    <row r="88" spans="1:5" ht="16">
      <c r="A88" s="720" t="s">
        <v>2783</v>
      </c>
      <c r="B88" s="714" t="str">
        <f t="shared" si="1"/>
        <v>4.15.09</v>
      </c>
      <c r="C88" s="721" t="s">
        <v>2784</v>
      </c>
      <c r="D88" s="722">
        <v>3</v>
      </c>
      <c r="E88" s="713">
        <v>20</v>
      </c>
    </row>
    <row r="89" spans="1:5" ht="16">
      <c r="A89" s="717" t="s">
        <v>2785</v>
      </c>
      <c r="B89" s="714" t="str">
        <f t="shared" si="1"/>
        <v>4.16.00</v>
      </c>
      <c r="C89" s="718" t="s">
        <v>2786</v>
      </c>
      <c r="D89" s="719">
        <v>2</v>
      </c>
    </row>
    <row r="90" spans="1:5" ht="16">
      <c r="A90" s="720" t="s">
        <v>2787</v>
      </c>
      <c r="B90" s="714" t="str">
        <f t="shared" si="1"/>
        <v>4.16.01</v>
      </c>
      <c r="C90" s="718" t="s">
        <v>2788</v>
      </c>
      <c r="D90" s="719">
        <v>3</v>
      </c>
      <c r="E90" s="713">
        <v>30</v>
      </c>
    </row>
    <row r="91" spans="1:5" ht="16">
      <c r="A91" s="720" t="s">
        <v>2789</v>
      </c>
      <c r="B91" s="714" t="str">
        <f t="shared" si="1"/>
        <v>4.16.02</v>
      </c>
      <c r="C91" s="721" t="s">
        <v>2790</v>
      </c>
      <c r="D91" s="722">
        <v>3</v>
      </c>
      <c r="E91" s="713">
        <v>40</v>
      </c>
    </row>
    <row r="92" spans="1:5" ht="16">
      <c r="A92" s="720" t="s">
        <v>2791</v>
      </c>
      <c r="B92" s="714" t="str">
        <f t="shared" si="1"/>
        <v>4.16.03</v>
      </c>
      <c r="C92" s="721" t="s">
        <v>2792</v>
      </c>
      <c r="D92" s="722">
        <v>3</v>
      </c>
      <c r="E92" s="713">
        <v>20</v>
      </c>
    </row>
    <row r="93" spans="1:5" ht="16">
      <c r="A93" s="720" t="s">
        <v>2793</v>
      </c>
      <c r="B93" s="714" t="str">
        <f t="shared" si="1"/>
        <v>4.16.04</v>
      </c>
      <c r="C93" s="721" t="s">
        <v>2794</v>
      </c>
      <c r="D93" s="722">
        <v>3</v>
      </c>
      <c r="E93" s="713">
        <v>30</v>
      </c>
    </row>
    <row r="94" spans="1:5" ht="16">
      <c r="A94" s="714" t="s">
        <v>2795</v>
      </c>
      <c r="B94" s="714" t="str">
        <f t="shared" si="1"/>
        <v>5.00.00</v>
      </c>
      <c r="C94" s="723" t="s">
        <v>2796</v>
      </c>
      <c r="D94" s="724">
        <v>1</v>
      </c>
    </row>
    <row r="95" spans="1:5" ht="16">
      <c r="A95" s="717" t="s">
        <v>2797</v>
      </c>
      <c r="B95" s="714" t="str">
        <f t="shared" si="1"/>
        <v>5.17.00</v>
      </c>
      <c r="C95" s="718" t="s">
        <v>2798</v>
      </c>
      <c r="D95" s="719">
        <v>2</v>
      </c>
    </row>
    <row r="96" spans="1:5" ht="16">
      <c r="A96" s="720" t="s">
        <v>2799</v>
      </c>
      <c r="B96" s="714" t="str">
        <f t="shared" si="1"/>
        <v>5.17.01</v>
      </c>
      <c r="C96" s="721" t="s">
        <v>2800</v>
      </c>
      <c r="D96" s="722">
        <v>3</v>
      </c>
    </row>
    <row r="97" spans="1:4" ht="16">
      <c r="A97" s="720" t="s">
        <v>2801</v>
      </c>
      <c r="B97" s="714" t="str">
        <f t="shared" si="1"/>
        <v>5.17.03</v>
      </c>
      <c r="C97" s="721" t="s">
        <v>2802</v>
      </c>
      <c r="D97" s="722">
        <v>3</v>
      </c>
    </row>
    <row r="98" spans="1:4" ht="16">
      <c r="A98" s="717" t="s">
        <v>2803</v>
      </c>
      <c r="B98" s="714" t="str">
        <f t="shared" si="1"/>
        <v>5.18.00</v>
      </c>
      <c r="C98" s="718" t="s">
        <v>2804</v>
      </c>
      <c r="D98" s="719">
        <v>2</v>
      </c>
    </row>
    <row r="99" spans="1:4" ht="16">
      <c r="A99" s="720" t="s">
        <v>2805</v>
      </c>
      <c r="B99" s="714" t="str">
        <f t="shared" si="1"/>
        <v>5.18.01</v>
      </c>
      <c r="C99" s="721" t="s">
        <v>2804</v>
      </c>
      <c r="D99" s="722">
        <v>3</v>
      </c>
    </row>
    <row r="100" spans="1:4" ht="16">
      <c r="A100" s="720" t="s">
        <v>2806</v>
      </c>
      <c r="B100" s="714" t="str">
        <f t="shared" si="1"/>
        <v>5.18.02</v>
      </c>
      <c r="C100" s="721" t="s">
        <v>2807</v>
      </c>
      <c r="D100" s="722">
        <v>3</v>
      </c>
    </row>
    <row r="101" spans="1:4" ht="16">
      <c r="A101" s="717" t="s">
        <v>2808</v>
      </c>
      <c r="B101" s="714" t="str">
        <f t="shared" si="1"/>
        <v>5.19.00</v>
      </c>
      <c r="C101" s="718" t="s">
        <v>2809</v>
      </c>
      <c r="D101" s="719">
        <v>2</v>
      </c>
    </row>
    <row r="102" spans="1:4" ht="16">
      <c r="A102" s="720" t="s">
        <v>2810</v>
      </c>
      <c r="B102" s="714" t="str">
        <f t="shared" si="1"/>
        <v>5.19.01</v>
      </c>
      <c r="C102" s="721" t="s">
        <v>2811</v>
      </c>
      <c r="D102" s="722">
        <v>3</v>
      </c>
    </row>
    <row r="103" spans="1:4" ht="16">
      <c r="A103" s="714" t="s">
        <v>2812</v>
      </c>
      <c r="B103" s="714" t="str">
        <f t="shared" si="1"/>
        <v>6.00.00</v>
      </c>
      <c r="C103" s="723" t="s">
        <v>2813</v>
      </c>
      <c r="D103" s="724">
        <v>1</v>
      </c>
    </row>
  </sheetData>
  <autoFilter ref="D1:D103" xr:uid="{00000000-0009-0000-0000-00001B000000}"/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H72"/>
  <sheetViews>
    <sheetView topLeftCell="A25" workbookViewId="0">
      <selection activeCell="F55" sqref="F55"/>
    </sheetView>
  </sheetViews>
  <sheetFormatPr baseColWidth="10" defaultColWidth="8.83203125" defaultRowHeight="15"/>
  <cols>
    <col min="1" max="4" width="8.83203125" style="693"/>
    <col min="5" max="5" width="13.5" style="693" customWidth="1"/>
    <col min="6" max="6" width="54.5" style="693" customWidth="1"/>
    <col min="7" max="7" width="30" style="693" customWidth="1"/>
    <col min="8" max="16384" width="8.83203125" style="693"/>
  </cols>
  <sheetData>
    <row r="1" spans="1:8" ht="15.75" customHeight="1">
      <c r="A1" s="688" t="s">
        <v>2536</v>
      </c>
      <c r="B1" s="689"/>
      <c r="C1" s="689"/>
      <c r="D1" s="690"/>
      <c r="E1" s="690"/>
      <c r="F1" s="691" t="s">
        <v>2537</v>
      </c>
      <c r="G1" s="692" t="s">
        <v>2538</v>
      </c>
    </row>
    <row r="2" spans="1:8" ht="18" thickBot="1">
      <c r="A2" s="694">
        <v>1</v>
      </c>
      <c r="B2" s="695">
        <v>3</v>
      </c>
      <c r="C2" s="696"/>
      <c r="D2" s="696"/>
      <c r="E2" s="696"/>
      <c r="F2" s="695" t="s">
        <v>2539</v>
      </c>
      <c r="G2" s="696"/>
    </row>
    <row r="3" spans="1:8" ht="18" thickBot="1">
      <c r="A3" s="697">
        <v>1</v>
      </c>
      <c r="B3" s="698">
        <v>3</v>
      </c>
      <c r="C3" s="698">
        <v>2</v>
      </c>
      <c r="D3" s="699"/>
      <c r="E3" s="699" t="s">
        <v>877</v>
      </c>
      <c r="F3" s="698" t="s">
        <v>2540</v>
      </c>
      <c r="G3" s="699"/>
    </row>
    <row r="4" spans="1:8" ht="18" thickBot="1">
      <c r="A4" s="700">
        <v>1</v>
      </c>
      <c r="B4" s="701">
        <v>3</v>
      </c>
      <c r="C4" s="701">
        <v>2</v>
      </c>
      <c r="D4" s="701">
        <v>1</v>
      </c>
      <c r="E4" s="701"/>
      <c r="F4" s="701" t="s">
        <v>2541</v>
      </c>
      <c r="G4" s="702">
        <v>10</v>
      </c>
      <c r="H4" s="693">
        <v>1</v>
      </c>
    </row>
    <row r="5" spans="1:8" ht="18" thickBot="1">
      <c r="A5" s="703">
        <v>1</v>
      </c>
      <c r="B5" s="704">
        <v>3</v>
      </c>
      <c r="C5" s="704">
        <v>2</v>
      </c>
      <c r="D5" s="704">
        <v>2</v>
      </c>
      <c r="E5" s="704"/>
      <c r="F5" s="704" t="s">
        <v>2542</v>
      </c>
      <c r="G5" s="705">
        <v>8</v>
      </c>
      <c r="H5" s="693">
        <v>2</v>
      </c>
    </row>
    <row r="6" spans="1:8" ht="18" thickBot="1">
      <c r="A6" s="700">
        <v>1</v>
      </c>
      <c r="B6" s="701">
        <v>3</v>
      </c>
      <c r="C6" s="701">
        <v>2</v>
      </c>
      <c r="D6" s="701">
        <v>3</v>
      </c>
      <c r="E6" s="701"/>
      <c r="F6" s="701" t="s">
        <v>2543</v>
      </c>
      <c r="G6" s="702">
        <v>7</v>
      </c>
      <c r="H6" s="693">
        <v>3</v>
      </c>
    </row>
    <row r="7" spans="1:8" ht="18" thickBot="1">
      <c r="A7" s="703">
        <v>1</v>
      </c>
      <c r="B7" s="704">
        <v>3</v>
      </c>
      <c r="C7" s="704">
        <v>2</v>
      </c>
      <c r="D7" s="704">
        <v>4</v>
      </c>
      <c r="E7" s="704"/>
      <c r="F7" s="704" t="s">
        <v>2544</v>
      </c>
      <c r="G7" s="705">
        <v>7</v>
      </c>
      <c r="H7" s="693">
        <v>4</v>
      </c>
    </row>
    <row r="8" spans="1:8" ht="18" thickBot="1">
      <c r="A8" s="700">
        <v>1</v>
      </c>
      <c r="B8" s="701">
        <v>3</v>
      </c>
      <c r="C8" s="701">
        <v>2</v>
      </c>
      <c r="D8" s="701">
        <v>5</v>
      </c>
      <c r="E8" s="701"/>
      <c r="F8" s="701" t="s">
        <v>2545</v>
      </c>
      <c r="G8" s="702">
        <v>2</v>
      </c>
      <c r="H8" s="693">
        <v>5</v>
      </c>
    </row>
    <row r="9" spans="1:8" ht="18" thickBot="1">
      <c r="A9" s="703">
        <v>1</v>
      </c>
      <c r="B9" s="704">
        <v>3</v>
      </c>
      <c r="C9" s="704">
        <v>2</v>
      </c>
      <c r="D9" s="704">
        <v>6</v>
      </c>
      <c r="E9" s="704"/>
      <c r="F9" s="704" t="s">
        <v>2546</v>
      </c>
      <c r="G9" s="705">
        <v>10</v>
      </c>
      <c r="H9" s="693">
        <v>6</v>
      </c>
    </row>
    <row r="10" spans="1:8" ht="18" thickBot="1">
      <c r="A10" s="700">
        <v>1</v>
      </c>
      <c r="B10" s="701">
        <v>3</v>
      </c>
      <c r="C10" s="701">
        <v>2</v>
      </c>
      <c r="D10" s="701">
        <v>7</v>
      </c>
      <c r="E10" s="701"/>
      <c r="F10" s="701" t="s">
        <v>2547</v>
      </c>
      <c r="G10" s="702">
        <v>3</v>
      </c>
      <c r="H10" s="693">
        <v>7</v>
      </c>
    </row>
    <row r="11" spans="1:8" ht="18" thickBot="1">
      <c r="A11" s="703">
        <v>1</v>
      </c>
      <c r="B11" s="704">
        <v>3</v>
      </c>
      <c r="C11" s="704">
        <v>2</v>
      </c>
      <c r="D11" s="704">
        <v>8</v>
      </c>
      <c r="E11" s="704"/>
      <c r="F11" s="704" t="s">
        <v>2548</v>
      </c>
      <c r="G11" s="705">
        <v>20</v>
      </c>
      <c r="H11" s="693">
        <v>8</v>
      </c>
    </row>
    <row r="12" spans="1:8" ht="18" thickBot="1">
      <c r="A12" s="700">
        <v>1</v>
      </c>
      <c r="B12" s="701">
        <v>3</v>
      </c>
      <c r="C12" s="701">
        <v>2</v>
      </c>
      <c r="D12" s="701">
        <v>9</v>
      </c>
      <c r="E12" s="701"/>
      <c r="F12" s="701" t="s">
        <v>2549</v>
      </c>
      <c r="G12" s="702">
        <v>10</v>
      </c>
      <c r="H12" s="693">
        <v>9</v>
      </c>
    </row>
    <row r="13" spans="1:8" ht="18" thickBot="1">
      <c r="A13" s="703">
        <v>1</v>
      </c>
      <c r="B13" s="704">
        <v>3</v>
      </c>
      <c r="C13" s="704">
        <v>2</v>
      </c>
      <c r="D13" s="704">
        <v>10</v>
      </c>
      <c r="E13" s="704"/>
      <c r="F13" s="704" t="s">
        <v>2550</v>
      </c>
      <c r="G13" s="705">
        <v>5</v>
      </c>
      <c r="H13" s="693">
        <v>10</v>
      </c>
    </row>
    <row r="14" spans="1:8" ht="18" thickBot="1">
      <c r="A14" s="700">
        <v>1</v>
      </c>
      <c r="B14" s="701">
        <v>3</v>
      </c>
      <c r="C14" s="701">
        <v>2</v>
      </c>
      <c r="D14" s="701">
        <v>11</v>
      </c>
      <c r="E14" s="701"/>
      <c r="F14" s="701" t="s">
        <v>2551</v>
      </c>
      <c r="G14" s="702">
        <v>5</v>
      </c>
      <c r="H14" s="693">
        <v>11</v>
      </c>
    </row>
    <row r="15" spans="1:8" ht="18" thickBot="1">
      <c r="A15" s="703">
        <v>1</v>
      </c>
      <c r="B15" s="704">
        <v>3</v>
      </c>
      <c r="C15" s="704">
        <v>2</v>
      </c>
      <c r="D15" s="704">
        <v>12</v>
      </c>
      <c r="E15" s="704"/>
      <c r="F15" s="704" t="s">
        <v>2552</v>
      </c>
      <c r="G15" s="705">
        <v>4</v>
      </c>
      <c r="H15" s="693">
        <v>12</v>
      </c>
    </row>
    <row r="16" spans="1:8" ht="34">
      <c r="A16" s="706">
        <v>1</v>
      </c>
      <c r="B16" s="706">
        <v>3</v>
      </c>
      <c r="C16" s="706">
        <v>2</v>
      </c>
      <c r="D16" s="706">
        <v>13</v>
      </c>
      <c r="E16" s="707"/>
      <c r="F16" s="707" t="s">
        <v>2553</v>
      </c>
      <c r="G16" s="706">
        <v>4</v>
      </c>
      <c r="H16" s="693">
        <v>13</v>
      </c>
    </row>
    <row r="17" spans="1:8" ht="18" thickBot="1">
      <c r="A17" s="703">
        <v>1</v>
      </c>
      <c r="B17" s="704">
        <v>3</v>
      </c>
      <c r="C17" s="704">
        <v>2</v>
      </c>
      <c r="D17" s="704">
        <v>14</v>
      </c>
      <c r="E17" s="704"/>
      <c r="F17" s="704" t="s">
        <v>2554</v>
      </c>
      <c r="G17" s="705">
        <v>5</v>
      </c>
      <c r="H17" s="693">
        <v>14</v>
      </c>
    </row>
    <row r="18" spans="1:8" ht="18" thickBot="1">
      <c r="A18" s="700">
        <v>1</v>
      </c>
      <c r="B18" s="701">
        <v>3</v>
      </c>
      <c r="C18" s="701">
        <v>2</v>
      </c>
      <c r="D18" s="701">
        <v>15</v>
      </c>
      <c r="E18" s="701"/>
      <c r="F18" s="701" t="s">
        <v>2555</v>
      </c>
      <c r="G18" s="702">
        <v>5</v>
      </c>
      <c r="H18" s="693">
        <v>15</v>
      </c>
    </row>
    <row r="19" spans="1:8" ht="18" thickBot="1">
      <c r="A19" s="703">
        <v>1</v>
      </c>
      <c r="B19" s="704">
        <v>3</v>
      </c>
      <c r="C19" s="704">
        <v>2</v>
      </c>
      <c r="D19" s="704">
        <v>16</v>
      </c>
      <c r="E19" s="704"/>
      <c r="F19" s="704" t="s">
        <v>2556</v>
      </c>
      <c r="G19" s="705">
        <v>4</v>
      </c>
      <c r="H19" s="693">
        <v>16</v>
      </c>
    </row>
    <row r="20" spans="1:8" ht="18" thickBot="1">
      <c r="A20" s="700">
        <v>1</v>
      </c>
      <c r="B20" s="701">
        <v>3</v>
      </c>
      <c r="C20" s="701">
        <v>2</v>
      </c>
      <c r="D20" s="701">
        <v>17</v>
      </c>
      <c r="E20" s="701"/>
      <c r="F20" s="701" t="s">
        <v>2557</v>
      </c>
      <c r="G20" s="702">
        <v>5</v>
      </c>
      <c r="H20" s="693">
        <v>17</v>
      </c>
    </row>
    <row r="21" spans="1:8" ht="18" thickBot="1">
      <c r="A21" s="703">
        <v>1</v>
      </c>
      <c r="B21" s="704">
        <v>3</v>
      </c>
      <c r="C21" s="704">
        <v>2</v>
      </c>
      <c r="D21" s="704">
        <v>18</v>
      </c>
      <c r="E21" s="704"/>
      <c r="F21" s="704" t="s">
        <v>2558</v>
      </c>
      <c r="G21" s="705">
        <v>5</v>
      </c>
      <c r="H21" s="693">
        <v>18</v>
      </c>
    </row>
    <row r="22" spans="1:8" ht="18" thickBot="1">
      <c r="A22" s="700">
        <v>1</v>
      </c>
      <c r="B22" s="701">
        <v>3</v>
      </c>
      <c r="C22" s="701">
        <v>2</v>
      </c>
      <c r="D22" s="701">
        <v>19</v>
      </c>
      <c r="E22" s="701"/>
      <c r="F22" s="701" t="s">
        <v>2559</v>
      </c>
      <c r="G22" s="702">
        <v>5</v>
      </c>
      <c r="H22" s="693">
        <v>19</v>
      </c>
    </row>
    <row r="23" spans="1:8" ht="18" thickBot="1">
      <c r="A23" s="703">
        <v>1</v>
      </c>
      <c r="B23" s="704">
        <v>3</v>
      </c>
      <c r="C23" s="704">
        <v>2</v>
      </c>
      <c r="D23" s="704">
        <v>20</v>
      </c>
      <c r="E23" s="704"/>
      <c r="F23" s="704" t="s">
        <v>2560</v>
      </c>
      <c r="G23" s="705">
        <v>10</v>
      </c>
      <c r="H23" s="693">
        <v>20</v>
      </c>
    </row>
    <row r="24" spans="1:8" ht="18" thickBot="1">
      <c r="A24" s="700">
        <v>1</v>
      </c>
      <c r="B24" s="701">
        <v>3</v>
      </c>
      <c r="C24" s="701">
        <v>2</v>
      </c>
      <c r="D24" s="701">
        <v>21</v>
      </c>
      <c r="E24" s="701"/>
      <c r="F24" s="701" t="s">
        <v>2561</v>
      </c>
      <c r="G24" s="702">
        <v>5</v>
      </c>
      <c r="H24" s="693">
        <v>21</v>
      </c>
    </row>
    <row r="25" spans="1:8" ht="18" thickBot="1">
      <c r="A25" s="703">
        <v>1</v>
      </c>
      <c r="B25" s="704">
        <v>3</v>
      </c>
      <c r="C25" s="704">
        <v>2</v>
      </c>
      <c r="D25" s="704">
        <v>22</v>
      </c>
      <c r="E25" s="704"/>
      <c r="F25" s="704" t="s">
        <v>2562</v>
      </c>
      <c r="G25" s="705">
        <v>5</v>
      </c>
      <c r="H25" s="693">
        <v>22</v>
      </c>
    </row>
    <row r="26" spans="1:8" ht="18" thickBot="1">
      <c r="A26" s="700">
        <v>1</v>
      </c>
      <c r="B26" s="701">
        <v>3</v>
      </c>
      <c r="C26" s="701">
        <v>2</v>
      </c>
      <c r="D26" s="701">
        <v>23</v>
      </c>
      <c r="E26" s="701"/>
      <c r="F26" s="701" t="s">
        <v>2563</v>
      </c>
      <c r="G26" s="702">
        <v>8</v>
      </c>
      <c r="H26" s="693">
        <v>23</v>
      </c>
    </row>
    <row r="27" spans="1:8" ht="18" thickBot="1">
      <c r="A27" s="703">
        <v>1</v>
      </c>
      <c r="B27" s="704">
        <v>3</v>
      </c>
      <c r="C27" s="704">
        <v>2</v>
      </c>
      <c r="D27" s="704">
        <v>24</v>
      </c>
      <c r="E27" s="704"/>
      <c r="F27" s="704" t="s">
        <v>2564</v>
      </c>
      <c r="G27" s="705">
        <v>10</v>
      </c>
      <c r="H27" s="693">
        <v>24</v>
      </c>
    </row>
    <row r="28" spans="1:8" ht="18" thickBot="1">
      <c r="A28" s="700">
        <v>1</v>
      </c>
      <c r="B28" s="701">
        <v>3</v>
      </c>
      <c r="C28" s="701">
        <v>2</v>
      </c>
      <c r="D28" s="701">
        <v>25</v>
      </c>
      <c r="E28" s="701"/>
      <c r="F28" s="701" t="s">
        <v>2565</v>
      </c>
      <c r="G28" s="702">
        <v>15</v>
      </c>
      <c r="H28" s="693">
        <v>25</v>
      </c>
    </row>
    <row r="29" spans="1:8" ht="17">
      <c r="A29" s="708">
        <v>1</v>
      </c>
      <c r="B29" s="708">
        <v>3</v>
      </c>
      <c r="C29" s="708">
        <v>2</v>
      </c>
      <c r="D29" s="708">
        <v>26</v>
      </c>
      <c r="E29" s="709"/>
      <c r="F29" s="709" t="s">
        <v>2566</v>
      </c>
      <c r="G29" s="708">
        <v>15</v>
      </c>
      <c r="H29" s="693">
        <v>26</v>
      </c>
    </row>
    <row r="30" spans="1:8" ht="18" thickBot="1">
      <c r="A30" s="700">
        <v>1</v>
      </c>
      <c r="B30" s="701">
        <v>3</v>
      </c>
      <c r="C30" s="701">
        <v>2</v>
      </c>
      <c r="D30" s="701">
        <v>27</v>
      </c>
      <c r="E30" s="701"/>
      <c r="F30" s="701" t="s">
        <v>2567</v>
      </c>
      <c r="G30" s="702">
        <v>10</v>
      </c>
      <c r="H30" s="693">
        <v>27</v>
      </c>
    </row>
    <row r="31" spans="1:8" ht="34">
      <c r="A31" s="708">
        <v>1</v>
      </c>
      <c r="B31" s="708">
        <v>3</v>
      </c>
      <c r="C31" s="708">
        <v>2</v>
      </c>
      <c r="D31" s="708">
        <v>28</v>
      </c>
      <c r="E31" s="709"/>
      <c r="F31" s="709" t="s">
        <v>2568</v>
      </c>
      <c r="G31" s="708">
        <v>10</v>
      </c>
      <c r="H31" s="693">
        <v>28</v>
      </c>
    </row>
    <row r="32" spans="1:8" ht="18" thickBot="1">
      <c r="A32" s="700">
        <v>1</v>
      </c>
      <c r="B32" s="701">
        <v>3</v>
      </c>
      <c r="C32" s="701">
        <v>2</v>
      </c>
      <c r="D32" s="701">
        <v>29</v>
      </c>
      <c r="E32" s="701"/>
      <c r="F32" s="701" t="s">
        <v>2569</v>
      </c>
      <c r="G32" s="702">
        <v>7</v>
      </c>
      <c r="H32" s="693">
        <v>29</v>
      </c>
    </row>
    <row r="33" spans="1:8" ht="18" thickBot="1">
      <c r="A33" s="703">
        <v>1</v>
      </c>
      <c r="B33" s="704">
        <v>3</v>
      </c>
      <c r="C33" s="704">
        <v>2</v>
      </c>
      <c r="D33" s="704">
        <v>30</v>
      </c>
      <c r="E33" s="704"/>
      <c r="F33" s="704" t="s">
        <v>2570</v>
      </c>
      <c r="G33" s="705">
        <v>15</v>
      </c>
      <c r="H33" s="693">
        <v>30</v>
      </c>
    </row>
    <row r="34" spans="1:8" ht="18" thickBot="1">
      <c r="A34" s="700">
        <v>1</v>
      </c>
      <c r="B34" s="701">
        <v>3</v>
      </c>
      <c r="C34" s="701">
        <v>2</v>
      </c>
      <c r="D34" s="701">
        <v>31</v>
      </c>
      <c r="E34" s="701"/>
      <c r="F34" s="701" t="s">
        <v>2571</v>
      </c>
      <c r="G34" s="702">
        <v>10</v>
      </c>
      <c r="H34" s="693">
        <v>31</v>
      </c>
    </row>
    <row r="35" spans="1:8" ht="18" thickBot="1">
      <c r="A35" s="703">
        <v>1</v>
      </c>
      <c r="B35" s="704">
        <v>3</v>
      </c>
      <c r="C35" s="704">
        <v>2</v>
      </c>
      <c r="D35" s="704">
        <v>32</v>
      </c>
      <c r="E35" s="704"/>
      <c r="F35" s="704" t="s">
        <v>2572</v>
      </c>
      <c r="G35" s="705">
        <v>3</v>
      </c>
      <c r="H35" s="693">
        <v>32</v>
      </c>
    </row>
    <row r="36" spans="1:8" ht="18" thickBot="1">
      <c r="A36" s="700">
        <v>1</v>
      </c>
      <c r="B36" s="701">
        <v>3</v>
      </c>
      <c r="C36" s="701">
        <v>2</v>
      </c>
      <c r="D36" s="701">
        <v>33</v>
      </c>
      <c r="E36" s="701"/>
      <c r="F36" s="701" t="s">
        <v>2573</v>
      </c>
      <c r="G36" s="702">
        <v>5</v>
      </c>
      <c r="H36" s="693">
        <v>33</v>
      </c>
    </row>
    <row r="37" spans="1:8" ht="18" thickBot="1">
      <c r="A37" s="697">
        <v>1</v>
      </c>
      <c r="B37" s="698">
        <v>3</v>
      </c>
      <c r="C37" s="698">
        <v>3</v>
      </c>
      <c r="D37" s="699"/>
      <c r="E37" s="699"/>
      <c r="F37" s="698" t="s">
        <v>2574</v>
      </c>
      <c r="G37" s="699"/>
    </row>
    <row r="38" spans="1:8" ht="18" thickBot="1">
      <c r="A38" s="700">
        <v>1</v>
      </c>
      <c r="B38" s="701">
        <v>3</v>
      </c>
      <c r="C38" s="701">
        <v>3</v>
      </c>
      <c r="D38" s="701">
        <v>1</v>
      </c>
      <c r="E38" s="701"/>
      <c r="F38" s="701" t="s">
        <v>2575</v>
      </c>
      <c r="G38" s="702">
        <v>50</v>
      </c>
      <c r="H38" s="693">
        <v>1</v>
      </c>
    </row>
    <row r="39" spans="1:8" ht="18" thickBot="1">
      <c r="A39" s="703">
        <v>1</v>
      </c>
      <c r="B39" s="704">
        <v>3</v>
      </c>
      <c r="C39" s="704">
        <v>3</v>
      </c>
      <c r="D39" s="704">
        <v>2</v>
      </c>
      <c r="E39" s="704"/>
      <c r="F39" s="704" t="s">
        <v>2576</v>
      </c>
      <c r="G39" s="705">
        <v>50</v>
      </c>
      <c r="H39" s="693">
        <v>2</v>
      </c>
    </row>
    <row r="40" spans="1:8" ht="18" thickBot="1">
      <c r="A40" s="700">
        <v>1</v>
      </c>
      <c r="B40" s="701">
        <v>3</v>
      </c>
      <c r="C40" s="701">
        <v>3</v>
      </c>
      <c r="D40" s="701">
        <v>3</v>
      </c>
      <c r="E40" s="701"/>
      <c r="F40" s="701" t="s">
        <v>2577</v>
      </c>
      <c r="G40" s="702">
        <v>40</v>
      </c>
      <c r="H40" s="693">
        <v>3</v>
      </c>
    </row>
    <row r="41" spans="1:8" ht="18" thickBot="1">
      <c r="A41" s="703">
        <v>1</v>
      </c>
      <c r="B41" s="704">
        <v>3</v>
      </c>
      <c r="C41" s="704">
        <v>3</v>
      </c>
      <c r="D41" s="704">
        <v>4</v>
      </c>
      <c r="E41" s="704"/>
      <c r="F41" s="704" t="s">
        <v>2578</v>
      </c>
      <c r="G41" s="705">
        <v>50</v>
      </c>
      <c r="H41" s="693">
        <v>4</v>
      </c>
    </row>
    <row r="42" spans="1:8" ht="18" thickBot="1">
      <c r="A42" s="700">
        <v>1</v>
      </c>
      <c r="B42" s="701">
        <v>3</v>
      </c>
      <c r="C42" s="701">
        <v>3</v>
      </c>
      <c r="D42" s="701">
        <v>5</v>
      </c>
      <c r="E42" s="701"/>
      <c r="F42" s="701" t="s">
        <v>2579</v>
      </c>
      <c r="G42" s="702">
        <v>50</v>
      </c>
      <c r="H42" s="693">
        <v>5</v>
      </c>
    </row>
    <row r="43" spans="1:8" ht="18" thickBot="1">
      <c r="A43" s="703">
        <v>1</v>
      </c>
      <c r="B43" s="704">
        <v>3</v>
      </c>
      <c r="C43" s="704">
        <v>3</v>
      </c>
      <c r="D43" s="704">
        <v>6</v>
      </c>
      <c r="E43" s="704"/>
      <c r="F43" s="704" t="s">
        <v>2580</v>
      </c>
      <c r="G43" s="705">
        <v>50</v>
      </c>
      <c r="H43" s="693">
        <v>6</v>
      </c>
    </row>
    <row r="44" spans="1:8" ht="18" thickBot="1">
      <c r="A44" s="700">
        <v>1</v>
      </c>
      <c r="B44" s="701">
        <v>3</v>
      </c>
      <c r="C44" s="701">
        <v>3</v>
      </c>
      <c r="D44" s="701">
        <v>7</v>
      </c>
      <c r="E44" s="701"/>
      <c r="F44" s="701" t="s">
        <v>2581</v>
      </c>
      <c r="G44" s="702">
        <v>50</v>
      </c>
      <c r="H44" s="693">
        <v>7</v>
      </c>
    </row>
    <row r="45" spans="1:8" ht="18" thickBot="1">
      <c r="A45" s="703">
        <v>1</v>
      </c>
      <c r="B45" s="704">
        <v>3</v>
      </c>
      <c r="C45" s="704">
        <v>3</v>
      </c>
      <c r="D45" s="704">
        <v>8</v>
      </c>
      <c r="E45" s="704"/>
      <c r="F45" s="704" t="s">
        <v>2582</v>
      </c>
      <c r="G45" s="705">
        <v>50</v>
      </c>
      <c r="H45" s="693">
        <v>8</v>
      </c>
    </row>
    <row r="46" spans="1:8" ht="18" thickBot="1">
      <c r="A46" s="700">
        <v>1</v>
      </c>
      <c r="B46" s="701">
        <v>3</v>
      </c>
      <c r="C46" s="701">
        <v>3</v>
      </c>
      <c r="D46" s="701">
        <v>9</v>
      </c>
      <c r="E46" s="701"/>
      <c r="F46" s="701" t="s">
        <v>2583</v>
      </c>
      <c r="G46" s="702">
        <v>50</v>
      </c>
      <c r="H46" s="693">
        <v>9</v>
      </c>
    </row>
    <row r="47" spans="1:8" ht="18" thickBot="1">
      <c r="A47" s="703">
        <v>1</v>
      </c>
      <c r="B47" s="704">
        <v>3</v>
      </c>
      <c r="C47" s="704">
        <v>3</v>
      </c>
      <c r="D47" s="704">
        <v>10</v>
      </c>
      <c r="E47" s="704"/>
      <c r="F47" s="704" t="s">
        <v>2584</v>
      </c>
      <c r="G47" s="705">
        <v>50</v>
      </c>
      <c r="H47" s="693">
        <v>10</v>
      </c>
    </row>
    <row r="48" spans="1:8" ht="18" thickBot="1">
      <c r="A48" s="700">
        <v>1</v>
      </c>
      <c r="B48" s="701">
        <v>3</v>
      </c>
      <c r="C48" s="701">
        <v>3</v>
      </c>
      <c r="D48" s="701">
        <v>11</v>
      </c>
      <c r="E48" s="701"/>
      <c r="F48" s="701" t="s">
        <v>2585</v>
      </c>
      <c r="G48" s="702">
        <v>50</v>
      </c>
      <c r="H48" s="693">
        <v>11</v>
      </c>
    </row>
    <row r="49" spans="1:8" ht="18" thickBot="1">
      <c r="A49" s="697">
        <v>1</v>
      </c>
      <c r="B49" s="698">
        <v>3</v>
      </c>
      <c r="C49" s="698">
        <v>4</v>
      </c>
      <c r="D49" s="699"/>
      <c r="E49" s="699"/>
      <c r="F49" s="698" t="s">
        <v>2586</v>
      </c>
      <c r="G49" s="699"/>
    </row>
    <row r="50" spans="1:8" ht="18" thickBot="1">
      <c r="A50" s="700">
        <v>1</v>
      </c>
      <c r="B50" s="701">
        <v>3</v>
      </c>
      <c r="C50" s="701">
        <v>4</v>
      </c>
      <c r="D50" s="701">
        <v>1</v>
      </c>
      <c r="E50" s="701"/>
      <c r="F50" s="701" t="s">
        <v>1977</v>
      </c>
      <c r="G50" s="702">
        <v>10</v>
      </c>
      <c r="H50" s="693">
        <v>1</v>
      </c>
    </row>
    <row r="51" spans="1:8" ht="18" thickBot="1">
      <c r="A51" s="703">
        <v>1</v>
      </c>
      <c r="B51" s="704">
        <v>3</v>
      </c>
      <c r="C51" s="704">
        <v>4</v>
      </c>
      <c r="D51" s="704">
        <v>2</v>
      </c>
      <c r="E51" s="704"/>
      <c r="F51" s="704" t="s">
        <v>2587</v>
      </c>
      <c r="G51" s="705">
        <v>50</v>
      </c>
      <c r="H51" s="693">
        <v>2</v>
      </c>
    </row>
    <row r="52" spans="1:8" ht="18" thickBot="1">
      <c r="A52" s="700">
        <v>1</v>
      </c>
      <c r="B52" s="701">
        <v>3</v>
      </c>
      <c r="C52" s="701">
        <v>4</v>
      </c>
      <c r="D52" s="701">
        <v>3</v>
      </c>
      <c r="E52" s="701"/>
      <c r="F52" s="701" t="s">
        <v>2588</v>
      </c>
      <c r="G52" s="702">
        <v>50</v>
      </c>
      <c r="H52" s="693">
        <v>3</v>
      </c>
    </row>
    <row r="53" spans="1:8" ht="18" thickBot="1">
      <c r="A53" s="703">
        <v>1</v>
      </c>
      <c r="B53" s="704">
        <v>3</v>
      </c>
      <c r="C53" s="704">
        <v>4</v>
      </c>
      <c r="D53" s="704">
        <v>4</v>
      </c>
      <c r="E53" s="704"/>
      <c r="F53" s="704" t="s">
        <v>2589</v>
      </c>
      <c r="G53" s="705">
        <v>50</v>
      </c>
      <c r="H53" s="693">
        <v>4</v>
      </c>
    </row>
    <row r="54" spans="1:8" ht="18" thickBot="1">
      <c r="A54" s="700">
        <v>1</v>
      </c>
      <c r="B54" s="701">
        <v>3</v>
      </c>
      <c r="C54" s="701">
        <v>4</v>
      </c>
      <c r="D54" s="701">
        <v>5</v>
      </c>
      <c r="E54" s="701"/>
      <c r="F54" s="701" t="s">
        <v>2590</v>
      </c>
      <c r="G54" s="702">
        <v>25</v>
      </c>
      <c r="H54" s="693">
        <v>5</v>
      </c>
    </row>
    <row r="55" spans="1:8" ht="35" thickBot="1">
      <c r="A55" s="708">
        <v>1</v>
      </c>
      <c r="B55" s="708">
        <v>3</v>
      </c>
      <c r="C55" s="708">
        <v>4</v>
      </c>
      <c r="D55" s="708">
        <v>6</v>
      </c>
      <c r="E55" s="709"/>
      <c r="F55" s="709" t="s">
        <v>2591</v>
      </c>
      <c r="G55" s="708">
        <v>10</v>
      </c>
      <c r="H55" s="693">
        <v>6</v>
      </c>
    </row>
    <row r="56" spans="1:8" ht="17">
      <c r="A56" s="706">
        <v>1</v>
      </c>
      <c r="B56" s="706">
        <v>3</v>
      </c>
      <c r="C56" s="706">
        <v>4</v>
      </c>
      <c r="D56" s="706">
        <v>7</v>
      </c>
      <c r="E56" s="707"/>
      <c r="F56" s="707" t="s">
        <v>2592</v>
      </c>
      <c r="G56" s="706">
        <v>30</v>
      </c>
      <c r="H56" s="693">
        <v>7</v>
      </c>
    </row>
    <row r="57" spans="1:8" ht="18" thickBot="1">
      <c r="A57" s="703">
        <v>1</v>
      </c>
      <c r="B57" s="704">
        <v>3</v>
      </c>
      <c r="C57" s="704">
        <v>4</v>
      </c>
      <c r="D57" s="704">
        <v>8</v>
      </c>
      <c r="E57" s="704"/>
      <c r="F57" s="704" t="s">
        <v>2593</v>
      </c>
      <c r="G57" s="705">
        <v>40</v>
      </c>
      <c r="H57" s="693">
        <v>8</v>
      </c>
    </row>
    <row r="58" spans="1:8" ht="18" thickBot="1">
      <c r="A58" s="700">
        <v>1</v>
      </c>
      <c r="B58" s="701">
        <v>3</v>
      </c>
      <c r="C58" s="701">
        <v>4</v>
      </c>
      <c r="D58" s="701">
        <v>9</v>
      </c>
      <c r="E58" s="701"/>
      <c r="F58" s="701" t="s">
        <v>2594</v>
      </c>
      <c r="G58" s="702">
        <v>40</v>
      </c>
      <c r="H58" s="693">
        <v>9</v>
      </c>
    </row>
    <row r="59" spans="1:8" ht="18" thickBot="1">
      <c r="A59" s="703">
        <v>1</v>
      </c>
      <c r="B59" s="704">
        <v>3</v>
      </c>
      <c r="C59" s="704">
        <v>4</v>
      </c>
      <c r="D59" s="704">
        <v>10</v>
      </c>
      <c r="E59" s="704"/>
      <c r="F59" s="704" t="s">
        <v>2595</v>
      </c>
      <c r="G59" s="705">
        <v>40</v>
      </c>
      <c r="H59" s="693">
        <v>10</v>
      </c>
    </row>
    <row r="60" spans="1:8" ht="18" thickBot="1">
      <c r="A60" s="700">
        <v>1</v>
      </c>
      <c r="B60" s="701">
        <v>3</v>
      </c>
      <c r="C60" s="701">
        <v>4</v>
      </c>
      <c r="D60" s="701">
        <v>11</v>
      </c>
      <c r="E60" s="701"/>
      <c r="F60" s="701" t="s">
        <v>2596</v>
      </c>
      <c r="G60" s="702">
        <v>30</v>
      </c>
      <c r="H60" s="693">
        <v>11</v>
      </c>
    </row>
    <row r="61" spans="1:8" ht="18" thickBot="1">
      <c r="A61" s="703">
        <v>1</v>
      </c>
      <c r="B61" s="704">
        <v>3</v>
      </c>
      <c r="C61" s="704">
        <v>4</v>
      </c>
      <c r="D61" s="704">
        <v>12</v>
      </c>
      <c r="E61" s="704"/>
      <c r="F61" s="704" t="s">
        <v>2597</v>
      </c>
      <c r="G61" s="705">
        <v>30</v>
      </c>
      <c r="H61" s="693">
        <v>12</v>
      </c>
    </row>
    <row r="62" spans="1:8" ht="18" thickBot="1">
      <c r="A62" s="700">
        <v>1</v>
      </c>
      <c r="B62" s="701">
        <v>3</v>
      </c>
      <c r="C62" s="701">
        <v>4</v>
      </c>
      <c r="D62" s="701">
        <v>13</v>
      </c>
      <c r="E62" s="701"/>
      <c r="F62" s="701" t="s">
        <v>2598</v>
      </c>
      <c r="G62" s="702">
        <v>10</v>
      </c>
      <c r="H62" s="693">
        <v>13</v>
      </c>
    </row>
    <row r="63" spans="1:8" ht="18" thickBot="1">
      <c r="A63" s="703">
        <v>1</v>
      </c>
      <c r="B63" s="704">
        <v>3</v>
      </c>
      <c r="C63" s="704">
        <v>4</v>
      </c>
      <c r="D63" s="704">
        <v>14</v>
      </c>
      <c r="E63" s="704"/>
      <c r="F63" s="704" t="s">
        <v>2599</v>
      </c>
      <c r="G63" s="705">
        <v>10</v>
      </c>
      <c r="H63" s="693">
        <v>14</v>
      </c>
    </row>
    <row r="64" spans="1:8" ht="18" thickBot="1">
      <c r="A64" s="700">
        <v>1</v>
      </c>
      <c r="B64" s="701">
        <v>3</v>
      </c>
      <c r="C64" s="701">
        <v>4</v>
      </c>
      <c r="D64" s="701">
        <v>15</v>
      </c>
      <c r="E64" s="701"/>
      <c r="F64" s="701" t="s">
        <v>2600</v>
      </c>
      <c r="G64" s="702">
        <v>40</v>
      </c>
      <c r="H64" s="693">
        <v>15</v>
      </c>
    </row>
    <row r="65" spans="1:8" ht="18" thickBot="1">
      <c r="A65" s="703">
        <v>1</v>
      </c>
      <c r="B65" s="704">
        <v>3</v>
      </c>
      <c r="C65" s="704">
        <v>4</v>
      </c>
      <c r="D65" s="704">
        <v>16</v>
      </c>
      <c r="E65" s="704"/>
      <c r="F65" s="704" t="s">
        <v>2601</v>
      </c>
      <c r="G65" s="705">
        <v>40</v>
      </c>
      <c r="H65" s="693">
        <v>16</v>
      </c>
    </row>
    <row r="66" spans="1:8" ht="18" thickBot="1">
      <c r="A66" s="700">
        <v>1</v>
      </c>
      <c r="B66" s="701">
        <v>3</v>
      </c>
      <c r="C66" s="701">
        <v>4</v>
      </c>
      <c r="D66" s="701">
        <v>17</v>
      </c>
      <c r="E66" s="701"/>
      <c r="F66" s="701" t="s">
        <v>2602</v>
      </c>
      <c r="G66" s="702">
        <v>30</v>
      </c>
      <c r="H66" s="693">
        <v>17</v>
      </c>
    </row>
    <row r="67" spans="1:8" ht="18" thickBot="1">
      <c r="A67" s="703">
        <v>1</v>
      </c>
      <c r="B67" s="704">
        <v>3</v>
      </c>
      <c r="C67" s="704">
        <v>4</v>
      </c>
      <c r="D67" s="704">
        <v>18</v>
      </c>
      <c r="E67" s="704"/>
      <c r="F67" s="704" t="s">
        <v>2603</v>
      </c>
      <c r="G67" s="705">
        <v>30</v>
      </c>
      <c r="H67" s="693">
        <v>18</v>
      </c>
    </row>
    <row r="68" spans="1:8" ht="18" thickBot="1">
      <c r="A68" s="700">
        <v>1</v>
      </c>
      <c r="B68" s="701">
        <v>3</v>
      </c>
      <c r="C68" s="701">
        <v>4</v>
      </c>
      <c r="D68" s="701">
        <v>19</v>
      </c>
      <c r="E68" s="701"/>
      <c r="F68" s="701" t="s">
        <v>2604</v>
      </c>
      <c r="G68" s="702">
        <v>20</v>
      </c>
      <c r="H68" s="693">
        <v>19</v>
      </c>
    </row>
    <row r="69" spans="1:8" ht="18" thickBot="1">
      <c r="A69" s="703">
        <v>1</v>
      </c>
      <c r="B69" s="704">
        <v>3</v>
      </c>
      <c r="C69" s="704">
        <v>4</v>
      </c>
      <c r="D69" s="704">
        <v>20</v>
      </c>
      <c r="E69" s="704"/>
      <c r="F69" s="704" t="s">
        <v>2605</v>
      </c>
      <c r="G69" s="705">
        <v>30</v>
      </c>
      <c r="H69" s="693">
        <v>20</v>
      </c>
    </row>
    <row r="70" spans="1:8" ht="18" thickBot="1">
      <c r="A70" s="700">
        <v>1</v>
      </c>
      <c r="B70" s="701">
        <v>3</v>
      </c>
      <c r="C70" s="701">
        <v>4</v>
      </c>
      <c r="D70" s="701">
        <v>21</v>
      </c>
      <c r="E70" s="701"/>
      <c r="F70" s="701" t="s">
        <v>2606</v>
      </c>
      <c r="G70" s="702">
        <v>40</v>
      </c>
      <c r="H70" s="693">
        <v>21</v>
      </c>
    </row>
    <row r="71" spans="1:8" ht="18" thickBot="1">
      <c r="A71" s="703">
        <v>1</v>
      </c>
      <c r="B71" s="704">
        <v>3</v>
      </c>
      <c r="C71" s="704">
        <v>4</v>
      </c>
      <c r="D71" s="704">
        <v>22</v>
      </c>
      <c r="E71" s="704"/>
      <c r="F71" s="704" t="s">
        <v>2607</v>
      </c>
      <c r="G71" s="705">
        <v>20</v>
      </c>
      <c r="H71" s="693">
        <v>22</v>
      </c>
    </row>
    <row r="72" spans="1:8" ht="18" thickBot="1">
      <c r="A72" s="700">
        <v>1</v>
      </c>
      <c r="B72" s="701">
        <v>3</v>
      </c>
      <c r="C72" s="701">
        <v>4</v>
      </c>
      <c r="D72" s="701">
        <v>23</v>
      </c>
      <c r="E72" s="701"/>
      <c r="F72" s="701" t="s">
        <v>2608</v>
      </c>
      <c r="G72" s="702">
        <v>30</v>
      </c>
      <c r="H72" s="693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29"/>
  <sheetViews>
    <sheetView topLeftCell="A7" workbookViewId="0">
      <selection activeCell="C16" sqref="C16"/>
    </sheetView>
  </sheetViews>
  <sheetFormatPr baseColWidth="10" defaultColWidth="8.83203125" defaultRowHeight="15"/>
  <cols>
    <col min="1" max="1" width="5.5" style="744" customWidth="1"/>
    <col min="2" max="2" width="36.6640625" style="744" customWidth="1"/>
    <col min="3" max="3" width="12.5" style="744" customWidth="1"/>
    <col min="4" max="4" width="9.83203125" style="744" customWidth="1"/>
    <col min="5" max="5" width="12" style="744" customWidth="1"/>
    <col min="6" max="6" width="13.5" style="744" customWidth="1"/>
    <col min="7" max="7" width="8.83203125" style="744"/>
    <col min="8" max="8" width="12.33203125" style="744" customWidth="1"/>
    <col min="9" max="9" width="18.1640625" style="744" customWidth="1"/>
    <col min="10" max="10" width="10.1640625" style="744" customWidth="1"/>
    <col min="11" max="11" width="24.83203125" style="744" customWidth="1"/>
    <col min="12" max="13" width="8.83203125" style="744"/>
    <col min="14" max="14" width="12.33203125" style="744" customWidth="1"/>
    <col min="15" max="15" width="8.83203125" style="744"/>
    <col min="16" max="16" width="17.6640625" style="744" customWidth="1"/>
    <col min="17" max="17" width="8.83203125" style="744"/>
  </cols>
  <sheetData>
    <row r="1" spans="1:17" ht="25">
      <c r="A1" s="1767" t="s">
        <v>893</v>
      </c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</row>
    <row r="2" spans="1:17" ht="25">
      <c r="A2" s="1767" t="s">
        <v>894</v>
      </c>
      <c r="B2" s="1767"/>
      <c r="C2" s="1767"/>
      <c r="D2" s="1767"/>
      <c r="E2" s="1767"/>
      <c r="F2" s="1767"/>
      <c r="G2" s="1767"/>
      <c r="H2" s="1767"/>
      <c r="I2" s="1767"/>
      <c r="J2" s="1767"/>
      <c r="K2" s="1767"/>
      <c r="L2" s="1767"/>
      <c r="M2" s="1767"/>
      <c r="N2" s="1767"/>
      <c r="O2" s="1767"/>
      <c r="P2" s="1767"/>
      <c r="Q2" s="1767"/>
    </row>
    <row r="3" spans="1:17">
      <c r="A3" s="1194"/>
      <c r="B3" s="1194"/>
      <c r="C3" s="1194"/>
      <c r="D3" s="1194"/>
      <c r="E3" s="1195"/>
      <c r="F3" s="1195"/>
      <c r="G3" s="1195"/>
      <c r="H3" s="1194"/>
      <c r="I3" s="1194"/>
      <c r="J3" s="1195"/>
      <c r="K3" s="1195"/>
      <c r="L3" s="1195"/>
      <c r="M3" s="1195"/>
      <c r="N3" s="1195"/>
      <c r="O3" s="1195"/>
      <c r="P3" s="1195"/>
      <c r="Q3" s="1194"/>
    </row>
    <row r="4" spans="1:17">
      <c r="A4" s="1194"/>
      <c r="B4" s="1194"/>
      <c r="C4" s="1194"/>
      <c r="D4" s="1194"/>
      <c r="E4" s="1195"/>
      <c r="F4" s="1195"/>
      <c r="G4" s="1195"/>
      <c r="H4" s="1194"/>
      <c r="I4" s="1194"/>
      <c r="J4" s="1195"/>
      <c r="K4" s="1195" t="s">
        <v>841</v>
      </c>
      <c r="L4" s="1195"/>
      <c r="M4" s="1195"/>
      <c r="N4" s="1996" t="s">
        <v>841</v>
      </c>
      <c r="O4" s="1996"/>
      <c r="P4" s="1996"/>
      <c r="Q4" s="1996"/>
    </row>
    <row r="5" spans="1:17" ht="16" thickBot="1">
      <c r="A5" s="1194"/>
      <c r="B5" s="1996" t="s">
        <v>895</v>
      </c>
      <c r="C5" s="1996"/>
      <c r="D5" s="1996"/>
      <c r="E5" s="1996"/>
      <c r="F5" s="1996"/>
      <c r="G5" s="1996"/>
      <c r="H5" s="1194"/>
      <c r="I5" s="1194"/>
      <c r="J5" s="1195"/>
      <c r="K5" s="1195"/>
      <c r="L5" s="1195"/>
      <c r="M5" s="1195"/>
      <c r="N5" s="1996" t="s">
        <v>841</v>
      </c>
      <c r="O5" s="1996"/>
      <c r="P5" s="1996"/>
      <c r="Q5" s="1996"/>
    </row>
    <row r="6" spans="1:17" ht="22" customHeight="1" thickTop="1">
      <c r="A6" s="1990" t="s">
        <v>3441</v>
      </c>
      <c r="B6" s="1993" t="s">
        <v>2493</v>
      </c>
      <c r="C6" s="1993" t="s">
        <v>2834</v>
      </c>
      <c r="D6" s="1993"/>
      <c r="E6" s="1993" t="s">
        <v>2906</v>
      </c>
      <c r="F6" s="1993" t="s">
        <v>2907</v>
      </c>
      <c r="G6" s="1993"/>
      <c r="H6" s="1993" t="s">
        <v>2914</v>
      </c>
      <c r="I6" s="1993" t="s">
        <v>2908</v>
      </c>
      <c r="J6" s="1993" t="s">
        <v>2909</v>
      </c>
      <c r="K6" s="1993"/>
      <c r="L6" s="1993" t="s">
        <v>2910</v>
      </c>
      <c r="M6" s="1993" t="s">
        <v>2837</v>
      </c>
      <c r="N6" s="1993" t="s">
        <v>2911</v>
      </c>
      <c r="O6" s="1993" t="s">
        <v>2912</v>
      </c>
      <c r="P6" s="1993" t="s">
        <v>2502</v>
      </c>
      <c r="Q6" s="1997" t="s">
        <v>2840</v>
      </c>
    </row>
    <row r="7" spans="1:17" ht="29" customHeight="1">
      <c r="A7" s="1991"/>
      <c r="B7" s="1994"/>
      <c r="C7" s="1994" t="s">
        <v>2494</v>
      </c>
      <c r="D7" s="1994" t="s">
        <v>2843</v>
      </c>
      <c r="E7" s="1994"/>
      <c r="F7" s="1994" t="s">
        <v>2913</v>
      </c>
      <c r="G7" s="1994" t="s">
        <v>3353</v>
      </c>
      <c r="H7" s="1994"/>
      <c r="I7" s="1994"/>
      <c r="J7" s="2000" t="s">
        <v>2844</v>
      </c>
      <c r="K7" s="2000" t="s">
        <v>2834</v>
      </c>
      <c r="L7" s="1994"/>
      <c r="M7" s="1994"/>
      <c r="N7" s="1994"/>
      <c r="O7" s="1994"/>
      <c r="P7" s="1994"/>
      <c r="Q7" s="1998"/>
    </row>
    <row r="8" spans="1:17" ht="16" thickBot="1">
      <c r="A8" s="1992"/>
      <c r="B8" s="1995"/>
      <c r="C8" s="1995"/>
      <c r="D8" s="1995"/>
      <c r="E8" s="1995"/>
      <c r="F8" s="1995"/>
      <c r="G8" s="1995"/>
      <c r="H8" s="1995"/>
      <c r="I8" s="1995"/>
      <c r="J8" s="2001"/>
      <c r="K8" s="2001"/>
      <c r="L8" s="1995"/>
      <c r="M8" s="1995"/>
      <c r="N8" s="1995"/>
      <c r="O8" s="1995"/>
      <c r="P8" s="1995"/>
      <c r="Q8" s="1999"/>
    </row>
    <row r="9" spans="1:17" ht="16" thickBot="1">
      <c r="A9" s="1243">
        <v>1</v>
      </c>
      <c r="B9" s="1244">
        <v>2</v>
      </c>
      <c r="C9" s="1244">
        <v>3</v>
      </c>
      <c r="D9" s="1245">
        <v>4</v>
      </c>
      <c r="E9" s="1245">
        <v>5</v>
      </c>
      <c r="F9" s="1244">
        <v>6</v>
      </c>
      <c r="G9" s="1244">
        <v>7</v>
      </c>
      <c r="H9" s="1245">
        <v>8</v>
      </c>
      <c r="I9" s="1245">
        <v>9</v>
      </c>
      <c r="J9" s="1244">
        <v>10</v>
      </c>
      <c r="K9" s="1244">
        <v>11</v>
      </c>
      <c r="L9" s="1244">
        <v>12</v>
      </c>
      <c r="M9" s="1244">
        <v>13</v>
      </c>
      <c r="N9" s="1244">
        <v>14</v>
      </c>
      <c r="O9" s="1245">
        <v>15</v>
      </c>
      <c r="P9" s="1244">
        <v>16</v>
      </c>
      <c r="Q9" s="1246">
        <v>17</v>
      </c>
    </row>
    <row r="10" spans="1:17" ht="23" customHeight="1" thickTop="1">
      <c r="A10" s="1247"/>
      <c r="B10" s="1196"/>
      <c r="C10" s="1196"/>
      <c r="D10" s="1196"/>
      <c r="E10" s="1196"/>
      <c r="F10" s="1196"/>
      <c r="G10" s="1196"/>
      <c r="H10" s="1196"/>
      <c r="I10" s="1196"/>
      <c r="J10" s="1196"/>
      <c r="K10" s="1196"/>
      <c r="L10" s="1196"/>
      <c r="M10" s="1196"/>
      <c r="N10" s="1196"/>
      <c r="O10" s="1196"/>
      <c r="P10" s="1248"/>
      <c r="Q10" s="1249"/>
    </row>
    <row r="11" spans="1:17" ht="23" customHeight="1">
      <c r="A11" s="1250">
        <v>1</v>
      </c>
      <c r="B11" s="1201" t="s">
        <v>885</v>
      </c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8"/>
      <c r="N11" s="1198"/>
      <c r="O11" s="1198"/>
      <c r="P11" s="1251"/>
      <c r="Q11" s="1252"/>
    </row>
    <row r="12" spans="1:17" ht="23" customHeight="1">
      <c r="A12" s="1250" t="s">
        <v>920</v>
      </c>
      <c r="B12" s="1201" t="s">
        <v>2915</v>
      </c>
      <c r="C12" s="1197"/>
      <c r="D12" s="1197"/>
      <c r="E12" s="1198"/>
      <c r="F12" s="1198"/>
      <c r="G12" s="1198"/>
      <c r="H12" s="1197"/>
      <c r="I12" s="1197"/>
      <c r="J12" s="1198"/>
      <c r="K12" s="1198"/>
      <c r="L12" s="1198"/>
      <c r="M12" s="1198"/>
      <c r="N12" s="1198"/>
      <c r="O12" s="1198"/>
      <c r="P12" s="1253">
        <f>P13</f>
        <v>408736000</v>
      </c>
      <c r="Q12" s="1254"/>
    </row>
    <row r="13" spans="1:17" ht="23" customHeight="1">
      <c r="A13" s="1250" t="s">
        <v>922</v>
      </c>
      <c r="B13" s="1201" t="s">
        <v>2730</v>
      </c>
      <c r="C13" s="1197"/>
      <c r="D13" s="1197" t="s">
        <v>841</v>
      </c>
      <c r="E13" s="1198"/>
      <c r="F13" s="1198"/>
      <c r="G13" s="1198"/>
      <c r="H13" s="1198"/>
      <c r="I13" s="1197"/>
      <c r="J13" s="1198"/>
      <c r="K13" s="1198"/>
      <c r="L13" s="1198"/>
      <c r="M13" s="1198"/>
      <c r="N13" s="1198"/>
      <c r="O13" s="1198"/>
      <c r="P13" s="1253">
        <f>SUM(P14:P15)</f>
        <v>408736000</v>
      </c>
      <c r="Q13" s="1200"/>
    </row>
    <row r="14" spans="1:17" ht="40" customHeight="1">
      <c r="A14" s="1255">
        <v>1</v>
      </c>
      <c r="B14" s="1256" t="s">
        <v>2916</v>
      </c>
      <c r="C14" s="1257" t="s">
        <v>4097</v>
      </c>
      <c r="D14" s="1258" t="s">
        <v>926</v>
      </c>
      <c r="E14" s="1199" t="s">
        <v>927</v>
      </c>
      <c r="F14" s="1199" t="s">
        <v>973</v>
      </c>
      <c r="G14" s="1199" t="s">
        <v>1145</v>
      </c>
      <c r="H14" s="1199"/>
      <c r="I14" s="1259" t="s">
        <v>961</v>
      </c>
      <c r="J14" s="1199">
        <v>2013</v>
      </c>
      <c r="K14" s="1260" t="s">
        <v>1403</v>
      </c>
      <c r="L14" s="1198"/>
      <c r="M14" s="1198"/>
      <c r="N14" s="1198"/>
      <c r="O14" s="1199" t="s">
        <v>886</v>
      </c>
      <c r="P14" s="1251">
        <v>199607000</v>
      </c>
      <c r="Q14" s="1254"/>
    </row>
    <row r="15" spans="1:17" ht="40" customHeight="1">
      <c r="A15" s="1255">
        <v>2</v>
      </c>
      <c r="B15" s="1256" t="s">
        <v>3398</v>
      </c>
      <c r="C15" s="1257" t="s">
        <v>4098</v>
      </c>
      <c r="D15" s="1258" t="s">
        <v>926</v>
      </c>
      <c r="E15" s="1199"/>
      <c r="F15" s="1199" t="s">
        <v>973</v>
      </c>
      <c r="G15" s="1199" t="s">
        <v>1145</v>
      </c>
      <c r="H15" s="1199"/>
      <c r="I15" s="1259" t="s">
        <v>961</v>
      </c>
      <c r="J15" s="1199">
        <v>2018</v>
      </c>
      <c r="K15" s="1260" t="s">
        <v>3401</v>
      </c>
      <c r="L15" s="1198"/>
      <c r="M15" s="1198"/>
      <c r="N15" s="1198"/>
      <c r="O15" s="1199" t="s">
        <v>886</v>
      </c>
      <c r="P15" s="1251">
        <v>209129000</v>
      </c>
      <c r="Q15" s="1254"/>
    </row>
    <row r="16" spans="1:17" ht="30" customHeight="1">
      <c r="A16" s="1255"/>
      <c r="B16" s="1256"/>
      <c r="C16" s="1197"/>
      <c r="D16" s="1258"/>
      <c r="E16" s="1199"/>
      <c r="F16" s="1199"/>
      <c r="G16" s="1199"/>
      <c r="H16" s="1199"/>
      <c r="I16" s="1259"/>
      <c r="J16" s="1199"/>
      <c r="K16" s="1259"/>
      <c r="L16" s="1198"/>
      <c r="M16" s="1198"/>
      <c r="N16" s="1198"/>
      <c r="O16" s="1199"/>
      <c r="P16" s="1251"/>
      <c r="Q16" s="1254"/>
    </row>
    <row r="17" spans="1:17" ht="30" customHeight="1">
      <c r="A17" s="1250" t="s">
        <v>1505</v>
      </c>
      <c r="B17" s="1197" t="s">
        <v>3361</v>
      </c>
      <c r="C17" s="1198" t="s">
        <v>1507</v>
      </c>
      <c r="D17" s="1258"/>
      <c r="E17" s="1199"/>
      <c r="F17" s="1199"/>
      <c r="G17" s="1199"/>
      <c r="H17" s="1199"/>
      <c r="I17" s="1259"/>
      <c r="J17" s="1199"/>
      <c r="K17" s="1259"/>
      <c r="L17" s="1198"/>
      <c r="M17" s="1198"/>
      <c r="N17" s="1198"/>
      <c r="O17" s="1199"/>
      <c r="P17" s="1251"/>
      <c r="Q17" s="1254"/>
    </row>
    <row r="18" spans="1:17" ht="30" customHeight="1" thickBot="1">
      <c r="A18" s="1261"/>
      <c r="B18" s="1208"/>
      <c r="C18" s="1208"/>
      <c r="D18" s="1208"/>
      <c r="E18" s="1209"/>
      <c r="F18" s="1209"/>
      <c r="G18" s="1209"/>
      <c r="H18" s="1208"/>
      <c r="I18" s="1208"/>
      <c r="J18" s="1209"/>
      <c r="K18" s="1209"/>
      <c r="L18" s="1209"/>
      <c r="M18" s="1209"/>
      <c r="N18" s="1209"/>
      <c r="O18" s="1209"/>
      <c r="P18" s="1262"/>
      <c r="Q18" s="1263"/>
    </row>
    <row r="19" spans="1:17">
      <c r="A19" s="1264"/>
      <c r="B19" s="1264"/>
      <c r="C19" s="1264"/>
      <c r="D19" s="1264"/>
      <c r="E19" s="1265"/>
      <c r="F19" s="1265"/>
      <c r="G19" s="1265"/>
      <c r="H19" s="1264"/>
      <c r="I19" s="1264"/>
      <c r="J19" s="1265"/>
      <c r="K19" s="1265"/>
      <c r="L19" s="1265"/>
      <c r="M19" s="1265"/>
      <c r="N19" s="1265"/>
      <c r="O19" s="1265"/>
      <c r="P19" s="1266"/>
      <c r="Q19" s="1264"/>
    </row>
    <row r="20" spans="1:17">
      <c r="A20" s="1194"/>
      <c r="B20" s="1194"/>
      <c r="C20" s="1194"/>
      <c r="D20" s="1194"/>
      <c r="E20" s="1195"/>
      <c r="F20" s="1195"/>
      <c r="G20" s="1195"/>
      <c r="H20" s="1194"/>
      <c r="I20" s="1194"/>
      <c r="J20" s="1195"/>
      <c r="K20" s="1195"/>
      <c r="L20" s="1195"/>
      <c r="M20" s="1195"/>
      <c r="N20" s="1267"/>
      <c r="O20" s="1195"/>
      <c r="P20" s="1195"/>
      <c r="Q20" s="1194"/>
    </row>
    <row r="21" spans="1:17">
      <c r="A21" s="1194"/>
      <c r="B21" s="1730" t="s">
        <v>3358</v>
      </c>
      <c r="C21" s="1730"/>
      <c r="D21" s="1730"/>
      <c r="E21" s="1730"/>
      <c r="F21" s="798"/>
      <c r="G21" s="798"/>
      <c r="H21" s="797"/>
      <c r="I21" s="797"/>
      <c r="J21" s="1730" t="s">
        <v>4089</v>
      </c>
      <c r="K21" s="1730"/>
      <c r="L21" s="1730"/>
      <c r="M21" s="1730"/>
      <c r="N21" s="1730"/>
      <c r="O21" s="1730"/>
      <c r="P21" s="1195"/>
      <c r="Q21" s="1194"/>
    </row>
    <row r="22" spans="1:17">
      <c r="A22" s="1194"/>
      <c r="B22" s="1730" t="s">
        <v>3359</v>
      </c>
      <c r="C22" s="1730"/>
      <c r="D22" s="1730"/>
      <c r="E22" s="1730"/>
      <c r="F22" s="798"/>
      <c r="G22" s="798"/>
      <c r="H22" s="801"/>
      <c r="I22" s="801"/>
      <c r="J22" s="801"/>
      <c r="K22" s="801"/>
      <c r="L22" s="1156"/>
      <c r="M22" s="1267"/>
      <c r="N22" s="1267"/>
      <c r="O22" s="1267"/>
      <c r="P22" s="1194"/>
      <c r="Q22" s="1194"/>
    </row>
    <row r="23" spans="1:17">
      <c r="A23" s="1194"/>
      <c r="B23" s="1730" t="s">
        <v>889</v>
      </c>
      <c r="C23" s="1730"/>
      <c r="D23" s="1730"/>
      <c r="E23" s="1730"/>
      <c r="F23" s="800"/>
      <c r="G23" s="800"/>
      <c r="H23" s="801"/>
      <c r="I23" s="801"/>
      <c r="J23" s="1731" t="s">
        <v>888</v>
      </c>
      <c r="K23" s="1731"/>
      <c r="L23" s="1731"/>
      <c r="M23" s="1731"/>
      <c r="N23" s="1731"/>
      <c r="O23" s="1731"/>
      <c r="P23" s="1194"/>
      <c r="Q23" s="1194"/>
    </row>
    <row r="24" spans="1:17">
      <c r="A24" s="1194"/>
      <c r="B24" s="800"/>
      <c r="C24" s="800"/>
      <c r="D24" s="800"/>
      <c r="E24" s="800"/>
      <c r="F24" s="800"/>
      <c r="G24" s="800"/>
      <c r="H24" s="801"/>
      <c r="I24" s="801"/>
      <c r="J24" s="801"/>
      <c r="K24" s="801"/>
      <c r="L24" s="800"/>
      <c r="M24" s="748"/>
      <c r="N24" s="748"/>
      <c r="O24" s="799"/>
      <c r="P24" s="1194"/>
      <c r="Q24" s="1194"/>
    </row>
    <row r="25" spans="1:17">
      <c r="A25" s="1194"/>
      <c r="B25" s="800"/>
      <c r="C25" s="800"/>
      <c r="D25" s="800"/>
      <c r="E25" s="800"/>
      <c r="F25" s="800"/>
      <c r="G25" s="800"/>
      <c r="H25" s="801"/>
      <c r="I25" s="801"/>
      <c r="J25" s="801"/>
      <c r="K25" s="801"/>
      <c r="L25" s="800"/>
      <c r="M25" s="748"/>
      <c r="N25" s="748"/>
      <c r="O25" s="799"/>
      <c r="P25" s="1195"/>
      <c r="Q25" s="1194"/>
    </row>
    <row r="26" spans="1:17">
      <c r="A26" s="1194"/>
      <c r="B26" s="800"/>
      <c r="C26" s="800"/>
      <c r="D26" s="800"/>
      <c r="E26" s="800"/>
      <c r="F26" s="800"/>
      <c r="G26" s="800"/>
      <c r="H26" s="801"/>
      <c r="I26" s="801"/>
      <c r="J26" s="801"/>
      <c r="K26" s="801"/>
      <c r="L26" s="800"/>
      <c r="M26" s="748"/>
      <c r="N26" s="748"/>
      <c r="O26" s="1268"/>
      <c r="P26" s="1195"/>
      <c r="Q26" s="1194"/>
    </row>
    <row r="27" spans="1:17">
      <c r="A27" s="1194"/>
      <c r="B27" s="800"/>
      <c r="C27" s="800"/>
      <c r="D27" s="800"/>
      <c r="E27" s="800"/>
      <c r="F27" s="803"/>
      <c r="G27" s="803"/>
      <c r="H27" s="801"/>
      <c r="I27" s="801"/>
      <c r="J27" s="801"/>
      <c r="K27" s="801"/>
      <c r="L27" s="803"/>
      <c r="M27" s="803"/>
      <c r="N27" s="748"/>
      <c r="O27" s="803"/>
      <c r="P27" s="1195"/>
      <c r="Q27" s="1194"/>
    </row>
    <row r="28" spans="1:17">
      <c r="B28" s="1719" t="s">
        <v>3984</v>
      </c>
      <c r="C28" s="1719"/>
      <c r="D28" s="1719"/>
      <c r="E28" s="1719"/>
      <c r="F28" s="798"/>
      <c r="G28" s="798"/>
      <c r="H28" s="804"/>
      <c r="I28" s="804"/>
      <c r="J28" s="1721" t="s">
        <v>892</v>
      </c>
      <c r="K28" s="1721"/>
      <c r="L28" s="1721"/>
      <c r="M28" s="1721"/>
      <c r="N28" s="1721"/>
      <c r="O28" s="1721"/>
    </row>
    <row r="29" spans="1:17">
      <c r="B29" s="1720" t="s">
        <v>3985</v>
      </c>
      <c r="C29" s="1720"/>
      <c r="D29" s="1720"/>
      <c r="E29" s="1720"/>
      <c r="F29" s="787"/>
      <c r="G29" s="787"/>
      <c r="H29" s="801"/>
      <c r="I29" s="801"/>
      <c r="J29" s="1722" t="s">
        <v>891</v>
      </c>
      <c r="K29" s="1722"/>
      <c r="L29" s="1722"/>
      <c r="M29" s="1722"/>
      <c r="N29" s="1722"/>
      <c r="O29" s="1722"/>
    </row>
  </sheetData>
  <mergeCells count="34">
    <mergeCell ref="B29:E29"/>
    <mergeCell ref="J29:O29"/>
    <mergeCell ref="B21:E21"/>
    <mergeCell ref="J21:O21"/>
    <mergeCell ref="B22:E22"/>
    <mergeCell ref="B23:E23"/>
    <mergeCell ref="J23:O23"/>
    <mergeCell ref="B28:E28"/>
    <mergeCell ref="J28:O28"/>
    <mergeCell ref="P6:P8"/>
    <mergeCell ref="Q6:Q8"/>
    <mergeCell ref="F7:F8"/>
    <mergeCell ref="G7:G8"/>
    <mergeCell ref="J7:J8"/>
    <mergeCell ref="K7:K8"/>
    <mergeCell ref="I6:I8"/>
    <mergeCell ref="J6:K6"/>
    <mergeCell ref="L6:L8"/>
    <mergeCell ref="M6:M8"/>
    <mergeCell ref="N6:N8"/>
    <mergeCell ref="O6:O8"/>
    <mergeCell ref="A1:Q1"/>
    <mergeCell ref="A2:Q2"/>
    <mergeCell ref="N4:Q4"/>
    <mergeCell ref="B5:G5"/>
    <mergeCell ref="N5:Q5"/>
    <mergeCell ref="A6:A8"/>
    <mergeCell ref="B6:B8"/>
    <mergeCell ref="E6:E8"/>
    <mergeCell ref="F6:G6"/>
    <mergeCell ref="H6:H8"/>
    <mergeCell ref="C6:D6"/>
    <mergeCell ref="C7:C8"/>
    <mergeCell ref="D7:D8"/>
  </mergeCells>
  <phoneticPr fontId="100" type="noConversion"/>
  <printOptions horizontalCentered="1"/>
  <pageMargins left="0.30314960629921262" right="0.68685039370078738" top="0.75000000000000011" bottom="0.75000000000000011" header="0.31" footer="0.31"/>
  <pageSetup paperSize="5" scale="60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25</vt:i4>
      </vt:variant>
    </vt:vector>
  </HeadingPairs>
  <TitlesOfParts>
    <vt:vector size="55" baseType="lpstr">
      <vt:lpstr>X</vt:lpstr>
      <vt:lpstr>KIB B </vt:lpstr>
      <vt:lpstr> KIB A</vt:lpstr>
      <vt:lpstr>KIB B MASTER</vt:lpstr>
      <vt:lpstr>KIB B PERUMAHAN</vt:lpstr>
      <vt:lpstr>BA MUTASI ASET (2)</vt:lpstr>
      <vt:lpstr>KIB B OK</vt:lpstr>
      <vt:lpstr>KIB B EKSTRAKOMP</vt:lpstr>
      <vt:lpstr>KIB C MASTER</vt:lpstr>
      <vt:lpstr>KIB C </vt:lpstr>
      <vt:lpstr>KIB C EKSTRAKOMP</vt:lpstr>
      <vt:lpstr>KIB D MASTER</vt:lpstr>
      <vt:lpstr>KIB D INTRAKOMP</vt:lpstr>
      <vt:lpstr>KIB D EKSTRAKOMP</vt:lpstr>
      <vt:lpstr>KIB D</vt:lpstr>
      <vt:lpstr>KIR 2016 (2)</vt:lpstr>
      <vt:lpstr>KIB B&lt;300000</vt:lpstr>
      <vt:lpstr>KIB D </vt:lpstr>
      <vt:lpstr>KIB E</vt:lpstr>
      <vt:lpstr>KIB F </vt:lpstr>
      <vt:lpstr>KIR 2016</vt:lpstr>
      <vt:lpstr>KIB F</vt:lpstr>
      <vt:lpstr>KIB C</vt:lpstr>
      <vt:lpstr>BA MUTASI ASET</vt:lpstr>
      <vt:lpstr>KIB F  (2)</vt:lpstr>
      <vt:lpstr>PENGELOMPOKAN</vt:lpstr>
      <vt:lpstr>PERHITUNGAN</vt:lpstr>
      <vt:lpstr>kode barang</vt:lpstr>
      <vt:lpstr>MASA MANFAAT</vt:lpstr>
      <vt:lpstr>KIB C INTRAKOMP</vt:lpstr>
      <vt:lpstr>'KIB D '!CC</vt:lpstr>
      <vt:lpstr>CC</vt:lpstr>
      <vt:lpstr>'KIB D '!DATA2</vt:lpstr>
      <vt:lpstr>DATA2</vt:lpstr>
      <vt:lpstr>kelompok</vt:lpstr>
      <vt:lpstr>MASAMANFAAT</vt:lpstr>
      <vt:lpstr>' KIB A'!Print_Area</vt:lpstr>
      <vt:lpstr>'BA MUTASI ASET'!Print_Area</vt:lpstr>
      <vt:lpstr>'BA MUTASI ASET (2)'!Print_Area</vt:lpstr>
      <vt:lpstr>'KIB B MASTER'!Print_Area</vt:lpstr>
      <vt:lpstr>'KIB B OK'!Print_Area</vt:lpstr>
      <vt:lpstr>'KIB D '!Print_Area</vt:lpstr>
      <vt:lpstr>'KIB D MASTER'!Print_Area</vt:lpstr>
      <vt:lpstr>'KIB F '!Print_Area</vt:lpstr>
      <vt:lpstr>'KIB F  (2)'!Print_Area</vt:lpstr>
      <vt:lpstr>'KIR 2016'!Print_Area</vt:lpstr>
      <vt:lpstr>'KIR 2016 (2)'!Print_Area</vt:lpstr>
      <vt:lpstr>X!Print_Area</vt:lpstr>
      <vt:lpstr>'KIB B MASTER'!Print_Titles</vt:lpstr>
      <vt:lpstr>'KIB B OK'!Print_Titles</vt:lpstr>
      <vt:lpstr>'KIB D '!Print_Titles</vt:lpstr>
      <vt:lpstr>'KIB D MASTER'!Print_Titles</vt:lpstr>
      <vt:lpstr>'KIB F '!Print_Titles</vt:lpstr>
      <vt:lpstr>'KIB F  (2)'!Print_Titles</vt:lpstr>
      <vt:lpstr>X!Print_Titles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Microsoft Office User</cp:lastModifiedBy>
  <cp:lastPrinted>2020-08-09T10:54:57Z</cp:lastPrinted>
  <dcterms:created xsi:type="dcterms:W3CDTF">2012-05-02T03:10:47Z</dcterms:created>
  <dcterms:modified xsi:type="dcterms:W3CDTF">2020-08-09T10:58:35Z</dcterms:modified>
</cp:coreProperties>
</file>