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TNC\Hawaii\SizeLimit\R code\LBSPR\Kaupulehu\"/>
    </mc:Choice>
  </mc:AlternateContent>
  <xr:revisionPtr revIDLastSave="0" documentId="13_ncr:1_{114EB411-B155-43A0-8F23-D0760618BA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pecies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" i="1" l="1"/>
  <c r="AA6" i="1"/>
  <c r="Z19" i="1" l="1"/>
  <c r="AA19" i="1" s="1"/>
  <c r="Z28" i="1"/>
  <c r="AA28" i="1" s="1"/>
  <c r="Z27" i="1"/>
  <c r="Z25" i="1"/>
  <c r="Z24" i="1"/>
  <c r="Z22" i="1"/>
  <c r="Z21" i="1"/>
  <c r="AA21" i="1" s="1"/>
  <c r="Z12" i="1"/>
  <c r="Z13" i="1"/>
  <c r="Z14" i="1"/>
  <c r="AA14" i="1" s="1"/>
  <c r="Z11" i="1"/>
  <c r="AA11" i="1" s="1"/>
  <c r="Z10" i="1"/>
  <c r="Z9" i="1"/>
  <c r="AA9" i="1" s="1"/>
  <c r="Z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2" i="1"/>
  <c r="X3" i="1"/>
  <c r="X8" i="1"/>
  <c r="X9" i="1"/>
  <c r="X10" i="1"/>
  <c r="X11" i="1"/>
  <c r="X16" i="1"/>
  <c r="X17" i="1"/>
  <c r="X18" i="1"/>
  <c r="X19" i="1"/>
  <c r="X24" i="1"/>
  <c r="X25" i="1"/>
  <c r="X26" i="1"/>
  <c r="X27" i="1"/>
  <c r="W3" i="1"/>
  <c r="Z3" i="1" s="1"/>
  <c r="AA3" i="1" s="1"/>
  <c r="W4" i="1"/>
  <c r="Z4" i="1" s="1"/>
  <c r="AA4" i="1" s="1"/>
  <c r="W5" i="1"/>
  <c r="X5" i="1" s="1"/>
  <c r="W6" i="1"/>
  <c r="X6" i="1" s="1"/>
  <c r="W7" i="1"/>
  <c r="X7" i="1" s="1"/>
  <c r="W8" i="1"/>
  <c r="Z8" i="1" s="1"/>
  <c r="AA8" i="1" s="1"/>
  <c r="W9" i="1"/>
  <c r="W10" i="1"/>
  <c r="W11" i="1"/>
  <c r="W12" i="1"/>
  <c r="X12" i="1" s="1"/>
  <c r="W13" i="1"/>
  <c r="X13" i="1" s="1"/>
  <c r="W14" i="1"/>
  <c r="X14" i="1" s="1"/>
  <c r="W15" i="1"/>
  <c r="Z15" i="1" s="1"/>
  <c r="AA15" i="1" s="1"/>
  <c r="W16" i="1"/>
  <c r="Z16" i="1" s="1"/>
  <c r="AA16" i="1" s="1"/>
  <c r="W17" i="1"/>
  <c r="Z17" i="1" s="1"/>
  <c r="AA17" i="1" s="1"/>
  <c r="W18" i="1"/>
  <c r="Z18" i="1" s="1"/>
  <c r="AA18" i="1" s="1"/>
  <c r="W19" i="1"/>
  <c r="W20" i="1"/>
  <c r="Z20" i="1" s="1"/>
  <c r="AA20" i="1" s="1"/>
  <c r="W21" i="1"/>
  <c r="X21" i="1" s="1"/>
  <c r="W22" i="1"/>
  <c r="X22" i="1" s="1"/>
  <c r="W23" i="1"/>
  <c r="Z23" i="1" s="1"/>
  <c r="AA23" i="1" s="1"/>
  <c r="W24" i="1"/>
  <c r="W25" i="1"/>
  <c r="W26" i="1"/>
  <c r="Z26" i="1" s="1"/>
  <c r="AA26" i="1" s="1"/>
  <c r="W27" i="1"/>
  <c r="W28" i="1"/>
  <c r="X28" i="1" s="1"/>
  <c r="W29" i="1"/>
  <c r="X29" i="1" s="1"/>
  <c r="W30" i="1"/>
  <c r="Z30" i="1" s="1"/>
  <c r="AA30" i="1" s="1"/>
  <c r="W2" i="1"/>
  <c r="X2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2" i="1"/>
  <c r="AA7" i="1"/>
  <c r="AA10" i="1"/>
  <c r="AA12" i="1"/>
  <c r="AA13" i="1"/>
  <c r="AA22" i="1"/>
  <c r="AA24" i="1"/>
  <c r="AA25" i="1"/>
  <c r="AA27" i="1"/>
  <c r="AA29" i="1"/>
  <c r="X20" i="1" l="1"/>
  <c r="X4" i="1"/>
  <c r="Z2" i="1"/>
  <c r="AA2" i="1" s="1"/>
  <c r="Z5" i="1"/>
  <c r="AA5" i="1" s="1"/>
  <c r="X23" i="1"/>
  <c r="X15" i="1"/>
  <c r="X30" i="1"/>
</calcChain>
</file>

<file path=xl/sharedStrings.xml><?xml version="1.0" encoding="utf-8"?>
<sst xmlns="http://schemas.openxmlformats.org/spreadsheetml/2006/main" count="149" uniqueCount="96">
  <si>
    <t>Family</t>
  </si>
  <si>
    <t>Species</t>
  </si>
  <si>
    <t>TL_TO_FL</t>
  </si>
  <si>
    <t>LINF_FL</t>
  </si>
  <si>
    <t>TL_TO_SL</t>
  </si>
  <si>
    <t>LINF_SL</t>
  </si>
  <si>
    <t>K</t>
  </si>
  <si>
    <t>T0</t>
  </si>
  <si>
    <t>LMAT_FL</t>
  </si>
  <si>
    <t>LMAT_SL</t>
  </si>
  <si>
    <t>LMAT_TL</t>
  </si>
  <si>
    <t>LONG</t>
  </si>
  <si>
    <t>LW_A</t>
  </si>
  <si>
    <t>LW_B</t>
  </si>
  <si>
    <t>Type</t>
  </si>
  <si>
    <t>Common Name</t>
  </si>
  <si>
    <t>Season</t>
  </si>
  <si>
    <t>Minimum Size</t>
  </si>
  <si>
    <t>Bag Limit</t>
  </si>
  <si>
    <t>Acanthuridae</t>
  </si>
  <si>
    <t>Acanthurus blochii</t>
  </si>
  <si>
    <t>Aquarium?</t>
  </si>
  <si>
    <t>Acanthurus dussumieri</t>
  </si>
  <si>
    <t>Acanthurus xanthopterus</t>
  </si>
  <si>
    <t>Ctenochaetus strigosus</t>
  </si>
  <si>
    <t>Aquarium-regulated</t>
  </si>
  <si>
    <t>Kole</t>
  </si>
  <si>
    <t>Naso brevirostris</t>
  </si>
  <si>
    <t>Kala</t>
  </si>
  <si>
    <t>Open</t>
  </si>
  <si>
    <t>14in</t>
  </si>
  <si>
    <t>None</t>
  </si>
  <si>
    <t>Naso hexacanthus</t>
  </si>
  <si>
    <t>16in</t>
  </si>
  <si>
    <t>Naso lituratus</t>
  </si>
  <si>
    <t>Naso tang</t>
  </si>
  <si>
    <t>Naso unicornis</t>
  </si>
  <si>
    <t>Zebrasoma flavescens</t>
  </si>
  <si>
    <t>Yellow tang</t>
  </si>
  <si>
    <t>To possess more than five yellow tang larger than 4.5 inches total length, or more than five yellow tang smaller than 2 inches total length</t>
  </si>
  <si>
    <t>Carangidae</t>
  </si>
  <si>
    <t>Caranx ignobilis</t>
  </si>
  <si>
    <t>Ulua and p_pio</t>
  </si>
  <si>
    <t>10in; 16in (sale)</t>
  </si>
  <si>
    <t>20 (total all species, non-commercial only)</t>
  </si>
  <si>
    <t>Caranx lugubris</t>
  </si>
  <si>
    <t>Caranx melampygus</t>
  </si>
  <si>
    <t>Caranx sexfasciatus</t>
  </si>
  <si>
    <t>Elagatis bipinnulata</t>
  </si>
  <si>
    <t>Pseudocaranx dentex</t>
  </si>
  <si>
    <t>Seriola dumerili</t>
  </si>
  <si>
    <t>Holocentridae</t>
  </si>
  <si>
    <t>Myripristis berndti</t>
  </si>
  <si>
    <t>Lutjanidae</t>
  </si>
  <si>
    <t>Aprion virescens</t>
  </si>
  <si>
    <t>Lutjanus kasmira</t>
  </si>
  <si>
    <t>Mugilidae</t>
  </si>
  <si>
    <t>Mugil cephalus</t>
  </si>
  <si>
    <t>‘Ama‘ama, pua (striped mullet)</t>
  </si>
  <si>
    <t>Closed December-March</t>
  </si>
  <si>
    <t>11in</t>
  </si>
  <si>
    <t>Mullidae</t>
  </si>
  <si>
    <t>Mulloidichthys flavolineatus</t>
  </si>
  <si>
    <t>Weke (‘_) and ‘oama (‘oama are weke under 7”)</t>
  </si>
  <si>
    <t>7in (sale)</t>
  </si>
  <si>
    <t>50 ‘oama</t>
  </si>
  <si>
    <t>Mulloidichthys vanicolensis</t>
  </si>
  <si>
    <t>Parupeneus multifasciatus</t>
  </si>
  <si>
    <t>Moano</t>
  </si>
  <si>
    <t>7in</t>
  </si>
  <si>
    <t>Parupeneus porphyreus</t>
  </si>
  <si>
    <t>K_m_</t>
  </si>
  <si>
    <t>10in</t>
  </si>
  <si>
    <t>Scaridae</t>
  </si>
  <si>
    <t>Chlorurus sordidus</t>
  </si>
  <si>
    <t>Scarus psittacus</t>
  </si>
  <si>
    <t>Uhu</t>
  </si>
  <si>
    <t>12in</t>
  </si>
  <si>
    <t>Scarus rubroviolaceus</t>
  </si>
  <si>
    <t>Serranidae</t>
  </si>
  <si>
    <t>Cephalopholis argus</t>
  </si>
  <si>
    <t>Invasive?</t>
  </si>
  <si>
    <t>Sphyraenidae</t>
  </si>
  <si>
    <t>Sphyraena barracuda</t>
  </si>
  <si>
    <t>Linf</t>
  </si>
  <si>
    <t>L50</t>
  </si>
  <si>
    <t>L95</t>
  </si>
  <si>
    <t>MK</t>
  </si>
  <si>
    <t>SL50</t>
  </si>
  <si>
    <t>SL95</t>
  </si>
  <si>
    <t>SPR</t>
  </si>
  <si>
    <t>BinWidth</t>
  </si>
  <si>
    <t>LINF_TL (in)</t>
  </si>
  <si>
    <t>LINF_TL (mm)</t>
  </si>
  <si>
    <t>kala lolo</t>
  </si>
  <si>
    <t>Opelu kala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</si>
</sst>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"/>
  <sheetViews>
    <sheetView tabSelected="1" topLeftCell="W1" workbookViewId="0">
      <selection activeCell="Z8" sqref="Z8"/>
    </sheetView>
  </sheetViews>
  <sheetFormatPr defaultColWidth="14.19921875" defaultRowHeight="15.6" x14ac:dyDescent="0.3"/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93</v>
      </c>
      <c r="H1" t="s">
        <v>92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</row>
    <row r="2" spans="1:29" x14ac:dyDescent="0.3">
      <c r="A2" t="s">
        <v>19</v>
      </c>
      <c r="B2" t="s">
        <v>20</v>
      </c>
      <c r="E2">
        <v>0.76</v>
      </c>
      <c r="F2">
        <v>276</v>
      </c>
      <c r="G2">
        <v>363</v>
      </c>
      <c r="H2">
        <f>G2/25.4</f>
        <v>14.291338582677167</v>
      </c>
      <c r="I2">
        <v>0.25</v>
      </c>
      <c r="J2">
        <v>-0.38</v>
      </c>
      <c r="L2">
        <v>210</v>
      </c>
      <c r="M2">
        <v>276</v>
      </c>
      <c r="N2">
        <v>35</v>
      </c>
      <c r="O2">
        <v>2.5059999999999999E-2</v>
      </c>
      <c r="P2">
        <v>3.03193</v>
      </c>
      <c r="Q2" t="s">
        <v>21</v>
      </c>
      <c r="V2">
        <f>G2</f>
        <v>363</v>
      </c>
      <c r="W2">
        <f>M2</f>
        <v>276</v>
      </c>
      <c r="X2">
        <f>W2+1</f>
        <v>277</v>
      </c>
      <c r="Y2">
        <f>(4.899*(N2)^-0.916)/I2</f>
        <v>0.75474649030534546</v>
      </c>
      <c r="Z2">
        <f>W2</f>
        <v>276</v>
      </c>
      <c r="AA2">
        <f>Z2+1</f>
        <v>277</v>
      </c>
      <c r="AB2">
        <v>0.4</v>
      </c>
      <c r="AC2">
        <v>5</v>
      </c>
    </row>
    <row r="3" spans="1:29" x14ac:dyDescent="0.3">
      <c r="A3" t="s">
        <v>19</v>
      </c>
      <c r="B3" t="s">
        <v>22</v>
      </c>
      <c r="E3">
        <v>0.83</v>
      </c>
      <c r="F3">
        <v>308</v>
      </c>
      <c r="G3">
        <v>371</v>
      </c>
      <c r="H3">
        <f t="shared" ref="H3:H30" si="0">G3/25.4</f>
        <v>14.606299212598426</v>
      </c>
      <c r="I3">
        <v>0.29599999999999999</v>
      </c>
      <c r="J3">
        <v>-0.28999999999999998</v>
      </c>
      <c r="L3">
        <v>234</v>
      </c>
      <c r="M3">
        <v>282</v>
      </c>
      <c r="N3">
        <v>28</v>
      </c>
      <c r="O3">
        <v>2.5100000000000001E-2</v>
      </c>
      <c r="P3">
        <v>3.032</v>
      </c>
      <c r="Q3" t="s">
        <v>21</v>
      </c>
      <c r="V3">
        <f t="shared" ref="V3:V30" si="1">G3</f>
        <v>371</v>
      </c>
      <c r="W3">
        <f t="shared" ref="W3:W30" si="2">M3</f>
        <v>282</v>
      </c>
      <c r="X3">
        <f t="shared" ref="X3:X30" si="3">W3+1</f>
        <v>283</v>
      </c>
      <c r="Y3">
        <f t="shared" ref="Y3:Y30" si="4">(4.899*(N3)^-0.916)/I3</f>
        <v>0.78202200143442513</v>
      </c>
      <c r="Z3">
        <f t="shared" ref="Z3:Z5" si="5">W3</f>
        <v>282</v>
      </c>
      <c r="AA3">
        <f t="shared" ref="AA3:AA30" si="6">Z3+1</f>
        <v>283</v>
      </c>
      <c r="AB3">
        <v>0.4</v>
      </c>
      <c r="AC3">
        <v>5</v>
      </c>
    </row>
    <row r="4" spans="1:29" x14ac:dyDescent="0.3">
      <c r="A4" t="s">
        <v>19</v>
      </c>
      <c r="B4" t="s">
        <v>23</v>
      </c>
      <c r="E4">
        <v>0.74</v>
      </c>
      <c r="F4">
        <v>426</v>
      </c>
      <c r="G4">
        <v>576</v>
      </c>
      <c r="H4">
        <f t="shared" si="0"/>
        <v>22.677165354330711</v>
      </c>
      <c r="I4">
        <v>0.28699999999999998</v>
      </c>
      <c r="J4">
        <v>-0.21</v>
      </c>
      <c r="L4">
        <v>367</v>
      </c>
      <c r="M4">
        <v>496</v>
      </c>
      <c r="N4">
        <v>34</v>
      </c>
      <c r="O4">
        <v>2.673E-2</v>
      </c>
      <c r="P4">
        <v>2.9844900000000001</v>
      </c>
      <c r="Q4" t="s">
        <v>21</v>
      </c>
      <c r="V4">
        <f t="shared" si="1"/>
        <v>576</v>
      </c>
      <c r="W4">
        <f t="shared" si="2"/>
        <v>496</v>
      </c>
      <c r="X4">
        <f t="shared" si="3"/>
        <v>497</v>
      </c>
      <c r="Y4">
        <f t="shared" si="4"/>
        <v>0.67513536014241615</v>
      </c>
      <c r="Z4">
        <f t="shared" si="5"/>
        <v>496</v>
      </c>
      <c r="AA4">
        <f t="shared" si="6"/>
        <v>497</v>
      </c>
      <c r="AB4">
        <v>0.4</v>
      </c>
      <c r="AC4">
        <v>5</v>
      </c>
    </row>
    <row r="5" spans="1:29" x14ac:dyDescent="0.3">
      <c r="A5" t="s">
        <v>19</v>
      </c>
      <c r="B5" t="s">
        <v>24</v>
      </c>
      <c r="C5">
        <v>0.94</v>
      </c>
      <c r="D5">
        <v>133</v>
      </c>
      <c r="G5">
        <v>141</v>
      </c>
      <c r="H5">
        <f t="shared" si="0"/>
        <v>5.5511811023622046</v>
      </c>
      <c r="I5">
        <v>0.58260000000000001</v>
      </c>
      <c r="J5">
        <v>-1.1000000000000001</v>
      </c>
      <c r="K5">
        <v>92</v>
      </c>
      <c r="M5">
        <v>98</v>
      </c>
      <c r="N5">
        <v>18</v>
      </c>
      <c r="O5">
        <v>2.2000000000000001E-3</v>
      </c>
      <c r="P5">
        <v>3</v>
      </c>
      <c r="Q5" t="s">
        <v>25</v>
      </c>
      <c r="R5" t="s">
        <v>26</v>
      </c>
      <c r="V5">
        <f t="shared" si="1"/>
        <v>141</v>
      </c>
      <c r="W5">
        <f t="shared" si="2"/>
        <v>98</v>
      </c>
      <c r="X5">
        <f t="shared" si="3"/>
        <v>99</v>
      </c>
      <c r="Y5">
        <f t="shared" si="4"/>
        <v>0.5955350742363541</v>
      </c>
      <c r="Z5">
        <f t="shared" si="5"/>
        <v>98</v>
      </c>
      <c r="AA5">
        <f t="shared" si="6"/>
        <v>99</v>
      </c>
      <c r="AB5">
        <v>0.4</v>
      </c>
      <c r="AC5">
        <v>5</v>
      </c>
    </row>
    <row r="6" spans="1:29" s="1" customFormat="1" x14ac:dyDescent="0.3">
      <c r="A6" s="1" t="s">
        <v>19</v>
      </c>
      <c r="B6" s="1" t="s">
        <v>27</v>
      </c>
      <c r="E6" s="1">
        <v>0.93</v>
      </c>
      <c r="F6" s="1">
        <v>304</v>
      </c>
      <c r="G6" s="1">
        <v>327</v>
      </c>
      <c r="H6">
        <f t="shared" si="0"/>
        <v>12.874015748031496</v>
      </c>
      <c r="I6" s="1">
        <v>0.40200000000000002</v>
      </c>
      <c r="J6" s="1">
        <v>-0.21</v>
      </c>
      <c r="L6" s="1">
        <v>250</v>
      </c>
      <c r="M6" s="1">
        <v>269</v>
      </c>
      <c r="N6" s="1">
        <v>25</v>
      </c>
      <c r="O6" s="1">
        <v>1.065E-2</v>
      </c>
      <c r="P6" s="1">
        <v>3.2429700000000001</v>
      </c>
      <c r="R6" t="s">
        <v>94</v>
      </c>
      <c r="S6" s="1" t="s">
        <v>29</v>
      </c>
      <c r="U6" s="1" t="s">
        <v>31</v>
      </c>
      <c r="V6">
        <f t="shared" si="1"/>
        <v>327</v>
      </c>
      <c r="W6">
        <f t="shared" si="2"/>
        <v>269</v>
      </c>
      <c r="X6">
        <f t="shared" si="3"/>
        <v>270</v>
      </c>
      <c r="Y6">
        <f t="shared" si="4"/>
        <v>0.63880504659203563</v>
      </c>
      <c r="Z6" s="1">
        <f>W6</f>
        <v>269</v>
      </c>
      <c r="AA6">
        <f>X6</f>
        <v>270</v>
      </c>
      <c r="AB6">
        <v>0.4</v>
      </c>
      <c r="AC6">
        <v>5</v>
      </c>
    </row>
    <row r="7" spans="1:29" s="1" customFormat="1" x14ac:dyDescent="0.3">
      <c r="A7" s="1" t="s">
        <v>19</v>
      </c>
      <c r="B7" s="1" t="s">
        <v>32</v>
      </c>
      <c r="E7" s="1">
        <v>0.88</v>
      </c>
      <c r="F7" s="1">
        <v>527</v>
      </c>
      <c r="G7" s="1">
        <v>599</v>
      </c>
      <c r="H7">
        <f t="shared" si="0"/>
        <v>23.582677165354333</v>
      </c>
      <c r="I7" s="1">
        <v>0.221</v>
      </c>
      <c r="J7" s="1">
        <v>-0.22</v>
      </c>
      <c r="L7" s="1">
        <v>450</v>
      </c>
      <c r="M7" s="1">
        <v>511</v>
      </c>
      <c r="N7" s="1">
        <v>44</v>
      </c>
      <c r="O7" s="1">
        <v>4.24E-2</v>
      </c>
      <c r="P7" s="1">
        <v>2.8540000000000001</v>
      </c>
      <c r="R7" s="1" t="s">
        <v>95</v>
      </c>
      <c r="S7" s="1" t="s">
        <v>29</v>
      </c>
      <c r="T7" s="1" t="s">
        <v>33</v>
      </c>
      <c r="U7" s="1" t="s">
        <v>31</v>
      </c>
      <c r="V7">
        <f t="shared" si="1"/>
        <v>599</v>
      </c>
      <c r="W7">
        <f t="shared" si="2"/>
        <v>511</v>
      </c>
      <c r="X7">
        <f t="shared" si="3"/>
        <v>512</v>
      </c>
      <c r="Y7">
        <f t="shared" si="4"/>
        <v>0.69232898495767137</v>
      </c>
      <c r="Z7" s="1">
        <f>16*25.4</f>
        <v>406.4</v>
      </c>
      <c r="AA7">
        <f t="shared" si="6"/>
        <v>407.4</v>
      </c>
      <c r="AB7">
        <v>0.4</v>
      </c>
      <c r="AC7">
        <v>5</v>
      </c>
    </row>
    <row r="8" spans="1:29" x14ac:dyDescent="0.3">
      <c r="A8" t="s">
        <v>19</v>
      </c>
      <c r="B8" t="s">
        <v>34</v>
      </c>
      <c r="C8">
        <v>1</v>
      </c>
      <c r="D8">
        <v>256</v>
      </c>
      <c r="G8">
        <v>256</v>
      </c>
      <c r="H8">
        <f t="shared" si="0"/>
        <v>10.078740157480315</v>
      </c>
      <c r="I8">
        <v>0.34079999999999999</v>
      </c>
      <c r="J8">
        <v>-0.66</v>
      </c>
      <c r="K8">
        <v>199</v>
      </c>
      <c r="M8">
        <v>199</v>
      </c>
      <c r="N8">
        <v>25</v>
      </c>
      <c r="O8">
        <v>4.9700000000000001E-2</v>
      </c>
      <c r="P8">
        <v>2.839</v>
      </c>
      <c r="Q8" t="s">
        <v>25</v>
      </c>
      <c r="R8" t="s">
        <v>35</v>
      </c>
      <c r="V8">
        <f t="shared" si="1"/>
        <v>256</v>
      </c>
      <c r="W8">
        <f t="shared" si="2"/>
        <v>199</v>
      </c>
      <c r="X8">
        <f t="shared" si="3"/>
        <v>200</v>
      </c>
      <c r="Y8">
        <f t="shared" si="4"/>
        <v>0.75352003735328155</v>
      </c>
      <c r="Z8">
        <f>W8</f>
        <v>199</v>
      </c>
      <c r="AA8">
        <f t="shared" si="6"/>
        <v>200</v>
      </c>
      <c r="AB8">
        <v>0.4</v>
      </c>
      <c r="AC8">
        <v>5</v>
      </c>
    </row>
    <row r="9" spans="1:29" s="1" customFormat="1" x14ac:dyDescent="0.3">
      <c r="A9" s="1" t="s">
        <v>19</v>
      </c>
      <c r="B9" s="1" t="s">
        <v>36</v>
      </c>
      <c r="C9" s="1">
        <v>1</v>
      </c>
      <c r="D9" s="1">
        <v>480</v>
      </c>
      <c r="G9" s="1">
        <v>480</v>
      </c>
      <c r="H9">
        <f t="shared" si="0"/>
        <v>18.897637795275593</v>
      </c>
      <c r="I9" s="1">
        <v>0.44</v>
      </c>
      <c r="J9" s="1">
        <v>-0.12</v>
      </c>
      <c r="K9" s="1">
        <v>355</v>
      </c>
      <c r="M9" s="1">
        <v>355</v>
      </c>
      <c r="N9" s="1">
        <v>50</v>
      </c>
      <c r="O9" s="1">
        <v>1.788E-2</v>
      </c>
      <c r="P9" s="1">
        <v>3.03545</v>
      </c>
      <c r="R9" s="1" t="s">
        <v>28</v>
      </c>
      <c r="S9" s="1" t="s">
        <v>29</v>
      </c>
      <c r="T9" s="1" t="s">
        <v>30</v>
      </c>
      <c r="U9" s="1" t="s">
        <v>31</v>
      </c>
      <c r="V9">
        <f t="shared" si="1"/>
        <v>480</v>
      </c>
      <c r="W9">
        <f t="shared" si="2"/>
        <v>355</v>
      </c>
      <c r="X9">
        <f t="shared" si="3"/>
        <v>356</v>
      </c>
      <c r="Y9">
        <f t="shared" si="4"/>
        <v>0.30931304687244354</v>
      </c>
      <c r="Z9" s="1">
        <f>14*25.4</f>
        <v>355.59999999999997</v>
      </c>
      <c r="AA9">
        <f t="shared" si="6"/>
        <v>356.59999999999997</v>
      </c>
      <c r="AB9">
        <v>0.4</v>
      </c>
      <c r="AC9">
        <v>5</v>
      </c>
    </row>
    <row r="10" spans="1:29" s="1" customFormat="1" x14ac:dyDescent="0.3">
      <c r="A10" s="1" t="s">
        <v>19</v>
      </c>
      <c r="B10" s="1" t="s">
        <v>37</v>
      </c>
      <c r="G10" s="1">
        <v>180</v>
      </c>
      <c r="H10">
        <f t="shared" si="0"/>
        <v>7.0866141732283472</v>
      </c>
      <c r="I10" s="1">
        <v>0.27500000000000002</v>
      </c>
      <c r="J10" s="1">
        <v>-1.2</v>
      </c>
      <c r="L10" s="1">
        <v>118</v>
      </c>
      <c r="N10" s="1">
        <v>41</v>
      </c>
      <c r="O10" s="1">
        <v>1.4800000000000001E-2</v>
      </c>
      <c r="P10" s="1">
        <v>3.16</v>
      </c>
      <c r="Q10" s="1" t="s">
        <v>25</v>
      </c>
      <c r="R10" s="1" t="s">
        <v>38</v>
      </c>
      <c r="T10" s="1" t="s">
        <v>39</v>
      </c>
      <c r="V10">
        <f t="shared" si="1"/>
        <v>180</v>
      </c>
      <c r="W10">
        <f t="shared" si="2"/>
        <v>0</v>
      </c>
      <c r="X10">
        <f t="shared" si="3"/>
        <v>1</v>
      </c>
      <c r="Y10">
        <f t="shared" si="4"/>
        <v>0.59356014584665417</v>
      </c>
      <c r="Z10" s="1">
        <f>2*25.4</f>
        <v>50.8</v>
      </c>
      <c r="AA10">
        <f t="shared" si="6"/>
        <v>51.8</v>
      </c>
      <c r="AB10">
        <v>0.4</v>
      </c>
      <c r="AC10">
        <v>5</v>
      </c>
    </row>
    <row r="11" spans="1:29" s="1" customFormat="1" x14ac:dyDescent="0.3">
      <c r="A11" s="1" t="s">
        <v>40</v>
      </c>
      <c r="B11" s="1" t="s">
        <v>41</v>
      </c>
      <c r="E11" s="1">
        <v>0.87</v>
      </c>
      <c r="F11" s="1">
        <v>1838</v>
      </c>
      <c r="G11" s="1">
        <v>2113</v>
      </c>
      <c r="H11">
        <f t="shared" si="0"/>
        <v>83.188976377952756</v>
      </c>
      <c r="I11" s="1">
        <v>0.111</v>
      </c>
      <c r="J11" s="1">
        <v>9.7000000000000003E-2</v>
      </c>
      <c r="L11" s="1">
        <v>700</v>
      </c>
      <c r="M11" s="1">
        <v>805</v>
      </c>
      <c r="N11" s="1">
        <v>11</v>
      </c>
      <c r="O11" s="1">
        <v>2.7300000000000001E-2</v>
      </c>
      <c r="P11" s="1">
        <v>2.9129999999999998</v>
      </c>
      <c r="R11" s="1" t="s">
        <v>42</v>
      </c>
      <c r="S11" s="1" t="s">
        <v>29</v>
      </c>
      <c r="T11" s="1" t="s">
        <v>43</v>
      </c>
      <c r="U11" s="1" t="s">
        <v>44</v>
      </c>
      <c r="V11">
        <f t="shared" si="1"/>
        <v>2113</v>
      </c>
      <c r="W11">
        <f t="shared" si="2"/>
        <v>805</v>
      </c>
      <c r="X11">
        <f t="shared" si="3"/>
        <v>806</v>
      </c>
      <c r="Y11">
        <f t="shared" si="4"/>
        <v>4.9075955169489163</v>
      </c>
      <c r="Z11" s="1">
        <f>10*25.4</f>
        <v>254</v>
      </c>
      <c r="AA11">
        <f t="shared" si="6"/>
        <v>255</v>
      </c>
      <c r="AB11">
        <v>0.4</v>
      </c>
      <c r="AC11">
        <v>5</v>
      </c>
    </row>
    <row r="12" spans="1:29" s="1" customFormat="1" x14ac:dyDescent="0.3">
      <c r="A12" s="1" t="s">
        <v>40</v>
      </c>
      <c r="B12" s="1" t="s">
        <v>45</v>
      </c>
      <c r="C12" s="1">
        <v>0.94</v>
      </c>
      <c r="D12" s="1">
        <v>822</v>
      </c>
      <c r="G12" s="1">
        <v>874</v>
      </c>
      <c r="H12">
        <f t="shared" si="0"/>
        <v>34.409448818897637</v>
      </c>
      <c r="I12" s="1">
        <v>0.12</v>
      </c>
      <c r="J12" s="1">
        <v>0</v>
      </c>
      <c r="K12" s="1">
        <v>370</v>
      </c>
      <c r="M12" s="1">
        <v>394</v>
      </c>
      <c r="N12" s="1">
        <v>12</v>
      </c>
      <c r="O12" s="1">
        <v>1.9800000000000002E-2</v>
      </c>
      <c r="P12" s="1">
        <v>3.0009999999999999</v>
      </c>
      <c r="R12" s="1" t="s">
        <v>42</v>
      </c>
      <c r="S12" s="1" t="s">
        <v>29</v>
      </c>
      <c r="T12" s="1" t="s">
        <v>43</v>
      </c>
      <c r="U12" s="1" t="s">
        <v>44</v>
      </c>
      <c r="V12">
        <f t="shared" si="1"/>
        <v>874</v>
      </c>
      <c r="W12">
        <f t="shared" si="2"/>
        <v>394</v>
      </c>
      <c r="X12">
        <f t="shared" si="3"/>
        <v>395</v>
      </c>
      <c r="Y12">
        <f t="shared" si="4"/>
        <v>4.1917577120513707</v>
      </c>
      <c r="Z12" s="1">
        <f t="shared" ref="Z12:Z14" si="7">10*25.4</f>
        <v>254</v>
      </c>
      <c r="AA12">
        <f t="shared" si="6"/>
        <v>255</v>
      </c>
      <c r="AB12">
        <v>0.4</v>
      </c>
      <c r="AC12">
        <v>5</v>
      </c>
    </row>
    <row r="13" spans="1:29" s="1" customFormat="1" x14ac:dyDescent="0.3">
      <c r="A13" s="1" t="s">
        <v>40</v>
      </c>
      <c r="B13" s="1" t="s">
        <v>46</v>
      </c>
      <c r="E13" s="1">
        <v>0.84</v>
      </c>
      <c r="F13" s="1">
        <v>897</v>
      </c>
      <c r="G13" s="1">
        <v>1068</v>
      </c>
      <c r="H13">
        <f t="shared" si="0"/>
        <v>42.047244094488192</v>
      </c>
      <c r="I13" s="1">
        <v>0.23300000000000001</v>
      </c>
      <c r="J13" s="1">
        <v>-4.3999999999999997E-2</v>
      </c>
      <c r="L13" s="1">
        <v>400</v>
      </c>
      <c r="M13" s="1">
        <v>476</v>
      </c>
      <c r="N13" s="1">
        <v>7</v>
      </c>
      <c r="O13" s="1">
        <v>2.4199999999999999E-2</v>
      </c>
      <c r="P13" s="1">
        <v>2.9409999999999998</v>
      </c>
      <c r="R13" s="1" t="s">
        <v>42</v>
      </c>
      <c r="S13" s="1" t="s">
        <v>29</v>
      </c>
      <c r="T13" s="1" t="s">
        <v>43</v>
      </c>
      <c r="U13" s="1" t="s">
        <v>44</v>
      </c>
      <c r="V13">
        <f t="shared" si="1"/>
        <v>1068</v>
      </c>
      <c r="W13">
        <f t="shared" si="2"/>
        <v>476</v>
      </c>
      <c r="X13">
        <f t="shared" si="3"/>
        <v>477</v>
      </c>
      <c r="Y13">
        <f t="shared" si="4"/>
        <v>3.5370541919058174</v>
      </c>
      <c r="Z13" s="1">
        <f t="shared" si="7"/>
        <v>254</v>
      </c>
      <c r="AA13">
        <f t="shared" si="6"/>
        <v>255</v>
      </c>
      <c r="AB13">
        <v>0.4</v>
      </c>
      <c r="AC13">
        <v>5</v>
      </c>
    </row>
    <row r="14" spans="1:29" s="1" customFormat="1" x14ac:dyDescent="0.3">
      <c r="A14" s="1" t="s">
        <v>40</v>
      </c>
      <c r="B14" s="1" t="s">
        <v>47</v>
      </c>
      <c r="C14" s="1">
        <v>0.9</v>
      </c>
      <c r="D14" s="1">
        <v>800</v>
      </c>
      <c r="E14" s="1">
        <v>0.83</v>
      </c>
      <c r="G14" s="1">
        <v>889</v>
      </c>
      <c r="H14">
        <f t="shared" si="0"/>
        <v>35</v>
      </c>
      <c r="I14" s="1">
        <v>0.24</v>
      </c>
      <c r="J14" s="1">
        <v>0</v>
      </c>
      <c r="L14" s="1">
        <v>420</v>
      </c>
      <c r="M14" s="1">
        <v>506</v>
      </c>
      <c r="N14" s="1">
        <v>11</v>
      </c>
      <c r="O14" s="1">
        <v>1.9800000000000002E-2</v>
      </c>
      <c r="P14" s="1">
        <v>2.9860000000000002</v>
      </c>
      <c r="R14" s="1" t="s">
        <v>42</v>
      </c>
      <c r="S14" s="1" t="s">
        <v>29</v>
      </c>
      <c r="T14" s="1" t="s">
        <v>43</v>
      </c>
      <c r="U14" s="1" t="s">
        <v>44</v>
      </c>
      <c r="V14">
        <f t="shared" si="1"/>
        <v>889</v>
      </c>
      <c r="W14">
        <f t="shared" si="2"/>
        <v>506</v>
      </c>
      <c r="X14">
        <f t="shared" si="3"/>
        <v>507</v>
      </c>
      <c r="Y14">
        <f t="shared" si="4"/>
        <v>2.2697629265888741</v>
      </c>
      <c r="Z14" s="1">
        <f t="shared" si="7"/>
        <v>254</v>
      </c>
      <c r="AA14">
        <f t="shared" si="6"/>
        <v>255</v>
      </c>
      <c r="AB14">
        <v>0.4</v>
      </c>
      <c r="AC14">
        <v>5</v>
      </c>
    </row>
    <row r="15" spans="1:29" x14ac:dyDescent="0.3">
      <c r="A15" t="s">
        <v>40</v>
      </c>
      <c r="B15" t="s">
        <v>48</v>
      </c>
      <c r="C15">
        <v>0.84</v>
      </c>
      <c r="D15">
        <v>975</v>
      </c>
      <c r="G15">
        <v>1161</v>
      </c>
      <c r="H15">
        <f t="shared" si="0"/>
        <v>45.708661417322837</v>
      </c>
      <c r="I15">
        <v>0.6</v>
      </c>
      <c r="J15">
        <v>0</v>
      </c>
      <c r="K15">
        <v>640</v>
      </c>
      <c r="M15">
        <v>762</v>
      </c>
      <c r="N15">
        <v>13</v>
      </c>
      <c r="O15">
        <v>1.35E-2</v>
      </c>
      <c r="P15">
        <v>2.92</v>
      </c>
      <c r="V15">
        <f t="shared" si="1"/>
        <v>1161</v>
      </c>
      <c r="W15">
        <f t="shared" si="2"/>
        <v>762</v>
      </c>
      <c r="X15">
        <f t="shared" si="3"/>
        <v>763</v>
      </c>
      <c r="Y15">
        <f t="shared" si="4"/>
        <v>0.77908362865776815</v>
      </c>
      <c r="Z15" s="1">
        <f>W15</f>
        <v>762</v>
      </c>
      <c r="AA15">
        <f t="shared" si="6"/>
        <v>763</v>
      </c>
      <c r="AB15">
        <v>0.4</v>
      </c>
      <c r="AC15">
        <v>5</v>
      </c>
    </row>
    <row r="16" spans="1:29" x14ac:dyDescent="0.3">
      <c r="A16" t="s">
        <v>40</v>
      </c>
      <c r="B16" t="s">
        <v>49</v>
      </c>
      <c r="C16">
        <v>0.9</v>
      </c>
      <c r="D16">
        <v>1232</v>
      </c>
      <c r="G16">
        <v>1369</v>
      </c>
      <c r="H16">
        <f t="shared" si="0"/>
        <v>53.897637795275593</v>
      </c>
      <c r="I16">
        <v>0.307</v>
      </c>
      <c r="J16">
        <v>-0.77</v>
      </c>
      <c r="M16">
        <v>289</v>
      </c>
      <c r="N16">
        <v>7</v>
      </c>
      <c r="O16">
        <v>2.7099999999999999E-2</v>
      </c>
      <c r="P16">
        <v>2.88598</v>
      </c>
      <c r="V16">
        <f t="shared" si="1"/>
        <v>1369</v>
      </c>
      <c r="W16">
        <f t="shared" si="2"/>
        <v>289</v>
      </c>
      <c r="X16">
        <f t="shared" si="3"/>
        <v>290</v>
      </c>
      <c r="Y16">
        <f t="shared" si="4"/>
        <v>2.6844743541174449</v>
      </c>
      <c r="Z16" s="1">
        <f t="shared" ref="Z16:Z20" si="8">W16</f>
        <v>289</v>
      </c>
      <c r="AA16">
        <f t="shared" si="6"/>
        <v>290</v>
      </c>
      <c r="AB16">
        <v>0.4</v>
      </c>
      <c r="AC16">
        <v>5</v>
      </c>
    </row>
    <row r="17" spans="1:29" x14ac:dyDescent="0.3">
      <c r="A17" t="s">
        <v>40</v>
      </c>
      <c r="B17" t="s">
        <v>50</v>
      </c>
      <c r="G17">
        <v>1272</v>
      </c>
      <c r="H17">
        <f t="shared" si="0"/>
        <v>50.078740157480318</v>
      </c>
      <c r="I17">
        <v>0.22720000000000001</v>
      </c>
      <c r="J17">
        <v>-0.79310000000000003</v>
      </c>
      <c r="M17">
        <v>910</v>
      </c>
      <c r="N17">
        <v>15</v>
      </c>
      <c r="O17">
        <v>2.4E-2</v>
      </c>
      <c r="P17">
        <v>2.86</v>
      </c>
      <c r="V17">
        <f t="shared" si="1"/>
        <v>1272</v>
      </c>
      <c r="W17">
        <f t="shared" si="2"/>
        <v>910</v>
      </c>
      <c r="X17">
        <f t="shared" si="3"/>
        <v>911</v>
      </c>
      <c r="Y17">
        <f t="shared" si="4"/>
        <v>1.8046771483056934</v>
      </c>
      <c r="Z17" s="1">
        <f t="shared" si="8"/>
        <v>910</v>
      </c>
      <c r="AA17">
        <f t="shared" si="6"/>
        <v>911</v>
      </c>
      <c r="AB17">
        <v>0.4</v>
      </c>
      <c r="AC17">
        <v>5</v>
      </c>
    </row>
    <row r="18" spans="1:29" x14ac:dyDescent="0.3">
      <c r="A18" t="s">
        <v>51</v>
      </c>
      <c r="B18" t="s">
        <v>52</v>
      </c>
      <c r="E18">
        <v>0.78</v>
      </c>
      <c r="F18">
        <v>211</v>
      </c>
      <c r="G18">
        <v>271</v>
      </c>
      <c r="H18">
        <f t="shared" si="0"/>
        <v>10.669291338582678</v>
      </c>
      <c r="I18">
        <v>0.14749999999999999</v>
      </c>
      <c r="J18">
        <v>-4.4786000000000001</v>
      </c>
      <c r="M18">
        <v>175</v>
      </c>
      <c r="N18">
        <v>27</v>
      </c>
      <c r="O18">
        <v>2.7689999999999999E-2</v>
      </c>
      <c r="P18">
        <v>3.0033599999999998</v>
      </c>
      <c r="V18">
        <f t="shared" si="1"/>
        <v>271</v>
      </c>
      <c r="W18">
        <f t="shared" si="2"/>
        <v>175</v>
      </c>
      <c r="X18">
        <f t="shared" si="3"/>
        <v>176</v>
      </c>
      <c r="Y18">
        <f t="shared" si="4"/>
        <v>1.6225056252215129</v>
      </c>
      <c r="Z18" s="1">
        <f t="shared" si="8"/>
        <v>175</v>
      </c>
      <c r="AA18">
        <f t="shared" si="6"/>
        <v>176</v>
      </c>
      <c r="AB18">
        <v>0.4</v>
      </c>
      <c r="AC18">
        <v>5</v>
      </c>
    </row>
    <row r="19" spans="1:29" x14ac:dyDescent="0.3">
      <c r="A19" t="s">
        <v>53</v>
      </c>
      <c r="B19" t="s">
        <v>54</v>
      </c>
      <c r="C19">
        <v>0.92</v>
      </c>
      <c r="D19">
        <v>709</v>
      </c>
      <c r="G19">
        <v>771</v>
      </c>
      <c r="H19">
        <f t="shared" si="0"/>
        <v>30.354330708661418</v>
      </c>
      <c r="I19">
        <v>0.372</v>
      </c>
      <c r="J19">
        <v>-0.51</v>
      </c>
      <c r="K19">
        <v>450</v>
      </c>
      <c r="M19">
        <v>489</v>
      </c>
      <c r="N19">
        <v>31</v>
      </c>
      <c r="O19">
        <v>0.19439999999999999</v>
      </c>
      <c r="P19">
        <v>2.4041199999999998</v>
      </c>
      <c r="V19">
        <f t="shared" si="1"/>
        <v>771</v>
      </c>
      <c r="W19">
        <f t="shared" si="2"/>
        <v>489</v>
      </c>
      <c r="X19">
        <f t="shared" si="3"/>
        <v>490</v>
      </c>
      <c r="Y19">
        <f t="shared" si="4"/>
        <v>0.56686179546378124</v>
      </c>
      <c r="Z19" s="1">
        <f t="shared" si="8"/>
        <v>489</v>
      </c>
      <c r="AA19">
        <f t="shared" si="6"/>
        <v>490</v>
      </c>
      <c r="AB19">
        <v>0.4</v>
      </c>
      <c r="AC19">
        <v>5</v>
      </c>
    </row>
    <row r="20" spans="1:29" x14ac:dyDescent="0.3">
      <c r="A20" t="s">
        <v>53</v>
      </c>
      <c r="B20" t="s">
        <v>55</v>
      </c>
      <c r="G20">
        <v>340</v>
      </c>
      <c r="H20">
        <f t="shared" si="0"/>
        <v>13.385826771653544</v>
      </c>
      <c r="I20">
        <v>0.28999999999999998</v>
      </c>
      <c r="J20">
        <v>-1.37</v>
      </c>
      <c r="M20">
        <v>200</v>
      </c>
      <c r="N20">
        <v>8</v>
      </c>
      <c r="O20">
        <v>8.4200000000000004E-3</v>
      </c>
      <c r="P20">
        <v>3.2469600000000001</v>
      </c>
      <c r="V20">
        <f t="shared" si="1"/>
        <v>340</v>
      </c>
      <c r="W20">
        <f t="shared" si="2"/>
        <v>200</v>
      </c>
      <c r="X20">
        <f t="shared" si="3"/>
        <v>201</v>
      </c>
      <c r="Y20">
        <f t="shared" si="4"/>
        <v>2.514658493551285</v>
      </c>
      <c r="Z20" s="1">
        <f t="shared" si="8"/>
        <v>200</v>
      </c>
      <c r="AA20">
        <f t="shared" si="6"/>
        <v>201</v>
      </c>
      <c r="AB20">
        <v>0.4</v>
      </c>
      <c r="AC20">
        <v>5</v>
      </c>
    </row>
    <row r="21" spans="1:29" s="1" customFormat="1" x14ac:dyDescent="0.3">
      <c r="A21" s="1" t="s">
        <v>56</v>
      </c>
      <c r="B21" s="1" t="s">
        <v>57</v>
      </c>
      <c r="G21" s="1">
        <v>609</v>
      </c>
      <c r="H21">
        <f t="shared" si="0"/>
        <v>23.976377952755907</v>
      </c>
      <c r="I21" s="1">
        <v>0.3</v>
      </c>
      <c r="J21" s="1">
        <v>-0.14000000000000001</v>
      </c>
      <c r="M21" s="1">
        <v>325</v>
      </c>
      <c r="N21" s="1">
        <v>13</v>
      </c>
      <c r="O21" s="1">
        <v>1.085E-2</v>
      </c>
      <c r="P21" s="1">
        <v>3.089</v>
      </c>
      <c r="R21" s="1" t="s">
        <v>58</v>
      </c>
      <c r="S21" s="1" t="s">
        <v>59</v>
      </c>
      <c r="T21" s="1" t="s">
        <v>60</v>
      </c>
      <c r="U21" s="1" t="s">
        <v>31</v>
      </c>
      <c r="V21">
        <f t="shared" si="1"/>
        <v>609</v>
      </c>
      <c r="W21">
        <f t="shared" si="2"/>
        <v>325</v>
      </c>
      <c r="X21">
        <f t="shared" si="3"/>
        <v>326</v>
      </c>
      <c r="Y21">
        <f t="shared" si="4"/>
        <v>1.5581672573155363</v>
      </c>
      <c r="Z21" s="1">
        <f>11*25.4</f>
        <v>279.39999999999998</v>
      </c>
      <c r="AA21">
        <f t="shared" si="6"/>
        <v>280.39999999999998</v>
      </c>
      <c r="AB21">
        <v>0.4</v>
      </c>
      <c r="AC21">
        <v>5</v>
      </c>
    </row>
    <row r="22" spans="1:29" s="1" customFormat="1" x14ac:dyDescent="0.3">
      <c r="A22" s="1" t="s">
        <v>61</v>
      </c>
      <c r="B22" s="1" t="s">
        <v>62</v>
      </c>
      <c r="C22" s="1">
        <v>0.92</v>
      </c>
      <c r="D22" s="1">
        <v>342</v>
      </c>
      <c r="G22" s="1">
        <v>372</v>
      </c>
      <c r="H22">
        <f t="shared" si="0"/>
        <v>14.645669291338583</v>
      </c>
      <c r="I22" s="1">
        <v>0.56399999999999995</v>
      </c>
      <c r="J22" s="1">
        <v>-0.36</v>
      </c>
      <c r="K22" s="1">
        <v>183</v>
      </c>
      <c r="M22" s="1">
        <v>199</v>
      </c>
      <c r="N22" s="1">
        <v>6</v>
      </c>
      <c r="O22" s="1">
        <v>8.6999999999999994E-3</v>
      </c>
      <c r="P22" s="1">
        <v>3.21</v>
      </c>
      <c r="R22" s="1" t="s">
        <v>63</v>
      </c>
      <c r="S22" s="1" t="s">
        <v>29</v>
      </c>
      <c r="T22" s="1" t="s">
        <v>64</v>
      </c>
      <c r="U22" s="1" t="s">
        <v>65</v>
      </c>
      <c r="V22">
        <f t="shared" si="1"/>
        <v>372</v>
      </c>
      <c r="W22">
        <f t="shared" si="2"/>
        <v>199</v>
      </c>
      <c r="X22">
        <f t="shared" si="3"/>
        <v>200</v>
      </c>
      <c r="Y22">
        <f t="shared" si="4"/>
        <v>1.6828359846956942</v>
      </c>
      <c r="Z22" s="1">
        <f>7*25.4</f>
        <v>177.79999999999998</v>
      </c>
      <c r="AA22">
        <f t="shared" si="6"/>
        <v>178.79999999999998</v>
      </c>
      <c r="AB22">
        <v>0.4</v>
      </c>
      <c r="AC22">
        <v>5</v>
      </c>
    </row>
    <row r="23" spans="1:29" x14ac:dyDescent="0.3">
      <c r="A23" t="s">
        <v>61</v>
      </c>
      <c r="B23" t="s">
        <v>66</v>
      </c>
      <c r="C23">
        <v>0.85</v>
      </c>
      <c r="D23">
        <v>227</v>
      </c>
      <c r="G23">
        <v>267</v>
      </c>
      <c r="H23">
        <f t="shared" si="0"/>
        <v>10.511811023622048</v>
      </c>
      <c r="I23">
        <v>1.3</v>
      </c>
      <c r="J23">
        <v>-1.1000000000000001</v>
      </c>
      <c r="K23">
        <v>175</v>
      </c>
      <c r="M23">
        <v>206</v>
      </c>
      <c r="N23">
        <v>5</v>
      </c>
      <c r="O23">
        <v>1.67E-2</v>
      </c>
      <c r="P23">
        <v>2.96</v>
      </c>
      <c r="V23">
        <f t="shared" si="1"/>
        <v>267</v>
      </c>
      <c r="W23">
        <f t="shared" si="2"/>
        <v>206</v>
      </c>
      <c r="X23">
        <f t="shared" si="3"/>
        <v>207</v>
      </c>
      <c r="Y23">
        <f t="shared" si="4"/>
        <v>0.86279488780991498</v>
      </c>
      <c r="Z23">
        <f>W23</f>
        <v>206</v>
      </c>
      <c r="AA23">
        <f t="shared" si="6"/>
        <v>207</v>
      </c>
      <c r="AB23">
        <v>0.4</v>
      </c>
      <c r="AC23">
        <v>5</v>
      </c>
    </row>
    <row r="24" spans="1:29" s="1" customFormat="1" x14ac:dyDescent="0.3">
      <c r="A24" s="1" t="s">
        <v>61</v>
      </c>
      <c r="B24" s="1" t="s">
        <v>67</v>
      </c>
      <c r="C24" s="1">
        <v>0.9</v>
      </c>
      <c r="D24" s="1">
        <v>303</v>
      </c>
      <c r="G24" s="1">
        <v>337</v>
      </c>
      <c r="H24">
        <f t="shared" si="0"/>
        <v>13.267716535433072</v>
      </c>
      <c r="I24" s="1">
        <v>0.75555000000000005</v>
      </c>
      <c r="J24" s="1">
        <v>-0.13500000000000001</v>
      </c>
      <c r="K24" s="1">
        <v>148</v>
      </c>
      <c r="M24" s="1">
        <v>164</v>
      </c>
      <c r="N24" s="1">
        <v>5</v>
      </c>
      <c r="O24" s="1">
        <v>1.136E-2</v>
      </c>
      <c r="P24" s="1">
        <v>3.21082</v>
      </c>
      <c r="R24" s="1" t="s">
        <v>68</v>
      </c>
      <c r="S24" s="1" t="s">
        <v>29</v>
      </c>
      <c r="T24" s="1" t="s">
        <v>69</v>
      </c>
      <c r="U24" s="1" t="s">
        <v>31</v>
      </c>
      <c r="V24">
        <f t="shared" si="1"/>
        <v>337</v>
      </c>
      <c r="W24">
        <f t="shared" si="2"/>
        <v>164</v>
      </c>
      <c r="X24">
        <f t="shared" si="3"/>
        <v>165</v>
      </c>
      <c r="Y24">
        <f t="shared" si="4"/>
        <v>1.4845256490674203</v>
      </c>
      <c r="Z24" s="1">
        <f>7*25.4</f>
        <v>177.79999999999998</v>
      </c>
      <c r="AA24">
        <f t="shared" si="6"/>
        <v>178.79999999999998</v>
      </c>
      <c r="AB24">
        <v>0.4</v>
      </c>
      <c r="AC24">
        <v>5</v>
      </c>
    </row>
    <row r="25" spans="1:29" s="1" customFormat="1" x14ac:dyDescent="0.3">
      <c r="A25" s="1" t="s">
        <v>61</v>
      </c>
      <c r="B25" s="1" t="s">
        <v>70</v>
      </c>
      <c r="C25" s="1">
        <v>0.9</v>
      </c>
      <c r="D25" s="1">
        <v>492</v>
      </c>
      <c r="G25" s="1">
        <v>547</v>
      </c>
      <c r="H25">
        <f t="shared" si="0"/>
        <v>21.535433070866144</v>
      </c>
      <c r="I25" s="1">
        <v>0.53800000000000003</v>
      </c>
      <c r="J25" s="1">
        <v>-0.44600000000000001</v>
      </c>
      <c r="K25" s="1">
        <v>238</v>
      </c>
      <c r="M25" s="1">
        <v>264</v>
      </c>
      <c r="N25" s="1">
        <v>6</v>
      </c>
      <c r="O25" s="1">
        <v>1.136E-2</v>
      </c>
      <c r="P25" s="1">
        <v>3.21082</v>
      </c>
      <c r="R25" s="1" t="s">
        <v>71</v>
      </c>
      <c r="S25" s="1" t="s">
        <v>29</v>
      </c>
      <c r="T25" s="1" t="s">
        <v>72</v>
      </c>
      <c r="U25" s="1" t="s">
        <v>31</v>
      </c>
      <c r="V25">
        <f t="shared" si="1"/>
        <v>547</v>
      </c>
      <c r="W25">
        <f t="shared" si="2"/>
        <v>264</v>
      </c>
      <c r="X25">
        <f t="shared" si="3"/>
        <v>265</v>
      </c>
      <c r="Y25">
        <f t="shared" si="4"/>
        <v>1.7641626307962295</v>
      </c>
      <c r="Z25" s="1">
        <f>10*25.4</f>
        <v>254</v>
      </c>
      <c r="AA25">
        <f t="shared" si="6"/>
        <v>255</v>
      </c>
      <c r="AB25">
        <v>0.4</v>
      </c>
      <c r="AC25">
        <v>5</v>
      </c>
    </row>
    <row r="26" spans="1:29" x14ac:dyDescent="0.3">
      <c r="A26" t="s">
        <v>73</v>
      </c>
      <c r="B26" t="s">
        <v>74</v>
      </c>
      <c r="C26">
        <v>1</v>
      </c>
      <c r="E26">
        <v>0.87</v>
      </c>
      <c r="F26">
        <v>251</v>
      </c>
      <c r="G26">
        <v>289</v>
      </c>
      <c r="H26">
        <f t="shared" si="0"/>
        <v>11.377952755905513</v>
      </c>
      <c r="I26">
        <v>0.442</v>
      </c>
      <c r="J26">
        <v>-0.75600000000000001</v>
      </c>
      <c r="K26">
        <v>170</v>
      </c>
      <c r="M26">
        <v>170</v>
      </c>
      <c r="N26">
        <v>10</v>
      </c>
      <c r="O26">
        <v>2.4309999999999998E-2</v>
      </c>
      <c r="P26">
        <v>2.9693100000000001</v>
      </c>
      <c r="V26">
        <f t="shared" si="1"/>
        <v>289</v>
      </c>
      <c r="W26">
        <f t="shared" si="2"/>
        <v>170</v>
      </c>
      <c r="X26">
        <f t="shared" si="3"/>
        <v>171</v>
      </c>
      <c r="Y26">
        <f t="shared" si="4"/>
        <v>1.3448850629927422</v>
      </c>
      <c r="Z26">
        <f>W26</f>
        <v>170</v>
      </c>
      <c r="AA26">
        <f t="shared" si="6"/>
        <v>171</v>
      </c>
      <c r="AB26">
        <v>0.4</v>
      </c>
      <c r="AC26">
        <v>5</v>
      </c>
    </row>
    <row r="27" spans="1:29" s="1" customFormat="1" x14ac:dyDescent="0.3">
      <c r="A27" s="1" t="s">
        <v>73</v>
      </c>
      <c r="B27" s="1" t="s">
        <v>75</v>
      </c>
      <c r="C27" s="1">
        <v>0.97</v>
      </c>
      <c r="E27" s="1">
        <v>0.78</v>
      </c>
      <c r="F27" s="1">
        <v>217</v>
      </c>
      <c r="G27" s="1">
        <v>278</v>
      </c>
      <c r="H27">
        <f t="shared" si="0"/>
        <v>10.94488188976378</v>
      </c>
      <c r="I27" s="1">
        <v>1.653</v>
      </c>
      <c r="J27" s="1">
        <v>-0.28999999999999998</v>
      </c>
      <c r="K27" s="1">
        <v>190</v>
      </c>
      <c r="M27" s="1">
        <v>196</v>
      </c>
      <c r="N27" s="1">
        <v>6</v>
      </c>
      <c r="O27" s="1">
        <v>1.0449999999999999E-2</v>
      </c>
      <c r="P27" s="1">
        <v>3.3187099999999998</v>
      </c>
      <c r="R27" s="1" t="s">
        <v>76</v>
      </c>
      <c r="S27" s="1" t="s">
        <v>29</v>
      </c>
      <c r="T27" s="1" t="s">
        <v>77</v>
      </c>
      <c r="U27" s="1" t="s">
        <v>31</v>
      </c>
      <c r="V27">
        <f t="shared" si="1"/>
        <v>278</v>
      </c>
      <c r="W27">
        <f t="shared" si="2"/>
        <v>196</v>
      </c>
      <c r="X27">
        <f t="shared" si="3"/>
        <v>197</v>
      </c>
      <c r="Y27">
        <f t="shared" si="4"/>
        <v>0.57417997299961976</v>
      </c>
      <c r="Z27" s="1">
        <f>12*25.4</f>
        <v>304.79999999999995</v>
      </c>
      <c r="AA27">
        <f t="shared" si="6"/>
        <v>305.79999999999995</v>
      </c>
      <c r="AB27">
        <v>0.4</v>
      </c>
      <c r="AC27">
        <v>5</v>
      </c>
    </row>
    <row r="28" spans="1:29" s="1" customFormat="1" x14ac:dyDescent="0.3">
      <c r="A28" s="1" t="s">
        <v>73</v>
      </c>
      <c r="B28" s="1" t="s">
        <v>78</v>
      </c>
      <c r="C28" s="1">
        <v>0.91</v>
      </c>
      <c r="D28" s="1">
        <v>512</v>
      </c>
      <c r="G28" s="1">
        <v>563</v>
      </c>
      <c r="H28">
        <f t="shared" si="0"/>
        <v>22.165354330708663</v>
      </c>
      <c r="I28" s="1">
        <v>0.28799999999999998</v>
      </c>
      <c r="J28" s="1">
        <v>-0.80900000000000005</v>
      </c>
      <c r="K28" s="1">
        <v>340</v>
      </c>
      <c r="M28" s="1">
        <v>374</v>
      </c>
      <c r="N28" s="1">
        <v>22</v>
      </c>
      <c r="O28" s="1">
        <v>1.3599999999999999E-2</v>
      </c>
      <c r="P28" s="1">
        <v>3.109</v>
      </c>
      <c r="R28" s="1" t="s">
        <v>76</v>
      </c>
      <c r="S28" s="1" t="s">
        <v>29</v>
      </c>
      <c r="T28" s="1" t="s">
        <v>77</v>
      </c>
      <c r="U28" s="1" t="s">
        <v>31</v>
      </c>
      <c r="V28">
        <f t="shared" si="1"/>
        <v>563</v>
      </c>
      <c r="W28">
        <f t="shared" si="2"/>
        <v>374</v>
      </c>
      <c r="X28">
        <f t="shared" si="3"/>
        <v>375</v>
      </c>
      <c r="Y28">
        <f t="shared" si="4"/>
        <v>1.0024339715374317</v>
      </c>
      <c r="Z28" s="1">
        <f>12*25.4</f>
        <v>304.79999999999995</v>
      </c>
      <c r="AA28">
        <f t="shared" si="6"/>
        <v>305.79999999999995</v>
      </c>
      <c r="AB28">
        <v>0.4</v>
      </c>
      <c r="AC28">
        <v>5</v>
      </c>
    </row>
    <row r="29" spans="1:29" s="1" customFormat="1" x14ac:dyDescent="0.3">
      <c r="A29" s="1" t="s">
        <v>79</v>
      </c>
      <c r="B29" s="1" t="s">
        <v>80</v>
      </c>
      <c r="E29" s="1">
        <v>0.82</v>
      </c>
      <c r="G29" s="1">
        <v>506</v>
      </c>
      <c r="H29">
        <f t="shared" si="0"/>
        <v>19.921259842519685</v>
      </c>
      <c r="I29" s="1">
        <v>7.4999999999999997E-2</v>
      </c>
      <c r="J29" s="1">
        <v>-6.5</v>
      </c>
      <c r="L29" s="1">
        <v>220</v>
      </c>
      <c r="M29" s="1">
        <v>268</v>
      </c>
      <c r="N29" s="1">
        <v>25</v>
      </c>
      <c r="O29" s="1">
        <v>0.02</v>
      </c>
      <c r="P29" s="1">
        <v>2.99</v>
      </c>
      <c r="Q29" s="1" t="s">
        <v>81</v>
      </c>
      <c r="V29">
        <f t="shared" si="1"/>
        <v>506</v>
      </c>
      <c r="W29">
        <f t="shared" si="2"/>
        <v>268</v>
      </c>
      <c r="X29">
        <f t="shared" si="3"/>
        <v>269</v>
      </c>
      <c r="Y29">
        <f t="shared" si="4"/>
        <v>3.4239950497333114</v>
      </c>
      <c r="AA29">
        <f t="shared" si="6"/>
        <v>1</v>
      </c>
      <c r="AB29">
        <v>0.4</v>
      </c>
      <c r="AC29">
        <v>5</v>
      </c>
    </row>
    <row r="30" spans="1:29" x14ac:dyDescent="0.3">
      <c r="A30" t="s">
        <v>82</v>
      </c>
      <c r="B30" t="s">
        <v>83</v>
      </c>
      <c r="C30">
        <v>0.89</v>
      </c>
      <c r="D30">
        <v>1236</v>
      </c>
      <c r="G30">
        <v>1389</v>
      </c>
      <c r="H30">
        <f t="shared" si="0"/>
        <v>54.685039370078741</v>
      </c>
      <c r="I30">
        <v>0.26</v>
      </c>
      <c r="J30">
        <v>-0.71</v>
      </c>
      <c r="K30">
        <v>780</v>
      </c>
      <c r="M30">
        <v>876</v>
      </c>
      <c r="N30">
        <v>19</v>
      </c>
      <c r="O30">
        <v>6.1700000000000001E-3</v>
      </c>
      <c r="P30">
        <v>3.0109499999999998</v>
      </c>
      <c r="V30">
        <f t="shared" si="1"/>
        <v>1389</v>
      </c>
      <c r="W30">
        <f t="shared" si="2"/>
        <v>876</v>
      </c>
      <c r="X30">
        <f t="shared" si="3"/>
        <v>877</v>
      </c>
      <c r="Y30">
        <f t="shared" si="4"/>
        <v>1.2699768166614354</v>
      </c>
      <c r="Z30">
        <f>W30</f>
        <v>876</v>
      </c>
      <c r="AA30">
        <f t="shared" si="6"/>
        <v>877</v>
      </c>
      <c r="AB30">
        <v>0.4</v>
      </c>
      <c r="AC30">
        <v>5</v>
      </c>
    </row>
  </sheetData>
  <pageMargins left="0.75" right="0.75" top="1" bottom="1" header="0.5" footer="0.5"/>
  <ignoredErrors>
    <ignoredError sqref="Z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William Harford</cp:lastModifiedBy>
  <dcterms:created xsi:type="dcterms:W3CDTF">2020-06-29T21:53:21Z</dcterms:created>
  <dcterms:modified xsi:type="dcterms:W3CDTF">2020-07-06T16:31:56Z</dcterms:modified>
</cp:coreProperties>
</file>