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640" windowHeight="1612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5" i="1"/>
  <c r="O6"/>
  <c r="O13"/>
  <c r="D29"/>
  <c r="D43"/>
  <c r="D30"/>
  <c r="D44"/>
  <c r="D48"/>
  <c r="O9"/>
  <c r="O15"/>
  <c r="O8"/>
  <c r="O16"/>
  <c r="O17"/>
  <c r="O23"/>
  <c r="O25"/>
  <c r="O26"/>
  <c r="O27"/>
  <c r="O22"/>
  <c r="O20"/>
  <c r="O19"/>
  <c r="N5"/>
  <c r="N6"/>
  <c r="N13"/>
  <c r="N9"/>
  <c r="N15"/>
  <c r="N8"/>
  <c r="N16"/>
  <c r="N17"/>
  <c r="N23"/>
  <c r="N25"/>
  <c r="N26"/>
  <c r="N27"/>
  <c r="N22"/>
  <c r="N20"/>
  <c r="N19"/>
  <c r="M27"/>
  <c r="M26"/>
  <c r="M25"/>
  <c r="M23"/>
  <c r="M22"/>
  <c r="M19"/>
  <c r="M17"/>
  <c r="M20"/>
  <c r="M16"/>
  <c r="M15"/>
  <c r="M13"/>
  <c r="M9"/>
  <c r="M8"/>
  <c r="M6"/>
  <c r="M5"/>
  <c r="C30"/>
  <c r="B30"/>
  <c r="C29"/>
  <c r="B29"/>
  <c r="C44"/>
  <c r="B44"/>
  <c r="C43"/>
  <c r="B43"/>
  <c r="D49"/>
  <c r="C49"/>
  <c r="B49"/>
  <c r="D41"/>
  <c r="C48"/>
  <c r="B48"/>
  <c r="D47"/>
  <c r="C47"/>
  <c r="B47"/>
  <c r="D46"/>
  <c r="D45"/>
  <c r="D42"/>
  <c r="D40"/>
  <c r="C46"/>
  <c r="C45"/>
  <c r="C42"/>
  <c r="C41"/>
  <c r="C40"/>
  <c r="B46"/>
  <c r="B45"/>
  <c r="B42"/>
  <c r="B41"/>
  <c r="B40"/>
  <c r="J41"/>
  <c r="I41"/>
  <c r="H41"/>
  <c r="J40"/>
  <c r="I40"/>
  <c r="H40"/>
  <c r="J39"/>
  <c r="I39"/>
  <c r="H39"/>
  <c r="J38"/>
  <c r="I38"/>
  <c r="H38"/>
  <c r="J37"/>
  <c r="I37"/>
  <c r="H37"/>
  <c r="D27"/>
  <c r="C27"/>
  <c r="B27"/>
  <c r="D38"/>
  <c r="C38"/>
  <c r="B38"/>
  <c r="H16"/>
  <c r="H20"/>
  <c r="J16"/>
  <c r="J20"/>
  <c r="J21"/>
  <c r="D18"/>
  <c r="J22"/>
  <c r="J42"/>
  <c r="J44"/>
  <c r="J45"/>
  <c r="J46"/>
  <c r="J47"/>
  <c r="J48"/>
  <c r="J49"/>
  <c r="I16"/>
  <c r="I20"/>
  <c r="I21"/>
  <c r="C18"/>
  <c r="I22"/>
  <c r="I42"/>
  <c r="I44"/>
  <c r="I45"/>
  <c r="I46"/>
  <c r="I47"/>
  <c r="I48"/>
  <c r="I49"/>
  <c r="H21"/>
  <c r="B18"/>
  <c r="H22"/>
  <c r="H42"/>
  <c r="H44"/>
  <c r="H45"/>
  <c r="H46"/>
  <c r="H47"/>
  <c r="H48"/>
  <c r="H49"/>
  <c r="C23"/>
  <c r="D23"/>
  <c r="B23"/>
</calcChain>
</file>

<file path=xl/sharedStrings.xml><?xml version="1.0" encoding="utf-8"?>
<sst xmlns="http://schemas.openxmlformats.org/spreadsheetml/2006/main" count="108" uniqueCount="104">
  <si>
    <t>energyUsePerStepPerAgent</t>
    <phoneticPr fontId="2" type="noConversion"/>
  </si>
  <si>
    <t>minNumCritters</t>
    <phoneticPr fontId="2" type="noConversion"/>
  </si>
  <si>
    <t>maxNumCritters</t>
    <phoneticPr fontId="2" type="noConversion"/>
  </si>
  <si>
    <t>avgNumCritters</t>
    <phoneticPr fontId="2" type="noConversion"/>
  </si>
  <si>
    <t>energyUsedPerStep</t>
    <phoneticPr fontId="2" type="noConversion"/>
  </si>
  <si>
    <t>maxSteps</t>
    <phoneticPr fontId="2" type="noConversion"/>
  </si>
  <si>
    <t>foodUnitsUsedPerStep</t>
    <phoneticPr fontId="2" type="noConversion"/>
  </si>
  <si>
    <t>stepsToUseOneFoodUnit</t>
    <phoneticPr fontId="2" type="noConversion"/>
  </si>
  <si>
    <t>foodUnitsRequired(1)</t>
    <phoneticPr fontId="2" type="noConversion"/>
  </si>
  <si>
    <t>foodUnitsRequired(2)</t>
    <phoneticPr fontId="2" type="noConversion"/>
  </si>
  <si>
    <t>stepsToReachMinGrown</t>
    <phoneticPr fontId="2" type="noConversion"/>
  </si>
  <si>
    <t>stepsToReachAvgGrown</t>
    <phoneticPr fontId="2" type="noConversion"/>
  </si>
  <si>
    <t>foodUnitsGrown</t>
    <phoneticPr fontId="2" type="noConversion"/>
  </si>
  <si>
    <t>energyGrown</t>
    <phoneticPr fontId="2" type="noConversion"/>
  </si>
  <si>
    <t>energyGrownPerAgent</t>
    <phoneticPr fontId="2" type="noConversion"/>
  </si>
  <si>
    <t>Energy Budget (per agent)</t>
    <phoneticPr fontId="2" type="noConversion"/>
  </si>
  <si>
    <t>Fitness Budget (per agent)</t>
    <phoneticPr fontId="2" type="noConversion"/>
  </si>
  <si>
    <t>Food-Energy Production (whole world)</t>
    <phoneticPr fontId="2" type="noConversion"/>
  </si>
  <si>
    <t>Green background indicates an estimated parameter (potentially measurable)</t>
    <phoneticPr fontId="2" type="noConversion"/>
  </si>
  <si>
    <t>avgMateEnergyFraction (to offspring)</t>
    <phoneticPr fontId="2" type="noConversion"/>
  </si>
  <si>
    <t>minMateEnergyFraction (to offspring)</t>
    <phoneticPr fontId="2" type="noConversion"/>
  </si>
  <si>
    <t>maxMateEnergyFraction (to offspring)</t>
    <phoneticPr fontId="2" type="noConversion"/>
  </si>
  <si>
    <t>avgEnergyFractionWhenMating</t>
    <phoneticPr fontId="2" type="noConversion"/>
  </si>
  <si>
    <t>minMaxEnergy</t>
    <phoneticPr fontId="2" type="noConversion"/>
  </si>
  <si>
    <t>maxMaxEnergy</t>
    <phoneticPr fontId="2" type="noConversion"/>
  </si>
  <si>
    <t>MaxEnergy</t>
    <phoneticPr fontId="2" type="noConversion"/>
  </si>
  <si>
    <t>EnergyUsedToFight</t>
    <phoneticPr fontId="2" type="noConversion"/>
  </si>
  <si>
    <t>avgFightActivation</t>
    <phoneticPr fontId="2" type="noConversion"/>
  </si>
  <si>
    <t>EnergyUsedToMove</t>
    <phoneticPr fontId="2" type="noConversion"/>
  </si>
  <si>
    <t>EnergyUsedToTurn</t>
    <phoneticPr fontId="2" type="noConversion"/>
  </si>
  <si>
    <t>avgYawMagnitude</t>
    <phoneticPr fontId="2" type="noConversion"/>
  </si>
  <si>
    <t>avgLightActivation</t>
    <phoneticPr fontId="2" type="noConversion"/>
  </si>
  <si>
    <t>avgFocusActivation</t>
    <phoneticPr fontId="2" type="noConversion"/>
  </si>
  <si>
    <t>EnergyUsedToLight</t>
    <phoneticPr fontId="2" type="noConversion"/>
  </si>
  <si>
    <t>EnergyUsedToFocus</t>
    <phoneticPr fontId="2" type="noConversion"/>
  </si>
  <si>
    <t>EnergyAvailToIngest</t>
    <phoneticPr fontId="2" type="noConversion"/>
  </si>
  <si>
    <t>FixedEnergyDrain</t>
    <phoneticPr fontId="2" type="noConversion"/>
  </si>
  <si>
    <t>EnergyUsed</t>
    <phoneticPr fontId="2" type="noConversion"/>
  </si>
  <si>
    <t>Polyworld</t>
    <phoneticPr fontId="2" type="noConversion"/>
  </si>
  <si>
    <t>5xMove,10xTurn</t>
    <phoneticPr fontId="2" type="noConversion"/>
  </si>
  <si>
    <t>fFoodRate</t>
    <phoneticPr fontId="2" type="noConversion"/>
  </si>
  <si>
    <t>maxGrown</t>
    <phoneticPr fontId="2" type="noConversion"/>
  </si>
  <si>
    <t>minGrown</t>
    <phoneticPr fontId="2" type="noConversion"/>
  </si>
  <si>
    <t>avgGrown</t>
    <phoneticPr fontId="2" type="noConversion"/>
  </si>
  <si>
    <t>avgFoodEnergy</t>
    <phoneticPr fontId="2" type="noConversion"/>
  </si>
  <si>
    <t>LifeSpan</t>
    <phoneticPr fontId="2" type="noConversion"/>
  </si>
  <si>
    <t>MaxFoodConsumed</t>
    <phoneticPr fontId="2" type="noConversion"/>
  </si>
  <si>
    <t>mateWait</t>
    <phoneticPr fontId="2" type="noConversion"/>
  </si>
  <si>
    <t>MaxOffspring</t>
    <phoneticPr fontId="2" type="noConversion"/>
  </si>
  <si>
    <t>speed2dpos</t>
  </si>
  <si>
    <t>MaxMovement</t>
    <phoneticPr fontId="2" type="noConversion"/>
  </si>
  <si>
    <t>avgEnergyFractionAtDeath</t>
    <phoneticPr fontId="2" type="noConversion"/>
  </si>
  <si>
    <t>avgNumOffspring</t>
    <phoneticPr fontId="2" type="noConversion"/>
  </si>
  <si>
    <t>EatFitness - Total</t>
    <phoneticPr fontId="2" type="noConversion"/>
  </si>
  <si>
    <t>MateFitness - Total</t>
    <phoneticPr fontId="2" type="noConversion"/>
  </si>
  <si>
    <t>fractionEatenPerStep</t>
    <phoneticPr fontId="2" type="noConversion"/>
  </si>
  <si>
    <t>avgSpeedFractionOfMax</t>
    <phoneticPr fontId="2" type="noConversion"/>
  </si>
  <si>
    <t>MoveFitness - Total</t>
    <phoneticPr fontId="2" type="noConversion"/>
  </si>
  <si>
    <t>EnergyFitness - Total</t>
    <phoneticPr fontId="2" type="noConversion"/>
  </si>
  <si>
    <t>AgeFitness - Total</t>
    <phoneticPr fontId="2" type="noConversion"/>
  </si>
  <si>
    <t>(Varies per agent, use mean)</t>
    <phoneticPr fontId="2" type="noConversion"/>
  </si>
  <si>
    <t>heurFit</t>
    <phoneticPr fontId="2" type="noConversion"/>
  </si>
  <si>
    <t>Total Fitness</t>
    <phoneticPr fontId="2" type="noConversion"/>
  </si>
  <si>
    <t>EatFitness - Fraction</t>
    <phoneticPr fontId="2" type="noConversion"/>
  </si>
  <si>
    <t>MateFitness - Fraction</t>
    <phoneticPr fontId="2" type="noConversion"/>
  </si>
  <si>
    <t>MoveFitness - Fraction</t>
    <phoneticPr fontId="2" type="noConversion"/>
  </si>
  <si>
    <t>EnergyFitness - Fraction</t>
    <phoneticPr fontId="2" type="noConversion"/>
  </si>
  <si>
    <t>AgeFitness - Fraction</t>
    <phoneticPr fontId="2" type="noConversion"/>
  </si>
  <si>
    <t>Fitness Fraction</t>
    <phoneticPr fontId="2" type="noConversion"/>
  </si>
  <si>
    <t>EnergyUsedToEat</t>
    <phoneticPr fontId="2" type="noConversion"/>
  </si>
  <si>
    <t>EnergyUsedToMate</t>
    <phoneticPr fontId="2" type="noConversion"/>
  </si>
  <si>
    <t>gEat2Energy</t>
    <phoneticPr fontId="2" type="noConversion"/>
  </si>
  <si>
    <t>gMate2Energy</t>
    <phoneticPr fontId="2" type="noConversion"/>
  </si>
  <si>
    <t>gFight2Energy</t>
    <phoneticPr fontId="2" type="noConversion"/>
  </si>
  <si>
    <t>gSpeed2Energy</t>
    <phoneticPr fontId="2" type="noConversion"/>
  </si>
  <si>
    <t>old</t>
    <phoneticPr fontId="2" type="noConversion"/>
  </si>
  <si>
    <t>gYaw2Energy</t>
    <phoneticPr fontId="2" type="noConversion"/>
  </si>
  <si>
    <t>gLight2Energy</t>
    <phoneticPr fontId="2" type="noConversion"/>
  </si>
  <si>
    <t>gFocus2Energy</t>
    <phoneticPr fontId="2" type="noConversion"/>
  </si>
  <si>
    <t>gMaxSynapse2Energy</t>
    <phoneticPr fontId="2" type="noConversion"/>
  </si>
  <si>
    <t>gFixedEnergyDrain</t>
    <phoneticPr fontId="2" type="noConversion"/>
  </si>
  <si>
    <t>gMaxNeur2Energy</t>
    <phoneticPr fontId="2" type="noConversion"/>
  </si>
  <si>
    <t>minMaxSpeed</t>
    <phoneticPr fontId="2" type="noConversion"/>
  </si>
  <si>
    <t>maxMaxSpeed</t>
    <phoneticPr fontId="2" type="noConversion"/>
  </si>
  <si>
    <t>gMinCritterSize</t>
  </si>
  <si>
    <t>gMaxCritterSize</t>
    <phoneticPr fontId="2" type="noConversion"/>
  </si>
  <si>
    <t>Size</t>
    <phoneticPr fontId="2" type="noConversion"/>
  </si>
  <si>
    <t>MaxSpeed</t>
    <phoneticPr fontId="2" type="noConversion"/>
  </si>
  <si>
    <t>gMaxSizePenalty</t>
  </si>
  <si>
    <t>fSpeed2Energy</t>
    <phoneticPr fontId="2" type="noConversion"/>
  </si>
  <si>
    <t>fYaw2Energy</t>
    <phoneticPr fontId="2" type="noConversion"/>
  </si>
  <si>
    <t>minFoodEnergy</t>
    <phoneticPr fontId="2" type="noConversion"/>
  </si>
  <si>
    <t>maxFoodEnergy</t>
    <phoneticPr fontId="2" type="noConversion"/>
  </si>
  <si>
    <t>eat2consume</t>
    <phoneticPr fontId="2" type="noConversion"/>
  </si>
  <si>
    <t>eatFitnessParam</t>
    <phoneticPr fontId="2" type="noConversion"/>
  </si>
  <si>
    <t>mateFitnessParam</t>
    <phoneticPr fontId="2" type="noConversion"/>
  </si>
  <si>
    <t>moveFitnessParam</t>
    <phoneticPr fontId="2" type="noConversion"/>
  </si>
  <si>
    <t>energyFitnessParam</t>
    <phoneticPr fontId="2" type="noConversion"/>
  </si>
  <si>
    <t>ageFitnessParam</t>
    <phoneticPr fontId="2" type="noConversion"/>
  </si>
  <si>
    <t>fractionReachMaxAge</t>
    <phoneticPr fontId="2" type="noConversion"/>
  </si>
  <si>
    <t>fractionTimeEating</t>
    <phoneticPr fontId="2" type="noConversion"/>
  </si>
  <si>
    <t>avgLifeSpan</t>
    <phoneticPr fontId="2" type="noConversion"/>
  </si>
  <si>
    <t>minLifeSpan</t>
    <phoneticPr fontId="2" type="noConversion"/>
  </si>
  <si>
    <t>maxLifeSpan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</si>
</sst>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7" formatCode="0.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165" fontId="0" fillId="0" borderId="0" xfId="0" applyNumberFormat="1"/>
    <xf numFmtId="165" fontId="0" fillId="0" borderId="1" xfId="0" applyNumberFormat="1" applyBorder="1"/>
    <xf numFmtId="16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49"/>
  <sheetViews>
    <sheetView tabSelected="1" workbookViewId="0">
      <selection activeCell="O3" sqref="O3"/>
    </sheetView>
  </sheetViews>
  <sheetFormatPr baseColWidth="10" defaultRowHeight="13"/>
  <cols>
    <col min="1" max="1" width="16.28515625" customWidth="1"/>
    <col min="7" max="7" width="20" customWidth="1"/>
    <col min="12" max="12" width="18.7109375" customWidth="1"/>
  </cols>
  <sheetData>
    <row r="1" spans="1:15">
      <c r="A1" s="9" t="s">
        <v>38</v>
      </c>
      <c r="C1" s="8" t="s">
        <v>15</v>
      </c>
      <c r="I1" s="8" t="s">
        <v>16</v>
      </c>
      <c r="N1" s="8" t="s">
        <v>17</v>
      </c>
    </row>
    <row r="2" spans="1:15">
      <c r="C2" s="2" t="s">
        <v>75</v>
      </c>
      <c r="D2" s="1" t="s">
        <v>39</v>
      </c>
      <c r="I2" s="2" t="s">
        <v>75</v>
      </c>
      <c r="J2" s="2" t="s">
        <v>61</v>
      </c>
    </row>
    <row r="3" spans="1:15">
      <c r="A3" t="s">
        <v>71</v>
      </c>
      <c r="B3">
        <v>0.01</v>
      </c>
      <c r="C3">
        <v>0.01</v>
      </c>
      <c r="D3">
        <v>0.01</v>
      </c>
      <c r="G3" t="s">
        <v>94</v>
      </c>
      <c r="H3">
        <v>10</v>
      </c>
      <c r="I3">
        <v>10</v>
      </c>
      <c r="J3">
        <v>10</v>
      </c>
      <c r="L3" t="s">
        <v>40</v>
      </c>
      <c r="M3">
        <v>0.1</v>
      </c>
      <c r="N3">
        <v>0.1</v>
      </c>
      <c r="O3">
        <v>0.1</v>
      </c>
    </row>
    <row r="4" spans="1:15">
      <c r="A4" t="s">
        <v>72</v>
      </c>
      <c r="B4">
        <v>0.01</v>
      </c>
      <c r="C4">
        <v>0.01</v>
      </c>
      <c r="D4">
        <v>0.01</v>
      </c>
      <c r="G4" t="s">
        <v>95</v>
      </c>
      <c r="H4">
        <v>100</v>
      </c>
      <c r="I4">
        <v>100</v>
      </c>
      <c r="J4">
        <v>100</v>
      </c>
      <c r="L4" t="s">
        <v>41</v>
      </c>
      <c r="M4">
        <v>90</v>
      </c>
      <c r="N4">
        <v>90</v>
      </c>
      <c r="O4">
        <v>90</v>
      </c>
    </row>
    <row r="5" spans="1:15">
      <c r="A5" t="s">
        <v>73</v>
      </c>
      <c r="B5">
        <v>1</v>
      </c>
      <c r="C5">
        <v>1</v>
      </c>
      <c r="D5">
        <v>1</v>
      </c>
      <c r="L5" t="s">
        <v>42</v>
      </c>
      <c r="M5">
        <f>M4-1/M3</f>
        <v>80</v>
      </c>
      <c r="N5">
        <f>N4-1/N3</f>
        <v>80</v>
      </c>
      <c r="O5">
        <f>O4-1/O3</f>
        <v>80</v>
      </c>
    </row>
    <row r="6" spans="1:15">
      <c r="A6" t="s">
        <v>74</v>
      </c>
      <c r="B6">
        <v>0.1</v>
      </c>
      <c r="C6">
        <v>0.1</v>
      </c>
      <c r="D6">
        <v>0.5</v>
      </c>
      <c r="G6" t="s">
        <v>96</v>
      </c>
      <c r="H6">
        <v>0.1</v>
      </c>
      <c r="I6">
        <v>0.1</v>
      </c>
      <c r="J6">
        <v>0</v>
      </c>
      <c r="L6" t="s">
        <v>43</v>
      </c>
      <c r="M6">
        <f>(M4+M5)*0.5</f>
        <v>85</v>
      </c>
      <c r="N6">
        <f>(N4+N5)*0.5</f>
        <v>85</v>
      </c>
      <c r="O6">
        <f>(O4+O5)*0.5</f>
        <v>85</v>
      </c>
    </row>
    <row r="7" spans="1:15">
      <c r="A7" t="s">
        <v>76</v>
      </c>
      <c r="B7">
        <v>0.1</v>
      </c>
      <c r="C7">
        <v>0.1</v>
      </c>
      <c r="D7">
        <v>1</v>
      </c>
    </row>
    <row r="8" spans="1:15">
      <c r="A8" t="s">
        <v>77</v>
      </c>
      <c r="B8">
        <v>0.01</v>
      </c>
      <c r="C8">
        <v>0.01</v>
      </c>
      <c r="D8">
        <v>0.01</v>
      </c>
      <c r="L8" t="s">
        <v>44</v>
      </c>
      <c r="M8">
        <f>(B32+B33)*0.5</f>
        <v>600</v>
      </c>
      <c r="N8">
        <f>(C32+C33)*0.5</f>
        <v>600</v>
      </c>
      <c r="O8">
        <f>(D32+D33)*0.5</f>
        <v>600</v>
      </c>
    </row>
    <row r="9" spans="1:15">
      <c r="A9" t="s">
        <v>78</v>
      </c>
      <c r="B9">
        <v>1E-3</v>
      </c>
      <c r="C9">
        <v>1E-3</v>
      </c>
      <c r="D9">
        <v>1E-3</v>
      </c>
      <c r="L9" t="s">
        <v>0</v>
      </c>
      <c r="M9">
        <f>B48/H16</f>
        <v>1.0151666666666668</v>
      </c>
      <c r="N9">
        <f>C48/I16</f>
        <v>1.0151666666666668</v>
      </c>
      <c r="O9">
        <f>D48/J16</f>
        <v>1.6526666666666667</v>
      </c>
    </row>
    <row r="11" spans="1:15">
      <c r="A11" t="s">
        <v>79</v>
      </c>
      <c r="B11">
        <v>0.01</v>
      </c>
      <c r="C11">
        <v>0.01</v>
      </c>
      <c r="D11">
        <v>0.01</v>
      </c>
      <c r="G11" t="s">
        <v>97</v>
      </c>
      <c r="H11">
        <v>5</v>
      </c>
      <c r="I11">
        <v>5</v>
      </c>
      <c r="J11">
        <v>0</v>
      </c>
      <c r="L11" t="s">
        <v>1</v>
      </c>
      <c r="M11">
        <v>100</v>
      </c>
      <c r="N11">
        <v>100</v>
      </c>
      <c r="O11">
        <v>100</v>
      </c>
    </row>
    <row r="12" spans="1:15">
      <c r="A12" t="s">
        <v>81</v>
      </c>
      <c r="B12">
        <v>0.1</v>
      </c>
      <c r="C12">
        <v>0.1</v>
      </c>
      <c r="D12">
        <v>0.1</v>
      </c>
      <c r="G12" t="s">
        <v>98</v>
      </c>
      <c r="H12">
        <v>10</v>
      </c>
      <c r="I12">
        <v>10</v>
      </c>
      <c r="J12">
        <v>0</v>
      </c>
      <c r="L12" t="s">
        <v>2</v>
      </c>
      <c r="M12">
        <v>300</v>
      </c>
      <c r="N12">
        <v>300</v>
      </c>
      <c r="O12">
        <v>300</v>
      </c>
    </row>
    <row r="13" spans="1:15">
      <c r="L13" s="10" t="s">
        <v>3</v>
      </c>
      <c r="M13" s="10">
        <f>0.8*M12+0.2*M11</f>
        <v>260</v>
      </c>
      <c r="N13" s="10">
        <f>0.8*N12+0.2*N11</f>
        <v>260</v>
      </c>
      <c r="O13" s="10">
        <f>0.8*O12+0.2*O11</f>
        <v>260</v>
      </c>
    </row>
    <row r="14" spans="1:15">
      <c r="A14" t="s">
        <v>80</v>
      </c>
      <c r="B14">
        <v>0.05</v>
      </c>
      <c r="C14">
        <v>0.05</v>
      </c>
      <c r="D14">
        <v>0.05</v>
      </c>
      <c r="G14" t="s">
        <v>102</v>
      </c>
      <c r="H14">
        <v>500</v>
      </c>
      <c r="I14">
        <v>500</v>
      </c>
      <c r="J14">
        <v>500</v>
      </c>
    </row>
    <row r="15" spans="1:15">
      <c r="G15" t="s">
        <v>103</v>
      </c>
      <c r="H15">
        <v>1000</v>
      </c>
      <c r="I15">
        <v>1000</v>
      </c>
      <c r="J15">
        <v>1000</v>
      </c>
      <c r="L15" t="s">
        <v>4</v>
      </c>
      <c r="M15">
        <f>M13*M9</f>
        <v>263.94333333333338</v>
      </c>
      <c r="N15">
        <f>N13*N9</f>
        <v>263.94333333333338</v>
      </c>
      <c r="O15">
        <f>O13*O9</f>
        <v>429.69333333333333</v>
      </c>
    </row>
    <row r="16" spans="1:15">
      <c r="A16" t="s">
        <v>82</v>
      </c>
      <c r="B16">
        <v>0.5</v>
      </c>
      <c r="C16">
        <v>0.5</v>
      </c>
      <c r="D16">
        <v>0.5</v>
      </c>
      <c r="G16" s="10" t="s">
        <v>45</v>
      </c>
      <c r="H16" s="10">
        <f>(H14+H15)*0.5</f>
        <v>750</v>
      </c>
      <c r="I16" s="10">
        <f>(I14+I15)*0.5</f>
        <v>750</v>
      </c>
      <c r="J16" s="10">
        <f>(J14+J15)*0.5</f>
        <v>750</v>
      </c>
      <c r="L16" t="s">
        <v>6</v>
      </c>
      <c r="M16">
        <f>M15/M8</f>
        <v>0.43990555555555566</v>
      </c>
      <c r="N16">
        <f>N15/N8</f>
        <v>0.43990555555555566</v>
      </c>
      <c r="O16">
        <f>O15/O8</f>
        <v>0.71615555555555555</v>
      </c>
    </row>
    <row r="17" spans="1:15">
      <c r="A17" t="s">
        <v>83</v>
      </c>
      <c r="B17">
        <v>1.5</v>
      </c>
      <c r="C17">
        <v>1.5</v>
      </c>
      <c r="D17">
        <v>1.5</v>
      </c>
      <c r="L17" t="s">
        <v>7</v>
      </c>
      <c r="M17">
        <f>1/M16</f>
        <v>2.2732152103355512</v>
      </c>
      <c r="N17">
        <f>1/N16</f>
        <v>2.2732152103355512</v>
      </c>
      <c r="O17">
        <f>1/O16</f>
        <v>1.3963446799267696</v>
      </c>
    </row>
    <row r="18" spans="1:15">
      <c r="A18" s="10" t="s">
        <v>87</v>
      </c>
      <c r="B18" s="10">
        <f>(B16+B17)*0.5</f>
        <v>1</v>
      </c>
      <c r="C18" s="10">
        <f>(C16+C17)*0.5</f>
        <v>1</v>
      </c>
      <c r="D18" s="10">
        <f>(D16+D17)*0.5</f>
        <v>1</v>
      </c>
      <c r="E18" t="s">
        <v>60</v>
      </c>
      <c r="G18" t="s">
        <v>47</v>
      </c>
      <c r="H18">
        <v>25</v>
      </c>
      <c r="I18">
        <v>25</v>
      </c>
      <c r="J18">
        <v>25</v>
      </c>
      <c r="L18" t="s">
        <v>5</v>
      </c>
      <c r="M18">
        <v>30000</v>
      </c>
      <c r="N18">
        <v>30000</v>
      </c>
      <c r="O18">
        <v>30000</v>
      </c>
    </row>
    <row r="19" spans="1:15">
      <c r="L19" t="s">
        <v>8</v>
      </c>
      <c r="M19">
        <f>M18/M17</f>
        <v>13197.16666666667</v>
      </c>
      <c r="N19">
        <f>N18/N17</f>
        <v>13197.16666666667</v>
      </c>
      <c r="O19">
        <f>O18/O17</f>
        <v>21484.666666666664</v>
      </c>
    </row>
    <row r="20" spans="1:15">
      <c r="A20" t="s">
        <v>88</v>
      </c>
      <c r="B20">
        <v>10</v>
      </c>
      <c r="C20">
        <v>10</v>
      </c>
      <c r="D20">
        <v>10</v>
      </c>
      <c r="G20" t="s">
        <v>46</v>
      </c>
      <c r="H20">
        <f>B34*H16</f>
        <v>75000</v>
      </c>
      <c r="I20">
        <f>C34*I16</f>
        <v>75000</v>
      </c>
      <c r="J20">
        <f>D34*J16</f>
        <v>75000</v>
      </c>
      <c r="L20" t="s">
        <v>9</v>
      </c>
      <c r="M20">
        <f>M18*M16</f>
        <v>13197.16666666667</v>
      </c>
      <c r="N20">
        <f>N18*N16</f>
        <v>13197.16666666667</v>
      </c>
      <c r="O20">
        <f>O18*O16</f>
        <v>21484.666666666668</v>
      </c>
    </row>
    <row r="21" spans="1:15">
      <c r="A21" t="s">
        <v>84</v>
      </c>
      <c r="B21">
        <v>0.5</v>
      </c>
      <c r="C21">
        <v>0.5</v>
      </c>
      <c r="D21">
        <v>0.5</v>
      </c>
      <c r="G21" t="s">
        <v>48</v>
      </c>
      <c r="H21">
        <f>H16/H18</f>
        <v>30</v>
      </c>
      <c r="I21">
        <f>I16/I18</f>
        <v>30</v>
      </c>
      <c r="J21">
        <f>J16/J18</f>
        <v>30</v>
      </c>
    </row>
    <row r="22" spans="1:15">
      <c r="A22" t="s">
        <v>85</v>
      </c>
      <c r="B22">
        <v>2</v>
      </c>
      <c r="C22">
        <v>2</v>
      </c>
      <c r="D22">
        <v>2</v>
      </c>
      <c r="G22" t="s">
        <v>50</v>
      </c>
      <c r="H22">
        <f>H16*B35*B18</f>
        <v>750</v>
      </c>
      <c r="I22">
        <f>I16*C35*C18</f>
        <v>750</v>
      </c>
      <c r="J22">
        <f>J16*D35*D18</f>
        <v>750</v>
      </c>
      <c r="L22" t="s">
        <v>10</v>
      </c>
      <c r="M22">
        <f>(M4-M5)/M17</f>
        <v>4.3990555555555568</v>
      </c>
      <c r="N22">
        <f>(N4-N5)/N17</f>
        <v>4.3990555555555568</v>
      </c>
      <c r="O22">
        <f>(O4-O5)/O17</f>
        <v>7.1615555555555552</v>
      </c>
    </row>
    <row r="23" spans="1:15">
      <c r="A23" s="10" t="s">
        <v>86</v>
      </c>
      <c r="B23" s="10">
        <f>(B21+B22)*0.5</f>
        <v>1.25</v>
      </c>
      <c r="C23" s="10">
        <f>(C21+C22)*0.5</f>
        <v>1.25</v>
      </c>
      <c r="D23" s="10">
        <f>(D21+D22)*0.5</f>
        <v>1.25</v>
      </c>
      <c r="E23" t="s">
        <v>60</v>
      </c>
      <c r="L23" t="s">
        <v>11</v>
      </c>
      <c r="M23">
        <f>(M4-M6)/M17</f>
        <v>2.1995277777777784</v>
      </c>
      <c r="N23">
        <f>(N4-N6)/N17</f>
        <v>2.1995277777777784</v>
      </c>
      <c r="O23">
        <f>(O4-O6)/O17</f>
        <v>3.5807777777777776</v>
      </c>
    </row>
    <row r="24" spans="1:15">
      <c r="G24" s="10" t="s">
        <v>99</v>
      </c>
      <c r="H24" s="10">
        <v>0.01</v>
      </c>
      <c r="I24" s="10">
        <v>0.01</v>
      </c>
      <c r="J24" s="10">
        <v>0.01</v>
      </c>
    </row>
    <row r="25" spans="1:15">
      <c r="A25" t="s">
        <v>23</v>
      </c>
      <c r="B25">
        <v>500</v>
      </c>
      <c r="C25">
        <v>500</v>
      </c>
      <c r="D25">
        <v>500</v>
      </c>
      <c r="G25" s="10" t="s">
        <v>100</v>
      </c>
      <c r="H25" s="10">
        <v>0.5</v>
      </c>
      <c r="I25" s="10">
        <v>0.5</v>
      </c>
      <c r="J25" s="10">
        <v>0.5</v>
      </c>
      <c r="L25" t="s">
        <v>12</v>
      </c>
      <c r="M25">
        <f>M18/M23</f>
        <v>13639.291262013307</v>
      </c>
      <c r="N25">
        <f>N18/N23</f>
        <v>13639.291262013307</v>
      </c>
      <c r="O25">
        <f>O18/O23</f>
        <v>8378.0680795606168</v>
      </c>
    </row>
    <row r="26" spans="1:15">
      <c r="A26" t="s">
        <v>24</v>
      </c>
      <c r="B26">
        <v>1000</v>
      </c>
      <c r="C26">
        <v>1000</v>
      </c>
      <c r="D26">
        <v>1000</v>
      </c>
      <c r="G26" s="10" t="s">
        <v>55</v>
      </c>
      <c r="H26" s="10">
        <v>0.5</v>
      </c>
      <c r="I26" s="10">
        <v>0.5</v>
      </c>
      <c r="J26" s="10">
        <v>0.5</v>
      </c>
      <c r="L26" t="s">
        <v>13</v>
      </c>
      <c r="M26">
        <f>M25*M8</f>
        <v>8183574.7572079841</v>
      </c>
      <c r="N26">
        <f>N25*N8</f>
        <v>8183574.7572079841</v>
      </c>
      <c r="O26">
        <f>O25*O8</f>
        <v>5026840.8477363698</v>
      </c>
    </row>
    <row r="27" spans="1:15">
      <c r="A27" s="10" t="s">
        <v>25</v>
      </c>
      <c r="B27" s="10">
        <f>(B25+B26)*0.5</f>
        <v>750</v>
      </c>
      <c r="C27" s="10">
        <f>(C25+C26)*0.5</f>
        <v>750</v>
      </c>
      <c r="D27" s="10">
        <f>(D25+D26)*0.5</f>
        <v>750</v>
      </c>
      <c r="E27" t="s">
        <v>60</v>
      </c>
      <c r="G27" s="10" t="s">
        <v>101</v>
      </c>
      <c r="H27" s="10">
        <v>250</v>
      </c>
      <c r="I27" s="10">
        <v>250</v>
      </c>
      <c r="J27" s="10">
        <v>250</v>
      </c>
      <c r="L27" t="s">
        <v>14</v>
      </c>
      <c r="M27">
        <f>M26/M13</f>
        <v>31475.287527723016</v>
      </c>
      <c r="N27">
        <f>N26/N13</f>
        <v>31475.287527723016</v>
      </c>
      <c r="O27">
        <f>O26/O13</f>
        <v>19334.0032605245</v>
      </c>
    </row>
    <row r="28" spans="1:15">
      <c r="G28" s="10" t="s">
        <v>51</v>
      </c>
      <c r="H28" s="10">
        <v>0.25</v>
      </c>
      <c r="I28" s="10">
        <v>0.25</v>
      </c>
      <c r="J28" s="10">
        <v>0.25</v>
      </c>
    </row>
    <row r="29" spans="1:15">
      <c r="A29" t="s">
        <v>89</v>
      </c>
      <c r="B29">
        <f>B6*B18*(B20-1)*(B23-B21)/(B22-B21)</f>
        <v>0.45</v>
      </c>
      <c r="C29">
        <f>C6*C18*(C20-1)*(C23-C21)/(C22-C21)</f>
        <v>0.45</v>
      </c>
      <c r="D29">
        <f>D6*D18*(D20-1)*(D23-D21)/(D22-D21)</f>
        <v>2.25</v>
      </c>
      <c r="G29" s="10" t="s">
        <v>22</v>
      </c>
      <c r="H29" s="10">
        <v>0.5</v>
      </c>
      <c r="I29" s="10">
        <v>0.5</v>
      </c>
      <c r="J29" s="10">
        <v>0.5</v>
      </c>
    </row>
    <row r="30" spans="1:15">
      <c r="A30" t="s">
        <v>90</v>
      </c>
      <c r="B30">
        <f>B7*B18*(B20-1)*(B23-B21)/(B22-B21)</f>
        <v>0.45</v>
      </c>
      <c r="C30">
        <f>C7*C18*(C20-1)*(C23-C21)/(C22-C21)</f>
        <v>0.45</v>
      </c>
      <c r="D30">
        <f>D7*D18*(D20-1)*(D23-D21)/(D22-D21)</f>
        <v>4.5</v>
      </c>
      <c r="G30" s="10" t="s">
        <v>52</v>
      </c>
      <c r="H30" s="10">
        <v>3</v>
      </c>
      <c r="I30" s="10">
        <v>3</v>
      </c>
      <c r="J30" s="10">
        <v>3</v>
      </c>
    </row>
    <row r="31" spans="1:15">
      <c r="G31" s="10" t="s">
        <v>56</v>
      </c>
      <c r="H31" s="10">
        <v>0.5</v>
      </c>
      <c r="I31" s="10">
        <v>0.5</v>
      </c>
      <c r="J31" s="10">
        <v>0.5</v>
      </c>
    </row>
    <row r="32" spans="1:15">
      <c r="A32" t="s">
        <v>91</v>
      </c>
      <c r="B32">
        <v>200</v>
      </c>
      <c r="C32">
        <v>200</v>
      </c>
      <c r="D32">
        <v>200</v>
      </c>
      <c r="G32" s="10" t="s">
        <v>27</v>
      </c>
      <c r="H32" s="10">
        <v>0.4</v>
      </c>
      <c r="I32" s="10">
        <v>0.4</v>
      </c>
      <c r="J32" s="10">
        <v>0.4</v>
      </c>
    </row>
    <row r="33" spans="1:16">
      <c r="A33" t="s">
        <v>92</v>
      </c>
      <c r="B33">
        <v>1000</v>
      </c>
      <c r="C33">
        <v>1000</v>
      </c>
      <c r="D33">
        <v>1000</v>
      </c>
      <c r="G33" s="10" t="s">
        <v>30</v>
      </c>
      <c r="H33" s="10">
        <v>0.25</v>
      </c>
      <c r="I33" s="10">
        <v>0.25</v>
      </c>
      <c r="J33" s="10">
        <v>0.25</v>
      </c>
    </row>
    <row r="34" spans="1:16">
      <c r="A34" t="s">
        <v>93</v>
      </c>
      <c r="B34">
        <v>100</v>
      </c>
      <c r="C34">
        <v>100</v>
      </c>
      <c r="D34">
        <v>100</v>
      </c>
      <c r="G34" s="10" t="s">
        <v>31</v>
      </c>
      <c r="H34" s="10">
        <v>0.5</v>
      </c>
      <c r="I34" s="10">
        <v>0.5</v>
      </c>
      <c r="J34" s="10">
        <v>0.5</v>
      </c>
    </row>
    <row r="35" spans="1:16">
      <c r="A35" t="s">
        <v>49</v>
      </c>
      <c r="B35">
        <v>1</v>
      </c>
      <c r="C35">
        <v>1</v>
      </c>
      <c r="D35">
        <v>1</v>
      </c>
      <c r="G35" s="10" t="s">
        <v>32</v>
      </c>
      <c r="H35" s="10">
        <v>0.5</v>
      </c>
      <c r="I35" s="10">
        <v>0.5</v>
      </c>
      <c r="J35" s="10">
        <v>0.5</v>
      </c>
    </row>
    <row r="36" spans="1:16">
      <c r="A36" t="s">
        <v>20</v>
      </c>
      <c r="B36">
        <v>0.2</v>
      </c>
      <c r="C36">
        <v>0.2</v>
      </c>
      <c r="D36">
        <v>0.2</v>
      </c>
    </row>
    <row r="37" spans="1:16">
      <c r="A37" t="s">
        <v>21</v>
      </c>
      <c r="B37">
        <v>0.8</v>
      </c>
      <c r="C37">
        <v>0.8</v>
      </c>
      <c r="D37">
        <v>0.8</v>
      </c>
      <c r="G37" t="s">
        <v>53</v>
      </c>
      <c r="H37" s="5">
        <f>H3*H25*H26*H27*B34/H20</f>
        <v>0.83333333333333337</v>
      </c>
      <c r="I37" s="5">
        <f>I3*I25*I26*I27*C34/I20</f>
        <v>0.83333333333333337</v>
      </c>
      <c r="J37" s="5">
        <f>J3*J25*J26*J27*D34/J20</f>
        <v>0.83333333333333337</v>
      </c>
    </row>
    <row r="38" spans="1:16">
      <c r="A38" s="10" t="s">
        <v>19</v>
      </c>
      <c r="B38" s="10">
        <f>(B36+B37)*0.5</f>
        <v>0.5</v>
      </c>
      <c r="C38" s="10">
        <f>(C36+C37)*0.5</f>
        <v>0.5</v>
      </c>
      <c r="D38" s="10">
        <f>(D36+D37)*0.5</f>
        <v>0.5</v>
      </c>
      <c r="E38" t="s">
        <v>60</v>
      </c>
      <c r="G38" t="s">
        <v>54</v>
      </c>
      <c r="H38" s="5">
        <f>H4*H30/H21</f>
        <v>10</v>
      </c>
      <c r="I38" s="5">
        <f>I4*I30/I21</f>
        <v>10</v>
      </c>
      <c r="J38" s="5">
        <f>J4*J30/J21</f>
        <v>10</v>
      </c>
    </row>
    <row r="39" spans="1:16">
      <c r="G39" t="s">
        <v>57</v>
      </c>
      <c r="H39" s="5">
        <f>H6*H31*B35*H16/H22</f>
        <v>0.05</v>
      </c>
      <c r="I39" s="5">
        <f>I6*I31*C35*I16/I22</f>
        <v>0.05</v>
      </c>
      <c r="J39" s="5">
        <f>J6*J31*D35*J16/J22</f>
        <v>0</v>
      </c>
    </row>
    <row r="40" spans="1:16">
      <c r="A40" t="s">
        <v>69</v>
      </c>
      <c r="B40">
        <f>H26*H25*H27*B3</f>
        <v>0.625</v>
      </c>
      <c r="C40">
        <f>I26*I25*I27*C3</f>
        <v>0.625</v>
      </c>
      <c r="D40">
        <f>J26*J25*J27*D3</f>
        <v>0.625</v>
      </c>
      <c r="G40" t="s">
        <v>58</v>
      </c>
      <c r="H40" s="5">
        <f>H11*H28</f>
        <v>1.25</v>
      </c>
      <c r="I40" s="5">
        <f>I11*I28</f>
        <v>1.25</v>
      </c>
      <c r="J40" s="5">
        <f>J11*J28</f>
        <v>0</v>
      </c>
    </row>
    <row r="41" spans="1:16">
      <c r="A41" t="s">
        <v>70</v>
      </c>
      <c r="B41">
        <f>H30*B38*H29*B27</f>
        <v>562.5</v>
      </c>
      <c r="C41">
        <f>I30*C38*I29*C27</f>
        <v>562.5</v>
      </c>
      <c r="D41">
        <f>J30*D38*J29*D27</f>
        <v>562.5</v>
      </c>
      <c r="G41" s="3" t="s">
        <v>59</v>
      </c>
      <c r="H41" s="6">
        <f>H12*H27/H16</f>
        <v>3.3333333333333335</v>
      </c>
      <c r="I41" s="6">
        <f>I12*I27/I16</f>
        <v>3.3333333333333335</v>
      </c>
      <c r="J41" s="6">
        <f>J12*J27/J16</f>
        <v>0</v>
      </c>
    </row>
    <row r="42" spans="1:16">
      <c r="A42" t="s">
        <v>26</v>
      </c>
      <c r="B42">
        <f>H32*H27*B5</f>
        <v>100</v>
      </c>
      <c r="C42">
        <f>I32*I27*C5</f>
        <v>100</v>
      </c>
      <c r="D42">
        <f>J32*J27*D5</f>
        <v>100</v>
      </c>
      <c r="G42" t="s">
        <v>62</v>
      </c>
      <c r="H42" s="5">
        <f>SUM(H37:H41)</f>
        <v>15.466666666666669</v>
      </c>
      <c r="I42" s="5">
        <f>SUM(I37:I41)</f>
        <v>15.466666666666669</v>
      </c>
      <c r="J42" s="5">
        <f>SUM(J37:J41)</f>
        <v>10.833333333333334</v>
      </c>
    </row>
    <row r="43" spans="1:16">
      <c r="A43" t="s">
        <v>28</v>
      </c>
      <c r="B43">
        <f>H31*H27*B29</f>
        <v>56.25</v>
      </c>
      <c r="C43">
        <f>I31*I27*C29</f>
        <v>56.25</v>
      </c>
      <c r="D43">
        <f>J31*J27*D29</f>
        <v>281.25</v>
      </c>
      <c r="H43" s="5"/>
      <c r="I43" s="5"/>
      <c r="J43" s="5"/>
    </row>
    <row r="44" spans="1:16">
      <c r="A44" t="s">
        <v>29</v>
      </c>
      <c r="B44">
        <f>H33*H27*B30</f>
        <v>28.125</v>
      </c>
      <c r="C44">
        <f>I33*I27*C30</f>
        <v>28.125</v>
      </c>
      <c r="D44">
        <f>J33*J27*D30</f>
        <v>281.25</v>
      </c>
      <c r="G44" t="s">
        <v>63</v>
      </c>
      <c r="H44" s="5">
        <f>H37/H$42</f>
        <v>5.3879310344827583E-2</v>
      </c>
      <c r="I44" s="5">
        <f>I37/I$42</f>
        <v>5.3879310344827583E-2</v>
      </c>
      <c r="J44" s="5">
        <f>J37/J$42</f>
        <v>7.6923076923076927E-2</v>
      </c>
    </row>
    <row r="45" spans="1:16">
      <c r="A45" t="s">
        <v>33</v>
      </c>
      <c r="B45">
        <f>H34*H27*B8</f>
        <v>1.25</v>
      </c>
      <c r="C45">
        <f>I34*I27*C8</f>
        <v>1.25</v>
      </c>
      <c r="D45">
        <f>J34*J27*D8</f>
        <v>1.25</v>
      </c>
      <c r="G45" t="s">
        <v>64</v>
      </c>
      <c r="H45" s="5">
        <f>H38/H$42</f>
        <v>0.64655172413793094</v>
      </c>
      <c r="I45" s="5">
        <f>I38/I$42</f>
        <v>0.64655172413793094</v>
      </c>
      <c r="J45" s="5">
        <f>J38/J$42</f>
        <v>0.92307692307692302</v>
      </c>
    </row>
    <row r="46" spans="1:16">
      <c r="A46" t="s">
        <v>34</v>
      </c>
      <c r="B46">
        <f>H35*H27*B9</f>
        <v>0.125</v>
      </c>
      <c r="C46">
        <f>I35*I27*C9</f>
        <v>0.125</v>
      </c>
      <c r="D46">
        <f>J35*J27*D9</f>
        <v>0.125</v>
      </c>
      <c r="G46" t="s">
        <v>65</v>
      </c>
      <c r="H46" s="7">
        <f>H39/H$42</f>
        <v>3.2327586206896551E-3</v>
      </c>
      <c r="I46" s="7">
        <f>I39/I$42</f>
        <v>3.2327586206896551E-3</v>
      </c>
      <c r="J46" s="7">
        <f>J39/J$42</f>
        <v>0</v>
      </c>
    </row>
    <row r="47" spans="1:16">
      <c r="A47" s="3" t="s">
        <v>36</v>
      </c>
      <c r="B47" s="3">
        <f>H27*B14</f>
        <v>12.5</v>
      </c>
      <c r="C47" s="3">
        <f>I27*C14</f>
        <v>12.5</v>
      </c>
      <c r="D47" s="3">
        <f>J27*D14</f>
        <v>12.5</v>
      </c>
      <c r="G47" t="s">
        <v>66</v>
      </c>
      <c r="H47" s="5">
        <f>H40/H$42</f>
        <v>8.0818965517241367E-2</v>
      </c>
      <c r="I47" s="5">
        <f>I40/I$42</f>
        <v>8.0818965517241367E-2</v>
      </c>
      <c r="J47" s="5">
        <f>J40/J$42</f>
        <v>0</v>
      </c>
    </row>
    <row r="48" spans="1:16">
      <c r="A48" t="s">
        <v>37</v>
      </c>
      <c r="B48">
        <f>SUM(B40:B47)</f>
        <v>761.375</v>
      </c>
      <c r="C48">
        <f>SUM(C40:C47)</f>
        <v>761.375</v>
      </c>
      <c r="D48">
        <f>SUM(D40:D47)</f>
        <v>1239.5</v>
      </c>
      <c r="G48" s="3" t="s">
        <v>67</v>
      </c>
      <c r="H48" s="6">
        <f>H41/H$42</f>
        <v>0.21551724137931033</v>
      </c>
      <c r="I48" s="6">
        <f>I41/I$42</f>
        <v>0.21551724137931033</v>
      </c>
      <c r="J48" s="6">
        <f>J41/J$42</f>
        <v>0</v>
      </c>
      <c r="L48" s="10" t="s">
        <v>18</v>
      </c>
      <c r="M48" s="10"/>
      <c r="N48" s="10"/>
      <c r="O48" s="10"/>
      <c r="P48" s="10"/>
    </row>
    <row r="49" spans="1:10">
      <c r="A49" t="s">
        <v>35</v>
      </c>
      <c r="B49">
        <f>H25*H26*H27*B$34</f>
        <v>6250</v>
      </c>
      <c r="C49">
        <f>I25*I26*I27*C$34</f>
        <v>6250</v>
      </c>
      <c r="D49">
        <f>J25*J26*J27*D$34</f>
        <v>6250</v>
      </c>
      <c r="G49" s="4" t="s">
        <v>68</v>
      </c>
      <c r="H49" s="5">
        <f>SUM(H44:H48)</f>
        <v>0.99999999999999978</v>
      </c>
      <c r="I49" s="5">
        <f>SUM(I44:I48)</f>
        <v>0.99999999999999978</v>
      </c>
      <c r="J49" s="5">
        <f>SUM(J44:J48)</f>
        <v>1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Yaeger</dc:creator>
  <cp:lastModifiedBy>Larry Yaeger</cp:lastModifiedBy>
  <dcterms:created xsi:type="dcterms:W3CDTF">2008-12-17T05:46:44Z</dcterms:created>
  <dcterms:modified xsi:type="dcterms:W3CDTF">2008-12-18T00:31:32Z</dcterms:modified>
</cp:coreProperties>
</file>