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kan\Desktop\erkna github exceller\"/>
    </mc:Choice>
  </mc:AlternateContent>
  <xr:revisionPtr revIDLastSave="0" documentId="8_{3D023B66-9F9C-4438-80BA-861DD7C7994E}" xr6:coauthVersionLast="47" xr6:coauthVersionMax="47" xr10:uidLastSave="{00000000-0000-0000-0000-000000000000}"/>
  <bookViews>
    <workbookView xWindow="14400" yWindow="0" windowWidth="14400" windowHeight="15600" xr2:uid="{187A3FAC-F7C8-43FA-88EA-82FE44CCF50B}"/>
  </bookViews>
  <sheets>
    <sheet name="Puantaj Programı" sheetId="3" r:id="rId1"/>
    <sheet name="Personel Listesi" sheetId="1" r:id="rId2"/>
    <sheet name="Ver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9" i="3" l="1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9" i="3"/>
  <c r="B2" i="1"/>
  <c r="AQ9" i="3"/>
  <c r="AP9" i="3"/>
  <c r="AO9" i="3"/>
  <c r="AN9" i="3"/>
  <c r="AM9" i="3"/>
  <c r="AL9" i="3"/>
  <c r="C6" i="2" l="1"/>
  <c r="C5" i="2"/>
  <c r="C4" i="2"/>
  <c r="C3" i="2"/>
  <c r="C2" i="2"/>
  <c r="G5" i="3"/>
  <c r="I5" i="3" s="1"/>
  <c r="K5" i="3" s="1"/>
  <c r="M5" i="3" s="1"/>
  <c r="O5" i="3" s="1"/>
  <c r="Q5" i="3" s="1"/>
  <c r="S5" i="3" s="1"/>
  <c r="U5" i="3" s="1"/>
  <c r="W5" i="3" s="1"/>
  <c r="Y5" i="3" s="1"/>
  <c r="AA5" i="3" s="1"/>
  <c r="AC5" i="3" s="1"/>
  <c r="AE5" i="3" s="1"/>
  <c r="AG5" i="3" s="1"/>
  <c r="AI5" i="3" s="1"/>
  <c r="AK5" i="3" s="1"/>
  <c r="AK4" i="3" s="1"/>
  <c r="A6" i="2"/>
  <c r="A5" i="2"/>
  <c r="A4" i="2"/>
  <c r="A3" i="2" s="1"/>
  <c r="A2" i="2" s="1"/>
  <c r="B2" i="2" s="1"/>
  <c r="B3" i="2" s="1"/>
  <c r="B4" i="2" s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9" i="3"/>
  <c r="B30" i="3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E3" i="3" l="1"/>
  <c r="W3" i="3"/>
  <c r="O3" i="3"/>
  <c r="G3" i="3"/>
  <c r="AK3" i="3"/>
  <c r="AC3" i="3"/>
  <c r="U3" i="3"/>
  <c r="M3" i="3"/>
  <c r="AI3" i="3"/>
  <c r="AA3" i="3"/>
  <c r="S3" i="3"/>
  <c r="K3" i="3"/>
  <c r="AG3" i="3"/>
  <c r="Y3" i="3"/>
  <c r="Q3" i="3"/>
  <c r="I3" i="3"/>
  <c r="O4" i="3"/>
  <c r="G4" i="3"/>
  <c r="W4" i="3"/>
  <c r="AC4" i="3"/>
  <c r="U4" i="3"/>
  <c r="M4" i="3"/>
  <c r="AE4" i="3"/>
  <c r="AI4" i="3"/>
  <c r="AA4" i="3"/>
  <c r="S4" i="3"/>
  <c r="K4" i="3"/>
  <c r="AG4" i="3"/>
  <c r="Y4" i="3"/>
  <c r="Q4" i="3"/>
  <c r="I4" i="3"/>
  <c r="B5" i="2"/>
  <c r="B6" i="2" s="1"/>
  <c r="B7" i="2" s="1"/>
  <c r="B8" i="2" s="1"/>
  <c r="B9" i="2" s="1"/>
  <c r="B10" i="2" s="1"/>
  <c r="B11" i="2" s="1"/>
  <c r="B12" i="2" s="1"/>
  <c r="B13" i="2" s="1"/>
  <c r="H5" i="3"/>
  <c r="H3" i="3" s="1"/>
  <c r="J5" i="3" l="1"/>
  <c r="J3" i="3" s="1"/>
  <c r="H4" i="3"/>
  <c r="L5" i="3" l="1"/>
  <c r="L3" i="3" s="1"/>
  <c r="J4" i="3"/>
  <c r="N5" i="3" l="1"/>
  <c r="N3" i="3" s="1"/>
  <c r="L4" i="3"/>
  <c r="P5" i="3" l="1"/>
  <c r="P3" i="3" s="1"/>
  <c r="N4" i="3"/>
  <c r="R5" i="3" l="1"/>
  <c r="R3" i="3" s="1"/>
  <c r="P4" i="3"/>
  <c r="T5" i="3" l="1"/>
  <c r="T3" i="3" s="1"/>
  <c r="R4" i="3"/>
  <c r="V5" i="3" l="1"/>
  <c r="V3" i="3" s="1"/>
  <c r="T4" i="3"/>
  <c r="X5" i="3" l="1"/>
  <c r="X3" i="3" s="1"/>
  <c r="V4" i="3"/>
  <c r="Z5" i="3" l="1"/>
  <c r="Z3" i="3" s="1"/>
  <c r="X4" i="3"/>
  <c r="AB5" i="3" l="1"/>
  <c r="AB3" i="3" s="1"/>
  <c r="Z4" i="3"/>
  <c r="AD5" i="3" l="1"/>
  <c r="AD3" i="3" s="1"/>
  <c r="AB4" i="3"/>
  <c r="AF5" i="3" l="1"/>
  <c r="AF3" i="3" s="1"/>
  <c r="AD4" i="3"/>
  <c r="AH5" i="3" l="1"/>
  <c r="AH3" i="3" s="1"/>
  <c r="AF4" i="3"/>
  <c r="AJ5" i="3" l="1"/>
  <c r="AH4" i="3"/>
  <c r="AJ4" i="3" l="1"/>
  <c r="AJ3" i="3"/>
</calcChain>
</file>

<file path=xl/sharedStrings.xml><?xml version="1.0" encoding="utf-8"?>
<sst xmlns="http://schemas.openxmlformats.org/spreadsheetml/2006/main" count="164" uniqueCount="92">
  <si>
    <t>Sıra No</t>
  </si>
  <si>
    <t>Adı</t>
  </si>
  <si>
    <t>Soyadı</t>
  </si>
  <si>
    <t>Birimi</t>
  </si>
  <si>
    <t>Görevi</t>
  </si>
  <si>
    <t>İşe Başlama
Tarihi</t>
  </si>
  <si>
    <t>Cinsiyeti</t>
  </si>
  <si>
    <t>Yaşı</t>
  </si>
  <si>
    <t>Günlük Ücreti</t>
  </si>
  <si>
    <t xml:space="preserve">Ahmet </t>
  </si>
  <si>
    <t>Yavuz</t>
  </si>
  <si>
    <t>Üretim</t>
  </si>
  <si>
    <t>Montaj</t>
  </si>
  <si>
    <t>Erkek</t>
  </si>
  <si>
    <t>Aslı</t>
  </si>
  <si>
    <t>Kara</t>
  </si>
  <si>
    <t>Teknik Ofis</t>
  </si>
  <si>
    <t>Teknik Ressam</t>
  </si>
  <si>
    <t>Kadın</t>
  </si>
  <si>
    <t>Akif</t>
  </si>
  <si>
    <t>Karaca</t>
  </si>
  <si>
    <t>Satınalma</t>
  </si>
  <si>
    <t>Teklif Talep</t>
  </si>
  <si>
    <t>Ayça</t>
  </si>
  <si>
    <t>Karakuzu</t>
  </si>
  <si>
    <t>Kaynak</t>
  </si>
  <si>
    <t>Zeynep</t>
  </si>
  <si>
    <t>Yılmaz</t>
  </si>
  <si>
    <t>Sevkiyat</t>
  </si>
  <si>
    <t>Gaye</t>
  </si>
  <si>
    <t>Tansel</t>
  </si>
  <si>
    <t>Raporlama</t>
  </si>
  <si>
    <t>Burak</t>
  </si>
  <si>
    <t>Sarkım</t>
  </si>
  <si>
    <t>Otomasyon Sorumlusu</t>
  </si>
  <si>
    <t xml:space="preserve">Burcu </t>
  </si>
  <si>
    <t>Kasım</t>
  </si>
  <si>
    <t>Deniz</t>
  </si>
  <si>
    <t>Ahmet</t>
  </si>
  <si>
    <t>Altunkaya</t>
  </si>
  <si>
    <t>Muhasebe</t>
  </si>
  <si>
    <t>Veri Girişi</t>
  </si>
  <si>
    <t>Rıza</t>
  </si>
  <si>
    <t>Sönmez</t>
  </si>
  <si>
    <t xml:space="preserve">Yaşam </t>
  </si>
  <si>
    <t>Er</t>
  </si>
  <si>
    <t>Arif</t>
  </si>
  <si>
    <t>Sağlam</t>
  </si>
  <si>
    <t>Satış</t>
  </si>
  <si>
    <t>Tekliflendirme</t>
  </si>
  <si>
    <t xml:space="preserve">İsmail </t>
  </si>
  <si>
    <t>Tekin</t>
  </si>
  <si>
    <t>Sibel</t>
  </si>
  <si>
    <t>Karadağ</t>
  </si>
  <si>
    <t>Gülce</t>
  </si>
  <si>
    <t>Kalecikli</t>
  </si>
  <si>
    <t>Ar-Ge Sorumlusu</t>
  </si>
  <si>
    <t>Emre</t>
  </si>
  <si>
    <t>Sel</t>
  </si>
  <si>
    <t>Satınalma Sorumlusu</t>
  </si>
  <si>
    <t xml:space="preserve">Emre </t>
  </si>
  <si>
    <t>Ağmil</t>
  </si>
  <si>
    <t xml:space="preserve">Betül </t>
  </si>
  <si>
    <t>Alpaslan</t>
  </si>
  <si>
    <t xml:space="preserve">Bekir </t>
  </si>
  <si>
    <t>Çolak</t>
  </si>
  <si>
    <t xml:space="preserve">Emine </t>
  </si>
  <si>
    <t>Karahan</t>
  </si>
  <si>
    <t>Üretim Sorumlusu</t>
  </si>
  <si>
    <t>Yıllar</t>
  </si>
  <si>
    <t>Aylar</t>
  </si>
  <si>
    <t>Durum</t>
  </si>
  <si>
    <t>Personel Adı</t>
  </si>
  <si>
    <t xml:space="preserve"> Toplam 
Haftasonu 
Gün sayısı</t>
  </si>
  <si>
    <t>Toplam
Çalıştığı
Gün Sayısı</t>
  </si>
  <si>
    <t>Toplam
Yıllık
İzinli Gün 
Sayısı</t>
  </si>
  <si>
    <t>Toplam
Raporlu
Gün Sayısı</t>
  </si>
  <si>
    <t>Toplam
Resmi Gün
Sayısı</t>
  </si>
  <si>
    <t>Toplam
Ücretsiz 
İzinli Gün
Sayısı</t>
  </si>
  <si>
    <t>Hakedilen
Tutar</t>
  </si>
  <si>
    <t>Yıl Seçiniz</t>
  </si>
  <si>
    <t>Ay Seçiniz</t>
  </si>
  <si>
    <t>Çalışıyor</t>
  </si>
  <si>
    <t>Yıllık İzinli</t>
  </si>
  <si>
    <t>Raporlu</t>
  </si>
  <si>
    <t>Resmi Tatil</t>
  </si>
  <si>
    <t>Ücretsiz İzin</t>
  </si>
  <si>
    <t>Ç</t>
  </si>
  <si>
    <t>R</t>
  </si>
  <si>
    <t>RT</t>
  </si>
  <si>
    <t>Ül</t>
  </si>
  <si>
    <t>Yİ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</si>
</sst>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₺&quot;* #,##0.00_-;\-&quot;₺&quot;* #,##0.00_-;_-&quot;₺&quot;* &quot;-&quot;??_-;_-@_-"/>
    <numFmt numFmtId="164" formatCode="&quot;₺&quot;#,##0.00"/>
    <numFmt numFmtId="165" formatCode="[$-F800]dddd\,\ mmmm\ dd\,\ yyyy"/>
    <numFmt numFmtId="166" formatCode="mmm"/>
    <numFmt numFmtId="168" formatCode="dd\ ddd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4" tint="-0.499984740745262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 tint="0.79998168889431442"/>
      </left>
      <right/>
      <top style="thin">
        <color theme="5" tint="0.79998168889431442"/>
      </top>
      <bottom/>
      <diagonal/>
    </border>
    <border>
      <left style="thin">
        <color theme="5" tint="0.79998168889431442"/>
      </left>
      <right/>
      <top/>
      <bottom/>
      <diagonal/>
    </border>
    <border>
      <left style="thin">
        <color theme="5" tint="0.79998168889431442"/>
      </left>
      <right/>
      <top/>
      <bottom style="thin">
        <color theme="5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4" borderId="2" xfId="0" applyFill="1" applyBorder="1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7" xfId="0" applyFill="1" applyBorder="1" applyAlignment="1">
      <alignment horizontal="center"/>
    </xf>
    <xf numFmtId="0" fontId="0" fillId="3" borderId="17" xfId="0" applyFill="1" applyBorder="1"/>
    <xf numFmtId="0" fontId="0" fillId="3" borderId="16" xfId="0" applyFill="1" applyBorder="1"/>
    <xf numFmtId="0" fontId="0" fillId="4" borderId="3" xfId="0" applyFill="1" applyBorder="1"/>
    <xf numFmtId="0" fontId="0" fillId="0" borderId="0" xfId="0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4" fillId="3" borderId="7" xfId="0" applyFont="1" applyFill="1" applyBorder="1"/>
    <xf numFmtId="0" fontId="4" fillId="3" borderId="12" xfId="0" applyFont="1" applyFill="1" applyBorder="1"/>
    <xf numFmtId="0" fontId="4" fillId="3" borderId="8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/>
    <xf numFmtId="0" fontId="4" fillId="3" borderId="9" xfId="0" applyFont="1" applyFill="1" applyBorder="1"/>
    <xf numFmtId="0" fontId="4" fillId="3" borderId="7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4" fillId="3" borderId="0" xfId="0" applyFont="1" applyFill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0" applyFont="1" applyFill="1" applyBorder="1" applyAlignment="1">
      <alignment horizontal="left"/>
    </xf>
    <xf numFmtId="14" fontId="4" fillId="3" borderId="13" xfId="0" applyNumberFormat="1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0" fontId="4" fillId="3" borderId="14" xfId="0" applyFont="1" applyFill="1" applyBorder="1"/>
    <xf numFmtId="0" fontId="4" fillId="3" borderId="10" xfId="0" applyFont="1" applyFill="1" applyBorder="1" applyAlignment="1">
      <alignment horizontal="left"/>
    </xf>
    <xf numFmtId="0" fontId="4" fillId="3" borderId="16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center"/>
    </xf>
    <xf numFmtId="0" fontId="4" fillId="3" borderId="17" xfId="0" applyFont="1" applyFill="1" applyBorder="1"/>
    <xf numFmtId="0" fontId="4" fillId="3" borderId="17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center"/>
    </xf>
    <xf numFmtId="0" fontId="4" fillId="3" borderId="16" xfId="0" applyFont="1" applyFill="1" applyBorder="1"/>
    <xf numFmtId="0" fontId="4" fillId="5" borderId="8" xfId="0" applyFont="1" applyFill="1" applyBorder="1" applyAlignment="1"/>
    <xf numFmtId="0" fontId="4" fillId="3" borderId="12" xfId="0" applyFont="1" applyFill="1" applyBorder="1" applyAlignment="1"/>
    <xf numFmtId="0" fontId="4" fillId="3" borderId="9" xfId="0" applyFont="1" applyFill="1" applyBorder="1" applyAlignment="1"/>
    <xf numFmtId="14" fontId="0" fillId="0" borderId="0" xfId="0" applyNumberFormat="1" applyAlignment="1">
      <alignment horizontal="center"/>
    </xf>
    <xf numFmtId="166" fontId="4" fillId="5" borderId="15" xfId="0" applyNumberFormat="1" applyFont="1" applyFill="1" applyBorder="1"/>
    <xf numFmtId="168" fontId="4" fillId="3" borderId="2" xfId="0" applyNumberFormat="1" applyFont="1" applyFill="1" applyBorder="1" applyAlignment="1">
      <alignment horizontal="center" textRotation="90"/>
    </xf>
    <xf numFmtId="168" fontId="4" fillId="3" borderId="3" xfId="0" applyNumberFormat="1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left"/>
    </xf>
    <xf numFmtId="166" fontId="4" fillId="5" borderId="0" xfId="0" applyNumberFormat="1" applyFont="1" applyFill="1" applyBorder="1"/>
    <xf numFmtId="0" fontId="4" fillId="3" borderId="3" xfId="0" applyFont="1" applyFill="1" applyBorder="1" applyAlignment="1">
      <alignment horizontal="center" vertical="center"/>
    </xf>
    <xf numFmtId="14" fontId="4" fillId="3" borderId="19" xfId="0" applyNumberFormat="1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/>
    </xf>
    <xf numFmtId="166" fontId="4" fillId="3" borderId="12" xfId="0" applyNumberFormat="1" applyFont="1" applyFill="1" applyBorder="1"/>
    <xf numFmtId="14" fontId="4" fillId="3" borderId="13" xfId="0" applyNumberFormat="1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0" fillId="0" borderId="18" xfId="0" applyFill="1" applyBorder="1"/>
    <xf numFmtId="0" fontId="0" fillId="0" borderId="3" xfId="0" applyFont="1" applyBorder="1" applyAlignment="1">
      <alignment horizont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ParaBirimi" xfId="1" builtinId="4"/>
  </cellStyles>
  <dxfs count="14">
    <dxf>
      <numFmt numFmtId="169" formatCode=";;"/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169" formatCode=";;"/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169" formatCode=";;"/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B957-C943-4F62-8D07-F8C48E611183}">
  <dimension ref="A1:BC37"/>
  <sheetViews>
    <sheetView tabSelected="1" topLeftCell="L1" zoomScale="40" zoomScaleNormal="40" workbookViewId="0">
      <selection activeCell="AR9" sqref="AR9"/>
    </sheetView>
  </sheetViews>
  <sheetFormatPr defaultRowHeight="15" x14ac:dyDescent="0.25"/>
  <cols>
    <col min="7" max="19" width="6.140625" bestFit="1" customWidth="1"/>
    <col min="20" max="24" width="6.140625" customWidth="1"/>
    <col min="25" max="37" width="6.140625" bestFit="1" customWidth="1"/>
    <col min="38" max="38" width="10.42578125" customWidth="1"/>
    <col min="44" max="44" width="11" bestFit="1" customWidth="1"/>
  </cols>
  <sheetData>
    <row r="1" spans="1:55" x14ac:dyDescent="0.25">
      <c r="A1" s="15"/>
      <c r="B1" s="31" t="s">
        <v>80</v>
      </c>
      <c r="C1" s="32"/>
      <c r="D1" s="56">
        <v>2023</v>
      </c>
      <c r="E1" s="57"/>
      <c r="F1" s="58"/>
      <c r="G1" s="35" t="s">
        <v>82</v>
      </c>
      <c r="H1" s="36"/>
      <c r="I1" s="32"/>
      <c r="J1" s="37" t="s">
        <v>87</v>
      </c>
      <c r="K1" s="38"/>
      <c r="L1" s="33"/>
      <c r="M1" s="39"/>
      <c r="N1" s="40" t="s">
        <v>84</v>
      </c>
      <c r="O1" s="40"/>
      <c r="P1" s="40"/>
      <c r="Q1" s="41" t="s">
        <v>88</v>
      </c>
      <c r="R1" s="42"/>
      <c r="S1" s="43"/>
      <c r="T1" s="44"/>
      <c r="U1" s="45" t="s">
        <v>86</v>
      </c>
      <c r="V1" s="45"/>
      <c r="W1" s="45"/>
      <c r="X1" s="23" t="s">
        <v>90</v>
      </c>
      <c r="Y1" s="21"/>
      <c r="Z1" s="21"/>
      <c r="AA1" s="21"/>
      <c r="AB1" s="19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</row>
    <row r="2" spans="1:55" x14ac:dyDescent="0.25">
      <c r="A2" s="15"/>
      <c r="B2" s="46" t="s">
        <v>81</v>
      </c>
      <c r="C2" s="47"/>
      <c r="D2" s="60">
        <v>44713</v>
      </c>
      <c r="E2" s="48"/>
      <c r="F2" s="42"/>
      <c r="G2" s="49" t="s">
        <v>83</v>
      </c>
      <c r="H2" s="45"/>
      <c r="I2" s="50"/>
      <c r="J2" s="51" t="s">
        <v>91</v>
      </c>
      <c r="K2" s="43"/>
      <c r="L2" s="52"/>
      <c r="M2" s="42"/>
      <c r="N2" s="53" t="s">
        <v>85</v>
      </c>
      <c r="O2" s="53"/>
      <c r="P2" s="53"/>
      <c r="Q2" s="54" t="s">
        <v>89</v>
      </c>
      <c r="R2" s="44"/>
      <c r="S2" s="43"/>
      <c r="T2" s="43"/>
      <c r="U2" s="44"/>
      <c r="V2" s="55"/>
      <c r="W2" s="43"/>
      <c r="X2" s="24"/>
      <c r="Y2" s="22"/>
      <c r="Z2" s="25"/>
      <c r="AA2" s="22"/>
      <c r="AB2" s="2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</row>
    <row r="3" spans="1:55" x14ac:dyDescent="0.25">
      <c r="A3" s="15"/>
      <c r="B3" s="72"/>
      <c r="C3" s="63"/>
      <c r="D3" s="64"/>
      <c r="E3" s="48"/>
      <c r="F3" s="42"/>
      <c r="G3" s="73">
        <f>MONTH(G5)</f>
        <v>6</v>
      </c>
      <c r="H3" s="73">
        <f t="shared" ref="H3:AK3" si="0">MONTH(H5)</f>
        <v>6</v>
      </c>
      <c r="I3" s="73">
        <f t="shared" si="0"/>
        <v>6</v>
      </c>
      <c r="J3" s="73">
        <f t="shared" si="0"/>
        <v>6</v>
      </c>
      <c r="K3" s="73">
        <f t="shared" si="0"/>
        <v>6</v>
      </c>
      <c r="L3" s="73">
        <f t="shared" si="0"/>
        <v>6</v>
      </c>
      <c r="M3" s="73">
        <f t="shared" si="0"/>
        <v>6</v>
      </c>
      <c r="N3" s="73">
        <f t="shared" si="0"/>
        <v>6</v>
      </c>
      <c r="O3" s="73">
        <f t="shared" si="0"/>
        <v>6</v>
      </c>
      <c r="P3" s="73">
        <f t="shared" si="0"/>
        <v>6</v>
      </c>
      <c r="Q3" s="73">
        <f t="shared" si="0"/>
        <v>6</v>
      </c>
      <c r="R3" s="73">
        <f t="shared" si="0"/>
        <v>6</v>
      </c>
      <c r="S3" s="73">
        <f t="shared" si="0"/>
        <v>6</v>
      </c>
      <c r="T3" s="73">
        <f t="shared" si="0"/>
        <v>6</v>
      </c>
      <c r="U3" s="73">
        <f t="shared" si="0"/>
        <v>6</v>
      </c>
      <c r="V3" s="73">
        <f t="shared" si="0"/>
        <v>6</v>
      </c>
      <c r="W3" s="73">
        <f t="shared" si="0"/>
        <v>6</v>
      </c>
      <c r="X3" s="73">
        <f t="shared" si="0"/>
        <v>6</v>
      </c>
      <c r="Y3" s="73">
        <f t="shared" si="0"/>
        <v>6</v>
      </c>
      <c r="Z3" s="73">
        <f t="shared" si="0"/>
        <v>6</v>
      </c>
      <c r="AA3" s="73">
        <f t="shared" si="0"/>
        <v>6</v>
      </c>
      <c r="AB3" s="73">
        <f t="shared" si="0"/>
        <v>6</v>
      </c>
      <c r="AC3" s="73">
        <f t="shared" si="0"/>
        <v>6</v>
      </c>
      <c r="AD3" s="73">
        <f t="shared" si="0"/>
        <v>6</v>
      </c>
      <c r="AE3" s="73">
        <f t="shared" si="0"/>
        <v>6</v>
      </c>
      <c r="AF3" s="73">
        <f t="shared" si="0"/>
        <v>6</v>
      </c>
      <c r="AG3" s="73">
        <f t="shared" si="0"/>
        <v>6</v>
      </c>
      <c r="AH3" s="73">
        <f t="shared" si="0"/>
        <v>6</v>
      </c>
      <c r="AI3" s="73">
        <f t="shared" si="0"/>
        <v>6</v>
      </c>
      <c r="AJ3" s="73">
        <f t="shared" si="0"/>
        <v>6</v>
      </c>
      <c r="AK3" s="73">
        <f t="shared" si="0"/>
        <v>7</v>
      </c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</row>
    <row r="4" spans="1:55" x14ac:dyDescent="0.25">
      <c r="A4" s="15"/>
      <c r="B4" s="66"/>
      <c r="C4" s="67"/>
      <c r="D4" s="71"/>
      <c r="E4" s="39"/>
      <c r="F4" s="34"/>
      <c r="G4" s="70">
        <f>WEEKDAY(G5,2)</f>
        <v>3</v>
      </c>
      <c r="H4" s="70">
        <f t="shared" ref="H4:AK4" si="1">WEEKDAY(H5,2)</f>
        <v>4</v>
      </c>
      <c r="I4" s="70">
        <f t="shared" si="1"/>
        <v>5</v>
      </c>
      <c r="J4" s="70">
        <f t="shared" si="1"/>
        <v>6</v>
      </c>
      <c r="K4" s="70">
        <f t="shared" si="1"/>
        <v>7</v>
      </c>
      <c r="L4" s="70">
        <f t="shared" si="1"/>
        <v>1</v>
      </c>
      <c r="M4" s="70">
        <f t="shared" si="1"/>
        <v>2</v>
      </c>
      <c r="N4" s="70">
        <f t="shared" si="1"/>
        <v>3</v>
      </c>
      <c r="O4" s="70">
        <f t="shared" si="1"/>
        <v>4</v>
      </c>
      <c r="P4" s="70">
        <f t="shared" si="1"/>
        <v>5</v>
      </c>
      <c r="Q4" s="70">
        <f t="shared" si="1"/>
        <v>6</v>
      </c>
      <c r="R4" s="70">
        <f t="shared" si="1"/>
        <v>7</v>
      </c>
      <c r="S4" s="70">
        <f t="shared" si="1"/>
        <v>1</v>
      </c>
      <c r="T4" s="70">
        <f t="shared" si="1"/>
        <v>2</v>
      </c>
      <c r="U4" s="70">
        <f t="shared" si="1"/>
        <v>3</v>
      </c>
      <c r="V4" s="70">
        <f t="shared" si="1"/>
        <v>4</v>
      </c>
      <c r="W4" s="70">
        <f t="shared" si="1"/>
        <v>5</v>
      </c>
      <c r="X4" s="70">
        <f t="shared" si="1"/>
        <v>6</v>
      </c>
      <c r="Y4" s="70">
        <f t="shared" si="1"/>
        <v>7</v>
      </c>
      <c r="Z4" s="70">
        <f t="shared" si="1"/>
        <v>1</v>
      </c>
      <c r="AA4" s="70">
        <f t="shared" si="1"/>
        <v>2</v>
      </c>
      <c r="AB4" s="70">
        <f t="shared" si="1"/>
        <v>3</v>
      </c>
      <c r="AC4" s="70">
        <f t="shared" si="1"/>
        <v>4</v>
      </c>
      <c r="AD4" s="70">
        <f t="shared" si="1"/>
        <v>5</v>
      </c>
      <c r="AE4" s="70">
        <f t="shared" si="1"/>
        <v>6</v>
      </c>
      <c r="AF4" s="70">
        <f t="shared" si="1"/>
        <v>7</v>
      </c>
      <c r="AG4" s="70">
        <f t="shared" si="1"/>
        <v>1</v>
      </c>
      <c r="AH4" s="70">
        <f t="shared" si="1"/>
        <v>2</v>
      </c>
      <c r="AI4" s="70">
        <f t="shared" si="1"/>
        <v>3</v>
      </c>
      <c r="AJ4" s="70">
        <f t="shared" si="1"/>
        <v>4</v>
      </c>
      <c r="AK4" s="70">
        <f t="shared" si="1"/>
        <v>5</v>
      </c>
      <c r="AL4" s="20"/>
      <c r="AM4" s="19"/>
      <c r="AN4" s="21"/>
      <c r="AO4" s="20"/>
      <c r="AP4" s="20"/>
      <c r="AQ4" s="21"/>
      <c r="AR4" s="20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</row>
    <row r="5" spans="1:55" ht="14.85" customHeight="1" x14ac:dyDescent="0.25">
      <c r="A5" s="16"/>
      <c r="B5" s="28" t="s">
        <v>72</v>
      </c>
      <c r="C5" s="65"/>
      <c r="D5" s="65"/>
      <c r="E5" s="65" t="s">
        <v>3</v>
      </c>
      <c r="F5" s="65"/>
      <c r="G5" s="62">
        <f>D2</f>
        <v>44713</v>
      </c>
      <c r="H5" s="62">
        <f>G5+1</f>
        <v>44714</v>
      </c>
      <c r="I5" s="62">
        <f>G5+2</f>
        <v>44715</v>
      </c>
      <c r="J5" s="62">
        <f t="shared" ref="J5:T5" si="2">H5+2</f>
        <v>44716</v>
      </c>
      <c r="K5" s="62">
        <f t="shared" si="2"/>
        <v>44717</v>
      </c>
      <c r="L5" s="62">
        <f t="shared" si="2"/>
        <v>44718</v>
      </c>
      <c r="M5" s="62">
        <f t="shared" si="2"/>
        <v>44719</v>
      </c>
      <c r="N5" s="62">
        <f t="shared" si="2"/>
        <v>44720</v>
      </c>
      <c r="O5" s="62">
        <f t="shared" si="2"/>
        <v>44721</v>
      </c>
      <c r="P5" s="62">
        <f t="shared" si="2"/>
        <v>44722</v>
      </c>
      <c r="Q5" s="62">
        <f t="shared" si="2"/>
        <v>44723</v>
      </c>
      <c r="R5" s="62">
        <f t="shared" si="2"/>
        <v>44724</v>
      </c>
      <c r="S5" s="62">
        <f t="shared" si="2"/>
        <v>44725</v>
      </c>
      <c r="T5" s="62">
        <f t="shared" si="2"/>
        <v>44726</v>
      </c>
      <c r="U5" s="62">
        <f t="shared" ref="U5" si="3">S5+2</f>
        <v>44727</v>
      </c>
      <c r="V5" s="62">
        <f t="shared" ref="V5" si="4">T5+2</f>
        <v>44728</v>
      </c>
      <c r="W5" s="62">
        <f t="shared" ref="W5" si="5">U5+2</f>
        <v>44729</v>
      </c>
      <c r="X5" s="62">
        <f t="shared" ref="X5" si="6">V5+2</f>
        <v>44730</v>
      </c>
      <c r="Y5" s="62">
        <f t="shared" ref="Y5" si="7">W5+2</f>
        <v>44731</v>
      </c>
      <c r="Z5" s="62">
        <f t="shared" ref="Z5" si="8">X5+2</f>
        <v>44732</v>
      </c>
      <c r="AA5" s="62">
        <f t="shared" ref="AA5" si="9">Y5+2</f>
        <v>44733</v>
      </c>
      <c r="AB5" s="62">
        <f t="shared" ref="AB5" si="10">Z5+2</f>
        <v>44734</v>
      </c>
      <c r="AC5" s="62">
        <f t="shared" ref="AC5" si="11">AA5+2</f>
        <v>44735</v>
      </c>
      <c r="AD5" s="62">
        <f t="shared" ref="AD5:AE5" si="12">AB5+2</f>
        <v>44736</v>
      </c>
      <c r="AE5" s="62">
        <f t="shared" si="12"/>
        <v>44737</v>
      </c>
      <c r="AF5" s="62">
        <f t="shared" ref="AF5" si="13">AD5+2</f>
        <v>44738</v>
      </c>
      <c r="AG5" s="62">
        <f>AE5+2</f>
        <v>44739</v>
      </c>
      <c r="AH5" s="62">
        <f t="shared" ref="AH5" si="14">AF5+2</f>
        <v>44740</v>
      </c>
      <c r="AI5" s="62">
        <f t="shared" ref="AI5" si="15">AG5+2</f>
        <v>44741</v>
      </c>
      <c r="AJ5" s="62">
        <f t="shared" ref="AJ5" si="16">AH5+2</f>
        <v>44742</v>
      </c>
      <c r="AK5" s="62">
        <f t="shared" ref="AK5" si="17">AI5+2</f>
        <v>44743</v>
      </c>
      <c r="AL5" s="68" t="s">
        <v>73</v>
      </c>
      <c r="AM5" s="68" t="s">
        <v>74</v>
      </c>
      <c r="AN5" s="68" t="s">
        <v>75</v>
      </c>
      <c r="AO5" s="68" t="s">
        <v>76</v>
      </c>
      <c r="AP5" s="68" t="s">
        <v>77</v>
      </c>
      <c r="AQ5" s="68" t="s">
        <v>78</v>
      </c>
      <c r="AR5" s="69" t="s">
        <v>79</v>
      </c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</row>
    <row r="6" spans="1:55" x14ac:dyDescent="0.25">
      <c r="A6" s="17"/>
      <c r="B6" s="28"/>
      <c r="C6" s="28"/>
      <c r="D6" s="28"/>
      <c r="E6" s="28"/>
      <c r="F6" s="28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29"/>
      <c r="AM6" s="29"/>
      <c r="AN6" s="29"/>
      <c r="AO6" s="29"/>
      <c r="AP6" s="29"/>
      <c r="AQ6" s="29"/>
      <c r="AR6" s="30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</row>
    <row r="7" spans="1:55" x14ac:dyDescent="0.25">
      <c r="A7" s="17"/>
      <c r="B7" s="28"/>
      <c r="C7" s="28"/>
      <c r="D7" s="28"/>
      <c r="E7" s="28"/>
      <c r="F7" s="28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29"/>
      <c r="AM7" s="29"/>
      <c r="AN7" s="29"/>
      <c r="AO7" s="29"/>
      <c r="AP7" s="29"/>
      <c r="AQ7" s="29"/>
      <c r="AR7" s="30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x14ac:dyDescent="0.25">
      <c r="A8" s="18"/>
      <c r="B8" s="28"/>
      <c r="C8" s="28"/>
      <c r="D8" s="28"/>
      <c r="E8" s="28"/>
      <c r="F8" s="28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29"/>
      <c r="AM8" s="29"/>
      <c r="AN8" s="29"/>
      <c r="AO8" s="29"/>
      <c r="AP8" s="29"/>
      <c r="AQ8" s="29"/>
      <c r="AR8" s="30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ht="32.1" customHeight="1" x14ac:dyDescent="0.25">
      <c r="A9" s="15"/>
      <c r="B9" s="75" t="str">
        <f>CONCATENATE('Personel Listesi'!C2," ",'Personel Listesi'!D2)</f>
        <v>Ahmet  Yavuz</v>
      </c>
      <c r="C9" s="75"/>
      <c r="D9" s="75"/>
      <c r="E9" s="75" t="str">
        <f>'Personel Listesi'!E2</f>
        <v>Üretim</v>
      </c>
      <c r="F9" s="75"/>
      <c r="G9" s="13" t="s">
        <v>91</v>
      </c>
      <c r="H9" s="13" t="s">
        <v>91</v>
      </c>
      <c r="I9" s="13" t="s">
        <v>91</v>
      </c>
      <c r="J9" s="13" t="s">
        <v>87</v>
      </c>
      <c r="K9" s="13"/>
      <c r="L9" s="13" t="s">
        <v>87</v>
      </c>
      <c r="M9" s="13" t="s">
        <v>87</v>
      </c>
      <c r="N9" s="13" t="s">
        <v>87</v>
      </c>
      <c r="O9" s="13" t="s">
        <v>87</v>
      </c>
      <c r="P9" s="13" t="s">
        <v>88</v>
      </c>
      <c r="Q9" s="13" t="s">
        <v>88</v>
      </c>
      <c r="R9" s="13"/>
      <c r="S9" s="74" t="s">
        <v>87</v>
      </c>
      <c r="T9" s="13" t="s">
        <v>87</v>
      </c>
      <c r="U9" s="13" t="s">
        <v>87</v>
      </c>
      <c r="V9" s="13" t="s">
        <v>88</v>
      </c>
      <c r="W9" s="13" t="s">
        <v>89</v>
      </c>
      <c r="X9" s="13" t="s">
        <v>89</v>
      </c>
      <c r="Y9" s="13"/>
      <c r="Z9" s="13" t="s">
        <v>87</v>
      </c>
      <c r="AA9" s="13" t="s">
        <v>87</v>
      </c>
      <c r="AB9" s="13" t="s">
        <v>87</v>
      </c>
      <c r="AC9" s="13" t="s">
        <v>87</v>
      </c>
      <c r="AD9" s="13" t="s">
        <v>88</v>
      </c>
      <c r="AE9" s="13" t="s">
        <v>90</v>
      </c>
      <c r="AF9" s="13"/>
      <c r="AG9" s="13" t="s">
        <v>90</v>
      </c>
      <c r="AH9" s="13" t="s">
        <v>90</v>
      </c>
      <c r="AI9" s="13" t="s">
        <v>87</v>
      </c>
      <c r="AJ9" s="13" t="s">
        <v>87</v>
      </c>
      <c r="AK9" s="13"/>
      <c r="AL9" s="26">
        <f>COUNTIFS($G$3:$AK$3,MONTH(D2),$G$4:$AK$4,"=7")</f>
        <v>4</v>
      </c>
      <c r="AM9" s="26">
        <f>COUNTIF($G$9:$AK$9,$J$1)</f>
        <v>14</v>
      </c>
      <c r="AN9" s="26">
        <f>COUNTIF($G$9:$AK$9,$J$2)</f>
        <v>3</v>
      </c>
      <c r="AO9" s="26">
        <f>COUNTIF($G$9:$AK$9,$Q$1)</f>
        <v>4</v>
      </c>
      <c r="AP9" s="26">
        <f>COUNTIF($G$9:$AK$9,$Q$2)</f>
        <v>2</v>
      </c>
      <c r="AQ9" s="26">
        <f>COUNTIF($G$9:$AK$9,$X$1)</f>
        <v>3</v>
      </c>
      <c r="AR9" s="77">
        <f>VLOOKUP(B9,'Personel Listesi'!B2:J22,9,0)*SUM(AL9,AM9,AN9,AP9-(SUM(AO9,AQ9)))</f>
        <v>1920</v>
      </c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ht="32.1" customHeight="1" x14ac:dyDescent="0.25">
      <c r="A10" s="15"/>
      <c r="B10" s="75" t="str">
        <f>CONCATENATE('Personel Listesi'!C3," ",'Personel Listesi'!D3)</f>
        <v>Aslı Kara</v>
      </c>
      <c r="C10" s="75"/>
      <c r="D10" s="75"/>
      <c r="E10" s="75" t="str">
        <f>'Personel Listesi'!E3</f>
        <v>Teknik Ofis</v>
      </c>
      <c r="F10" s="75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4"/>
      <c r="AM10" s="14"/>
      <c r="AN10" s="14"/>
      <c r="AO10" s="14"/>
      <c r="AP10" s="14"/>
      <c r="AQ10" s="14"/>
      <c r="AR10" s="76">
        <f>VLOOKUP(B10,'Personel Listesi'!B3:J23,9,0)</f>
        <v>115</v>
      </c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ht="32.1" customHeight="1" x14ac:dyDescent="0.25">
      <c r="A11" s="15"/>
      <c r="B11" s="75" t="str">
        <f>CONCATENATE('Personel Listesi'!C4," ",'Personel Listesi'!D4)</f>
        <v>Akif Karaca</v>
      </c>
      <c r="C11" s="75"/>
      <c r="D11" s="75"/>
      <c r="E11" s="75" t="str">
        <f>'Personel Listesi'!E4</f>
        <v>Satınalma</v>
      </c>
      <c r="F11" s="75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4"/>
      <c r="AM11" s="14"/>
      <c r="AN11" s="14"/>
      <c r="AO11" s="14"/>
      <c r="AP11" s="14"/>
      <c r="AQ11" s="14"/>
      <c r="AR11" s="76">
        <f>VLOOKUP(B11,'Personel Listesi'!B4:J24,9,0)</f>
        <v>180</v>
      </c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ht="32.1" customHeight="1" x14ac:dyDescent="0.25">
      <c r="A12" s="15"/>
      <c r="B12" s="75" t="str">
        <f>CONCATENATE('Personel Listesi'!C5," ",'Personel Listesi'!D5)</f>
        <v>Ayça Karakuzu</v>
      </c>
      <c r="C12" s="75"/>
      <c r="D12" s="75"/>
      <c r="E12" s="75" t="str">
        <f>'Personel Listesi'!E5</f>
        <v>Üretim</v>
      </c>
      <c r="F12" s="75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4"/>
      <c r="AM12" s="14"/>
      <c r="AN12" s="14"/>
      <c r="AO12" s="14"/>
      <c r="AP12" s="14"/>
      <c r="AQ12" s="14"/>
      <c r="AR12" s="76">
        <f>VLOOKUP(B12,'Personel Listesi'!B5:J25,9,0)</f>
        <v>130</v>
      </c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ht="32.1" customHeight="1" x14ac:dyDescent="0.25">
      <c r="A13" s="15"/>
      <c r="B13" s="75" t="str">
        <f>CONCATENATE('Personel Listesi'!C6," ",'Personel Listesi'!D6)</f>
        <v>Zeynep Yılmaz</v>
      </c>
      <c r="C13" s="75"/>
      <c r="D13" s="75"/>
      <c r="E13" s="75" t="str">
        <f>'Personel Listesi'!E6</f>
        <v>Üretim</v>
      </c>
      <c r="F13" s="75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4"/>
      <c r="AM13" s="14"/>
      <c r="AN13" s="14"/>
      <c r="AO13" s="14"/>
      <c r="AP13" s="14"/>
      <c r="AQ13" s="14"/>
      <c r="AR13" s="76">
        <f>VLOOKUP(B13,'Personel Listesi'!B6:J26,9,0)</f>
        <v>145</v>
      </c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ht="32.1" customHeight="1" x14ac:dyDescent="0.25">
      <c r="A14" s="15"/>
      <c r="B14" s="75" t="str">
        <f>CONCATENATE('Personel Listesi'!C7," ",'Personel Listesi'!D7)</f>
        <v>Gaye Tansel</v>
      </c>
      <c r="C14" s="75"/>
      <c r="D14" s="75"/>
      <c r="E14" s="75" t="str">
        <f>'Personel Listesi'!E7</f>
        <v>Satınalma</v>
      </c>
      <c r="F14" s="75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4"/>
      <c r="AM14" s="14"/>
      <c r="AN14" s="14"/>
      <c r="AO14" s="14"/>
      <c r="AP14" s="14"/>
      <c r="AQ14" s="14"/>
      <c r="AR14" s="76">
        <f>VLOOKUP(B14,'Personel Listesi'!B7:J27,9,0)</f>
        <v>178</v>
      </c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5" ht="32.1" customHeight="1" x14ac:dyDescent="0.25">
      <c r="A15" s="15"/>
      <c r="B15" s="75" t="str">
        <f>CONCATENATE('Personel Listesi'!C8," ",'Personel Listesi'!D8)</f>
        <v>Burak Sarkım</v>
      </c>
      <c r="C15" s="75"/>
      <c r="D15" s="75"/>
      <c r="E15" s="75" t="str">
        <f>'Personel Listesi'!E8</f>
        <v>Teknik Ofis</v>
      </c>
      <c r="F15" s="75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4"/>
      <c r="AM15" s="14"/>
      <c r="AN15" s="14"/>
      <c r="AO15" s="14"/>
      <c r="AP15" s="14"/>
      <c r="AQ15" s="14"/>
      <c r="AR15" s="76">
        <f>VLOOKUP(B15,'Personel Listesi'!B8:J28,9,0)</f>
        <v>140</v>
      </c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 ht="32.1" customHeight="1" x14ac:dyDescent="0.25">
      <c r="A16" s="15"/>
      <c r="B16" s="75" t="str">
        <f>CONCATENATE('Personel Listesi'!C9," ",'Personel Listesi'!D9)</f>
        <v>Burcu  Yılmaz</v>
      </c>
      <c r="C16" s="75"/>
      <c r="D16" s="75"/>
      <c r="E16" s="75" t="str">
        <f>'Personel Listesi'!E9</f>
        <v>Üretim</v>
      </c>
      <c r="F16" s="75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4"/>
      <c r="AM16" s="14"/>
      <c r="AN16" s="14"/>
      <c r="AO16" s="14"/>
      <c r="AP16" s="14"/>
      <c r="AQ16" s="14"/>
      <c r="AR16" s="76">
        <f>VLOOKUP(B16,'Personel Listesi'!B9:J29,9,0)</f>
        <v>120</v>
      </c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 ht="32.1" customHeight="1" x14ac:dyDescent="0.25">
      <c r="A17" s="15"/>
      <c r="B17" s="75" t="str">
        <f>CONCATENATE('Personel Listesi'!C10," ",'Personel Listesi'!D10)</f>
        <v>Kasım Deniz</v>
      </c>
      <c r="C17" s="75"/>
      <c r="D17" s="75"/>
      <c r="E17" s="75" t="str">
        <f>'Personel Listesi'!E10</f>
        <v>Üretim</v>
      </c>
      <c r="F17" s="75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4"/>
      <c r="AM17" s="14"/>
      <c r="AN17" s="14"/>
      <c r="AO17" s="14"/>
      <c r="AP17" s="14"/>
      <c r="AQ17" s="14"/>
      <c r="AR17" s="76">
        <f>VLOOKUP(B17,'Personel Listesi'!B10:J30,9,0)</f>
        <v>130</v>
      </c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 ht="32.1" customHeight="1" x14ac:dyDescent="0.25">
      <c r="A18" s="15"/>
      <c r="B18" s="75" t="str">
        <f>CONCATENATE('Personel Listesi'!C11," ",'Personel Listesi'!D11)</f>
        <v>Ahmet Altunkaya</v>
      </c>
      <c r="C18" s="75"/>
      <c r="D18" s="75"/>
      <c r="E18" s="75" t="str">
        <f>'Personel Listesi'!E11</f>
        <v>Muhasebe</v>
      </c>
      <c r="F18" s="75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4"/>
      <c r="AM18" s="14"/>
      <c r="AN18" s="14"/>
      <c r="AO18" s="14"/>
      <c r="AP18" s="14"/>
      <c r="AQ18" s="14"/>
      <c r="AR18" s="76">
        <f>VLOOKUP(B18,'Personel Listesi'!B11:J31,9,0)</f>
        <v>125</v>
      </c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 ht="32.1" customHeight="1" x14ac:dyDescent="0.25">
      <c r="A19" s="15"/>
      <c r="B19" s="75" t="str">
        <f>CONCATENATE('Personel Listesi'!C12," ",'Personel Listesi'!D12)</f>
        <v>Rıza Sönmez</v>
      </c>
      <c r="C19" s="75"/>
      <c r="D19" s="75"/>
      <c r="E19" s="75" t="str">
        <f>'Personel Listesi'!E12</f>
        <v>Satınalma</v>
      </c>
      <c r="F19" s="75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4"/>
      <c r="AM19" s="14"/>
      <c r="AN19" s="14"/>
      <c r="AO19" s="14"/>
      <c r="AP19" s="14"/>
      <c r="AQ19" s="14"/>
      <c r="AR19" s="76">
        <f>VLOOKUP(B19,'Personel Listesi'!B12:J32,9,0)</f>
        <v>130</v>
      </c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 ht="32.1" customHeight="1" x14ac:dyDescent="0.25">
      <c r="A20" s="15"/>
      <c r="B20" s="75" t="str">
        <f>CONCATENATE('Personel Listesi'!C13," ",'Personel Listesi'!D13)</f>
        <v>Yaşam  Er</v>
      </c>
      <c r="C20" s="75"/>
      <c r="D20" s="75"/>
      <c r="E20" s="75" t="str">
        <f>'Personel Listesi'!E13</f>
        <v>Üretim</v>
      </c>
      <c r="F20" s="75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4"/>
      <c r="AM20" s="14"/>
      <c r="AN20" s="14"/>
      <c r="AO20" s="14"/>
      <c r="AP20" s="14"/>
      <c r="AQ20" s="14"/>
      <c r="AR20" s="76">
        <f>VLOOKUP(B20,'Personel Listesi'!B13:J33,9,0)</f>
        <v>180</v>
      </c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 ht="32.1" customHeight="1" x14ac:dyDescent="0.25">
      <c r="A21" s="15"/>
      <c r="B21" s="75" t="str">
        <f>CONCATENATE('Personel Listesi'!C14," ",'Personel Listesi'!D14)</f>
        <v>Arif Sağlam</v>
      </c>
      <c r="C21" s="75"/>
      <c r="D21" s="75"/>
      <c r="E21" s="75" t="str">
        <f>'Personel Listesi'!E14</f>
        <v>Satış</v>
      </c>
      <c r="F21" s="75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4"/>
      <c r="AM21" s="14"/>
      <c r="AN21" s="14"/>
      <c r="AO21" s="14"/>
      <c r="AP21" s="14"/>
      <c r="AQ21" s="14"/>
      <c r="AR21" s="76">
        <f>VLOOKUP(B21,'Personel Listesi'!B14:J34,9,0)</f>
        <v>120</v>
      </c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 ht="32.1" customHeight="1" x14ac:dyDescent="0.25">
      <c r="A22" s="15"/>
      <c r="B22" s="75" t="str">
        <f>CONCATENATE('Personel Listesi'!C15," ",'Personel Listesi'!D15)</f>
        <v>İsmail  Tekin</v>
      </c>
      <c r="C22" s="75"/>
      <c r="D22" s="75"/>
      <c r="E22" s="75" t="str">
        <f>'Personel Listesi'!E15</f>
        <v>Üretim</v>
      </c>
      <c r="F22" s="75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4"/>
      <c r="AM22" s="14"/>
      <c r="AN22" s="14"/>
      <c r="AO22" s="14"/>
      <c r="AP22" s="14"/>
      <c r="AQ22" s="14"/>
      <c r="AR22" s="76">
        <f>VLOOKUP(B22,'Personel Listesi'!B15:J35,9,0)</f>
        <v>115</v>
      </c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</row>
    <row r="23" spans="1:55" ht="32.1" customHeight="1" x14ac:dyDescent="0.25">
      <c r="A23" s="15"/>
      <c r="B23" s="75" t="str">
        <f>CONCATENATE('Personel Listesi'!C16," ",'Personel Listesi'!D16)</f>
        <v>Sibel Karadağ</v>
      </c>
      <c r="C23" s="75"/>
      <c r="D23" s="75"/>
      <c r="E23" s="75" t="str">
        <f>'Personel Listesi'!E16</f>
        <v>Üretim</v>
      </c>
      <c r="F23" s="75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4"/>
      <c r="AM23" s="14"/>
      <c r="AN23" s="14"/>
      <c r="AO23" s="14"/>
      <c r="AP23" s="14"/>
      <c r="AQ23" s="14"/>
      <c r="AR23" s="76">
        <f>VLOOKUP(B23,'Personel Listesi'!B16:J36,9,0)</f>
        <v>120</v>
      </c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1:55" ht="30" customHeight="1" x14ac:dyDescent="0.25">
      <c r="A24" s="15"/>
      <c r="B24" s="75" t="str">
        <f>CONCATENATE('Personel Listesi'!C17," ",'Personel Listesi'!D17)</f>
        <v>Gülce Kalecikli</v>
      </c>
      <c r="C24" s="75"/>
      <c r="D24" s="75"/>
      <c r="E24" s="75" t="str">
        <f>'Personel Listesi'!E17</f>
        <v>Teknik Ofis</v>
      </c>
      <c r="F24" s="75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4"/>
      <c r="AM24" s="14"/>
      <c r="AN24" s="14"/>
      <c r="AO24" s="14"/>
      <c r="AP24" s="14"/>
      <c r="AQ24" s="14"/>
      <c r="AR24" s="76">
        <f>VLOOKUP(B24,'Personel Listesi'!B17:J37,9,0)</f>
        <v>130</v>
      </c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 spans="1:55" ht="30" customHeight="1" x14ac:dyDescent="0.25">
      <c r="A25" s="15"/>
      <c r="B25" s="75" t="str">
        <f>CONCATENATE('Personel Listesi'!C18," ",'Personel Listesi'!D18)</f>
        <v>Emre Sel</v>
      </c>
      <c r="C25" s="75"/>
      <c r="D25" s="75"/>
      <c r="E25" s="75" t="str">
        <f>'Personel Listesi'!E18</f>
        <v>Satınalma</v>
      </c>
      <c r="F25" s="75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4"/>
      <c r="AM25" s="14"/>
      <c r="AN25" s="14"/>
      <c r="AO25" s="14"/>
      <c r="AP25" s="14"/>
      <c r="AQ25" s="14"/>
      <c r="AR25" s="76">
        <f>VLOOKUP(B25,'Personel Listesi'!B18:J38,9,0)</f>
        <v>149</v>
      </c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</row>
    <row r="26" spans="1:55" ht="30" customHeight="1" x14ac:dyDescent="0.25">
      <c r="A26" s="15"/>
      <c r="B26" s="75" t="str">
        <f>CONCATENATE('Personel Listesi'!C19," ",'Personel Listesi'!D19)</f>
        <v>Emre  Ağmil</v>
      </c>
      <c r="C26" s="75"/>
      <c r="D26" s="75"/>
      <c r="E26" s="75" t="str">
        <f>'Personel Listesi'!E19</f>
        <v>Üretim</v>
      </c>
      <c r="F26" s="75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4"/>
      <c r="AM26" s="14"/>
      <c r="AN26" s="14"/>
      <c r="AO26" s="14"/>
      <c r="AP26" s="14"/>
      <c r="AQ26" s="14"/>
      <c r="AR26" s="76">
        <f>VLOOKUP(B26,'Personel Listesi'!B19:J39,9,0)</f>
        <v>150</v>
      </c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</row>
    <row r="27" spans="1:55" ht="30" customHeight="1" x14ac:dyDescent="0.25">
      <c r="A27" s="15"/>
      <c r="B27" s="75" t="str">
        <f>CONCATENATE('Personel Listesi'!C20," ",'Personel Listesi'!D20)</f>
        <v>Betül  Alpaslan</v>
      </c>
      <c r="C27" s="75"/>
      <c r="D27" s="75"/>
      <c r="E27" s="75" t="str">
        <f>'Personel Listesi'!E20</f>
        <v>Üretim</v>
      </c>
      <c r="F27" s="75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4"/>
      <c r="AM27" s="14"/>
      <c r="AN27" s="14"/>
      <c r="AO27" s="14"/>
      <c r="AP27" s="14"/>
      <c r="AQ27" s="14"/>
      <c r="AR27" s="76">
        <f>VLOOKUP(B27,'Personel Listesi'!B20:J40,9,0)</f>
        <v>130</v>
      </c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</row>
    <row r="28" spans="1:55" ht="30" customHeight="1" x14ac:dyDescent="0.25">
      <c r="A28" s="15"/>
      <c r="B28" s="75" t="str">
        <f>CONCATENATE('Personel Listesi'!C21," ",'Personel Listesi'!D21)</f>
        <v>Bekir  Çolak</v>
      </c>
      <c r="C28" s="75"/>
      <c r="D28" s="75"/>
      <c r="E28" s="75" t="str">
        <f>'Personel Listesi'!E21</f>
        <v>Üretim</v>
      </c>
      <c r="F28" s="75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4"/>
      <c r="AM28" s="14"/>
      <c r="AN28" s="14"/>
      <c r="AO28" s="14"/>
      <c r="AP28" s="14"/>
      <c r="AQ28" s="14"/>
      <c r="AR28" s="76">
        <f>VLOOKUP(B28,'Personel Listesi'!B21:J41,9,0)</f>
        <v>98</v>
      </c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</row>
    <row r="29" spans="1:55" ht="30" customHeight="1" x14ac:dyDescent="0.25">
      <c r="A29" s="15"/>
      <c r="B29" s="75" t="str">
        <f>CONCATENATE('Personel Listesi'!C22," ",'Personel Listesi'!D22)</f>
        <v>Emine  Karahan</v>
      </c>
      <c r="C29" s="75"/>
      <c r="D29" s="75"/>
      <c r="E29" s="75" t="str">
        <f>'Personel Listesi'!E22</f>
        <v>Üretim</v>
      </c>
      <c r="F29" s="75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4"/>
      <c r="AM29" s="14"/>
      <c r="AN29" s="14"/>
      <c r="AO29" s="14"/>
      <c r="AP29" s="14"/>
      <c r="AQ29" s="14"/>
      <c r="AR29" s="76">
        <f>VLOOKUP(B29,'Personel Listesi'!B22:J42,9,0)</f>
        <v>105</v>
      </c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</row>
    <row r="30" spans="1:55" ht="30" customHeight="1" x14ac:dyDescent="0.25">
      <c r="A30" s="15"/>
      <c r="B30" s="15" t="str">
        <f>CONCATENATE('Personel Listesi'!C23,'Personel Listesi'!D23)</f>
        <v/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</row>
    <row r="31" spans="1:55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</row>
    <row r="32" spans="1:55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</row>
    <row r="33" spans="1:55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</row>
    <row r="34" spans="1:55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</row>
    <row r="35" spans="1:55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</row>
    <row r="36" spans="1:55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</row>
    <row r="37" spans="1:55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</row>
  </sheetData>
  <mergeCells count="89">
    <mergeCell ref="B28:D28"/>
    <mergeCell ref="E28:F28"/>
    <mergeCell ref="B29:D29"/>
    <mergeCell ref="E29:F29"/>
    <mergeCell ref="B25:D25"/>
    <mergeCell ref="E25:F25"/>
    <mergeCell ref="B26:D26"/>
    <mergeCell ref="E26:F26"/>
    <mergeCell ref="B27:D27"/>
    <mergeCell ref="E27:F27"/>
    <mergeCell ref="P5:P8"/>
    <mergeCell ref="B5:D8"/>
    <mergeCell ref="E5:F8"/>
    <mergeCell ref="G5:G8"/>
    <mergeCell ref="H5:H8"/>
    <mergeCell ref="I5:I8"/>
    <mergeCell ref="J5:J8"/>
    <mergeCell ref="K5:K8"/>
    <mergeCell ref="L5:L8"/>
    <mergeCell ref="M5:M8"/>
    <mergeCell ref="N5:N8"/>
    <mergeCell ref="O5:O8"/>
    <mergeCell ref="AB5:AB8"/>
    <mergeCell ref="Q5:Q8"/>
    <mergeCell ref="R5:R8"/>
    <mergeCell ref="S5:S8"/>
    <mergeCell ref="T5:T8"/>
    <mergeCell ref="U5:U8"/>
    <mergeCell ref="V5:V8"/>
    <mergeCell ref="AI5:AI8"/>
    <mergeCell ref="AJ5:AJ8"/>
    <mergeCell ref="AK5:AK8"/>
    <mergeCell ref="B9:D9"/>
    <mergeCell ref="E9:F9"/>
    <mergeCell ref="AC5:AC8"/>
    <mergeCell ref="AD5:AD8"/>
    <mergeCell ref="AE5:AE8"/>
    <mergeCell ref="AF5:AF8"/>
    <mergeCell ref="AG5:AG8"/>
    <mergeCell ref="AH5:AH8"/>
    <mergeCell ref="W5:W8"/>
    <mergeCell ref="X5:X8"/>
    <mergeCell ref="Y5:Y8"/>
    <mergeCell ref="Z5:Z8"/>
    <mergeCell ref="AA5:AA8"/>
    <mergeCell ref="B22:D22"/>
    <mergeCell ref="B23:D23"/>
    <mergeCell ref="E10:F10"/>
    <mergeCell ref="E11:F11"/>
    <mergeCell ref="E12:F12"/>
    <mergeCell ref="E13:F13"/>
    <mergeCell ref="E14:F14"/>
    <mergeCell ref="B13:D13"/>
    <mergeCell ref="B14:D14"/>
    <mergeCell ref="B15:D15"/>
    <mergeCell ref="B16:D16"/>
    <mergeCell ref="B17:D17"/>
    <mergeCell ref="B18:D18"/>
    <mergeCell ref="B10:D10"/>
    <mergeCell ref="B11:D11"/>
    <mergeCell ref="B12:D12"/>
    <mergeCell ref="AR5:AR8"/>
    <mergeCell ref="E21:F21"/>
    <mergeCell ref="E22:F22"/>
    <mergeCell ref="E23:F23"/>
    <mergeCell ref="B24:D24"/>
    <mergeCell ref="E24:F24"/>
    <mergeCell ref="AL5:AL8"/>
    <mergeCell ref="E15:F15"/>
    <mergeCell ref="E16:F16"/>
    <mergeCell ref="E17:F17"/>
    <mergeCell ref="E18:F18"/>
    <mergeCell ref="E19:F19"/>
    <mergeCell ref="E20:F20"/>
    <mergeCell ref="B19:D19"/>
    <mergeCell ref="B20:D20"/>
    <mergeCell ref="B21:D21"/>
    <mergeCell ref="AM5:AM8"/>
    <mergeCell ref="AN5:AN8"/>
    <mergeCell ref="AO5:AO8"/>
    <mergeCell ref="AP5:AP8"/>
    <mergeCell ref="AQ5:AQ8"/>
    <mergeCell ref="B1:C1"/>
    <mergeCell ref="B2:C2"/>
    <mergeCell ref="G1:I1"/>
    <mergeCell ref="G2:I2"/>
    <mergeCell ref="U1:W1"/>
    <mergeCell ref="N1:P1"/>
    <mergeCell ref="N2:P2"/>
  </mergeCells>
  <conditionalFormatting sqref="G10:AK29 U9:AK9 G9:S9">
    <cfRule type="expression" dxfId="3" priority="5">
      <formula>G$4=7</formula>
    </cfRule>
  </conditionalFormatting>
  <conditionalFormatting sqref="G5:AK8 G10:AK29 U9:AK9 G9:S9">
    <cfRule type="expression" dxfId="2" priority="1">
      <formula>G$3&lt;&gt;MONTH($D$2)</formula>
    </cfRule>
  </conditionalFormatting>
  <conditionalFormatting sqref="T9">
    <cfRule type="expression" dxfId="1" priority="7">
      <formula>S$4=7</formula>
    </cfRule>
  </conditionalFormatting>
  <conditionalFormatting sqref="T9">
    <cfRule type="expression" dxfId="0" priority="9">
      <formula>S$3&lt;&gt;MONTH($D$2)</formula>
    </cfRule>
  </conditionalFormatting>
  <pageMargins left="0.7" right="0.7" top="0.75" bottom="0.75" header="0.3" footer="0.3"/>
  <pageSetup paperSize="9" orientation="portrait" horizontalDpi="200" verticalDpi="200" copies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D739360-9715-414F-A166-1C2AD2C2E741}">
          <x14:formula1>
            <xm:f>Veri!$A$2:$A$6</xm:f>
          </x14:formula1>
          <xm:sqref>D1:F1</xm:sqref>
        </x14:dataValidation>
        <x14:dataValidation type="list" allowBlank="1" showInputMessage="1" showErrorMessage="1" xr:uid="{134747A6-1238-49F5-BE56-9575E70B561C}">
          <x14:formula1>
            <xm:f>Veri!$B$2:$B$13</xm:f>
          </x14:formula1>
          <xm:sqref>D2:D4</xm:sqref>
        </x14:dataValidation>
        <x14:dataValidation type="list" allowBlank="1" showInputMessage="1" showErrorMessage="1" xr:uid="{2C0C0907-D292-4F23-A712-9F62DD93030E}">
          <x14:formula1>
            <xm:f>Veri!$C$2:$C$6</xm:f>
          </x14:formula1>
          <xm:sqref>G10:AJ29 G9:R9 T9:AJ9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3DC4-D85A-4884-888F-B9A0BD08062E}">
  <dimension ref="A1:J22"/>
  <sheetViews>
    <sheetView workbookViewId="0">
      <selection activeCell="B6" sqref="B6"/>
    </sheetView>
  </sheetViews>
  <sheetFormatPr defaultRowHeight="15" x14ac:dyDescent="0.25"/>
  <cols>
    <col min="1" max="1" width="7.7109375" bestFit="1" customWidth="1"/>
    <col min="2" max="2" width="16.42578125" bestFit="1" customWidth="1"/>
    <col min="6" max="6" width="20.7109375" bestFit="1" customWidth="1"/>
    <col min="7" max="7" width="10.7109375" customWidth="1"/>
    <col min="10" max="10" width="14" bestFit="1" customWidth="1"/>
  </cols>
  <sheetData>
    <row r="1" spans="1:10" ht="48" thickBot="1" x14ac:dyDescent="0.3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>
        <v>1</v>
      </c>
      <c r="B2" t="str">
        <f>CONCATENATE(C2," ",D2)</f>
        <v>Ahmet  Yavuz</v>
      </c>
      <c r="C2" t="s">
        <v>9</v>
      </c>
      <c r="D2" t="s">
        <v>10</v>
      </c>
      <c r="E2" t="s">
        <v>11</v>
      </c>
      <c r="F2" t="s">
        <v>12</v>
      </c>
      <c r="G2" s="4">
        <v>35829</v>
      </c>
      <c r="H2" t="s">
        <v>13</v>
      </c>
      <c r="I2">
        <v>52</v>
      </c>
      <c r="J2" s="5">
        <v>120</v>
      </c>
    </row>
    <row r="3" spans="1:10" x14ac:dyDescent="0.25">
      <c r="A3">
        <v>2</v>
      </c>
      <c r="B3" t="str">
        <f>CONCATENATE(C3," ",D3)</f>
        <v>Aslı Kara</v>
      </c>
      <c r="C3" t="s">
        <v>14</v>
      </c>
      <c r="D3" t="s">
        <v>15</v>
      </c>
      <c r="E3" t="s">
        <v>16</v>
      </c>
      <c r="F3" t="s">
        <v>17</v>
      </c>
      <c r="G3" s="4">
        <v>36715</v>
      </c>
      <c r="H3" t="s">
        <v>18</v>
      </c>
      <c r="I3">
        <v>49</v>
      </c>
      <c r="J3" s="5">
        <v>115</v>
      </c>
    </row>
    <row r="4" spans="1:10" x14ac:dyDescent="0.25">
      <c r="A4">
        <v>3</v>
      </c>
      <c r="B4" t="str">
        <f>CONCATENATE(C4," ",D4)</f>
        <v>Akif Karaca</v>
      </c>
      <c r="C4" t="s">
        <v>19</v>
      </c>
      <c r="D4" t="s">
        <v>20</v>
      </c>
      <c r="E4" t="s">
        <v>21</v>
      </c>
      <c r="F4" t="s">
        <v>22</v>
      </c>
      <c r="G4" s="4">
        <v>37876</v>
      </c>
      <c r="H4" t="s">
        <v>13</v>
      </c>
      <c r="I4">
        <v>52</v>
      </c>
      <c r="J4" s="5">
        <v>180</v>
      </c>
    </row>
    <row r="5" spans="1:10" x14ac:dyDescent="0.25">
      <c r="A5">
        <v>4</v>
      </c>
      <c r="B5" t="str">
        <f>CONCATENATE(C5," ",D5)</f>
        <v>Ayça Karakuzu</v>
      </c>
      <c r="C5" t="s">
        <v>23</v>
      </c>
      <c r="D5" t="s">
        <v>24</v>
      </c>
      <c r="E5" t="s">
        <v>11</v>
      </c>
      <c r="F5" t="s">
        <v>25</v>
      </c>
      <c r="G5" s="4">
        <v>38944</v>
      </c>
      <c r="H5" t="s">
        <v>18</v>
      </c>
      <c r="I5">
        <v>48</v>
      </c>
      <c r="J5" s="5">
        <v>130</v>
      </c>
    </row>
    <row r="6" spans="1:10" x14ac:dyDescent="0.25">
      <c r="A6">
        <v>5</v>
      </c>
      <c r="B6" t="str">
        <f>CONCATENATE(C6," ",D6)</f>
        <v>Zeynep Yılmaz</v>
      </c>
      <c r="C6" t="s">
        <v>26</v>
      </c>
      <c r="D6" t="s">
        <v>27</v>
      </c>
      <c r="E6" t="s">
        <v>11</v>
      </c>
      <c r="F6" t="s">
        <v>28</v>
      </c>
      <c r="G6" s="4">
        <v>40166</v>
      </c>
      <c r="H6" t="s">
        <v>18</v>
      </c>
      <c r="I6">
        <v>45</v>
      </c>
      <c r="J6" s="5">
        <v>145</v>
      </c>
    </row>
    <row r="7" spans="1:10" x14ac:dyDescent="0.25">
      <c r="A7">
        <v>6</v>
      </c>
      <c r="B7" t="str">
        <f>CONCATENATE(C7," ",D7)</f>
        <v>Gaye Tansel</v>
      </c>
      <c r="C7" t="s">
        <v>29</v>
      </c>
      <c r="D7" t="s">
        <v>30</v>
      </c>
      <c r="E7" t="s">
        <v>21</v>
      </c>
      <c r="F7" t="s">
        <v>31</v>
      </c>
      <c r="G7" s="4">
        <v>40258</v>
      </c>
      <c r="H7" t="s">
        <v>18</v>
      </c>
      <c r="I7">
        <v>38</v>
      </c>
      <c r="J7" s="5">
        <v>178</v>
      </c>
    </row>
    <row r="8" spans="1:10" x14ac:dyDescent="0.25">
      <c r="A8">
        <v>7</v>
      </c>
      <c r="B8" t="str">
        <f>CONCATENATE(C8," ",D8)</f>
        <v>Burak Sarkım</v>
      </c>
      <c r="C8" t="s">
        <v>32</v>
      </c>
      <c r="D8" t="s">
        <v>33</v>
      </c>
      <c r="E8" t="s">
        <v>16</v>
      </c>
      <c r="F8" t="s">
        <v>34</v>
      </c>
      <c r="G8" s="4">
        <v>40409</v>
      </c>
      <c r="H8" t="s">
        <v>13</v>
      </c>
      <c r="I8">
        <v>42</v>
      </c>
      <c r="J8" s="5">
        <v>140</v>
      </c>
    </row>
    <row r="9" spans="1:10" x14ac:dyDescent="0.25">
      <c r="A9">
        <v>8</v>
      </c>
      <c r="B9" t="str">
        <f>CONCATENATE(C9," ",D9)</f>
        <v>Burcu  Yılmaz</v>
      </c>
      <c r="C9" t="s">
        <v>35</v>
      </c>
      <c r="D9" t="s">
        <v>27</v>
      </c>
      <c r="E9" t="s">
        <v>11</v>
      </c>
      <c r="F9" t="s">
        <v>12</v>
      </c>
      <c r="G9" s="4">
        <v>40577</v>
      </c>
      <c r="H9" t="s">
        <v>18</v>
      </c>
      <c r="I9">
        <v>45</v>
      </c>
      <c r="J9" s="5">
        <v>120</v>
      </c>
    </row>
    <row r="10" spans="1:10" x14ac:dyDescent="0.25">
      <c r="A10">
        <v>9</v>
      </c>
      <c r="B10" t="str">
        <f>CONCATENATE(C10," ",D10)</f>
        <v>Kasım Deniz</v>
      </c>
      <c r="C10" t="s">
        <v>36</v>
      </c>
      <c r="D10" t="s">
        <v>37</v>
      </c>
      <c r="E10" t="s">
        <v>11</v>
      </c>
      <c r="F10" t="s">
        <v>25</v>
      </c>
      <c r="G10" s="4">
        <v>40745</v>
      </c>
      <c r="H10" t="s">
        <v>13</v>
      </c>
      <c r="I10">
        <v>32</v>
      </c>
      <c r="J10" s="5">
        <v>130</v>
      </c>
    </row>
    <row r="11" spans="1:10" x14ac:dyDescent="0.25">
      <c r="A11">
        <v>10</v>
      </c>
      <c r="B11" t="str">
        <f>CONCATENATE(C11," ",D11)</f>
        <v>Ahmet Altunkaya</v>
      </c>
      <c r="C11" t="s">
        <v>38</v>
      </c>
      <c r="D11" t="s">
        <v>39</v>
      </c>
      <c r="E11" t="s">
        <v>40</v>
      </c>
      <c r="F11" t="s">
        <v>41</v>
      </c>
      <c r="G11" s="4">
        <v>40913</v>
      </c>
      <c r="H11" t="s">
        <v>18</v>
      </c>
      <c r="I11">
        <v>35</v>
      </c>
      <c r="J11" s="5">
        <v>125</v>
      </c>
    </row>
    <row r="12" spans="1:10" x14ac:dyDescent="0.25">
      <c r="A12">
        <v>11</v>
      </c>
      <c r="B12" t="str">
        <f>CONCATENATE(C12," ",D12)</f>
        <v>Rıza Sönmez</v>
      </c>
      <c r="C12" t="s">
        <v>42</v>
      </c>
      <c r="D12" t="s">
        <v>43</v>
      </c>
      <c r="E12" t="s">
        <v>21</v>
      </c>
      <c r="F12" t="s">
        <v>22</v>
      </c>
      <c r="G12" s="4">
        <v>41081</v>
      </c>
      <c r="H12" t="s">
        <v>13</v>
      </c>
      <c r="I12">
        <v>33</v>
      </c>
      <c r="J12" s="5">
        <v>130</v>
      </c>
    </row>
    <row r="13" spans="1:10" x14ac:dyDescent="0.25">
      <c r="A13">
        <v>12</v>
      </c>
      <c r="B13" t="str">
        <f>CONCATENATE(C13," ",D13)</f>
        <v>Yaşam  Er</v>
      </c>
      <c r="C13" t="s">
        <v>44</v>
      </c>
      <c r="D13" t="s">
        <v>45</v>
      </c>
      <c r="E13" t="s">
        <v>11</v>
      </c>
      <c r="F13" t="s">
        <v>12</v>
      </c>
      <c r="G13" s="4">
        <v>41249</v>
      </c>
      <c r="H13" t="s">
        <v>18</v>
      </c>
      <c r="I13">
        <v>29</v>
      </c>
      <c r="J13" s="5">
        <v>180</v>
      </c>
    </row>
    <row r="14" spans="1:10" x14ac:dyDescent="0.25">
      <c r="A14">
        <v>13</v>
      </c>
      <c r="B14" t="str">
        <f>CONCATENATE(C14," ",D14)</f>
        <v>Arif Sağlam</v>
      </c>
      <c r="C14" t="s">
        <v>46</v>
      </c>
      <c r="D14" t="s">
        <v>47</v>
      </c>
      <c r="E14" t="s">
        <v>48</v>
      </c>
      <c r="F14" t="s">
        <v>49</v>
      </c>
      <c r="G14" s="4">
        <v>41417</v>
      </c>
      <c r="H14" t="s">
        <v>13</v>
      </c>
      <c r="I14">
        <v>31</v>
      </c>
      <c r="J14" s="5">
        <v>120</v>
      </c>
    </row>
    <row r="15" spans="1:10" x14ac:dyDescent="0.25">
      <c r="A15">
        <v>14</v>
      </c>
      <c r="B15" t="str">
        <f>CONCATENATE(C15," ",D15)</f>
        <v>İsmail  Tekin</v>
      </c>
      <c r="C15" t="s">
        <v>50</v>
      </c>
      <c r="D15" t="s">
        <v>51</v>
      </c>
      <c r="E15" t="s">
        <v>11</v>
      </c>
      <c r="F15" t="s">
        <v>12</v>
      </c>
      <c r="G15" s="4">
        <v>41585</v>
      </c>
      <c r="H15" t="s">
        <v>13</v>
      </c>
      <c r="I15">
        <v>38</v>
      </c>
      <c r="J15" s="5">
        <v>115</v>
      </c>
    </row>
    <row r="16" spans="1:10" x14ac:dyDescent="0.25">
      <c r="A16">
        <v>15</v>
      </c>
      <c r="B16" t="str">
        <f>CONCATENATE(C16," ",D16)</f>
        <v>Sibel Karadağ</v>
      </c>
      <c r="C16" t="s">
        <v>52</v>
      </c>
      <c r="D16" t="s">
        <v>53</v>
      </c>
      <c r="E16" t="s">
        <v>11</v>
      </c>
      <c r="F16" t="s">
        <v>12</v>
      </c>
      <c r="G16" s="4">
        <v>41753</v>
      </c>
      <c r="H16" t="s">
        <v>18</v>
      </c>
      <c r="I16">
        <v>27</v>
      </c>
      <c r="J16" s="5">
        <v>120</v>
      </c>
    </row>
    <row r="17" spans="1:10" x14ac:dyDescent="0.25">
      <c r="A17">
        <v>16</v>
      </c>
      <c r="B17" t="str">
        <f>CONCATENATE(C17," ",D17)</f>
        <v>Gülce Kalecikli</v>
      </c>
      <c r="C17" t="s">
        <v>54</v>
      </c>
      <c r="D17" t="s">
        <v>55</v>
      </c>
      <c r="E17" t="s">
        <v>16</v>
      </c>
      <c r="F17" t="s">
        <v>56</v>
      </c>
      <c r="G17" s="4">
        <v>41921</v>
      </c>
      <c r="H17" t="s">
        <v>18</v>
      </c>
      <c r="I17">
        <v>36</v>
      </c>
      <c r="J17" s="5">
        <v>130</v>
      </c>
    </row>
    <row r="18" spans="1:10" x14ac:dyDescent="0.25">
      <c r="A18">
        <v>17</v>
      </c>
      <c r="B18" t="str">
        <f>CONCATENATE(C18," ",D18)</f>
        <v>Emre Sel</v>
      </c>
      <c r="C18" t="s">
        <v>57</v>
      </c>
      <c r="D18" t="s">
        <v>58</v>
      </c>
      <c r="E18" t="s">
        <v>21</v>
      </c>
      <c r="F18" t="s">
        <v>59</v>
      </c>
      <c r="G18" s="4">
        <v>42089</v>
      </c>
      <c r="H18" t="s">
        <v>13</v>
      </c>
      <c r="I18">
        <v>28</v>
      </c>
      <c r="J18" s="5">
        <v>149</v>
      </c>
    </row>
    <row r="19" spans="1:10" x14ac:dyDescent="0.25">
      <c r="A19">
        <v>18</v>
      </c>
      <c r="B19" t="str">
        <f>CONCATENATE(C19," ",D19)</f>
        <v>Emre  Ağmil</v>
      </c>
      <c r="C19" t="s">
        <v>60</v>
      </c>
      <c r="D19" t="s">
        <v>61</v>
      </c>
      <c r="E19" t="s">
        <v>11</v>
      </c>
      <c r="F19" t="s">
        <v>12</v>
      </c>
      <c r="G19" s="4">
        <v>42257</v>
      </c>
      <c r="H19" t="s">
        <v>13</v>
      </c>
      <c r="I19">
        <v>34</v>
      </c>
      <c r="J19" s="5">
        <v>150</v>
      </c>
    </row>
    <row r="20" spans="1:10" x14ac:dyDescent="0.25">
      <c r="A20">
        <v>19</v>
      </c>
      <c r="B20" t="str">
        <f>CONCATENATE(C20," ",D20)</f>
        <v>Betül  Alpaslan</v>
      </c>
      <c r="C20" t="s">
        <v>62</v>
      </c>
      <c r="D20" t="s">
        <v>63</v>
      </c>
      <c r="E20" t="s">
        <v>11</v>
      </c>
      <c r="F20" t="s">
        <v>12</v>
      </c>
      <c r="G20" s="4">
        <v>42425</v>
      </c>
      <c r="H20" t="s">
        <v>18</v>
      </c>
      <c r="I20">
        <v>52</v>
      </c>
      <c r="J20" s="5">
        <v>130</v>
      </c>
    </row>
    <row r="21" spans="1:10" x14ac:dyDescent="0.25">
      <c r="A21">
        <v>20</v>
      </c>
      <c r="B21" t="str">
        <f>CONCATENATE(C21," ",D21)</f>
        <v>Bekir  Çolak</v>
      </c>
      <c r="C21" t="s">
        <v>64</v>
      </c>
      <c r="D21" t="s">
        <v>65</v>
      </c>
      <c r="E21" t="s">
        <v>11</v>
      </c>
      <c r="F21" t="s">
        <v>25</v>
      </c>
      <c r="G21" s="4">
        <v>42593</v>
      </c>
      <c r="H21" t="s">
        <v>13</v>
      </c>
      <c r="I21">
        <v>28</v>
      </c>
      <c r="J21" s="5">
        <v>98</v>
      </c>
    </row>
    <row r="22" spans="1:10" x14ac:dyDescent="0.25">
      <c r="A22">
        <v>21</v>
      </c>
      <c r="B22" t="str">
        <f>CONCATENATE(C22," ",D22)</f>
        <v>Emine  Karahan</v>
      </c>
      <c r="C22" t="s">
        <v>66</v>
      </c>
      <c r="D22" t="s">
        <v>67</v>
      </c>
      <c r="E22" t="s">
        <v>11</v>
      </c>
      <c r="F22" t="s">
        <v>68</v>
      </c>
      <c r="G22" s="4">
        <v>42761</v>
      </c>
      <c r="H22" t="s">
        <v>18</v>
      </c>
      <c r="I22">
        <v>27</v>
      </c>
      <c r="J22" s="5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B8BA-EFAB-42A4-B284-A90C9869386E}">
  <dimension ref="A1:C16"/>
  <sheetViews>
    <sheetView zoomScale="130" zoomScaleNormal="130" workbookViewId="0">
      <selection activeCell="C7" sqref="C7"/>
    </sheetView>
  </sheetViews>
  <sheetFormatPr defaultRowHeight="15" x14ac:dyDescent="0.25"/>
  <cols>
    <col min="1" max="1" width="8.85546875" style="9"/>
    <col min="2" max="2" width="24.28515625" style="11" bestFit="1" customWidth="1"/>
  </cols>
  <sheetData>
    <row r="1" spans="1:3" x14ac:dyDescent="0.25">
      <c r="A1" s="6" t="s">
        <v>69</v>
      </c>
      <c r="B1" s="7" t="s">
        <v>70</v>
      </c>
      <c r="C1" s="8" t="s">
        <v>71</v>
      </c>
    </row>
    <row r="2" spans="1:3" x14ac:dyDescent="0.25">
      <c r="A2" s="27">
        <f ca="1">A3-1</f>
        <v>2022</v>
      </c>
      <c r="B2" s="10">
        <f ca="1">DATE(A2,1,1)</f>
        <v>44562</v>
      </c>
      <c r="C2" t="str">
        <f>'Puantaj Programı'!J1</f>
        <v>Ç</v>
      </c>
    </row>
    <row r="3" spans="1:3" x14ac:dyDescent="0.25">
      <c r="A3" s="27">
        <f ca="1">A4-1</f>
        <v>2023</v>
      </c>
      <c r="B3" s="10">
        <f ca="1">EDATE(B2,1)</f>
        <v>44593</v>
      </c>
      <c r="C3" t="str">
        <f>'Puantaj Programı'!J2</f>
        <v>Yİ</v>
      </c>
    </row>
    <row r="4" spans="1:3" x14ac:dyDescent="0.25">
      <c r="A4" s="27">
        <f ca="1">YEAR(TODAY())</f>
        <v>2024</v>
      </c>
      <c r="B4" s="10">
        <f ca="1">EDATE(B3,1)</f>
        <v>44621</v>
      </c>
      <c r="C4" t="str">
        <f>'Puantaj Programı'!Q1</f>
        <v>R</v>
      </c>
    </row>
    <row r="5" spans="1:3" x14ac:dyDescent="0.25">
      <c r="A5" s="27">
        <f ca="1">YEAR(TODAY())+1</f>
        <v>2025</v>
      </c>
      <c r="B5" s="10">
        <f t="shared" ref="B2:B13" ca="1" si="0">EDATE(B4,1)</f>
        <v>44652</v>
      </c>
      <c r="C5" t="str">
        <f>'Puantaj Programı'!Q2</f>
        <v>RT</v>
      </c>
    </row>
    <row r="6" spans="1:3" x14ac:dyDescent="0.25">
      <c r="A6" s="27">
        <f ca="1">YEAR(TODAY())+2</f>
        <v>2026</v>
      </c>
      <c r="B6" s="10">
        <f t="shared" ca="1" si="0"/>
        <v>44682</v>
      </c>
      <c r="C6" t="str">
        <f>'Puantaj Programı'!X1</f>
        <v>Ül</v>
      </c>
    </row>
    <row r="7" spans="1:3" x14ac:dyDescent="0.25">
      <c r="A7" s="10"/>
      <c r="B7" s="10">
        <f t="shared" ca="1" si="0"/>
        <v>44713</v>
      </c>
    </row>
    <row r="8" spans="1:3" x14ac:dyDescent="0.25">
      <c r="A8" s="10"/>
      <c r="B8" s="10">
        <f t="shared" ca="1" si="0"/>
        <v>44743</v>
      </c>
    </row>
    <row r="9" spans="1:3" x14ac:dyDescent="0.25">
      <c r="B9" s="10">
        <f t="shared" ca="1" si="0"/>
        <v>44774</v>
      </c>
    </row>
    <row r="10" spans="1:3" x14ac:dyDescent="0.25">
      <c r="B10" s="10">
        <f t="shared" ca="1" si="0"/>
        <v>44805</v>
      </c>
    </row>
    <row r="11" spans="1:3" x14ac:dyDescent="0.25">
      <c r="B11" s="10">
        <f t="shared" ca="1" si="0"/>
        <v>44835</v>
      </c>
    </row>
    <row r="12" spans="1:3" x14ac:dyDescent="0.25">
      <c r="B12" s="10">
        <f t="shared" ca="1" si="0"/>
        <v>44866</v>
      </c>
    </row>
    <row r="13" spans="1:3" x14ac:dyDescent="0.25">
      <c r="B13" s="10">
        <f t="shared" ca="1" si="0"/>
        <v>44896</v>
      </c>
    </row>
    <row r="14" spans="1:3" x14ac:dyDescent="0.25">
      <c r="B14" s="59"/>
    </row>
    <row r="15" spans="1:3" x14ac:dyDescent="0.25">
      <c r="B15" s="59"/>
    </row>
    <row r="16" spans="1:3" x14ac:dyDescent="0.25">
      <c r="B16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Puantaj Programı</vt:lpstr>
      <vt:lpstr>Personel Listesi</vt:lpstr>
      <vt:lpstr>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ERKAN TERZI</cp:lastModifiedBy>
  <dcterms:created xsi:type="dcterms:W3CDTF">2021-05-09T11:09:25Z</dcterms:created>
  <dcterms:modified xsi:type="dcterms:W3CDTF">2024-05-13T20:21:31Z</dcterms:modified>
</cp:coreProperties>
</file>