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kan\Desktop\erkna github exceller\"/>
    </mc:Choice>
  </mc:AlternateContent>
  <xr:revisionPtr revIDLastSave="0" documentId="8_{C6FBC8FE-09CC-4A30-A6B9-C24714F777D6}" xr6:coauthVersionLast="47" xr6:coauthVersionMax="47" xr10:uidLastSave="{00000000-0000-0000-0000-000000000000}"/>
  <bookViews>
    <workbookView xWindow="10080" yWindow="0" windowWidth="9120" windowHeight="10200" xr2:uid="{7401AAE5-111B-4618-9DB0-CEAF1154B02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6" i="1"/>
  <c r="D25" i="1"/>
  <c r="D24" i="1"/>
  <c r="D23" i="1"/>
  <c r="D21" i="1"/>
  <c r="D20" i="1"/>
  <c r="J3" i="1"/>
  <c r="J6" i="1"/>
  <c r="J7" i="1"/>
  <c r="J8" i="1"/>
  <c r="J10" i="1"/>
  <c r="C15" i="1" a="1"/>
  <c r="C15" i="1" s="1"/>
  <c r="C3" i="1" s="1"/>
  <c r="F3" i="1" s="1"/>
  <c r="G3" i="1" l="1"/>
  <c r="H3" i="1" s="1"/>
  <c r="K3" i="1" s="1"/>
  <c r="M3" i="1" s="1"/>
  <c r="C5" i="1"/>
  <c r="F5" i="1" s="1"/>
  <c r="C9" i="1"/>
  <c r="F9" i="1" s="1"/>
  <c r="C6" i="1"/>
  <c r="F6" i="1" s="1"/>
  <c r="C2" i="1"/>
  <c r="F2" i="1" s="1"/>
  <c r="C4" i="1"/>
  <c r="F4" i="1" s="1"/>
  <c r="C10" i="1"/>
  <c r="F10" i="1" s="1"/>
  <c r="C8" i="1"/>
  <c r="F8" i="1" s="1"/>
  <c r="C7" i="1"/>
  <c r="F7" i="1" s="1"/>
  <c r="C11" i="1"/>
  <c r="F11" i="1" s="1"/>
  <c r="G4" i="1" l="1"/>
  <c r="H4" i="1" s="1"/>
  <c r="G2" i="1"/>
  <c r="H2" i="1" s="1"/>
  <c r="J2" i="1" s="1"/>
  <c r="K2" i="1" s="1"/>
  <c r="M2" i="1" s="1"/>
  <c r="G10" i="1"/>
  <c r="H10" i="1" s="1"/>
  <c r="K10" i="1" s="1"/>
  <c r="M10" i="1" s="1"/>
  <c r="G9" i="1"/>
  <c r="H9" i="1" s="1"/>
  <c r="G5" i="1"/>
  <c r="H5" i="1" s="1"/>
  <c r="G8" i="1"/>
  <c r="H8" i="1" s="1"/>
  <c r="K8" i="1" s="1"/>
  <c r="M8" i="1" s="1"/>
  <c r="G6" i="1"/>
  <c r="H6" i="1"/>
  <c r="K6" i="1" s="1"/>
  <c r="M6" i="1" s="1"/>
  <c r="G11" i="1"/>
  <c r="H11" i="1" s="1"/>
  <c r="G7" i="1"/>
  <c r="H7" i="1" s="1"/>
  <c r="K7" i="1" s="1"/>
  <c r="M7" i="1" s="1"/>
  <c r="K11" i="1" l="1"/>
  <c r="M11" i="1" s="1"/>
  <c r="J11" i="1"/>
  <c r="J9" i="1"/>
  <c r="K9" i="1" s="1"/>
  <c r="M9" i="1" s="1"/>
  <c r="J5" i="1"/>
  <c r="K5" i="1" s="1"/>
  <c r="M5" i="1" s="1"/>
  <c r="J4" i="1"/>
  <c r="D22" i="1" s="1"/>
  <c r="K4" i="1" l="1"/>
  <c r="M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Emre</author>
  </authors>
  <commentList>
    <comment ref="G2" authorId="0" shapeId="0" xr:uid="{7917E2B7-4BE1-4A6A-8E7F-A5C942D2CC89}">
      <text>
        <r>
          <rPr>
            <b/>
            <sz val="9"/>
            <color indexed="81"/>
            <rFont val="Tahoma"/>
            <family val="2"/>
            <charset val="162"/>
          </rPr>
          <t>Emre:</t>
        </r>
        <r>
          <rPr>
            <sz val="9"/>
            <color indexed="81"/>
            <rFont val="Tahoma"/>
            <family val="2"/>
            <charset val="162"/>
          </rPr>
          <t xml:space="preserve">
Satış adeti eğer 8 ve üzeri ise toplam tutara %4 iskonto uygulanır.
</t>
        </r>
      </text>
    </comment>
    <comment ref="J2" authorId="0" shapeId="0" xr:uid="{22FD7694-CE39-459C-8CEE-881C991B2748}">
      <text>
        <r>
          <rPr>
            <b/>
            <sz val="9"/>
            <color indexed="81"/>
            <rFont val="Tahoma"/>
            <family val="2"/>
            <charset val="162"/>
          </rPr>
          <t>Emre:</t>
        </r>
        <r>
          <rPr>
            <sz val="9"/>
            <color indexed="81"/>
            <rFont val="Tahoma"/>
            <family val="2"/>
            <charset val="162"/>
          </rPr>
          <t xml:space="preserve">
Satış şekli peşin ise tüm tutarı değil ise peşinatı yazınız.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<sst xmlns="http://schemas.openxmlformats.org/spreadsheetml/2006/main" count="43" uniqueCount="30">
  <si>
    <t>Ürün</t>
  </si>
  <si>
    <t>Geliş Fiyatı</t>
  </si>
  <si>
    <t>Satış Fiyatı</t>
  </si>
  <si>
    <t>Satılan Adet</t>
  </si>
  <si>
    <t>Satış Şekli</t>
  </si>
  <si>
    <t>Toplam Tutar</t>
  </si>
  <si>
    <t>İskonto</t>
  </si>
  <si>
    <t>Yeni Tutar</t>
  </si>
  <si>
    <t>Peşinat</t>
  </si>
  <si>
    <t>Ödemeler Toplamı</t>
  </si>
  <si>
    <t>Kalan Ödeme</t>
  </si>
  <si>
    <t>Taksit Sayısı</t>
  </si>
  <si>
    <t>Taksit Tutarı</t>
  </si>
  <si>
    <t>Buzdolabı</t>
  </si>
  <si>
    <t>Koltuk Takımı</t>
  </si>
  <si>
    <t>Masa Takımı</t>
  </si>
  <si>
    <t>Televizyon</t>
  </si>
  <si>
    <t>Su Arıtma Cihazı</t>
  </si>
  <si>
    <t>Peşin</t>
  </si>
  <si>
    <t>Taksitli</t>
  </si>
  <si>
    <t>Kar Oranı</t>
  </si>
  <si>
    <t>Peşin Satılan Ürün Sayısı</t>
  </si>
  <si>
    <t>Taksitli Satılan Ürün Sayısı</t>
  </si>
  <si>
    <t>Buzdolabı Ödemeleri Toplam</t>
  </si>
  <si>
    <t>Peşin Satılan Ürünlerin Toplam İskontosu</t>
  </si>
  <si>
    <t>En Yüksek İskonto</t>
  </si>
  <si>
    <t>En Çok Ödenen Peşinat</t>
  </si>
  <si>
    <t>Verilen ve İstenilenler</t>
  </si>
  <si>
    <t>Taksitli Ürünlerin Toplam Peşinatı</t>
  </si>
  <si>
    <t>En Düşük 6. İskonto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</si>
</sst>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₺&quot;* #,##0.00_-;\-&quot;₺&quot;* #,##0.00_-;_-&quot;₺&quot;* &quot;-&quot;??_-;_-@_-"/>
    <numFmt numFmtId="164" formatCode="&quot;₺&quot;#,##0.00"/>
  </numFmts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9">
    <xf numFmtId="0" fontId="0" fillId="0" borderId="0" xfId="0"/>
    <xf numFmtId="10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164" fontId="3" fillId="0" borderId="1" xfId="0" applyNumberFormat="1" applyFont="1" applyBorder="1"/>
    <xf numFmtId="0" fontId="1" fillId="0" borderId="1" xfId="0" applyFont="1" applyBorder="1" applyAlignment="1">
      <alignment horizontal="left"/>
    </xf>
    <xf numFmtId="16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3" fillId="0" borderId="1" xfId="1" applyNumberFormat="1" applyFont="1" applyBorder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E4B6-2990-4E53-8342-0DD77AB8A3EE}">
  <dimension ref="A1:M27"/>
  <sheetViews>
    <sheetView tabSelected="1" zoomScale="40" zoomScaleNormal="40" workbookViewId="0">
      <selection activeCell="D28" sqref="D28"/>
    </sheetView>
  </sheetViews>
  <sheetFormatPr defaultRowHeight="14.75" x14ac:dyDescent="0.75"/>
  <cols>
    <col min="1" max="1" width="16.31640625" bestFit="1" customWidth="1"/>
    <col min="2" max="2" width="13" bestFit="1" customWidth="1"/>
    <col min="3" max="3" width="14.31640625" customWidth="1"/>
    <col min="4" max="4" width="14.2265625" bestFit="1" customWidth="1"/>
    <col min="5" max="5" width="12" bestFit="1" customWidth="1"/>
    <col min="6" max="6" width="15.54296875" bestFit="1" customWidth="1"/>
    <col min="7" max="7" width="9.86328125" bestFit="1" customWidth="1"/>
    <col min="8" max="8" width="12.08984375" bestFit="1" customWidth="1"/>
    <col min="9" max="9" width="11.86328125" bestFit="1" customWidth="1"/>
    <col min="10" max="10" width="21.54296875" bestFit="1" customWidth="1"/>
    <col min="11" max="11" width="15.6796875" bestFit="1" customWidth="1"/>
    <col min="12" max="12" width="14.31640625" bestFit="1" customWidth="1"/>
    <col min="13" max="13" width="14.54296875" bestFit="1" customWidth="1"/>
  </cols>
  <sheetData>
    <row r="1" spans="1:13" ht="33.65" customHeight="1" x14ac:dyDescent="0.7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</row>
    <row r="2" spans="1:13" ht="16" x14ac:dyDescent="0.8">
      <c r="A2" s="3" t="s">
        <v>14</v>
      </c>
      <c r="B2" s="4">
        <v>3400</v>
      </c>
      <c r="C2" s="4">
        <f>B2+B2*VLOOKUP(A2,$C$15:$D$19,2,FALSE)</f>
        <v>4250</v>
      </c>
      <c r="D2" s="3">
        <v>14</v>
      </c>
      <c r="E2" s="3" t="s">
        <v>18</v>
      </c>
      <c r="F2" s="4">
        <f>C2*D2</f>
        <v>59500</v>
      </c>
      <c r="G2" s="4">
        <f>IF(D2&gt;=8,F2*0.04,F2*0.06)</f>
        <v>2380</v>
      </c>
      <c r="H2" s="4">
        <f>F2-G2</f>
        <v>57120</v>
      </c>
      <c r="I2" s="18">
        <v>6000</v>
      </c>
      <c r="J2" s="15">
        <f>IF(E2="Peşin",H2,I2)</f>
        <v>57120</v>
      </c>
      <c r="K2" s="4">
        <f>H2-J2</f>
        <v>0</v>
      </c>
      <c r="L2" s="3"/>
      <c r="M2" s="15" t="str">
        <f>IFERROR(K2/L2,"TAKSİT YOK")</f>
        <v>TAKSİT YOK</v>
      </c>
    </row>
    <row r="3" spans="1:13" ht="16" x14ac:dyDescent="0.8">
      <c r="A3" s="3" t="s">
        <v>15</v>
      </c>
      <c r="B3" s="4">
        <v>1900</v>
      </c>
      <c r="C3" s="4">
        <f t="shared" ref="C3:C11" si="0">B3+B3*VLOOKUP(A3,$C$15:$D$19,2,FALSE)</f>
        <v>2280</v>
      </c>
      <c r="D3" s="3">
        <v>2</v>
      </c>
      <c r="E3" s="3" t="s">
        <v>19</v>
      </c>
      <c r="F3" s="4">
        <f t="shared" ref="F3:F11" si="1">C3*D3</f>
        <v>4560</v>
      </c>
      <c r="G3" s="4">
        <f t="shared" ref="G3:G11" si="2">IF(D3&gt;=8,F3*0.04,F3*0.06)</f>
        <v>273.59999999999997</v>
      </c>
      <c r="H3" s="4">
        <f t="shared" ref="H3:H11" si="3">F3-G3</f>
        <v>4286.3999999999996</v>
      </c>
      <c r="I3" s="18"/>
      <c r="J3" s="15">
        <f t="shared" ref="J3:J10" si="4">IF(E3="Peşin",H3,I3)</f>
        <v>0</v>
      </c>
      <c r="K3" s="4">
        <f t="shared" ref="K3:K11" si="5">H3-J3</f>
        <v>4286.3999999999996</v>
      </c>
      <c r="L3" s="3">
        <v>12</v>
      </c>
      <c r="M3" s="15">
        <f t="shared" ref="M3:M11" si="6">IFERROR(K3/L3,"TAKSİT YOK")</f>
        <v>357.2</v>
      </c>
    </row>
    <row r="4" spans="1:13" ht="16" x14ac:dyDescent="0.8">
      <c r="A4" s="3" t="s">
        <v>13</v>
      </c>
      <c r="B4" s="4">
        <v>5200</v>
      </c>
      <c r="C4" s="4">
        <f t="shared" si="0"/>
        <v>6136</v>
      </c>
      <c r="D4" s="3">
        <v>12</v>
      </c>
      <c r="E4" s="3" t="s">
        <v>18</v>
      </c>
      <c r="F4" s="4">
        <f t="shared" si="1"/>
        <v>73632</v>
      </c>
      <c r="G4" s="4">
        <f t="shared" si="2"/>
        <v>2945.28</v>
      </c>
      <c r="H4" s="4">
        <f t="shared" si="3"/>
        <v>70686.720000000001</v>
      </c>
      <c r="I4" s="18">
        <v>1200</v>
      </c>
      <c r="J4" s="15">
        <f t="shared" si="4"/>
        <v>70686.720000000001</v>
      </c>
      <c r="K4" s="4">
        <f t="shared" si="5"/>
        <v>0</v>
      </c>
      <c r="L4" s="3"/>
      <c r="M4" s="15" t="str">
        <f t="shared" si="6"/>
        <v>TAKSİT YOK</v>
      </c>
    </row>
    <row r="5" spans="1:13" ht="16" x14ac:dyDescent="0.8">
      <c r="A5" s="3" t="s">
        <v>16</v>
      </c>
      <c r="B5" s="4">
        <v>3400</v>
      </c>
      <c r="C5" s="4">
        <f t="shared" si="0"/>
        <v>4182</v>
      </c>
      <c r="D5" s="3">
        <v>18</v>
      </c>
      <c r="E5" s="3" t="s">
        <v>18</v>
      </c>
      <c r="F5" s="4">
        <f t="shared" si="1"/>
        <v>75276</v>
      </c>
      <c r="G5" s="4">
        <f t="shared" si="2"/>
        <v>3011.04</v>
      </c>
      <c r="H5" s="4">
        <f t="shared" si="3"/>
        <v>72264.960000000006</v>
      </c>
      <c r="I5" s="18"/>
      <c r="J5" s="15">
        <f t="shared" si="4"/>
        <v>72264.960000000006</v>
      </c>
      <c r="K5" s="4">
        <f t="shared" si="5"/>
        <v>0</v>
      </c>
      <c r="L5" s="3"/>
      <c r="M5" s="15" t="str">
        <f t="shared" si="6"/>
        <v>TAKSİT YOK</v>
      </c>
    </row>
    <row r="6" spans="1:13" ht="16" x14ac:dyDescent="0.8">
      <c r="A6" s="3" t="s">
        <v>17</v>
      </c>
      <c r="B6" s="4">
        <v>1200</v>
      </c>
      <c r="C6" s="4">
        <f t="shared" si="0"/>
        <v>1500</v>
      </c>
      <c r="D6" s="3">
        <v>34</v>
      </c>
      <c r="E6" s="3" t="s">
        <v>19</v>
      </c>
      <c r="F6" s="4">
        <f t="shared" si="1"/>
        <v>51000</v>
      </c>
      <c r="G6" s="4">
        <f t="shared" si="2"/>
        <v>2040</v>
      </c>
      <c r="H6" s="4">
        <f t="shared" si="3"/>
        <v>48960</v>
      </c>
      <c r="I6" s="18">
        <v>20000</v>
      </c>
      <c r="J6" s="15">
        <f t="shared" si="4"/>
        <v>20000</v>
      </c>
      <c r="K6" s="4">
        <f t="shared" si="5"/>
        <v>28960</v>
      </c>
      <c r="L6" s="3">
        <v>6</v>
      </c>
      <c r="M6" s="15">
        <f t="shared" si="6"/>
        <v>4826.666666666667</v>
      </c>
    </row>
    <row r="7" spans="1:13" ht="16" x14ac:dyDescent="0.8">
      <c r="A7" s="3" t="s">
        <v>16</v>
      </c>
      <c r="B7" s="4">
        <v>3700</v>
      </c>
      <c r="C7" s="4">
        <f t="shared" si="0"/>
        <v>4551</v>
      </c>
      <c r="D7" s="3">
        <v>2</v>
      </c>
      <c r="E7" s="3" t="s">
        <v>19</v>
      </c>
      <c r="F7" s="4">
        <f t="shared" si="1"/>
        <v>9102</v>
      </c>
      <c r="G7" s="4">
        <f t="shared" si="2"/>
        <v>546.12</v>
      </c>
      <c r="H7" s="4">
        <f t="shared" si="3"/>
        <v>8555.8799999999992</v>
      </c>
      <c r="I7" s="18">
        <v>800</v>
      </c>
      <c r="J7" s="15">
        <f t="shared" si="4"/>
        <v>800</v>
      </c>
      <c r="K7" s="4">
        <f t="shared" si="5"/>
        <v>7755.8799999999992</v>
      </c>
      <c r="L7" s="3">
        <v>3</v>
      </c>
      <c r="M7" s="15">
        <f t="shared" si="6"/>
        <v>2585.2933333333331</v>
      </c>
    </row>
    <row r="8" spans="1:13" ht="16" x14ac:dyDescent="0.8">
      <c r="A8" s="3" t="s">
        <v>13</v>
      </c>
      <c r="B8" s="4">
        <v>4800</v>
      </c>
      <c r="C8" s="4">
        <f t="shared" si="0"/>
        <v>5664</v>
      </c>
      <c r="D8" s="3">
        <v>8</v>
      </c>
      <c r="E8" s="3" t="s">
        <v>19</v>
      </c>
      <c r="F8" s="4">
        <f t="shared" si="1"/>
        <v>45312</v>
      </c>
      <c r="G8" s="4">
        <f t="shared" si="2"/>
        <v>1812.48</v>
      </c>
      <c r="H8" s="4">
        <f t="shared" si="3"/>
        <v>43499.519999999997</v>
      </c>
      <c r="I8" s="18"/>
      <c r="J8" s="15">
        <f t="shared" si="4"/>
        <v>0</v>
      </c>
      <c r="K8" s="4">
        <f t="shared" si="5"/>
        <v>43499.519999999997</v>
      </c>
      <c r="L8" s="3">
        <v>4</v>
      </c>
      <c r="M8" s="15">
        <f t="shared" si="6"/>
        <v>10874.88</v>
      </c>
    </row>
    <row r="9" spans="1:13" ht="16" x14ac:dyDescent="0.8">
      <c r="A9" s="3" t="s">
        <v>13</v>
      </c>
      <c r="B9" s="4">
        <v>4600</v>
      </c>
      <c r="C9" s="4">
        <f t="shared" si="0"/>
        <v>5428</v>
      </c>
      <c r="D9" s="3">
        <v>6</v>
      </c>
      <c r="E9" s="3" t="s">
        <v>18</v>
      </c>
      <c r="F9" s="4">
        <f t="shared" si="1"/>
        <v>32568</v>
      </c>
      <c r="G9" s="4">
        <f t="shared" si="2"/>
        <v>1954.08</v>
      </c>
      <c r="H9" s="4">
        <f t="shared" si="3"/>
        <v>30613.919999999998</v>
      </c>
      <c r="I9" s="18"/>
      <c r="J9" s="15">
        <f t="shared" si="4"/>
        <v>30613.919999999998</v>
      </c>
      <c r="K9" s="4">
        <f t="shared" si="5"/>
        <v>0</v>
      </c>
      <c r="L9" s="3"/>
      <c r="M9" s="15" t="str">
        <f t="shared" si="6"/>
        <v>TAKSİT YOK</v>
      </c>
    </row>
    <row r="10" spans="1:13" ht="16" x14ac:dyDescent="0.8">
      <c r="A10" s="3" t="s">
        <v>14</v>
      </c>
      <c r="B10" s="4">
        <v>3200</v>
      </c>
      <c r="C10" s="4">
        <f t="shared" si="0"/>
        <v>4000</v>
      </c>
      <c r="D10" s="3">
        <v>12</v>
      </c>
      <c r="E10" s="3" t="s">
        <v>19</v>
      </c>
      <c r="F10" s="4">
        <f t="shared" si="1"/>
        <v>48000</v>
      </c>
      <c r="G10" s="4">
        <f t="shared" si="2"/>
        <v>1920</v>
      </c>
      <c r="H10" s="4">
        <f t="shared" si="3"/>
        <v>46080</v>
      </c>
      <c r="I10" s="18">
        <v>17000</v>
      </c>
      <c r="J10" s="15">
        <f t="shared" si="4"/>
        <v>17000</v>
      </c>
      <c r="K10" s="4">
        <f t="shared" si="5"/>
        <v>29080</v>
      </c>
      <c r="L10" s="3">
        <v>12</v>
      </c>
      <c r="M10" s="15">
        <f t="shared" si="6"/>
        <v>2423.3333333333335</v>
      </c>
    </row>
    <row r="11" spans="1:13" ht="16" x14ac:dyDescent="0.8">
      <c r="A11" s="3" t="s">
        <v>14</v>
      </c>
      <c r="B11" s="4">
        <v>3500</v>
      </c>
      <c r="C11" s="4">
        <f t="shared" si="0"/>
        <v>4375</v>
      </c>
      <c r="D11" s="3">
        <v>6</v>
      </c>
      <c r="E11" s="3" t="s">
        <v>18</v>
      </c>
      <c r="F11" s="4">
        <f t="shared" si="1"/>
        <v>26250</v>
      </c>
      <c r="G11" s="4">
        <f t="shared" si="2"/>
        <v>1575</v>
      </c>
      <c r="H11" s="4">
        <f t="shared" si="3"/>
        <v>24675</v>
      </c>
      <c r="I11" s="18"/>
      <c r="J11" s="15">
        <f>IF(E11="Peşin",H11,I11)</f>
        <v>24675</v>
      </c>
      <c r="K11" s="4">
        <f t="shared" si="5"/>
        <v>0</v>
      </c>
      <c r="L11" s="3"/>
      <c r="M11" s="15" t="str">
        <f t="shared" si="6"/>
        <v>TAKSİT YOK</v>
      </c>
    </row>
    <row r="14" spans="1:13" ht="18.5" x14ac:dyDescent="0.9">
      <c r="A14" s="17" t="s">
        <v>27</v>
      </c>
      <c r="B14" s="17"/>
      <c r="C14" s="17"/>
      <c r="D14" s="17"/>
    </row>
    <row r="15" spans="1:13" x14ac:dyDescent="0.75">
      <c r="A15" s="9" t="s">
        <v>20</v>
      </c>
      <c r="B15" s="10"/>
      <c r="C15" s="7" t="str" cm="1">
        <f t="array" ref="C15:C19">_xlfn.UNIQUE(A2:A11)</f>
        <v>Koltuk Takımı</v>
      </c>
      <c r="D15" s="1">
        <v>0.25</v>
      </c>
    </row>
    <row r="16" spans="1:13" x14ac:dyDescent="0.75">
      <c r="A16" s="11"/>
      <c r="B16" s="12"/>
      <c r="C16" s="5" t="str">
        <v>Masa Takımı</v>
      </c>
      <c r="D16" s="1">
        <v>0.2</v>
      </c>
    </row>
    <row r="17" spans="1:4" x14ac:dyDescent="0.75">
      <c r="A17" s="11"/>
      <c r="B17" s="12"/>
      <c r="C17" s="5" t="str">
        <v>Buzdolabı</v>
      </c>
      <c r="D17" s="1">
        <v>0.18</v>
      </c>
    </row>
    <row r="18" spans="1:4" x14ac:dyDescent="0.75">
      <c r="A18" s="11"/>
      <c r="B18" s="12"/>
      <c r="C18" s="5" t="str">
        <v>Televizyon</v>
      </c>
      <c r="D18" s="1">
        <v>0.23</v>
      </c>
    </row>
    <row r="19" spans="1:4" x14ac:dyDescent="0.75">
      <c r="A19" s="13"/>
      <c r="B19" s="14"/>
      <c r="C19" s="5" t="str">
        <v>Su Arıtma Cihazı</v>
      </c>
      <c r="D19" s="1">
        <v>0.25</v>
      </c>
    </row>
    <row r="20" spans="1:4" x14ac:dyDescent="0.75">
      <c r="A20" s="8" t="s">
        <v>21</v>
      </c>
      <c r="B20" s="8"/>
      <c r="C20" s="8"/>
      <c r="D20" s="2">
        <f>COUNTIF(E2:E11,"Peşin")</f>
        <v>5</v>
      </c>
    </row>
    <row r="21" spans="1:4" x14ac:dyDescent="0.75">
      <c r="A21" s="8" t="s">
        <v>22</v>
      </c>
      <c r="B21" s="8"/>
      <c r="C21" s="8"/>
      <c r="D21" s="2">
        <f>COUNTIF(E2:E11,"Taksitli")</f>
        <v>5</v>
      </c>
    </row>
    <row r="22" spans="1:4" x14ac:dyDescent="0.75">
      <c r="A22" s="8" t="s">
        <v>23</v>
      </c>
      <c r="B22" s="8"/>
      <c r="C22" s="8"/>
      <c r="D22" s="6">
        <f>SUMIF(A2:A11,"Buzdolabı",J2:J11)</f>
        <v>101300.64</v>
      </c>
    </row>
    <row r="23" spans="1:4" x14ac:dyDescent="0.75">
      <c r="A23" s="8" t="s">
        <v>28</v>
      </c>
      <c r="B23" s="8"/>
      <c r="C23" s="8"/>
      <c r="D23" s="6">
        <f>SUMIF(E2:E11,"Taksitli",I2:I11)</f>
        <v>37800</v>
      </c>
    </row>
    <row r="24" spans="1:4" x14ac:dyDescent="0.75">
      <c r="A24" s="8" t="s">
        <v>24</v>
      </c>
      <c r="B24" s="8"/>
      <c r="C24" s="8"/>
      <c r="D24" s="6">
        <f>SUMIF(E2:E11,"Peşin",G2:G11)</f>
        <v>11865.4</v>
      </c>
    </row>
    <row r="25" spans="1:4" x14ac:dyDescent="0.75">
      <c r="A25" s="8" t="s">
        <v>25</v>
      </c>
      <c r="B25" s="8"/>
      <c r="C25" s="8"/>
      <c r="D25" s="6">
        <f>LARGE(G2:G11,1)</f>
        <v>3011.04</v>
      </c>
    </row>
    <row r="26" spans="1:4" x14ac:dyDescent="0.75">
      <c r="A26" s="8" t="s">
        <v>29</v>
      </c>
      <c r="B26" s="8"/>
      <c r="C26" s="8"/>
      <c r="D26" s="6">
        <f>SMALL(G2:G11,6)</f>
        <v>1954.08</v>
      </c>
    </row>
    <row r="27" spans="1:4" x14ac:dyDescent="0.75">
      <c r="A27" s="8" t="s">
        <v>26</v>
      </c>
      <c r="B27" s="8"/>
      <c r="C27" s="8"/>
      <c r="D27" s="6">
        <f>LARGE(I2:I11,1)</f>
        <v>20000</v>
      </c>
    </row>
  </sheetData>
  <mergeCells count="10">
    <mergeCell ref="A14:D14"/>
    <mergeCell ref="A15:B19"/>
    <mergeCell ref="A20:C20"/>
    <mergeCell ref="A21:C21"/>
    <mergeCell ref="A22:C22"/>
    <mergeCell ref="A23:C23"/>
    <mergeCell ref="A24:C24"/>
    <mergeCell ref="A25:C25"/>
    <mergeCell ref="A26:C26"/>
    <mergeCell ref="A27:C2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ERKAN TERZI</cp:lastModifiedBy>
  <dcterms:created xsi:type="dcterms:W3CDTF">2021-05-05T07:45:11Z</dcterms:created>
  <dcterms:modified xsi:type="dcterms:W3CDTF">2024-05-13T13:35:29Z</dcterms:modified>
</cp:coreProperties>
</file>