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AA15" i="1"/>
  <c r="AB15" i="1"/>
  <c r="Y15" i="1"/>
  <c r="Y14" i="1" l="1"/>
  <c r="Z14" i="1"/>
  <c r="AB14" i="1"/>
  <c r="AA14" i="1"/>
  <c r="Y13" i="1"/>
  <c r="Z13" i="1"/>
  <c r="AA13" i="1"/>
  <c r="AB13" i="1"/>
  <c r="Q31" i="1"/>
  <c r="Q33" i="1"/>
  <c r="R31" i="1"/>
  <c r="S31" i="1"/>
  <c r="T31" i="1"/>
  <c r="U31" i="1"/>
  <c r="R33" i="1" l="1"/>
  <c r="S33" i="1"/>
  <c r="T33" i="1"/>
  <c r="U33" i="1"/>
  <c r="J32" i="1"/>
  <c r="J31" i="1"/>
  <c r="J30" i="1"/>
  <c r="J29" i="1"/>
  <c r="J28" i="1"/>
  <c r="K32" i="1"/>
  <c r="G15" i="1"/>
  <c r="H15" i="1"/>
  <c r="I15" i="1"/>
  <c r="K28" i="1"/>
  <c r="L32" i="1"/>
  <c r="L31" i="1"/>
  <c r="L30" i="1"/>
  <c r="L29" i="1"/>
  <c r="L28" i="1"/>
  <c r="J48" i="1"/>
  <c r="J47" i="1"/>
  <c r="J46" i="1"/>
  <c r="J45" i="1"/>
  <c r="J44" i="1"/>
  <c r="K48" i="1"/>
  <c r="K47" i="1"/>
  <c r="K46" i="1"/>
  <c r="K45" i="1"/>
  <c r="K44" i="1"/>
  <c r="L48" i="1"/>
  <c r="L47" i="1"/>
  <c r="L46" i="1"/>
  <c r="L45" i="1"/>
  <c r="L44" i="1"/>
</calcChain>
</file>

<file path=xl/sharedStrings.xml><?xml version="1.0" encoding="utf-8"?>
<sst xmlns="http://schemas.openxmlformats.org/spreadsheetml/2006/main" count="42" uniqueCount="19">
  <si>
    <t>ack</t>
  </si>
  <si>
    <t>nack</t>
  </si>
  <si>
    <t>data</t>
  </si>
  <si>
    <t>ack size</t>
  </si>
  <si>
    <t>nack size</t>
  </si>
  <si>
    <t>data size</t>
  </si>
  <si>
    <t>dtsn</t>
  </si>
  <si>
    <t>stdp</t>
  </si>
  <si>
    <t>protocol dtsn</t>
  </si>
  <si>
    <t>time</t>
  </si>
  <si>
    <t>protocol stdp</t>
  </si>
  <si>
    <t>protocol srwsn</t>
  </si>
  <si>
    <t>srwsn</t>
  </si>
  <si>
    <t>STDP</t>
  </si>
  <si>
    <t>number of trees</t>
  </si>
  <si>
    <t>total size</t>
  </si>
  <si>
    <t>num of nacks</t>
  </si>
  <si>
    <t>per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</si>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</sst>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SRWSN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גיליון1!$M$28:$M$32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גיליון1!$J$28:$J$32</c:f>
              <c:numCache>
                <c:formatCode>General</c:formatCode>
                <c:ptCount val="5"/>
                <c:pt idx="0">
                  <c:v>60645</c:v>
                </c:pt>
                <c:pt idx="1">
                  <c:v>41427</c:v>
                </c:pt>
                <c:pt idx="2">
                  <c:v>22222</c:v>
                </c:pt>
                <c:pt idx="3">
                  <c:v>14177</c:v>
                </c:pt>
                <c:pt idx="4">
                  <c:v>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4-42C0-83CB-5D4A02FC1494}"/>
            </c:ext>
          </c:extLst>
        </c:ser>
        <c:ser>
          <c:idx val="1"/>
          <c:order val="1"/>
          <c:tx>
            <c:v>STDP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גיליון1!$M$28:$M$32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גיליון1!$K$28:$K$32</c:f>
              <c:numCache>
                <c:formatCode>General</c:formatCode>
                <c:ptCount val="5"/>
                <c:pt idx="0">
                  <c:v>23740</c:v>
                </c:pt>
                <c:pt idx="1">
                  <c:v>12409</c:v>
                </c:pt>
                <c:pt idx="2">
                  <c:v>5225</c:v>
                </c:pt>
                <c:pt idx="3">
                  <c:v>2117</c:v>
                </c:pt>
                <c:pt idx="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4-42C0-83CB-5D4A02FC1494}"/>
            </c:ext>
          </c:extLst>
        </c:ser>
        <c:ser>
          <c:idx val="2"/>
          <c:order val="2"/>
          <c:tx>
            <c:v>DTSN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גיליון1!$M$28:$M$32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גיליון1!$L$28:$L$32</c:f>
              <c:numCache>
                <c:formatCode>General</c:formatCode>
                <c:ptCount val="5"/>
                <c:pt idx="0">
                  <c:v>71453</c:v>
                </c:pt>
                <c:pt idx="1">
                  <c:v>59286</c:v>
                </c:pt>
                <c:pt idx="2">
                  <c:v>26447</c:v>
                </c:pt>
                <c:pt idx="3">
                  <c:v>5045</c:v>
                </c:pt>
                <c:pt idx="4">
                  <c:v>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4-42C0-83CB-5D4A02F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09712"/>
        <c:axId val="378111680"/>
      </c:lineChart>
      <c:catAx>
        <c:axId val="3781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1680"/>
        <c:crosses val="autoZero"/>
        <c:auto val="1"/>
        <c:lblAlgn val="ctr"/>
        <c:lblOffset val="100"/>
        <c:noMultiLvlLbl val="0"/>
      </c:catAx>
      <c:valAx>
        <c:axId val="3781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size vs packet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DTSN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גיליון1!$M$44:$M$48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גיליון1!$L$44:$L$48</c:f>
              <c:numCache>
                <c:formatCode>General</c:formatCode>
                <c:ptCount val="5"/>
                <c:pt idx="0">
                  <c:v>159260</c:v>
                </c:pt>
                <c:pt idx="1">
                  <c:v>120886</c:v>
                </c:pt>
                <c:pt idx="2">
                  <c:v>76023</c:v>
                </c:pt>
                <c:pt idx="3">
                  <c:v>38105</c:v>
                </c:pt>
                <c:pt idx="4">
                  <c:v>11174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4-4406-8C40-B9AE0F965E7E}"/>
            </c:ext>
          </c:extLst>
        </c:ser>
        <c:ser>
          <c:idx val="1"/>
          <c:order val="1"/>
          <c:tx>
            <c:v>STDP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גיליון1!$M$44:$M$48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גיליון1!$J$44:$J$48</c:f>
              <c:numCache>
                <c:formatCode>General</c:formatCode>
                <c:ptCount val="5"/>
                <c:pt idx="0">
                  <c:v>722857</c:v>
                </c:pt>
                <c:pt idx="1">
                  <c:v>598494</c:v>
                </c:pt>
                <c:pt idx="2">
                  <c:v>376351</c:v>
                </c:pt>
                <c:pt idx="3">
                  <c:v>166113</c:v>
                </c:pt>
                <c:pt idx="4">
                  <c:v>78009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4-4406-8C40-B9AE0F965E7E}"/>
            </c:ext>
          </c:extLst>
        </c:ser>
        <c:ser>
          <c:idx val="2"/>
          <c:order val="2"/>
          <c:tx>
            <c:v>SRWSN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גיליון1!$M$44:$M$48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גיליון1!$K$44:$K$48</c:f>
              <c:numCache>
                <c:formatCode>General</c:formatCode>
                <c:ptCount val="5"/>
                <c:pt idx="0">
                  <c:v>764027</c:v>
                </c:pt>
                <c:pt idx="1">
                  <c:v>476970</c:v>
                </c:pt>
                <c:pt idx="2">
                  <c:v>202363</c:v>
                </c:pt>
                <c:pt idx="3">
                  <c:v>78592</c:v>
                </c:pt>
                <c:pt idx="4">
                  <c:v>31968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4-4406-8C40-B9AE0F96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38448"/>
        <c:axId val="3788400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גיליון1!$M$44:$M$48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גיליון1!$M$44:$M$49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64-4406-8C40-B9AE0F965E7E}"/>
                  </c:ext>
                </c:extLst>
              </c15:ser>
            </c15:filteredLineSeries>
          </c:ext>
        </c:extLst>
      </c:lineChart>
      <c:catAx>
        <c:axId val="3788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40088"/>
        <c:crosses val="autoZero"/>
        <c:auto val="1"/>
        <c:lblAlgn val="ctr"/>
        <c:lblOffset val="100"/>
        <c:noMultiLvlLbl val="0"/>
      </c:catAx>
      <c:valAx>
        <c:axId val="3788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vs Time - 800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DTSN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גיליון1!$U$5:$U$9</c:f>
              <c:numCache>
                <c:formatCode>General</c:formatCode>
                <c:ptCount val="5"/>
                <c:pt idx="0">
                  <c:v>0.15</c:v>
                </c:pt>
                <c:pt idx="1">
                  <c:v>0.12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cat>
          <c:val>
            <c:numRef>
              <c:f>גיליון1!$T$5:$T$9</c:f>
              <c:numCache>
                <c:formatCode>General</c:formatCode>
                <c:ptCount val="5"/>
                <c:pt idx="0">
                  <c:v>49245</c:v>
                </c:pt>
                <c:pt idx="1">
                  <c:v>20507</c:v>
                </c:pt>
                <c:pt idx="2">
                  <c:v>26476</c:v>
                </c:pt>
                <c:pt idx="3">
                  <c:v>30326</c:v>
                </c:pt>
                <c:pt idx="4">
                  <c:v>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2-458D-B858-F0345CDC0698}"/>
            </c:ext>
          </c:extLst>
        </c:ser>
        <c:ser>
          <c:idx val="1"/>
          <c:order val="1"/>
          <c:tx>
            <c:v>STDP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גיליון1!$U$5:$U$9</c:f>
              <c:numCache>
                <c:formatCode>General</c:formatCode>
                <c:ptCount val="5"/>
                <c:pt idx="0">
                  <c:v>0.15</c:v>
                </c:pt>
                <c:pt idx="1">
                  <c:v>0.12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cat>
          <c:val>
            <c:numRef>
              <c:f>גיליון1!$R$5:$R$9</c:f>
              <c:numCache>
                <c:formatCode>General</c:formatCode>
                <c:ptCount val="5"/>
                <c:pt idx="0">
                  <c:v>48316</c:v>
                </c:pt>
                <c:pt idx="1">
                  <c:v>29076</c:v>
                </c:pt>
                <c:pt idx="2">
                  <c:v>33731</c:v>
                </c:pt>
                <c:pt idx="3">
                  <c:v>19582</c:v>
                </c:pt>
                <c:pt idx="4">
                  <c:v>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2-458D-B858-F0345CDC0698}"/>
            </c:ext>
          </c:extLst>
        </c:ser>
        <c:ser>
          <c:idx val="2"/>
          <c:order val="2"/>
          <c:tx>
            <c:v>SRWSN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גיליון1!$U$5:$U$9</c:f>
              <c:numCache>
                <c:formatCode>General</c:formatCode>
                <c:ptCount val="5"/>
                <c:pt idx="0">
                  <c:v>0.15</c:v>
                </c:pt>
                <c:pt idx="1">
                  <c:v>0.12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cat>
          <c:val>
            <c:numRef>
              <c:f>גיליון1!$S$5:$S$9</c:f>
              <c:numCache>
                <c:formatCode>General</c:formatCode>
                <c:ptCount val="5"/>
                <c:pt idx="0">
                  <c:v>33467</c:v>
                </c:pt>
                <c:pt idx="1">
                  <c:v>22048</c:v>
                </c:pt>
                <c:pt idx="2">
                  <c:v>35195</c:v>
                </c:pt>
                <c:pt idx="3">
                  <c:v>28627</c:v>
                </c:pt>
                <c:pt idx="4">
                  <c:v>38947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2-458D-B858-F0345CDC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9768"/>
        <c:axId val="3767220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גיליון1!$U$5:$U$9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</c:v>
                      </c:pt>
                      <c:pt idx="1">
                        <c:v>0.12</c:v>
                      </c:pt>
                      <c:pt idx="2">
                        <c:v>0.1</c:v>
                      </c:pt>
                      <c:pt idx="3">
                        <c:v>7.4999999999999997E-2</c:v>
                      </c:pt>
                      <c:pt idx="4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גיליון1!$U$5:$U$10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0.15</c:v>
                      </c:pt>
                      <c:pt idx="1">
                        <c:v>0.12</c:v>
                      </c:pt>
                      <c:pt idx="2">
                        <c:v>0.1</c:v>
                      </c:pt>
                      <c:pt idx="3">
                        <c:v>7.4999999999999997E-2</c:v>
                      </c:pt>
                      <c:pt idx="4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B2-458D-B858-F0345CDC0698}"/>
                  </c:ext>
                </c:extLst>
              </c15:ser>
            </c15:filteredLineSeries>
          </c:ext>
        </c:extLst>
      </c:lineChart>
      <c:catAx>
        <c:axId val="3767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2064"/>
        <c:crosses val="autoZero"/>
        <c:auto val="1"/>
        <c:lblAlgn val="ctr"/>
        <c:lblOffset val="100"/>
        <c:noMultiLvlLbl val="0"/>
      </c:catAx>
      <c:valAx>
        <c:axId val="376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Trees</a:t>
            </a:r>
            <a:r>
              <a:rPr lang="en-US" baseline="0"/>
              <a:t> vs Time</a:t>
            </a:r>
          </a:p>
          <a:p>
            <a:pPr>
              <a:defRPr/>
            </a:pPr>
            <a:r>
              <a:rPr lang="en-US" baseline="0"/>
              <a:t>800 packets </a:t>
            </a:r>
          </a:p>
          <a:p>
            <a:pPr>
              <a:defRPr/>
            </a:pPr>
            <a:r>
              <a:rPr lang="en-US" baseline="0"/>
              <a:t>0.05 per</a:t>
            </a:r>
          </a:p>
        </c:rich>
      </c:tx>
      <c:layout>
        <c:manualLayout>
          <c:xMode val="edge"/>
          <c:yMode val="edge"/>
          <c:x val="0.295743000874890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גיליון1!$R$28:$U$28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גיליון1!$R$32:$U$32</c:f>
              <c:numCache>
                <c:formatCode>General</c:formatCode>
                <c:ptCount val="4"/>
                <c:pt idx="0">
                  <c:v>44884</c:v>
                </c:pt>
                <c:pt idx="1">
                  <c:v>42624</c:v>
                </c:pt>
                <c:pt idx="2">
                  <c:v>35602</c:v>
                </c:pt>
                <c:pt idx="3">
                  <c:v>27009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75F-BEF8-17265D02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54368"/>
        <c:axId val="396655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Size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גיליון1!$R$28:$U$28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גיליון1!$R$33:$U$33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602919</c:v>
                      </c:pt>
                      <c:pt idx="1">
                        <c:v>613289</c:v>
                      </c:pt>
                      <c:pt idx="2">
                        <c:v>478941</c:v>
                      </c:pt>
                      <c:pt idx="3">
                        <c:v>163695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B4-475F-BEF8-17265D02FFA2}"/>
                  </c:ext>
                </c:extLst>
              </c15:ser>
            </c15:filteredLineSeries>
          </c:ext>
        </c:extLst>
      </c:lineChart>
      <c:catAx>
        <c:axId val="3966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5024"/>
        <c:crosses val="autoZero"/>
        <c:auto val="1"/>
        <c:lblAlgn val="ctr"/>
        <c:lblOffset val="100"/>
        <c:noMultiLvlLbl val="0"/>
      </c:catAx>
      <c:valAx>
        <c:axId val="396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Trees vs Size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800 packets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per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גיליון1!$R$28:$U$28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גיליון1!$Q$33:$U$33</c:f>
              <c:numCache>
                <c:formatCode>General</c:formatCode>
                <c:ptCount val="5"/>
                <c:pt idx="0">
                  <c:v>556591</c:v>
                </c:pt>
                <c:pt idx="1">
                  <c:v>602919</c:v>
                </c:pt>
                <c:pt idx="2">
                  <c:v>613289</c:v>
                </c:pt>
                <c:pt idx="3">
                  <c:v>478941</c:v>
                </c:pt>
                <c:pt idx="4">
                  <c:v>163695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F-404C-8B7A-44C5C669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54368"/>
        <c:axId val="396655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גיליון1!$R$28:$U$28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גיליון1!$R$32:$U$32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44884</c:v>
                      </c:pt>
                      <c:pt idx="1">
                        <c:v>42624</c:v>
                      </c:pt>
                      <c:pt idx="2">
                        <c:v>35602</c:v>
                      </c:pt>
                      <c:pt idx="3">
                        <c:v>27009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0F-404C-8B7A-44C5C669DE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Nack avg size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גיליון1!$Q$31:$U$31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191.25127334465196</c:v>
                      </c:pt>
                      <c:pt idx="1">
                        <c:v>186.60940325497288</c:v>
                      </c:pt>
                      <c:pt idx="2">
                        <c:v>200.93794749403341</c:v>
                      </c:pt>
                      <c:pt idx="3">
                        <c:v>185.73076923076923</c:v>
                      </c:pt>
                      <c:pt idx="4">
                        <c:v>191.90291262135923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0F-4FB1-BE41-AEA6CC378B3A}"/>
                  </c:ext>
                </c:extLst>
              </c15:ser>
            </c15:filteredLineSeries>
          </c:ext>
        </c:extLst>
      </c:lineChart>
      <c:catAx>
        <c:axId val="3966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5024"/>
        <c:crosses val="autoZero"/>
        <c:auto val="1"/>
        <c:lblAlgn val="ctr"/>
        <c:lblOffset val="100"/>
        <c:noMultiLvlLbl val="0"/>
      </c:catAx>
      <c:valAx>
        <c:axId val="396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vs</a:t>
            </a:r>
            <a:r>
              <a:rPr lang="en-US" baseline="0"/>
              <a:t> size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גיליון1!$Y$11:$AC$11</c:f>
              <c:strCache>
                <c:ptCount val="5"/>
                <c:pt idx="0">
                  <c:v>0.12</c:v>
                </c:pt>
                <c:pt idx="1">
                  <c:v>0.1</c:v>
                </c:pt>
                <c:pt idx="2">
                  <c:v>0.075</c:v>
                </c:pt>
                <c:pt idx="3">
                  <c:v>0.05</c:v>
                </c:pt>
                <c:pt idx="4">
                  <c:v>per</c:v>
                </c:pt>
              </c:strCache>
            </c:strRef>
          </c:cat>
          <c:val>
            <c:numRef>
              <c:f>גיליון1!$Y$13:$AB$13</c:f>
              <c:numCache>
                <c:formatCode>General</c:formatCode>
                <c:ptCount val="4"/>
                <c:pt idx="0">
                  <c:v>29392</c:v>
                </c:pt>
                <c:pt idx="1">
                  <c:v>28373</c:v>
                </c:pt>
                <c:pt idx="2">
                  <c:v>25222</c:v>
                </c:pt>
                <c:pt idx="3">
                  <c:v>20286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363-AFC0-C85AFCEC5DD2}"/>
            </c:ext>
          </c:extLst>
        </c:ser>
        <c:ser>
          <c:idx val="1"/>
          <c:order val="1"/>
          <c:tx>
            <c:v>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גיליון1!$Y$11:$AC$11</c:f>
              <c:strCache>
                <c:ptCount val="5"/>
                <c:pt idx="0">
                  <c:v>0.12</c:v>
                </c:pt>
                <c:pt idx="1">
                  <c:v>0.1</c:v>
                </c:pt>
                <c:pt idx="2">
                  <c:v>0.075</c:v>
                </c:pt>
                <c:pt idx="3">
                  <c:v>0.05</c:v>
                </c:pt>
                <c:pt idx="4">
                  <c:v>per</c:v>
                </c:pt>
              </c:strCache>
            </c:strRef>
          </c:cat>
          <c:val>
            <c:numRef>
              <c:f>גיליון1!$Y$14:$AB$14</c:f>
              <c:numCache>
                <c:formatCode>General</c:formatCode>
                <c:ptCount val="4"/>
                <c:pt idx="0">
                  <c:v>184690</c:v>
                </c:pt>
                <c:pt idx="1">
                  <c:v>186061</c:v>
                </c:pt>
                <c:pt idx="2">
                  <c:v>182093</c:v>
                </c:pt>
                <c:pt idx="3">
                  <c:v>118491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363-AFC0-C85AFCEC5DD2}"/>
            </c:ext>
          </c:extLst>
        </c:ser>
        <c:ser>
          <c:idx val="2"/>
          <c:order val="2"/>
          <c:tx>
            <c:strRef>
              <c:f>גיליון1!$AD$15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גיליון1!$Y$11:$AC$11</c:f>
              <c:strCache>
                <c:ptCount val="5"/>
                <c:pt idx="0">
                  <c:v>0.12</c:v>
                </c:pt>
                <c:pt idx="1">
                  <c:v>0.1</c:v>
                </c:pt>
                <c:pt idx="2">
                  <c:v>0.075</c:v>
                </c:pt>
                <c:pt idx="3">
                  <c:v>0.05</c:v>
                </c:pt>
                <c:pt idx="4">
                  <c:v>per</c:v>
                </c:pt>
              </c:strCache>
            </c:strRef>
          </c:cat>
          <c:val>
            <c:numRef>
              <c:f>גיליון1!$Y$15:$AB$15</c:f>
              <c:numCache>
                <c:formatCode>General</c:formatCode>
                <c:ptCount val="4"/>
                <c:pt idx="0">
                  <c:v>456860</c:v>
                </c:pt>
                <c:pt idx="1">
                  <c:v>489251</c:v>
                </c:pt>
                <c:pt idx="2">
                  <c:v>590002</c:v>
                </c:pt>
                <c:pt idx="3">
                  <c:v>706264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D-4363-AFC0-C85AFCEC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76104"/>
        <c:axId val="3979698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גיליון1!$Y$16:$AC$16</c15:sqref>
                        </c15:formulaRef>
                      </c:ext>
                    </c:extLst>
                    <c:strCache>
                      <c:ptCount val="5"/>
                      <c:pt idx="0">
                        <c:v>456860</c:v>
                      </c:pt>
                      <c:pt idx="1">
                        <c:v>489251</c:v>
                      </c:pt>
                      <c:pt idx="2">
                        <c:v>590002</c:v>
                      </c:pt>
                      <c:pt idx="3">
                        <c:v>706264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גיליון1!$Y$11:$AC$11</c15:sqref>
                        </c15:formulaRef>
                      </c:ext>
                    </c:extLst>
                    <c:strCache>
                      <c:ptCount val="5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0.075</c:v>
                      </c:pt>
                      <c:pt idx="3">
                        <c:v>0.05</c:v>
                      </c:pt>
                      <c:pt idx="4">
                        <c:v>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גיליון1!$AD$16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2D-4363-AFC0-C85AFCEC5DD2}"/>
                  </c:ext>
                </c:extLst>
              </c15:ser>
            </c15:filteredLineSeries>
          </c:ext>
        </c:extLst>
      </c:lineChart>
      <c:catAx>
        <c:axId val="3979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9872"/>
        <c:crosses val="autoZero"/>
        <c:auto val="1"/>
        <c:lblAlgn val="ctr"/>
        <c:lblOffset val="100"/>
        <c:noMultiLvlLbl val="0"/>
      </c:catAx>
      <c:valAx>
        <c:axId val="397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376238</xdr:colOff>
      <xdr:row>25</xdr:row>
      <xdr:rowOff>123825</xdr:rowOff>
    </xdr:from>
    <xdr:to>
      <xdr:col>8</xdr:col>
      <xdr:colOff>481013</xdr:colOff>
      <xdr:row>40</xdr:row>
      <xdr:rowOff>9525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414338</xdr:colOff>
      <xdr:row>41</xdr:row>
      <xdr:rowOff>180975</xdr:rowOff>
    </xdr:from>
    <xdr:to>
      <xdr:col>8</xdr:col>
      <xdr:colOff>519113</xdr:colOff>
      <xdr:row>56</xdr:row>
      <xdr:rowOff>66675</xdr:rowOff>
    </xdr:to>
    <xdr:graphicFrame macro="">
      <xdr:nvGraphicFramePr>
        <xdr:cNvPr id="8" name="תרשים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521074</xdr:colOff>
      <xdr:row>12</xdr:row>
      <xdr:rowOff>17930</xdr:rowOff>
    </xdr:from>
    <xdr:to>
      <xdr:col>21</xdr:col>
      <xdr:colOff>252133</xdr:colOff>
      <xdr:row>26</xdr:row>
      <xdr:rowOff>94130</xdr:rowOff>
    </xdr:to>
    <xdr:graphicFrame macro="">
      <xdr:nvGraphicFramePr>
        <xdr:cNvPr id="9" name="תרשים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296957</xdr:colOff>
      <xdr:row>34</xdr:row>
      <xdr:rowOff>141194</xdr:rowOff>
    </xdr:from>
    <xdr:to>
      <xdr:col>21</xdr:col>
      <xdr:colOff>28016</xdr:colOff>
      <xdr:row>49</xdr:row>
      <xdr:rowOff>26894</xdr:rowOff>
    </xdr:to>
    <xdr:graphicFrame macro="">
      <xdr:nvGraphicFramePr>
        <xdr:cNvPr id="10" name="תרשים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313764</xdr:colOff>
      <xdr:row>50</xdr:row>
      <xdr:rowOff>56029</xdr:rowOff>
    </xdr:from>
    <xdr:to>
      <xdr:col>21</xdr:col>
      <xdr:colOff>44823</xdr:colOff>
      <xdr:row>64</xdr:row>
      <xdr:rowOff>132229</xdr:rowOff>
    </xdr:to>
    <xdr:graphicFrame macro="">
      <xdr:nvGraphicFramePr>
        <xdr:cNvPr id="11" name="תרשים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453840</xdr:colOff>
      <xdr:row>18</xdr:row>
      <xdr:rowOff>96370</xdr:rowOff>
    </xdr:from>
    <xdr:to>
      <xdr:col>31</xdr:col>
      <xdr:colOff>184899</xdr:colOff>
      <xdr:row>32</xdr:row>
      <xdr:rowOff>172570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D49"/>
  <sheetViews>
    <sheetView rightToLeft="1" tabSelected="1" topLeftCell="W7" zoomScale="85" zoomScaleNormal="85" workbookViewId="0">
      <selection activeCell="AG11" sqref="AG11"/>
    </sheetView>
  </sheetViews>
  <sheetFormatPr defaultRowHeight="15" x14ac:dyDescent="0.25"/>
  <cols>
    <col min="6" max="6" width="6.5703125" customWidth="1"/>
    <col min="7" max="7" width="6.140625" customWidth="1"/>
    <col min="8" max="8" width="8.5703125" customWidth="1"/>
    <col min="9" max="9" width="11.42578125" customWidth="1"/>
    <col min="10" max="10" width="15" customWidth="1"/>
    <col min="11" max="11" width="11.5703125" customWidth="1"/>
    <col min="13" max="13" width="14.42578125" customWidth="1"/>
    <col min="22" max="22" width="17" customWidth="1"/>
  </cols>
  <sheetData>
    <row r="1" spans="6:30" x14ac:dyDescent="0.25">
      <c r="F1">
        <v>100</v>
      </c>
      <c r="G1">
        <v>250</v>
      </c>
      <c r="H1">
        <v>500</v>
      </c>
      <c r="I1">
        <v>800</v>
      </c>
      <c r="J1">
        <v>1000</v>
      </c>
      <c r="K1" t="s">
        <v>2</v>
      </c>
      <c r="M1" t="s">
        <v>8</v>
      </c>
    </row>
    <row r="2" spans="6:30" x14ac:dyDescent="0.25">
      <c r="F2">
        <v>84</v>
      </c>
      <c r="G2">
        <v>245</v>
      </c>
      <c r="H2">
        <v>759</v>
      </c>
      <c r="I2">
        <v>1108</v>
      </c>
      <c r="J2">
        <v>1325</v>
      </c>
      <c r="K2" t="s">
        <v>0</v>
      </c>
    </row>
    <row r="3" spans="6:30" x14ac:dyDescent="0.25">
      <c r="F3">
        <v>21</v>
      </c>
      <c r="G3">
        <v>128</v>
      </c>
      <c r="H3">
        <v>369</v>
      </c>
      <c r="I3">
        <v>549</v>
      </c>
      <c r="J3">
        <v>728</v>
      </c>
      <c r="K3" t="s">
        <v>1</v>
      </c>
    </row>
    <row r="4" spans="6:30" x14ac:dyDescent="0.25">
      <c r="F4">
        <v>548</v>
      </c>
      <c r="G4">
        <v>1832</v>
      </c>
      <c r="H4">
        <v>6293</v>
      </c>
      <c r="I4">
        <v>9907</v>
      </c>
      <c r="J4">
        <v>12011</v>
      </c>
      <c r="K4" t="s">
        <v>3</v>
      </c>
    </row>
    <row r="5" spans="6:30" x14ac:dyDescent="0.25">
      <c r="F5">
        <v>122</v>
      </c>
      <c r="G5">
        <v>1369</v>
      </c>
      <c r="H5">
        <v>3626</v>
      </c>
      <c r="I5">
        <v>5475</v>
      </c>
      <c r="J5">
        <v>7345</v>
      </c>
      <c r="K5" t="s">
        <v>4</v>
      </c>
      <c r="R5">
        <v>48316</v>
      </c>
      <c r="S5">
        <v>33467</v>
      </c>
      <c r="T5">
        <v>49245</v>
      </c>
      <c r="U5">
        <v>0.15</v>
      </c>
    </row>
    <row r="6" spans="6:30" x14ac:dyDescent="0.25">
      <c r="F6">
        <v>10504</v>
      </c>
      <c r="G6">
        <v>34904</v>
      </c>
      <c r="H6">
        <v>66104</v>
      </c>
      <c r="I6">
        <v>105504</v>
      </c>
      <c r="J6">
        <v>139904</v>
      </c>
      <c r="K6" t="s">
        <v>5</v>
      </c>
      <c r="R6">
        <v>29076</v>
      </c>
      <c r="S6">
        <v>22048</v>
      </c>
      <c r="T6">
        <v>20507</v>
      </c>
      <c r="U6">
        <v>0.12</v>
      </c>
      <c r="AA6" s="1"/>
    </row>
    <row r="7" spans="6:30" x14ac:dyDescent="0.25">
      <c r="F7">
        <v>1157</v>
      </c>
      <c r="G7">
        <v>5045</v>
      </c>
      <c r="H7">
        <v>26447</v>
      </c>
      <c r="I7">
        <v>59286</v>
      </c>
      <c r="J7">
        <v>71453</v>
      </c>
      <c r="K7" t="s">
        <v>9</v>
      </c>
      <c r="R7">
        <v>33731</v>
      </c>
      <c r="S7">
        <v>35195</v>
      </c>
      <c r="T7">
        <v>26476</v>
      </c>
      <c r="U7">
        <v>0.1</v>
      </c>
    </row>
    <row r="8" spans="6:30" x14ac:dyDescent="0.25">
      <c r="R8">
        <v>19582</v>
      </c>
      <c r="S8">
        <v>28627</v>
      </c>
      <c r="T8">
        <v>30326</v>
      </c>
      <c r="U8">
        <v>7.4999999999999997E-2</v>
      </c>
    </row>
    <row r="9" spans="6:30" x14ac:dyDescent="0.25">
      <c r="F9">
        <v>100</v>
      </c>
      <c r="G9">
        <v>250</v>
      </c>
      <c r="H9">
        <v>500</v>
      </c>
      <c r="I9">
        <v>800</v>
      </c>
      <c r="J9">
        <v>1000</v>
      </c>
      <c r="K9" t="s">
        <v>2</v>
      </c>
      <c r="M9" t="s">
        <v>10</v>
      </c>
      <c r="R9">
        <v>16182</v>
      </c>
      <c r="S9">
        <v>38947</v>
      </c>
      <c r="T9">
        <v>27027</v>
      </c>
      <c r="U9">
        <v>0.05</v>
      </c>
    </row>
    <row r="10" spans="6:30" x14ac:dyDescent="0.25">
      <c r="F10">
        <v>62</v>
      </c>
      <c r="G10">
        <v>103</v>
      </c>
      <c r="H10">
        <v>258</v>
      </c>
      <c r="I10">
        <v>393</v>
      </c>
      <c r="J10">
        <v>513</v>
      </c>
      <c r="K10" t="s">
        <v>0</v>
      </c>
      <c r="R10" t="s">
        <v>13</v>
      </c>
      <c r="S10" t="s">
        <v>12</v>
      </c>
      <c r="T10" t="s">
        <v>6</v>
      </c>
    </row>
    <row r="11" spans="6:30" x14ac:dyDescent="0.25">
      <c r="F11">
        <v>17</v>
      </c>
      <c r="G11">
        <v>39</v>
      </c>
      <c r="H11">
        <v>94</v>
      </c>
      <c r="I11">
        <v>143</v>
      </c>
      <c r="J11">
        <v>170</v>
      </c>
      <c r="K11" t="s">
        <v>1</v>
      </c>
      <c r="V11">
        <v>800</v>
      </c>
      <c r="Y11">
        <v>0.12</v>
      </c>
      <c r="Z11">
        <v>0.1</v>
      </c>
      <c r="AA11">
        <v>7.4999999999999997E-2</v>
      </c>
      <c r="AB11">
        <v>0.05</v>
      </c>
      <c r="AC11" t="s">
        <v>17</v>
      </c>
      <c r="AD11" s="1" t="s">
        <v>12</v>
      </c>
    </row>
    <row r="12" spans="6:30" x14ac:dyDescent="0.25">
      <c r="F12">
        <v>29650</v>
      </c>
      <c r="G12">
        <v>49351</v>
      </c>
      <c r="H12">
        <v>123878</v>
      </c>
      <c r="I12">
        <v>188989</v>
      </c>
      <c r="J12">
        <v>246805</v>
      </c>
      <c r="K12" t="s">
        <v>3</v>
      </c>
      <c r="AD12" t="s">
        <v>18</v>
      </c>
    </row>
    <row r="13" spans="6:30" x14ac:dyDescent="0.25">
      <c r="F13">
        <v>28895</v>
      </c>
      <c r="G13">
        <v>68346</v>
      </c>
      <c r="H13">
        <v>155177</v>
      </c>
      <c r="I13">
        <v>254681</v>
      </c>
      <c r="J13">
        <v>281372</v>
      </c>
      <c r="K13" t="s">
        <v>4</v>
      </c>
      <c r="Y13">
        <f>3857+11187+14348</f>
        <v>29392</v>
      </c>
      <c r="Z13">
        <f>10304+3721+14348</f>
        <v>28373</v>
      </c>
      <c r="AA13">
        <f>1905+8969+14348</f>
        <v>25222</v>
      </c>
      <c r="AB13">
        <f>1957+3981+14348</f>
        <v>20286</v>
      </c>
      <c r="AD13">
        <v>100</v>
      </c>
    </row>
    <row r="14" spans="6:30" x14ac:dyDescent="0.25">
      <c r="F14">
        <v>19464</v>
      </c>
      <c r="G14">
        <v>48416</v>
      </c>
      <c r="H14">
        <v>97296</v>
      </c>
      <c r="I14">
        <v>154824</v>
      </c>
      <c r="J14">
        <v>194680</v>
      </c>
      <c r="K14" t="s">
        <v>5</v>
      </c>
      <c r="Y14">
        <f>105880+24210+54600</f>
        <v>184690</v>
      </c>
      <c r="Z14">
        <f>21874+61803+102384</f>
        <v>186061</v>
      </c>
      <c r="AA14">
        <f>32461+77684+71948</f>
        <v>182093</v>
      </c>
      <c r="AB14">
        <f>9826+36717+71948</f>
        <v>118491</v>
      </c>
      <c r="AD14">
        <v>500</v>
      </c>
    </row>
    <row r="15" spans="6:30" x14ac:dyDescent="0.25">
      <c r="F15">
        <v>926</v>
      </c>
      <c r="G15">
        <f>K31</f>
        <v>2117</v>
      </c>
      <c r="H15">
        <f>K30</f>
        <v>5225</v>
      </c>
      <c r="I15">
        <f>K29</f>
        <v>12409</v>
      </c>
      <c r="J15">
        <v>23740</v>
      </c>
      <c r="K15" t="s">
        <v>9</v>
      </c>
      <c r="Y15">
        <f>60248+224640+171972</f>
        <v>456860</v>
      </c>
      <c r="Z15">
        <f>60425+227088+201738</f>
        <v>489251</v>
      </c>
      <c r="AA15">
        <f>266687+232128+91187</f>
        <v>590002</v>
      </c>
      <c r="AB15">
        <f>171972+227664+306628</f>
        <v>706264</v>
      </c>
      <c r="AD15">
        <v>1000</v>
      </c>
    </row>
    <row r="17" spans="6:22" x14ac:dyDescent="0.25">
      <c r="F17">
        <v>100</v>
      </c>
      <c r="G17">
        <v>250</v>
      </c>
      <c r="H17">
        <v>500</v>
      </c>
      <c r="I17">
        <v>800</v>
      </c>
      <c r="J17">
        <v>1000</v>
      </c>
      <c r="K17" t="s">
        <v>2</v>
      </c>
      <c r="M17" t="s">
        <v>11</v>
      </c>
    </row>
    <row r="18" spans="6:22" x14ac:dyDescent="0.25">
      <c r="F18">
        <v>137</v>
      </c>
      <c r="G18">
        <v>326</v>
      </c>
      <c r="H18">
        <v>903</v>
      </c>
      <c r="I18">
        <v>2095</v>
      </c>
      <c r="J18">
        <v>3205</v>
      </c>
      <c r="K18" t="s">
        <v>0</v>
      </c>
    </row>
    <row r="19" spans="6:22" x14ac:dyDescent="0.25">
      <c r="F19">
        <v>22</v>
      </c>
      <c r="G19">
        <v>84</v>
      </c>
      <c r="H19">
        <v>271</v>
      </c>
      <c r="I19">
        <v>684</v>
      </c>
      <c r="J19">
        <v>987</v>
      </c>
      <c r="K19" t="s">
        <v>1</v>
      </c>
    </row>
    <row r="20" spans="6:22" x14ac:dyDescent="0.25">
      <c r="F20">
        <v>15329</v>
      </c>
      <c r="G20">
        <v>33300</v>
      </c>
      <c r="H20">
        <v>92677</v>
      </c>
      <c r="I20">
        <v>250557</v>
      </c>
      <c r="J20">
        <v>418613</v>
      </c>
      <c r="K20" t="s">
        <v>3</v>
      </c>
    </row>
    <row r="21" spans="6:22" x14ac:dyDescent="0.25">
      <c r="F21">
        <v>2291</v>
      </c>
      <c r="G21">
        <v>9344</v>
      </c>
      <c r="H21">
        <v>37738</v>
      </c>
      <c r="I21">
        <v>111265</v>
      </c>
      <c r="J21">
        <v>201466</v>
      </c>
      <c r="K21" t="s">
        <v>4</v>
      </c>
    </row>
    <row r="22" spans="6:22" x14ac:dyDescent="0.25">
      <c r="F22">
        <v>14348</v>
      </c>
      <c r="G22">
        <v>35948</v>
      </c>
      <c r="H22">
        <v>71948</v>
      </c>
      <c r="I22">
        <v>115148</v>
      </c>
      <c r="J22">
        <v>143948</v>
      </c>
      <c r="K22" t="s">
        <v>5</v>
      </c>
    </row>
    <row r="23" spans="6:22" x14ac:dyDescent="0.25">
      <c r="F23">
        <v>9070</v>
      </c>
      <c r="G23">
        <v>14177</v>
      </c>
      <c r="H23">
        <v>22222</v>
      </c>
      <c r="I23">
        <v>41427</v>
      </c>
      <c r="J23">
        <v>60645</v>
      </c>
      <c r="K23" t="s">
        <v>9</v>
      </c>
    </row>
    <row r="28" spans="6:22" x14ac:dyDescent="0.25">
      <c r="J28">
        <f>J23</f>
        <v>60645</v>
      </c>
      <c r="K28">
        <f>J15</f>
        <v>23740</v>
      </c>
      <c r="L28">
        <f>J7</f>
        <v>71453</v>
      </c>
      <c r="M28">
        <v>1000</v>
      </c>
      <c r="R28">
        <v>4</v>
      </c>
      <c r="S28">
        <v>3</v>
      </c>
      <c r="T28">
        <v>2</v>
      </c>
      <c r="U28">
        <v>1</v>
      </c>
      <c r="V28" t="s">
        <v>14</v>
      </c>
    </row>
    <row r="29" spans="6:22" x14ac:dyDescent="0.25">
      <c r="J29">
        <f>I23</f>
        <v>41427</v>
      </c>
      <c r="K29">
        <v>12409</v>
      </c>
      <c r="L29">
        <f>I7</f>
        <v>59286</v>
      </c>
      <c r="M29">
        <v>800</v>
      </c>
      <c r="Q29">
        <v>589</v>
      </c>
      <c r="R29">
        <v>553</v>
      </c>
      <c r="S29">
        <v>838</v>
      </c>
      <c r="T29">
        <v>754</v>
      </c>
      <c r="U29">
        <v>824</v>
      </c>
      <c r="V29" t="s">
        <v>16</v>
      </c>
    </row>
    <row r="30" spans="6:22" x14ac:dyDescent="0.25">
      <c r="J30">
        <f>H23</f>
        <v>22222</v>
      </c>
      <c r="K30">
        <v>5225</v>
      </c>
      <c r="L30">
        <f>H7</f>
        <v>26447</v>
      </c>
      <c r="M30">
        <v>500</v>
      </c>
      <c r="Q30">
        <v>112647</v>
      </c>
      <c r="R30">
        <v>103195</v>
      </c>
      <c r="S30">
        <v>168386</v>
      </c>
      <c r="T30">
        <v>140041</v>
      </c>
      <c r="U30">
        <v>158128</v>
      </c>
      <c r="V30" t="s">
        <v>1</v>
      </c>
    </row>
    <row r="31" spans="6:22" x14ac:dyDescent="0.25">
      <c r="J31">
        <f>G23</f>
        <v>14177</v>
      </c>
      <c r="K31">
        <v>2117</v>
      </c>
      <c r="L31">
        <f>G7</f>
        <v>5045</v>
      </c>
      <c r="M31">
        <v>250</v>
      </c>
      <c r="Q31">
        <f t="shared" ref="Q31:T31" si="0">Q30/Q29</f>
        <v>191.25127334465196</v>
      </c>
      <c r="R31">
        <f t="shared" si="0"/>
        <v>186.60940325497288</v>
      </c>
      <c r="S31">
        <f t="shared" si="0"/>
        <v>200.93794749403341</v>
      </c>
      <c r="T31">
        <f t="shared" si="0"/>
        <v>185.73076923076923</v>
      </c>
      <c r="U31">
        <f>U30/U29</f>
        <v>191.90291262135923</v>
      </c>
      <c r="V31" t="s">
        <v>4</v>
      </c>
    </row>
    <row r="32" spans="6:22" x14ac:dyDescent="0.25">
      <c r="J32">
        <f>F23</f>
        <v>9070</v>
      </c>
      <c r="K32">
        <f>F15</f>
        <v>926</v>
      </c>
      <c r="L32">
        <f>F7</f>
        <v>1157</v>
      </c>
      <c r="M32">
        <v>100</v>
      </c>
      <c r="R32">
        <v>44884</v>
      </c>
      <c r="S32">
        <v>42624</v>
      </c>
      <c r="T32">
        <v>35602</v>
      </c>
      <c r="U32">
        <v>27009</v>
      </c>
      <c r="V32" t="s">
        <v>9</v>
      </c>
    </row>
    <row r="33" spans="10:22" x14ac:dyDescent="0.25">
      <c r="J33" t="s">
        <v>12</v>
      </c>
      <c r="K33" t="s">
        <v>7</v>
      </c>
      <c r="L33" t="s">
        <v>6</v>
      </c>
      <c r="Q33">
        <f>112647+328796+115148</f>
        <v>556591</v>
      </c>
      <c r="R33">
        <f>143970+343801+115148</f>
        <v>602919</v>
      </c>
      <c r="S33">
        <f>132144+365997+115148</f>
        <v>613289</v>
      </c>
      <c r="T33">
        <f>101865+261928+115148</f>
        <v>478941</v>
      </c>
      <c r="U33">
        <f>19825+28722+115148</f>
        <v>163695</v>
      </c>
      <c r="V33" t="s">
        <v>15</v>
      </c>
    </row>
    <row r="44" spans="10:22" x14ac:dyDescent="0.25">
      <c r="J44">
        <f>J12+J13+J14</f>
        <v>722857</v>
      </c>
      <c r="K44">
        <f>J20+J21+J22</f>
        <v>764027</v>
      </c>
      <c r="L44">
        <f>J4+J5+J6</f>
        <v>159260</v>
      </c>
      <c r="M44">
        <v>1000</v>
      </c>
    </row>
    <row r="45" spans="10:22" x14ac:dyDescent="0.25">
      <c r="J45">
        <f>I12+I13+I14</f>
        <v>598494</v>
      </c>
      <c r="K45">
        <f>I20+I21+I22</f>
        <v>476970</v>
      </c>
      <c r="L45">
        <f>I4+I5+I6</f>
        <v>120886</v>
      </c>
      <c r="M45">
        <v>800</v>
      </c>
    </row>
    <row r="46" spans="10:22" x14ac:dyDescent="0.25">
      <c r="J46">
        <f>H12+H13+H14</f>
        <v>376351</v>
      </c>
      <c r="K46">
        <f>H20+H21+H22</f>
        <v>202363</v>
      </c>
      <c r="L46">
        <f>H4+H5+H6</f>
        <v>76023</v>
      </c>
      <c r="M46">
        <v>500</v>
      </c>
    </row>
    <row r="47" spans="10:22" x14ac:dyDescent="0.25">
      <c r="J47">
        <f>G12+G13+G14</f>
        <v>166113</v>
      </c>
      <c r="K47">
        <f>G20+G21+G22</f>
        <v>78592</v>
      </c>
      <c r="L47">
        <f>G4+G5+G6</f>
        <v>38105</v>
      </c>
      <c r="M47">
        <v>250</v>
      </c>
    </row>
    <row r="48" spans="10:22" x14ac:dyDescent="0.25">
      <c r="J48">
        <f>F12+F13+F14</f>
        <v>78009</v>
      </c>
      <c r="K48">
        <f>F20+F21+F22</f>
        <v>31968</v>
      </c>
      <c r="L48">
        <f>F4+F5+F6</f>
        <v>11174</v>
      </c>
      <c r="M48">
        <v>100</v>
      </c>
    </row>
    <row r="49" spans="10:12" x14ac:dyDescent="0.25">
      <c r="J49" t="s">
        <v>13</v>
      </c>
      <c r="K49" t="s">
        <v>12</v>
      </c>
      <c r="L49" t="s">
        <v>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2016-12-12T13:05:41Z</dcterms:modified>
</cp:coreProperties>
</file>