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rtes\BUFFER GP\"/>
    </mc:Choice>
  </mc:AlternateContent>
  <xr:revisionPtr revIDLastSave="0" documentId="13_ncr:1_{84B50EC9-74A5-4D25-B60C-8487C25F0B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ACT" sheetId="1" r:id="rId1"/>
  </sheets>
  <externalReferences>
    <externalReference r:id="rId2"/>
  </externalReferences>
  <definedNames>
    <definedName name="_xlnm.Print_Area" localSheetId="0">FACT!$B$2:$I$22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1" l="1"/>
  <c r="J9" i="1"/>
  <c r="J7" i="1"/>
  <c r="F18" i="1" l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F3" i="1"/>
  <c r="D7" i="1" l="1"/>
  <c r="D8" i="1"/>
  <c r="D9" i="1"/>
  <c r="I5" i="1" l="1"/>
  <c r="I6" i="1" s="1"/>
  <c r="I11" i="1" s="1"/>
  <c r="I12" i="1" s="1"/>
  <c r="I13" i="1" s="1"/>
  <c r="I14" i="1" s="1"/>
  <c r="I15" i="1" s="1"/>
  <c r="I16" i="1" s="1"/>
  <c r="I17" i="1" s="1"/>
  <c r="I18" i="1" s="1"/>
  <c r="I4" i="1"/>
  <c r="D6" i="1" l="1"/>
  <c r="D11" i="1"/>
  <c r="D14" i="1" s="1"/>
  <c r="D17" i="1" s="1"/>
  <c r="D12" i="1"/>
  <c r="D15" i="1" s="1"/>
  <c r="D18" i="1" s="1"/>
  <c r="D10" i="1"/>
  <c r="D13" i="1" s="1"/>
  <c r="D16" i="1" s="1"/>
</calcChain>
</file>

<file path=xl/sharedStrings.xml><?xml version="1.0" encoding="utf-8"?>
<sst xmlns="http://schemas.openxmlformats.org/spreadsheetml/2006/main" count="77" uniqueCount="28">
  <si>
    <t>Id. de cliente</t>
  </si>
  <si>
    <t>Id. de articulo</t>
  </si>
  <si>
    <t>Concepto</t>
  </si>
  <si>
    <t>Monto</t>
  </si>
  <si>
    <t>Moneda</t>
  </si>
  <si>
    <t>Notas</t>
  </si>
  <si>
    <t>Linea</t>
  </si>
  <si>
    <t>GOY001</t>
  </si>
  <si>
    <t>Cargo por Energía</t>
  </si>
  <si>
    <t>Cargo por Potencia</t>
  </si>
  <si>
    <t>Cargo por Derecho de Conexión</t>
  </si>
  <si>
    <t>US$</t>
  </si>
  <si>
    <t>ENERGIA</t>
  </si>
  <si>
    <t>POTENCIA</t>
  </si>
  <si>
    <t>DC</t>
  </si>
  <si>
    <t>SERVICIO</t>
  </si>
  <si>
    <t>REF001</t>
  </si>
  <si>
    <t>CAR001</t>
  </si>
  <si>
    <t>TEX001</t>
  </si>
  <si>
    <t>HGL001</t>
  </si>
  <si>
    <t>junio 2019.-</t>
  </si>
  <si>
    <t>Nota: Tasa de referencia RD$/US$ 50.95</t>
  </si>
  <si>
    <t>DIALDIRE0001</t>
  </si>
  <si>
    <t>DIRECTMA0001</t>
  </si>
  <si>
    <t>DOLLISCO0001</t>
  </si>
  <si>
    <t>DOWNTOWN001</t>
  </si>
  <si>
    <t>EXECUTIV0001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</si>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</sst>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* #,##0.00_);_([$€-2]* \(#,##0.00\);_([$€-2]* &quot;-&quot;??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44" fontId="9" fillId="0" borderId="0" applyFont="0" applyFill="0" applyBorder="0" applyAlignment="0" applyProtection="0"/>
    <xf numFmtId="0" fontId="17" fillId="23" borderId="0" applyNumberFormat="0" applyBorder="0" applyAlignment="0" applyProtection="0"/>
    <xf numFmtId="0" fontId="9" fillId="0" borderId="0"/>
    <xf numFmtId="0" fontId="9" fillId="0" borderId="0"/>
    <xf numFmtId="0" fontId="9" fillId="24" borderId="8" applyNumberFormat="0" applyFont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43" fontId="2" fillId="0" borderId="0" xfId="1" applyFont="1"/>
    <xf numFmtId="43" fontId="2" fillId="0" borderId="0" xfId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 applyBorder="1"/>
    <xf numFmtId="43" fontId="2" fillId="0" borderId="0" xfId="1" applyFont="1" applyBorder="1"/>
    <xf numFmtId="0" fontId="2" fillId="0" borderId="0" xfId="0" applyFont="1" applyAlignment="1">
      <alignment horizontal="left" vertical="center"/>
    </xf>
    <xf numFmtId="43" fontId="2" fillId="0" borderId="11" xfId="1" applyFont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43" fontId="3" fillId="2" borderId="11" xfId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/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1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Alignment="1">
      <alignment horizontal="center" vertical="center"/>
    </xf>
  </cellXfs>
  <cellStyles count="50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mma" xfId="1" builtinId="3"/>
    <cellStyle name="Comma 2" xfId="29" xr:uid="{00000000-0005-0000-0000-00001C000000}"/>
    <cellStyle name="Comma 3" xfId="30" xr:uid="{00000000-0005-0000-0000-00001D000000}"/>
    <cellStyle name="Euro" xfId="31" xr:uid="{00000000-0005-0000-0000-00001E000000}"/>
    <cellStyle name="Euro 2" xfId="32" xr:uid="{00000000-0005-0000-0000-00001F000000}"/>
    <cellStyle name="Explanatory Text 2" xfId="33" xr:uid="{00000000-0005-0000-0000-000020000000}"/>
    <cellStyle name="Good 2" xfId="34" xr:uid="{00000000-0005-0000-0000-000021000000}"/>
    <cellStyle name="Heading 1 2" xfId="35" xr:uid="{00000000-0005-0000-0000-000022000000}"/>
    <cellStyle name="Heading 2 2" xfId="36" xr:uid="{00000000-0005-0000-0000-000023000000}"/>
    <cellStyle name="Heading 3 2" xfId="37" xr:uid="{00000000-0005-0000-0000-000024000000}"/>
    <cellStyle name="Heading 4 2" xfId="38" xr:uid="{00000000-0005-0000-0000-000025000000}"/>
    <cellStyle name="Input 2" xfId="39" xr:uid="{00000000-0005-0000-0000-000026000000}"/>
    <cellStyle name="Linked Cell 2" xfId="40" xr:uid="{00000000-0005-0000-0000-000027000000}"/>
    <cellStyle name="Moneda_Libro2" xfId="41" xr:uid="{00000000-0005-0000-0000-000028000000}"/>
    <cellStyle name="Neutral 2" xfId="42" xr:uid="{00000000-0005-0000-0000-000029000000}"/>
    <cellStyle name="Normal" xfId="0" builtinId="0"/>
    <cellStyle name="Normal 2" xfId="43" xr:uid="{00000000-0005-0000-0000-00002B000000}"/>
    <cellStyle name="Normal 3" xfId="44" xr:uid="{00000000-0005-0000-0000-00002C000000}"/>
    <cellStyle name="Note 2" xfId="45" xr:uid="{00000000-0005-0000-0000-00002D000000}"/>
    <cellStyle name="Output 2" xfId="46" xr:uid="{00000000-0005-0000-0000-00002E000000}"/>
    <cellStyle name="Title 2" xfId="47" xr:uid="{00000000-0005-0000-0000-00002F000000}"/>
    <cellStyle name="Total 2" xfId="48" xr:uid="{00000000-0005-0000-0000-000030000000}"/>
    <cellStyle name="Warning Text 2" xfId="49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aboardpower\shares\restricted\BDGC\TCC\2019\RESUMEN%20FACT%20UNR\FACT%20JU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 TCC"/>
      <sheetName val="VAL FACT"/>
    </sheetNames>
    <sheetDataSet>
      <sheetData sheetId="0" refreshError="1"/>
      <sheetData sheetId="1" refreshError="1">
        <row r="4">
          <cell r="A4" t="str">
            <v>CODIGO</v>
          </cell>
          <cell r="B4" t="str">
            <v>CLIENTE</v>
          </cell>
          <cell r="C4" t="str">
            <v>ENERGIA</v>
          </cell>
          <cell r="D4" t="str">
            <v>POTENCIA</v>
          </cell>
          <cell r="E4" t="str">
            <v>DC</v>
          </cell>
          <cell r="F4" t="str">
            <v>TASA</v>
          </cell>
          <cell r="G4" t="str">
            <v>KWH</v>
          </cell>
          <cell r="H4" t="str">
            <v>ENERGIA</v>
          </cell>
          <cell r="I4" t="str">
            <v>POTENCIA</v>
          </cell>
          <cell r="J4" t="str">
            <v>DC</v>
          </cell>
          <cell r="K4" t="str">
            <v>OTROS</v>
          </cell>
          <cell r="L4" t="str">
            <v>ENERGIA</v>
          </cell>
          <cell r="M4" t="str">
            <v>POTENCIA</v>
          </cell>
          <cell r="N4" t="str">
            <v>DC</v>
          </cell>
          <cell r="O4" t="str">
            <v>OTROS</v>
          </cell>
          <cell r="R4" t="str">
            <v>grupo</v>
          </cell>
        </row>
        <row r="5">
          <cell r="A5" t="str">
            <v>GOY001</v>
          </cell>
          <cell r="B5" t="str">
            <v>Goya Santo Domingo, S.A.</v>
          </cell>
          <cell r="C5">
            <v>104676.11632294967</v>
          </cell>
          <cell r="D5">
            <v>7270.9612096279061</v>
          </cell>
          <cell r="E5">
            <v>2454.4384609936778</v>
          </cell>
          <cell r="G5">
            <v>687535.43608479924</v>
          </cell>
          <cell r="K5">
            <v>2820.7318379859566</v>
          </cell>
          <cell r="M5">
            <v>0</v>
          </cell>
          <cell r="N5">
            <v>0</v>
          </cell>
          <cell r="O5">
            <v>0</v>
          </cell>
          <cell r="P5">
            <v>117222.24783155721</v>
          </cell>
          <cell r="Q5">
            <v>0</v>
          </cell>
          <cell r="R5">
            <v>2</v>
          </cell>
        </row>
        <row r="6">
          <cell r="A6" t="str">
            <v>HGL001</v>
          </cell>
          <cell r="B6" t="str">
            <v>Hospital General Las Colinas</v>
          </cell>
          <cell r="C6">
            <v>13437.413578237318</v>
          </cell>
          <cell r="D6">
            <v>4145.0698915347439</v>
          </cell>
          <cell r="E6">
            <v>1334.2130878390333</v>
          </cell>
          <cell r="G6">
            <v>86587.147746313174</v>
          </cell>
          <cell r="K6">
            <v>0</v>
          </cell>
          <cell r="M6">
            <v>0</v>
          </cell>
          <cell r="N6">
            <v>0</v>
          </cell>
          <cell r="O6">
            <v>0</v>
          </cell>
          <cell r="P6">
            <v>18916.696557611096</v>
          </cell>
          <cell r="Q6">
            <v>0</v>
          </cell>
          <cell r="R6">
            <v>2</v>
          </cell>
        </row>
        <row r="7">
          <cell r="A7" t="str">
            <v>tex001</v>
          </cell>
          <cell r="B7" t="str">
            <v>TEXTILES TITAN</v>
          </cell>
          <cell r="C7">
            <v>52949.825788111426</v>
          </cell>
          <cell r="D7">
            <v>6229.2878714869767</v>
          </cell>
          <cell r="E7">
            <v>2042.8552957547372</v>
          </cell>
          <cell r="G7">
            <v>340168.98098980007</v>
          </cell>
          <cell r="K7">
            <v>0</v>
          </cell>
          <cell r="M7">
            <v>0</v>
          </cell>
          <cell r="N7">
            <v>0</v>
          </cell>
          <cell r="O7">
            <v>0</v>
          </cell>
          <cell r="P7">
            <v>61221.968955353135</v>
          </cell>
          <cell r="Q7">
            <v>0</v>
          </cell>
          <cell r="R7">
            <v>2</v>
          </cell>
        </row>
        <row r="8">
          <cell r="A8" t="str">
            <v>OCH001</v>
          </cell>
          <cell r="B8" t="str">
            <v>OCHOA LA CHARCAS</v>
          </cell>
          <cell r="C8">
            <v>0</v>
          </cell>
          <cell r="D8">
            <v>0</v>
          </cell>
          <cell r="E8">
            <v>0</v>
          </cell>
          <cell r="G8">
            <v>0</v>
          </cell>
          <cell r="K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</row>
        <row r="9">
          <cell r="A9" t="str">
            <v>CAR001</v>
          </cell>
          <cell r="B9" t="str">
            <v>CARIBE TRANS</v>
          </cell>
          <cell r="C9">
            <v>4120.2037152256726</v>
          </cell>
          <cell r="D9">
            <v>2099.3299292379847</v>
          </cell>
          <cell r="E9">
            <v>681.86885373477048</v>
          </cell>
          <cell r="G9">
            <v>19578.767293579214</v>
          </cell>
          <cell r="K9">
            <v>0</v>
          </cell>
          <cell r="M9">
            <v>0</v>
          </cell>
          <cell r="N9">
            <v>0</v>
          </cell>
          <cell r="O9">
            <v>0</v>
          </cell>
          <cell r="P9">
            <v>6901.4024981984285</v>
          </cell>
          <cell r="Q9">
            <v>0</v>
          </cell>
          <cell r="R9">
            <v>2</v>
          </cell>
        </row>
        <row r="10">
          <cell r="A10" t="str">
            <v>ZFI001</v>
          </cell>
          <cell r="B10" t="str">
            <v>Zona Franca Industrial de Las Américas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K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</row>
        <row r="11">
          <cell r="A11" t="str">
            <v>MUL001</v>
          </cell>
          <cell r="B11" t="str">
            <v>Multiparques, S.A.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K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</row>
        <row r="12">
          <cell r="A12" t="str">
            <v>POL001</v>
          </cell>
          <cell r="B12" t="str">
            <v>Polyplas, C.x A.</v>
          </cell>
          <cell r="C12">
            <v>0</v>
          </cell>
          <cell r="D12">
            <v>0</v>
          </cell>
          <cell r="E12">
            <v>0</v>
          </cell>
          <cell r="G12">
            <v>0</v>
          </cell>
          <cell r="K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</row>
        <row r="13">
          <cell r="A13" t="str">
            <v>SOL001</v>
          </cell>
          <cell r="B13" t="str">
            <v>Sol de Plata, S. A.</v>
          </cell>
          <cell r="C13">
            <v>0</v>
          </cell>
          <cell r="D13">
            <v>0</v>
          </cell>
          <cell r="E13">
            <v>0</v>
          </cell>
          <cell r="G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</row>
        <row r="14">
          <cell r="A14" t="str">
            <v>NOV001</v>
          </cell>
          <cell r="B14" t="str">
            <v>J. Frankenberg, C. X A. (NOVOPLAST)</v>
          </cell>
          <cell r="C14">
            <v>0</v>
          </cell>
          <cell r="D14">
            <v>0</v>
          </cell>
          <cell r="E14">
            <v>0</v>
          </cell>
          <cell r="G14">
            <v>0</v>
          </cell>
          <cell r="K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</row>
        <row r="15">
          <cell r="A15" t="str">
            <v>ZFS001</v>
          </cell>
          <cell r="B15" t="str">
            <v>Zona Franca San Isidro, S. A.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</row>
        <row r="16">
          <cell r="A16" t="str">
            <v>ABC001</v>
          </cell>
          <cell r="B16" t="str">
            <v>ABCO, S. A.</v>
          </cell>
          <cell r="C16">
            <v>0</v>
          </cell>
          <cell r="D16">
            <v>0</v>
          </cell>
          <cell r="E16">
            <v>0</v>
          </cell>
          <cell r="G16">
            <v>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2</v>
          </cell>
        </row>
        <row r="17">
          <cell r="A17" t="str">
            <v>ZFS002</v>
          </cell>
          <cell r="B17" t="str">
            <v>Asociacion de Industrias de Zona Franca SPM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K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</v>
          </cell>
        </row>
        <row r="18">
          <cell r="R18" t="e">
            <v>#N/A</v>
          </cell>
        </row>
        <row r="19">
          <cell r="A19" t="str">
            <v>inc002</v>
          </cell>
          <cell r="B19" t="str">
            <v>INCA LA ISABELA</v>
          </cell>
          <cell r="C19">
            <v>0</v>
          </cell>
          <cell r="D19">
            <v>0</v>
          </cell>
          <cell r="E19">
            <v>0</v>
          </cell>
          <cell r="G19">
            <v>0</v>
          </cell>
          <cell r="K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2</v>
          </cell>
        </row>
        <row r="20">
          <cell r="A20" t="str">
            <v>BPD001</v>
          </cell>
          <cell r="B20" t="str">
            <v>MONTERIO - SUMINISTRO BANCO POPULAR</v>
          </cell>
          <cell r="C20">
            <v>0</v>
          </cell>
          <cell r="D20">
            <v>0</v>
          </cell>
          <cell r="E20">
            <v>0</v>
          </cell>
          <cell r="G20">
            <v>0</v>
          </cell>
          <cell r="K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</v>
          </cell>
        </row>
        <row r="21">
          <cell r="A21" t="str">
            <v>DOS001</v>
          </cell>
          <cell r="B21" t="str">
            <v>DOS RIOS</v>
          </cell>
          <cell r="C21">
            <v>0</v>
          </cell>
          <cell r="D21">
            <v>0</v>
          </cell>
          <cell r="E21">
            <v>0</v>
          </cell>
          <cell r="G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2</v>
          </cell>
        </row>
        <row r="22">
          <cell r="A22" t="str">
            <v>CEM001</v>
          </cell>
          <cell r="B22" t="str">
            <v>CEMEX</v>
          </cell>
          <cell r="C22">
            <v>0</v>
          </cell>
          <cell r="D22">
            <v>0</v>
          </cell>
          <cell r="E22">
            <v>0</v>
          </cell>
          <cell r="G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2</v>
          </cell>
        </row>
        <row r="23">
          <cell r="A23" t="str">
            <v>GIL001</v>
          </cell>
          <cell r="B23" t="str">
            <v>GILDAN</v>
          </cell>
          <cell r="C23">
            <v>0</v>
          </cell>
          <cell r="D23">
            <v>0</v>
          </cell>
          <cell r="E23">
            <v>0</v>
          </cell>
          <cell r="G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2</v>
          </cell>
        </row>
        <row r="24">
          <cell r="A24" t="str">
            <v>INC002</v>
          </cell>
          <cell r="B24" t="str">
            <v>INCA LA ISABELA</v>
          </cell>
          <cell r="C24">
            <v>0</v>
          </cell>
          <cell r="D24">
            <v>0</v>
          </cell>
          <cell r="E24">
            <v>0</v>
          </cell>
          <cell r="G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2</v>
          </cell>
        </row>
        <row r="25">
          <cell r="A25" t="str">
            <v>CES001</v>
          </cell>
          <cell r="B25" t="str">
            <v>CESAR IGLESIAS</v>
          </cell>
          <cell r="C25">
            <v>0</v>
          </cell>
          <cell r="D25">
            <v>0</v>
          </cell>
          <cell r="E25">
            <v>0</v>
          </cell>
          <cell r="G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2</v>
          </cell>
        </row>
        <row r="26">
          <cell r="A26" t="str">
            <v>REF001</v>
          </cell>
          <cell r="B26" t="str">
            <v>REFIDOMSA</v>
          </cell>
          <cell r="C26">
            <v>108533.16582765385</v>
          </cell>
          <cell r="D26">
            <v>7722.8274203622705</v>
          </cell>
          <cell r="E26">
            <v>2516.0987999060612</v>
          </cell>
          <cell r="G26">
            <v>719745.60869529936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118772.09204792218</v>
          </cell>
          <cell r="Q26">
            <v>0</v>
          </cell>
          <cell r="R26">
            <v>2</v>
          </cell>
        </row>
        <row r="27">
          <cell r="A27" t="str">
            <v>ZFL001</v>
          </cell>
          <cell r="B27" t="str">
            <v>Zona Franca Los Alcarrizos</v>
          </cell>
          <cell r="C27">
            <v>0</v>
          </cell>
          <cell r="D27">
            <v>0</v>
          </cell>
          <cell r="E27">
            <v>0</v>
          </cell>
          <cell r="G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view="pageBreakPreview" zoomScaleNormal="100" zoomScaleSheetLayoutView="100" workbookViewId="0">
      <selection activeCell="J7" sqref="J7:J9"/>
    </sheetView>
  </sheetViews>
  <sheetFormatPr defaultColWidth="8.85546875" defaultRowHeight="13.5" x14ac:dyDescent="0.25"/>
  <cols>
    <col min="1" max="1" width="8.85546875" style="1"/>
    <col min="2" max="2" width="17.28515625" style="2" bestFit="1" customWidth="1"/>
    <col min="3" max="3" width="18.42578125" style="1" bestFit="1" customWidth="1"/>
    <col min="4" max="4" width="62.42578125" style="1" bestFit="1" customWidth="1"/>
    <col min="5" max="5" width="11" style="1" customWidth="1"/>
    <col min="6" max="6" width="17.85546875" style="3" bestFit="1" customWidth="1"/>
    <col min="7" max="7" width="8.42578125" style="1" customWidth="1"/>
    <col min="8" max="8" width="45.5703125" style="1" bestFit="1" customWidth="1"/>
    <col min="9" max="9" width="8.85546875" style="1"/>
    <col min="10" max="10" width="13.7109375" style="2" bestFit="1" customWidth="1"/>
    <col min="11" max="16384" width="8.85546875" style="1"/>
  </cols>
  <sheetData>
    <row r="1" spans="1:10" x14ac:dyDescent="0.25">
      <c r="I1" s="1" t="s">
        <v>20</v>
      </c>
    </row>
    <row r="2" spans="1:10" s="2" customFormat="1" x14ac:dyDescent="0.25">
      <c r="B2" s="14" t="s">
        <v>0</v>
      </c>
      <c r="C2" s="14" t="s">
        <v>1</v>
      </c>
      <c r="D2" s="14" t="s">
        <v>2</v>
      </c>
      <c r="E2" s="14" t="s">
        <v>27</v>
      </c>
      <c r="F2" s="15" t="s">
        <v>3</v>
      </c>
      <c r="G2" s="14" t="s">
        <v>4</v>
      </c>
      <c r="H2" s="14" t="s">
        <v>5</v>
      </c>
      <c r="I2" s="14" t="s">
        <v>6</v>
      </c>
    </row>
    <row r="3" spans="1:10" s="2" customFormat="1" x14ac:dyDescent="0.25">
      <c r="A3" s="16" t="s">
        <v>7</v>
      </c>
      <c r="B3" s="16" t="s">
        <v>22</v>
      </c>
      <c r="C3" s="17" t="s">
        <v>12</v>
      </c>
      <c r="D3" s="18" t="s">
        <v>8</v>
      </c>
      <c r="E3" s="24">
        <v>3</v>
      </c>
      <c r="F3" s="11">
        <f>VLOOKUP($A$3,'[1]VAL FACT'!$A$4:$R$27,3,0)</f>
        <v>104676.11632294967</v>
      </c>
      <c r="G3" s="2" t="s">
        <v>11</v>
      </c>
      <c r="H3" s="16"/>
      <c r="I3" s="16">
        <v>1</v>
      </c>
    </row>
    <row r="4" spans="1:10" s="2" customFormat="1" x14ac:dyDescent="0.25">
      <c r="A4" s="5" t="s">
        <v>7</v>
      </c>
      <c r="B4" s="16" t="s">
        <v>22</v>
      </c>
      <c r="C4" s="19" t="s">
        <v>13</v>
      </c>
      <c r="D4" s="8" t="s">
        <v>9</v>
      </c>
      <c r="E4" s="25">
        <v>2</v>
      </c>
      <c r="F4" s="12">
        <f>VLOOKUP($A$3,'[1]VAL FACT'!$A$4:$R$27,4,0)</f>
        <v>7270.9612096279061</v>
      </c>
      <c r="G4" s="2" t="s">
        <v>11</v>
      </c>
      <c r="H4" s="5"/>
      <c r="I4" s="5">
        <f>I3</f>
        <v>1</v>
      </c>
    </row>
    <row r="5" spans="1:10" x14ac:dyDescent="0.25">
      <c r="A5" s="6" t="s">
        <v>7</v>
      </c>
      <c r="B5" s="16" t="s">
        <v>22</v>
      </c>
      <c r="C5" s="20" t="s">
        <v>14</v>
      </c>
      <c r="D5" s="7" t="s">
        <v>10</v>
      </c>
      <c r="E5" s="24">
        <v>5</v>
      </c>
      <c r="F5" s="13">
        <f>VLOOKUP($A$3,'[1]VAL FACT'!$A$4:$R$27,5,0)</f>
        <v>2454.4384609936778</v>
      </c>
      <c r="G5" s="2" t="s">
        <v>11</v>
      </c>
      <c r="H5" s="7"/>
      <c r="I5" s="6">
        <f>I4</f>
        <v>1</v>
      </c>
    </row>
    <row r="6" spans="1:10" x14ac:dyDescent="0.25">
      <c r="A6" s="2" t="s">
        <v>7</v>
      </c>
      <c r="B6" s="16" t="s">
        <v>22</v>
      </c>
      <c r="C6" s="10" t="s">
        <v>15</v>
      </c>
      <c r="D6" s="1" t="str">
        <f>CONCATENATE("Servicios S/E correspondientes al mes de ",$I$1)</f>
        <v>Servicios S/E correspondientes al mes de junio 2019.-</v>
      </c>
      <c r="E6" s="25">
        <v>1</v>
      </c>
      <c r="F6" s="4">
        <f>VLOOKUP($A$3,'[1]VAL FACT'!$A$4:$R$27,11,0)</f>
        <v>2820.7318379859566</v>
      </c>
      <c r="G6" s="2" t="s">
        <v>11</v>
      </c>
      <c r="H6" s="1" t="s">
        <v>21</v>
      </c>
      <c r="I6" s="2">
        <f>I5+1</f>
        <v>2</v>
      </c>
    </row>
    <row r="7" spans="1:10" x14ac:dyDescent="0.25">
      <c r="A7" s="16" t="s">
        <v>16</v>
      </c>
      <c r="B7" s="16" t="s">
        <v>23</v>
      </c>
      <c r="C7" s="17" t="s">
        <v>12</v>
      </c>
      <c r="D7" s="18" t="str">
        <f>D3</f>
        <v>Cargo por Energía</v>
      </c>
      <c r="E7" s="24">
        <v>1</v>
      </c>
      <c r="F7" s="11">
        <v>22222</v>
      </c>
      <c r="G7" s="16" t="s">
        <v>11</v>
      </c>
      <c r="H7" s="18"/>
      <c r="I7" s="16">
        <v>3</v>
      </c>
      <c r="J7" s="26">
        <f>F7*E7</f>
        <v>22222</v>
      </c>
    </row>
    <row r="8" spans="1:10" x14ac:dyDescent="0.25">
      <c r="A8" s="5" t="s">
        <v>16</v>
      </c>
      <c r="B8" s="16" t="s">
        <v>23</v>
      </c>
      <c r="C8" s="19" t="s">
        <v>13</v>
      </c>
      <c r="D8" s="8" t="str">
        <f>D4</f>
        <v>Cargo por Potencia</v>
      </c>
      <c r="E8" s="25">
        <v>1.234</v>
      </c>
      <c r="F8" s="12">
        <f>IFERROR(VLOOKUP($A$8,'[1]VAL FACT'!$A$5:$R$27,4,0),"")</f>
        <v>7722.8274203622705</v>
      </c>
      <c r="G8" s="5" t="s">
        <v>11</v>
      </c>
      <c r="H8" s="8"/>
      <c r="I8" s="5">
        <v>3</v>
      </c>
      <c r="J8" s="26">
        <f t="shared" ref="J8:J9" si="0">F8*E8</f>
        <v>9529.9690367270414</v>
      </c>
    </row>
    <row r="9" spans="1:10" x14ac:dyDescent="0.25">
      <c r="A9" s="6" t="s">
        <v>16</v>
      </c>
      <c r="B9" s="16" t="s">
        <v>23</v>
      </c>
      <c r="C9" s="20" t="s">
        <v>14</v>
      </c>
      <c r="D9" s="7" t="str">
        <f>D5</f>
        <v>Cargo por Derecho de Conexión</v>
      </c>
      <c r="E9" s="24">
        <v>1</v>
      </c>
      <c r="F9" s="13">
        <f>IFERROR(VLOOKUP($A$9,'[1]VAL FACT'!$A$5:$R$27,5,0),"")</f>
        <v>2516.0987999060612</v>
      </c>
      <c r="G9" s="6" t="s">
        <v>11</v>
      </c>
      <c r="H9" s="7"/>
      <c r="I9" s="6">
        <v>3</v>
      </c>
      <c r="J9" s="26">
        <f t="shared" si="0"/>
        <v>2516.0987999060612</v>
      </c>
    </row>
    <row r="10" spans="1:10" x14ac:dyDescent="0.25">
      <c r="A10" s="16" t="s">
        <v>17</v>
      </c>
      <c r="B10" s="16" t="s">
        <v>24</v>
      </c>
      <c r="C10" s="17" t="s">
        <v>12</v>
      </c>
      <c r="D10" s="18" t="str">
        <f>D7</f>
        <v>Cargo por Energía</v>
      </c>
      <c r="E10" s="25">
        <v>1</v>
      </c>
      <c r="F10" s="11">
        <f>IFERROR(VLOOKUP($A$10,'[1]VAL FACT'!$A$5:$R$27,3,0),"")</f>
        <v>4120.2037152256726</v>
      </c>
      <c r="G10" s="16" t="s">
        <v>11</v>
      </c>
      <c r="H10" s="18"/>
      <c r="I10" s="16">
        <v>4</v>
      </c>
    </row>
    <row r="11" spans="1:10" x14ac:dyDescent="0.25">
      <c r="A11" s="5" t="s">
        <v>17</v>
      </c>
      <c r="B11" s="16" t="s">
        <v>24</v>
      </c>
      <c r="C11" s="19" t="s">
        <v>13</v>
      </c>
      <c r="D11" s="8" t="str">
        <f t="shared" ref="D11:D18" si="1">D8</f>
        <v>Cargo por Potencia</v>
      </c>
      <c r="E11" s="24">
        <v>1</v>
      </c>
      <c r="F11" s="12">
        <f>IFERROR(VLOOKUP($A$10,'[1]VAL FACT'!$A$5:$R$27,4,0),"")</f>
        <v>2099.3299292379847</v>
      </c>
      <c r="G11" s="5" t="s">
        <v>11</v>
      </c>
      <c r="H11" s="8"/>
      <c r="I11" s="5">
        <f>I10</f>
        <v>4</v>
      </c>
    </row>
    <row r="12" spans="1:10" x14ac:dyDescent="0.25">
      <c r="A12" s="6" t="s">
        <v>17</v>
      </c>
      <c r="B12" s="16" t="s">
        <v>24</v>
      </c>
      <c r="C12" s="20" t="s">
        <v>14</v>
      </c>
      <c r="D12" s="7" t="str">
        <f t="shared" si="1"/>
        <v>Cargo por Derecho de Conexión</v>
      </c>
      <c r="E12" s="25">
        <v>1</v>
      </c>
      <c r="F12" s="13">
        <f>IFERROR(VLOOKUP($A$10,'[1]VAL FACT'!$A$5:$R$27,5,0),"")</f>
        <v>681.86885373477048</v>
      </c>
      <c r="G12" s="6" t="s">
        <v>11</v>
      </c>
      <c r="H12" s="7"/>
      <c r="I12" s="6">
        <f>I11</f>
        <v>4</v>
      </c>
    </row>
    <row r="13" spans="1:10" x14ac:dyDescent="0.25">
      <c r="A13" s="16" t="s">
        <v>18</v>
      </c>
      <c r="B13" s="16" t="s">
        <v>25</v>
      </c>
      <c r="C13" s="17" t="s">
        <v>12</v>
      </c>
      <c r="D13" s="18" t="str">
        <f>D10</f>
        <v>Cargo por Energía</v>
      </c>
      <c r="E13" s="24">
        <v>1</v>
      </c>
      <c r="F13" s="12">
        <f>IFERROR(VLOOKUP($A$13,'[1]VAL FACT'!$A$5:$R$27,3,0),"")</f>
        <v>52949.825788111426</v>
      </c>
      <c r="G13" s="5" t="s">
        <v>11</v>
      </c>
      <c r="I13" s="2">
        <f>I12+1</f>
        <v>5</v>
      </c>
    </row>
    <row r="14" spans="1:10" x14ac:dyDescent="0.25">
      <c r="A14" s="5" t="s">
        <v>18</v>
      </c>
      <c r="B14" s="16" t="s">
        <v>25</v>
      </c>
      <c r="C14" s="19" t="s">
        <v>13</v>
      </c>
      <c r="D14" s="8" t="str">
        <f t="shared" si="1"/>
        <v>Cargo por Potencia</v>
      </c>
      <c r="E14" s="25">
        <v>1</v>
      </c>
      <c r="F14" s="12">
        <f>IFERROR(VLOOKUP($A$13,'[1]VAL FACT'!$A$5:$R$27,4,0),"")</f>
        <v>6229.2878714869767</v>
      </c>
      <c r="G14" s="5" t="s">
        <v>11</v>
      </c>
      <c r="I14" s="2">
        <f>I13</f>
        <v>5</v>
      </c>
    </row>
    <row r="15" spans="1:10" x14ac:dyDescent="0.25">
      <c r="A15" s="6" t="s">
        <v>18</v>
      </c>
      <c r="B15" s="16" t="s">
        <v>25</v>
      </c>
      <c r="C15" s="20" t="s">
        <v>14</v>
      </c>
      <c r="D15" s="7" t="str">
        <f t="shared" si="1"/>
        <v>Cargo por Derecho de Conexión</v>
      </c>
      <c r="E15" s="24">
        <v>1</v>
      </c>
      <c r="F15" s="13">
        <f>IFERROR(VLOOKUP($A$13,'[1]VAL FACT'!$A$5:$R$27,5,0),"")</f>
        <v>2042.8552957547372</v>
      </c>
      <c r="G15" s="6" t="s">
        <v>11</v>
      </c>
      <c r="H15" s="7"/>
      <c r="I15" s="6">
        <f>I14</f>
        <v>5</v>
      </c>
    </row>
    <row r="16" spans="1:10" x14ac:dyDescent="0.25">
      <c r="A16" s="16" t="s">
        <v>19</v>
      </c>
      <c r="B16" s="16" t="s">
        <v>26</v>
      </c>
      <c r="C16" s="17" t="s">
        <v>12</v>
      </c>
      <c r="D16" s="18" t="str">
        <f>D13</f>
        <v>Cargo por Energía</v>
      </c>
      <c r="E16" s="25">
        <v>1</v>
      </c>
      <c r="F16" s="12">
        <f>IFERROR(VLOOKUP($A$16,'[1]VAL FACT'!$A$5:$R$27,3,0),"")</f>
        <v>13437.413578237318</v>
      </c>
      <c r="G16" s="5" t="s">
        <v>11</v>
      </c>
      <c r="I16" s="2">
        <f>I15+1</f>
        <v>6</v>
      </c>
      <c r="J16" s="4"/>
    </row>
    <row r="17" spans="1:9" x14ac:dyDescent="0.25">
      <c r="A17" s="5" t="s">
        <v>19</v>
      </c>
      <c r="B17" s="16" t="s">
        <v>26</v>
      </c>
      <c r="C17" s="19" t="s">
        <v>13</v>
      </c>
      <c r="D17" s="8" t="str">
        <f t="shared" si="1"/>
        <v>Cargo por Potencia</v>
      </c>
      <c r="E17" s="24">
        <v>1</v>
      </c>
      <c r="F17" s="12">
        <f>IFERROR(VLOOKUP($A$16,'[1]VAL FACT'!$A$5:$R$27,4,0),"")</f>
        <v>4145.0698915347439</v>
      </c>
      <c r="G17" s="5" t="s">
        <v>11</v>
      </c>
      <c r="I17" s="2">
        <f>I16</f>
        <v>6</v>
      </c>
    </row>
    <row r="18" spans="1:9" x14ac:dyDescent="0.25">
      <c r="A18" s="6" t="s">
        <v>19</v>
      </c>
      <c r="B18" s="16" t="s">
        <v>26</v>
      </c>
      <c r="C18" s="20" t="s">
        <v>14</v>
      </c>
      <c r="D18" s="7" t="str">
        <f t="shared" si="1"/>
        <v>Cargo por Derecho de Conexión</v>
      </c>
      <c r="E18" s="25">
        <v>1</v>
      </c>
      <c r="F18" s="13">
        <f>IFERROR(VLOOKUP($A$16,'[1]VAL FACT'!$A$5:$R$27,5,0),"")</f>
        <v>1334.2130878390333</v>
      </c>
      <c r="G18" s="6" t="s">
        <v>11</v>
      </c>
      <c r="H18" s="7"/>
      <c r="I18" s="6">
        <f>I17</f>
        <v>6</v>
      </c>
    </row>
    <row r="19" spans="1:9" x14ac:dyDescent="0.25">
      <c r="B19" s="16"/>
      <c r="C19" s="17"/>
      <c r="D19" s="18"/>
      <c r="E19" s="8"/>
      <c r="F19" s="12"/>
      <c r="G19" s="21"/>
      <c r="H19" s="18"/>
      <c r="I19" s="16"/>
    </row>
    <row r="20" spans="1:9" x14ac:dyDescent="0.25">
      <c r="B20" s="5"/>
      <c r="C20" s="19"/>
      <c r="D20" s="8"/>
      <c r="E20" s="8"/>
      <c r="F20" s="12"/>
      <c r="G20" s="22"/>
      <c r="H20" s="8"/>
      <c r="I20" s="5"/>
    </row>
    <row r="21" spans="1:9" x14ac:dyDescent="0.25">
      <c r="B21" s="6"/>
      <c r="C21" s="20"/>
      <c r="D21" s="7"/>
      <c r="E21" s="7"/>
      <c r="F21" s="13"/>
      <c r="G21" s="23"/>
      <c r="H21" s="7"/>
      <c r="I21" s="6"/>
    </row>
    <row r="22" spans="1:9" x14ac:dyDescent="0.25">
      <c r="D22" s="9"/>
      <c r="E22" s="9"/>
      <c r="F22" s="9"/>
      <c r="I22" s="2"/>
    </row>
    <row r="23" spans="1:9" x14ac:dyDescent="0.25">
      <c r="D23" s="9"/>
      <c r="E23" s="9"/>
      <c r="F23" s="9"/>
    </row>
    <row r="24" spans="1:9" x14ac:dyDescent="0.25">
      <c r="D24" s="9"/>
      <c r="E24" s="9"/>
      <c r="F24" s="9"/>
    </row>
    <row r="25" spans="1:9" x14ac:dyDescent="0.25">
      <c r="D25" s="8"/>
      <c r="E25" s="8"/>
      <c r="F25" s="9"/>
    </row>
    <row r="26" spans="1:9" x14ac:dyDescent="0.25">
      <c r="D26" s="8"/>
      <c r="E26" s="8"/>
      <c r="F26" s="9"/>
    </row>
    <row r="27" spans="1:9" x14ac:dyDescent="0.25">
      <c r="D27" s="8"/>
      <c r="E27" s="8"/>
      <c r="F27" s="9"/>
    </row>
    <row r="28" spans="1:9" x14ac:dyDescent="0.25">
      <c r="D28" s="8"/>
      <c r="E28" s="8"/>
      <c r="F28" s="9"/>
    </row>
  </sheetData>
  <phoneticPr fontId="22" type="noConversion"/>
  <pageMargins left="0.7" right="0.7" top="0.75" bottom="0.75" header="0.3" footer="0.3"/>
  <pageSetup scale="47" orientation="portrait" r:id="rId1"/>
  <ignoredErrors>
    <ignoredError sqref="I11:I18 I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</vt:lpstr>
      <vt:lpstr>FACT!Print_Area</vt:lpstr>
    </vt:vector>
  </TitlesOfParts>
  <Company>SEABOARD TCC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Tejada</dc:creator>
  <cp:lastModifiedBy>Ermes Cuevas</cp:lastModifiedBy>
  <dcterms:created xsi:type="dcterms:W3CDTF">2015-11-05T20:14:03Z</dcterms:created>
  <dcterms:modified xsi:type="dcterms:W3CDTF">2019-10-28T19:50:01Z</dcterms:modified>
</cp:coreProperties>
</file>