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padilla\Desktop\"/>
    </mc:Choice>
  </mc:AlternateContent>
  <workbookProtection workbookAlgorithmName="SHA-512" workbookHashValue="lW9EBR+PZ/qtjtyqJwsi0FegLTxmZCycWw5wdxi57T222iqYNhSvqTByCH4k2XTTTigfq8mwTDDwV58LGKLpzg==" workbookSaltValue="GmFAZnmfJMLhPwEE++lP/A==" workbookSpinCount="100000" lockStructure="1"/>
  <bookViews>
    <workbookView xWindow="-120" yWindow="-120" windowWidth="20730" windowHeight="11160"/>
  </bookViews>
  <sheets>
    <sheet name="AMASCUOTAS " sheetId="5" r:id="rId1"/>
  </sheets>
  <definedNames>
    <definedName name="_xlnm._FilterDatabase" localSheetId="0" hidden="1">'AMASCUOTAS '!$C$14:$J$40</definedName>
    <definedName name="_xlnm.Print_Area" localSheetId="0">'AMASCUOTAS '!$B$1:$K$47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G46" i="5" l="1"/>
  <c r="F11" i="5"/>
  <c r="G9" i="5"/>
  <c r="D15" i="5" s="1"/>
  <c r="J11" i="5" l="1"/>
  <c r="H15" i="5" s="1"/>
  <c r="F15" i="5"/>
  <c r="D16" i="5" s="1"/>
  <c r="C16" i="5" s="1"/>
  <c r="F16" i="5" s="1"/>
  <c r="D17" i="5" l="1"/>
  <c r="J16" i="5"/>
  <c r="H16" i="5"/>
  <c r="E16" i="5"/>
  <c r="G16" i="5" s="1"/>
  <c r="J15" i="5"/>
  <c r="E15" i="5"/>
  <c r="C17" i="5" l="1"/>
  <c r="F17" i="5" s="1"/>
  <c r="D18" i="5" s="1"/>
  <c r="I16" i="5"/>
  <c r="E17" i="5"/>
  <c r="H17" i="5"/>
  <c r="G17" i="5" l="1"/>
  <c r="I17" i="5" s="1"/>
  <c r="J17" i="5"/>
  <c r="C18" i="5"/>
  <c r="F18" i="5" s="1"/>
  <c r="D19" i="5" s="1"/>
  <c r="C19" i="5" s="1"/>
  <c r="H18" i="5"/>
  <c r="E18" i="5"/>
  <c r="G15" i="5"/>
  <c r="I15" i="5" s="1"/>
  <c r="J18" i="5" l="1"/>
  <c r="G18" i="5"/>
  <c r="I18" i="5" s="1"/>
  <c r="F19" i="5"/>
  <c r="D20" i="5" s="1"/>
  <c r="J19" i="5"/>
  <c r="H19" i="5"/>
  <c r="E19" i="5"/>
  <c r="C20" i="5" l="1"/>
  <c r="F20" i="5" s="1"/>
  <c r="G19" i="5"/>
  <c r="I19" i="5" s="1"/>
  <c r="H20" i="5"/>
  <c r="E20" i="5"/>
  <c r="J20" i="5" l="1"/>
  <c r="D21" i="5"/>
  <c r="C21" i="5" s="1"/>
  <c r="F21" i="5" s="1"/>
  <c r="G20" i="5"/>
  <c r="I20" i="5" s="1"/>
  <c r="H21" i="5" l="1"/>
  <c r="J21" i="5"/>
  <c r="E21" i="5"/>
  <c r="G21" i="5" s="1"/>
  <c r="D22" i="5"/>
  <c r="C22" i="5" s="1"/>
  <c r="F22" i="5" s="1"/>
  <c r="I21" i="5" l="1"/>
  <c r="E22" i="5"/>
  <c r="G22" i="5" s="1"/>
  <c r="J22" i="5"/>
  <c r="H22" i="5"/>
  <c r="D23" i="5"/>
  <c r="C23" i="5" s="1"/>
  <c r="F23" i="5" s="1"/>
  <c r="I22" i="5" l="1"/>
  <c r="H23" i="5"/>
  <c r="D24" i="5"/>
  <c r="C24" i="5" s="1"/>
  <c r="F24" i="5" s="1"/>
  <c r="D25" i="5" s="1"/>
  <c r="C25" i="5" s="1"/>
  <c r="F25" i="5" s="1"/>
  <c r="J23" i="5"/>
  <c r="E23" i="5"/>
  <c r="G23" i="5" s="1"/>
  <c r="I23" i="5" l="1"/>
  <c r="J24" i="5"/>
  <c r="E24" i="5"/>
  <c r="G24" i="5" s="1"/>
  <c r="H24" i="5"/>
  <c r="D26" i="5"/>
  <c r="C26" i="5" s="1"/>
  <c r="F26" i="5" s="1"/>
  <c r="E25" i="5"/>
  <c r="G25" i="5" s="1"/>
  <c r="H25" i="5"/>
  <c r="J25" i="5"/>
  <c r="I24" i="5" l="1"/>
  <c r="I25" i="5"/>
  <c r="D27" i="5"/>
  <c r="C27" i="5" s="1"/>
  <c r="F27" i="5" s="1"/>
  <c r="E26" i="5"/>
  <c r="G26" i="5" s="1"/>
  <c r="H26" i="5"/>
  <c r="J26" i="5"/>
  <c r="I26" i="5" l="1"/>
  <c r="J27" i="5"/>
  <c r="H27" i="5"/>
  <c r="D28" i="5"/>
  <c r="C28" i="5" s="1"/>
  <c r="F28" i="5" s="1"/>
  <c r="E27" i="5"/>
  <c r="G27" i="5" s="1"/>
  <c r="I27" i="5" l="1"/>
  <c r="H28" i="5"/>
  <c r="D29" i="5"/>
  <c r="C29" i="5" s="1"/>
  <c r="F29" i="5" s="1"/>
  <c r="J28" i="5"/>
  <c r="E28" i="5"/>
  <c r="G28" i="5" s="1"/>
  <c r="I28" i="5" l="1"/>
  <c r="H29" i="5"/>
  <c r="J29" i="5"/>
  <c r="D30" i="5"/>
  <c r="C30" i="5" s="1"/>
  <c r="F30" i="5" s="1"/>
  <c r="E29" i="5"/>
  <c r="G29" i="5" s="1"/>
  <c r="I29" i="5" l="1"/>
  <c r="D31" i="5"/>
  <c r="C31" i="5" s="1"/>
  <c r="F31" i="5" s="1"/>
  <c r="E30" i="5"/>
  <c r="G30" i="5" s="1"/>
  <c r="J30" i="5"/>
  <c r="H30" i="5"/>
  <c r="I30" i="5" l="1"/>
  <c r="J31" i="5"/>
  <c r="H31" i="5"/>
  <c r="D32" i="5"/>
  <c r="C32" i="5" s="1"/>
  <c r="F32" i="5" s="1"/>
  <c r="E31" i="5"/>
  <c r="G31" i="5" s="1"/>
  <c r="I31" i="5" l="1"/>
  <c r="J32" i="5"/>
  <c r="D33" i="5"/>
  <c r="C33" i="5" s="1"/>
  <c r="F33" i="5" s="1"/>
  <c r="E32" i="5"/>
  <c r="G32" i="5" s="1"/>
  <c r="H32" i="5"/>
  <c r="I32" i="5" l="1"/>
  <c r="J33" i="5"/>
  <c r="D34" i="5"/>
  <c r="C34" i="5" s="1"/>
  <c r="F34" i="5" s="1"/>
  <c r="E33" i="5"/>
  <c r="G33" i="5" s="1"/>
  <c r="H33" i="5"/>
  <c r="I33" i="5" l="1"/>
  <c r="D35" i="5"/>
  <c r="C35" i="5" s="1"/>
  <c r="F35" i="5" s="1"/>
  <c r="E34" i="5"/>
  <c r="G34" i="5" s="1"/>
  <c r="H34" i="5"/>
  <c r="J34" i="5"/>
  <c r="I34" i="5" l="1"/>
  <c r="H35" i="5"/>
  <c r="D36" i="5"/>
  <c r="C36" i="5" s="1"/>
  <c r="F36" i="5" s="1"/>
  <c r="E35" i="5"/>
  <c r="G35" i="5" s="1"/>
  <c r="J35" i="5"/>
  <c r="I35" i="5" l="1"/>
  <c r="H36" i="5"/>
  <c r="D37" i="5"/>
  <c r="C37" i="5" s="1"/>
  <c r="F37" i="5" s="1"/>
  <c r="E36" i="5"/>
  <c r="G36" i="5" s="1"/>
  <c r="J36" i="5"/>
  <c r="I36" i="5" l="1"/>
  <c r="J37" i="5"/>
  <c r="D38" i="5"/>
  <c r="C38" i="5" s="1"/>
  <c r="F38" i="5" s="1"/>
  <c r="F39" i="5" s="1"/>
  <c r="E37" i="5"/>
  <c r="G37" i="5" s="1"/>
  <c r="H37" i="5"/>
  <c r="I37" i="5" l="1"/>
  <c r="E38" i="5"/>
  <c r="H38" i="5"/>
  <c r="H39" i="5" s="1"/>
  <c r="J38" i="5"/>
  <c r="G38" i="5" l="1"/>
  <c r="G39" i="5" s="1"/>
  <c r="E39" i="5"/>
  <c r="I38" i="5" l="1"/>
</calcChain>
</file>

<file path=xl/sharedStrings.xml><?xml version="1.0" encoding="utf-8"?>
<sst xmlns="http://schemas.openxmlformats.org/spreadsheetml/2006/main" count="30" uniqueCount="28">
  <si>
    <t>Bs.</t>
  </si>
  <si>
    <t>N°</t>
  </si>
  <si>
    <t>SALDO CAPITAL</t>
  </si>
  <si>
    <t>CAPITAL</t>
  </si>
  <si>
    <t>SEGURO</t>
  </si>
  <si>
    <t>AMORTIZACION</t>
  </si>
  <si>
    <t>PLAN DE PAGOS CUOTA FIJA</t>
  </si>
  <si>
    <t xml:space="preserve">Cliente: </t>
  </si>
  <si>
    <t xml:space="preserve">Nro. Op.: </t>
  </si>
  <si>
    <t>Fecha</t>
  </si>
  <si>
    <t xml:space="preserve">Persona: </t>
  </si>
  <si>
    <t>Amortización cada:</t>
  </si>
  <si>
    <t>Días</t>
  </si>
  <si>
    <t>Valor Total de Pasajes:</t>
  </si>
  <si>
    <t>Cuota Inicial:</t>
  </si>
  <si>
    <t>Meses</t>
  </si>
  <si>
    <t>Plazo de Financiamiento:</t>
  </si>
  <si>
    <t>Seguro De Desgravamen y Cesantia:</t>
  </si>
  <si>
    <t>Monto a Financiar:</t>
  </si>
  <si>
    <t>TI</t>
  </si>
  <si>
    <t>TOTALES</t>
  </si>
  <si>
    <t>Prima Anual Bs.:</t>
  </si>
  <si>
    <t>He recibido el presente plan de pagos, aceptando el estricto cumplimiento del mismo.</t>
  </si>
  <si>
    <t>Tasa de Interes Anual:</t>
  </si>
  <si>
    <t>CUOTA TOTAL</t>
  </si>
  <si>
    <t>MES PAGO</t>
  </si>
  <si>
    <r>
      <rPr>
        <b/>
        <u/>
        <sz val="8"/>
        <color theme="1"/>
        <rFont val="Calibri"/>
        <family val="2"/>
        <scheme val="minor"/>
      </rPr>
      <t>Cuentas para Pago:</t>
    </r>
    <r>
      <rPr>
        <sz val="8"/>
        <color theme="1"/>
        <rFont val="Calibri"/>
        <family val="2"/>
        <scheme val="minor"/>
      </rPr>
      <t xml:space="preserve">
1. Cuenta Corriente </t>
    </r>
    <r>
      <rPr>
        <b/>
        <sz val="8"/>
        <color theme="1"/>
        <rFont val="Calibri"/>
        <family val="2"/>
        <scheme val="minor"/>
      </rPr>
      <t>Nro. 5940280011</t>
    </r>
    <r>
      <rPr>
        <sz val="8"/>
        <color theme="1"/>
        <rFont val="Calibri"/>
        <family val="2"/>
        <scheme val="minor"/>
      </rPr>
      <t xml:space="preserve"> Banco</t>
    </r>
    <r>
      <rPr>
        <b/>
        <sz val="8"/>
        <color theme="1"/>
        <rFont val="Calibri"/>
        <family val="2"/>
        <scheme val="minor"/>
      </rPr>
      <t xml:space="preserve"> BISA S.A.</t>
    </r>
    <r>
      <rPr>
        <sz val="8"/>
        <color theme="1"/>
        <rFont val="Calibri"/>
        <family val="2"/>
        <scheme val="minor"/>
      </rPr>
      <t xml:space="preserve"> 
2. Caja de Ahorro </t>
    </r>
    <r>
      <rPr>
        <b/>
        <sz val="8"/>
        <color theme="1"/>
        <rFont val="Calibri"/>
        <family val="2"/>
        <scheme val="minor"/>
      </rPr>
      <t>Nro. 10000027974498</t>
    </r>
    <r>
      <rPr>
        <sz val="8"/>
        <color theme="1"/>
        <rFont val="Calibri"/>
        <family val="2"/>
        <scheme val="minor"/>
      </rPr>
      <t xml:space="preserve"> Banco</t>
    </r>
    <r>
      <rPr>
        <b/>
        <sz val="8"/>
        <color theme="1"/>
        <rFont val="Calibri"/>
        <family val="2"/>
        <scheme val="minor"/>
      </rPr>
      <t xml:space="preserve"> Unión S.A.</t>
    </r>
    <r>
      <rPr>
        <sz val="8"/>
        <color theme="1"/>
        <rFont val="Calibri"/>
        <family val="2"/>
        <scheme val="minor"/>
      </rPr>
      <t xml:space="preserve">
Del  </t>
    </r>
    <r>
      <rPr>
        <b/>
        <sz val="8"/>
        <color theme="1"/>
        <rFont val="Calibri"/>
        <family val="2"/>
        <scheme val="minor"/>
      </rPr>
      <t xml:space="preserve">Grupo de Asesoría Finanzas Latinoamericano S.A. </t>
    </r>
  </si>
  <si>
    <t>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</si>
</sst>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BOB]\ #,##0.00_);[Red]\([$BOB]\ #,##0.00\)"/>
    <numFmt numFmtId="165" formatCode="0.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5" fillId="0" borderId="0" xfId="0" applyFont="1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center" vertical="center"/>
    </xf>
    <xf numFmtId="2" fontId="0" fillId="0" borderId="3" xfId="0" applyNumberFormat="1" applyFont="1" applyBorder="1" applyAlignment="1" applyProtection="1">
      <alignment horizontal="center"/>
    </xf>
    <xf numFmtId="2" fontId="13" fillId="0" borderId="3" xfId="0" applyNumberFormat="1" applyFont="1" applyBorder="1" applyAlignment="1" applyProtection="1">
      <alignment horizontal="center"/>
    </xf>
    <xf numFmtId="14" fontId="7" fillId="0" borderId="10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12" fillId="0" borderId="10" xfId="0" applyFont="1" applyFill="1" applyBorder="1" applyAlignment="1" applyProtection="1">
      <alignment horizontal="center" vertical="center"/>
    </xf>
    <xf numFmtId="4" fontId="10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Protection="1">
      <protection locked="0"/>
    </xf>
    <xf numFmtId="0" fontId="0" fillId="0" borderId="10" xfId="0" applyFont="1" applyBorder="1" applyProtection="1">
      <protection locked="0"/>
    </xf>
    <xf numFmtId="0" fontId="0" fillId="0" borderId="9" xfId="0" applyFont="1" applyBorder="1" applyProtection="1">
      <protection locked="0"/>
    </xf>
    <xf numFmtId="43" fontId="12" fillId="0" borderId="10" xfId="2" applyFont="1" applyFill="1" applyBorder="1" applyAlignment="1" applyProtection="1">
      <alignment horizontal="left" vertical="center" indent="4"/>
    </xf>
    <xf numFmtId="0" fontId="0" fillId="0" borderId="0" xfId="0" applyFont="1" applyBorder="1" applyAlignment="1" applyProtection="1">
      <alignment horizontal="center"/>
      <protection locked="0"/>
    </xf>
    <xf numFmtId="2" fontId="13" fillId="0" borderId="0" xfId="0" applyNumberFormat="1" applyFont="1" applyBorder="1" applyAlignment="1" applyProtection="1">
      <alignment horizontal="center"/>
      <protection locked="0"/>
    </xf>
    <xf numFmtId="14" fontId="7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2" fontId="0" fillId="0" borderId="16" xfId="0" applyNumberFormat="1" applyFont="1" applyBorder="1" applyAlignment="1" applyProtection="1">
      <alignment horizontal="center"/>
    </xf>
    <xf numFmtId="2" fontId="13" fillId="0" borderId="16" xfId="0" applyNumberFormat="1" applyFont="1" applyBorder="1" applyAlignment="1" applyProtection="1">
      <alignment horizontal="center"/>
    </xf>
    <xf numFmtId="14" fontId="0" fillId="3" borderId="17" xfId="0" applyNumberFormat="1" applyFont="1" applyFill="1" applyBorder="1" applyAlignment="1" applyProtection="1">
      <alignment horizontal="center"/>
    </xf>
    <xf numFmtId="14" fontId="0" fillId="3" borderId="19" xfId="0" applyNumberFormat="1" applyFont="1" applyFill="1" applyBorder="1" applyAlignment="1" applyProtection="1">
      <alignment horizontal="center"/>
    </xf>
    <xf numFmtId="164" fontId="0" fillId="4" borderId="16" xfId="0" applyNumberFormat="1" applyFont="1" applyFill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Protection="1"/>
    <xf numFmtId="0" fontId="0" fillId="0" borderId="9" xfId="0" applyFont="1" applyBorder="1" applyAlignment="1" applyProtection="1"/>
    <xf numFmtId="0" fontId="0" fillId="0" borderId="9" xfId="0" applyFont="1" applyBorder="1" applyProtection="1"/>
    <xf numFmtId="2" fontId="12" fillId="0" borderId="0" xfId="0" applyNumberFormat="1" applyFont="1" applyBorder="1" applyAlignment="1" applyProtection="1">
      <alignment horizontal="left"/>
    </xf>
    <xf numFmtId="0" fontId="13" fillId="0" borderId="0" xfId="0" applyFont="1" applyBorder="1" applyProtection="1"/>
    <xf numFmtId="0" fontId="0" fillId="0" borderId="10" xfId="0" applyFont="1" applyBorder="1" applyProtection="1"/>
    <xf numFmtId="4" fontId="11" fillId="0" borderId="0" xfId="0" applyNumberFormat="1" applyFont="1" applyBorder="1" applyAlignment="1" applyProtection="1">
      <alignment horizontal="center" vertical="center"/>
    </xf>
    <xf numFmtId="0" fontId="14" fillId="0" borderId="0" xfId="0" applyFont="1" applyBorder="1" applyProtection="1"/>
    <xf numFmtId="0" fontId="0" fillId="0" borderId="0" xfId="0" applyFont="1" applyBorder="1" applyProtection="1"/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17" fillId="2" borderId="21" xfId="0" applyFont="1" applyFill="1" applyBorder="1" applyAlignment="1" applyProtection="1">
      <alignment horizontal="center"/>
    </xf>
    <xf numFmtId="4" fontId="5" fillId="0" borderId="4" xfId="0" applyNumberFormat="1" applyFont="1" applyFill="1" applyBorder="1" applyAlignment="1" applyProtection="1">
      <alignment horizontal="center"/>
    </xf>
    <xf numFmtId="4" fontId="5" fillId="0" borderId="5" xfId="0" applyNumberFormat="1" applyFont="1" applyFill="1" applyBorder="1" applyAlignment="1" applyProtection="1">
      <alignment horizontal="center"/>
    </xf>
    <xf numFmtId="0" fontId="0" fillId="0" borderId="18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2" fontId="3" fillId="0" borderId="0" xfId="0" applyNumberFormat="1" applyFont="1" applyAlignment="1" applyProtection="1">
      <alignment horizontal="center"/>
    </xf>
    <xf numFmtId="0" fontId="3" fillId="0" borderId="0" xfId="0" applyFont="1" applyProtection="1"/>
    <xf numFmtId="0" fontId="0" fillId="0" borderId="14" xfId="0" applyBorder="1" applyProtection="1"/>
    <xf numFmtId="2" fontId="3" fillId="0" borderId="14" xfId="0" applyNumberFormat="1" applyFont="1" applyBorder="1" applyAlignment="1" applyProtection="1">
      <alignment horizontal="center"/>
    </xf>
    <xf numFmtId="0" fontId="3" fillId="0" borderId="14" xfId="0" applyFont="1" applyBorder="1" applyProtection="1"/>
    <xf numFmtId="2" fontId="0" fillId="0" borderId="16" xfId="2" applyNumberFormat="1" applyFont="1" applyBorder="1" applyAlignment="1" applyProtection="1">
      <alignment horizontal="center" vertical="center"/>
    </xf>
    <xf numFmtId="2" fontId="0" fillId="0" borderId="3" xfId="2" applyNumberFormat="1" applyFont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Protection="1"/>
    <xf numFmtId="2" fontId="12" fillId="0" borderId="7" xfId="0" applyNumberFormat="1" applyFont="1" applyBorder="1" applyAlignment="1" applyProtection="1">
      <alignment horizontal="center"/>
    </xf>
    <xf numFmtId="10" fontId="12" fillId="0" borderId="14" xfId="1" applyNumberFormat="1" applyFont="1" applyFill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</xf>
    <xf numFmtId="2" fontId="12" fillId="0" borderId="14" xfId="0" applyNumberFormat="1" applyFont="1" applyBorder="1" applyAlignment="1" applyProtection="1">
      <alignment horizontal="left"/>
    </xf>
    <xf numFmtId="0" fontId="13" fillId="0" borderId="14" xfId="0" applyFont="1" applyBorder="1" applyProtection="1"/>
    <xf numFmtId="0" fontId="0" fillId="0" borderId="12" xfId="0" applyFont="1" applyBorder="1" applyProtection="1"/>
    <xf numFmtId="0" fontId="0" fillId="0" borderId="7" xfId="0" applyBorder="1" applyAlignment="1" applyProtection="1">
      <alignment horizontal="center"/>
    </xf>
    <xf numFmtId="0" fontId="18" fillId="0" borderId="2" xfId="0" applyFont="1" applyBorder="1" applyAlignment="1" applyProtection="1">
      <alignment horizontal="left" vertical="center"/>
    </xf>
    <xf numFmtId="0" fontId="18" fillId="0" borderId="1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6" xfId="0" applyFont="1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/>
    </xf>
    <xf numFmtId="0" fontId="0" fillId="0" borderId="9" xfId="0" applyBorder="1" applyAlignment="1" applyProtection="1">
      <alignment horizontal="left" vertical="top"/>
    </xf>
    <xf numFmtId="0" fontId="0" fillId="0" borderId="10" xfId="0" applyBorder="1" applyAlignment="1" applyProtection="1">
      <alignment horizontal="left" vertical="top"/>
    </xf>
    <xf numFmtId="0" fontId="0" fillId="0" borderId="13" xfId="0" applyBorder="1" applyAlignment="1" applyProtection="1">
      <alignment horizontal="left" vertical="top"/>
    </xf>
    <xf numFmtId="0" fontId="0" fillId="0" borderId="12" xfId="0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 indent="3"/>
    </xf>
    <xf numFmtId="0" fontId="8" fillId="0" borderId="7" xfId="0" applyFont="1" applyBorder="1" applyAlignment="1" applyProtection="1">
      <alignment horizontal="center" wrapText="1"/>
      <protection locked="0"/>
    </xf>
    <xf numFmtId="0" fontId="9" fillId="0" borderId="7" xfId="0" applyFont="1" applyBorder="1" applyAlignment="1" applyProtection="1">
      <alignment horizontal="center" wrapText="1"/>
      <protection locked="0"/>
    </xf>
    <xf numFmtId="0" fontId="9" fillId="0" borderId="8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left" vertical="center" indent="28"/>
    </xf>
    <xf numFmtId="0" fontId="2" fillId="0" borderId="7" xfId="0" applyFont="1" applyBorder="1" applyAlignment="1" applyProtection="1">
      <alignment horizontal="left" vertical="center" indent="28"/>
    </xf>
    <xf numFmtId="0" fontId="2" fillId="0" borderId="8" xfId="0" applyFont="1" applyBorder="1" applyAlignment="1" applyProtection="1">
      <alignment horizontal="left" vertical="center" indent="28"/>
    </xf>
    <xf numFmtId="0" fontId="2" fillId="0" borderId="13" xfId="0" applyFont="1" applyBorder="1" applyAlignment="1" applyProtection="1">
      <alignment horizontal="left" vertical="center" indent="28"/>
    </xf>
    <xf numFmtId="0" fontId="2" fillId="0" borderId="14" xfId="0" applyFont="1" applyBorder="1" applyAlignment="1" applyProtection="1">
      <alignment horizontal="left" vertical="center" indent="28"/>
    </xf>
    <xf numFmtId="0" fontId="2" fillId="0" borderId="12" xfId="0" applyFont="1" applyBorder="1" applyAlignment="1" applyProtection="1">
      <alignment horizontal="left" vertical="center" indent="28"/>
    </xf>
    <xf numFmtId="3" fontId="15" fillId="0" borderId="2" xfId="0" applyNumberFormat="1" applyFont="1" applyFill="1" applyBorder="1" applyAlignment="1" applyProtection="1">
      <alignment horizontal="left" indent="22"/>
    </xf>
    <xf numFmtId="3" fontId="15" fillId="0" borderId="1" xfId="0" applyNumberFormat="1" applyFont="1" applyFill="1" applyBorder="1" applyAlignment="1" applyProtection="1">
      <alignment horizontal="left" indent="22"/>
    </xf>
    <xf numFmtId="0" fontId="6" fillId="0" borderId="0" xfId="0" applyFont="1" applyBorder="1" applyAlignment="1" applyProtection="1">
      <alignment horizontal="left" indent="13"/>
    </xf>
    <xf numFmtId="0" fontId="6" fillId="0" borderId="0" xfId="0" applyFont="1" applyBorder="1" applyAlignment="1" applyProtection="1">
      <alignment horizontal="left" indent="9"/>
    </xf>
    <xf numFmtId="0" fontId="12" fillId="0" borderId="0" xfId="0" applyFont="1" applyFill="1" applyBorder="1" applyAlignment="1" applyProtection="1">
      <alignment horizontal="right" vertical="center"/>
    </xf>
    <xf numFmtId="0" fontId="21" fillId="0" borderId="13" xfId="0" applyFont="1" applyBorder="1" applyAlignment="1" applyProtection="1">
      <alignment horizontal="left" indent="17"/>
    </xf>
    <xf numFmtId="0" fontId="21" fillId="0" borderId="14" xfId="0" applyFont="1" applyBorder="1" applyAlignment="1" applyProtection="1">
      <alignment horizontal="left" indent="17"/>
    </xf>
    <xf numFmtId="0" fontId="12" fillId="0" borderId="9" xfId="0" applyFont="1" applyFill="1" applyBorder="1" applyAlignment="1" applyProtection="1">
      <alignment horizontal="left" vertical="center" indent="9"/>
    </xf>
    <xf numFmtId="0" fontId="12" fillId="0" borderId="0" xfId="0" applyFont="1" applyFill="1" applyBorder="1" applyAlignment="1" applyProtection="1">
      <alignment horizontal="left" vertical="center" indent="9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28575</xdr:rowOff>
    </xdr:from>
    <xdr:to>
      <xdr:col>3</xdr:col>
      <xdr:colOff>1181100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8EF7F5A-6DE6-4AE9-911F-C21ACC4032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23825"/>
          <a:ext cx="163830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J47"/>
  <sheetViews>
    <sheetView showGridLines="0" tabSelected="1" zoomScale="80" zoomScaleNormal="80" workbookViewId="0">
      <selection activeCell="G11" sqref="G11:I11"/>
    </sheetView>
  </sheetViews>
  <sheetFormatPr baseColWidth="10" defaultRowHeight="15" x14ac:dyDescent="0.25"/>
  <cols>
    <col min="1" max="1" width="3.85546875" style="1" customWidth="1"/>
    <col min="2" max="2" width="1.85546875" style="1" customWidth="1"/>
    <col min="3" max="3" width="8.7109375" style="1" customWidth="1"/>
    <col min="4" max="4" width="31" style="2" customWidth="1"/>
    <col min="5" max="5" width="5.85546875" style="1" customWidth="1"/>
    <col min="6" max="6" width="8.140625" style="1" customWidth="1"/>
    <col min="7" max="7" width="11" style="1" customWidth="1"/>
    <col min="8" max="8" width="8.42578125" style="3" customWidth="1"/>
    <col min="9" max="9" width="13.28515625" style="4" customWidth="1"/>
    <col min="10" max="10" width="11.42578125" style="1"/>
    <col min="11" max="11" width="1.85546875" style="1" customWidth="1"/>
    <col min="12" max="16384" width="11.42578125" style="1"/>
  </cols>
  <sheetData>
    <row r="1" spans="3:10" ht="7.5" customHeight="1" thickBot="1" x14ac:dyDescent="0.3"/>
    <row r="2" spans="3:10" ht="19.5" customHeight="1" x14ac:dyDescent="0.25">
      <c r="C2" s="81" t="s">
        <v>6</v>
      </c>
      <c r="D2" s="82"/>
      <c r="E2" s="82"/>
      <c r="F2" s="82"/>
      <c r="G2" s="82"/>
      <c r="H2" s="82"/>
      <c r="I2" s="83"/>
      <c r="J2" s="30" t="s">
        <v>9</v>
      </c>
    </row>
    <row r="3" spans="3:10" ht="19.5" customHeight="1" thickBot="1" x14ac:dyDescent="0.3">
      <c r="C3" s="84"/>
      <c r="D3" s="85"/>
      <c r="E3" s="85"/>
      <c r="F3" s="85"/>
      <c r="G3" s="85"/>
      <c r="H3" s="85"/>
      <c r="I3" s="86"/>
      <c r="J3" s="22">
        <v>44322</v>
      </c>
    </row>
    <row r="4" spans="3:10" ht="4.5" customHeight="1" thickBot="1" x14ac:dyDescent="0.3">
      <c r="C4" s="11"/>
      <c r="D4" s="12"/>
      <c r="E4" s="12"/>
      <c r="F4" s="12"/>
      <c r="G4" s="12"/>
      <c r="H4" s="12"/>
      <c r="I4" s="12"/>
      <c r="J4" s="10"/>
    </row>
    <row r="5" spans="3:10" ht="21" x14ac:dyDescent="0.35">
      <c r="C5" s="58" t="s">
        <v>7</v>
      </c>
      <c r="D5" s="78"/>
      <c r="E5" s="78"/>
      <c r="F5" s="78"/>
      <c r="G5" s="78"/>
      <c r="H5" s="59" t="s">
        <v>8</v>
      </c>
      <c r="I5" s="79">
        <v>0</v>
      </c>
      <c r="J5" s="80"/>
    </row>
    <row r="6" spans="3:10" ht="15.75" x14ac:dyDescent="0.25">
      <c r="C6" s="31" t="s">
        <v>10</v>
      </c>
      <c r="D6" s="40" t="s">
        <v>27</v>
      </c>
      <c r="E6" s="38"/>
      <c r="F6" s="39"/>
      <c r="G6" s="75" t="s">
        <v>11</v>
      </c>
      <c r="H6" s="75"/>
      <c r="I6" s="6">
        <v>30</v>
      </c>
      <c r="J6" s="14" t="s">
        <v>12</v>
      </c>
    </row>
    <row r="7" spans="3:10" ht="15.75" x14ac:dyDescent="0.25">
      <c r="C7" s="32"/>
      <c r="D7" s="76" t="s">
        <v>13</v>
      </c>
      <c r="E7" s="76"/>
      <c r="F7" s="76"/>
      <c r="G7" s="15">
        <v>801</v>
      </c>
      <c r="H7" s="34" t="s">
        <v>0</v>
      </c>
      <c r="I7" s="35"/>
      <c r="J7" s="36"/>
    </row>
    <row r="8" spans="3:10" ht="15.75" x14ac:dyDescent="0.25">
      <c r="C8" s="32"/>
      <c r="D8" s="77" t="s">
        <v>14</v>
      </c>
      <c r="E8" s="77"/>
      <c r="F8" s="56">
        <f>+G8/G7</f>
        <v>0.19975031210986266</v>
      </c>
      <c r="G8" s="15">
        <v>160</v>
      </c>
      <c r="H8" s="34" t="s">
        <v>0</v>
      </c>
      <c r="I8" s="35"/>
      <c r="J8" s="36"/>
    </row>
    <row r="9" spans="3:10" ht="15.75" x14ac:dyDescent="0.25">
      <c r="C9" s="33"/>
      <c r="D9" s="89" t="s">
        <v>18</v>
      </c>
      <c r="E9" s="89"/>
      <c r="F9" s="89"/>
      <c r="G9" s="37">
        <f>+G7-G8</f>
        <v>641</v>
      </c>
      <c r="H9" s="34" t="s">
        <v>0</v>
      </c>
      <c r="I9" s="35"/>
      <c r="J9" s="36"/>
    </row>
    <row r="10" spans="3:10" ht="15.75" x14ac:dyDescent="0.25">
      <c r="C10" s="33"/>
      <c r="D10" s="90" t="s">
        <v>16</v>
      </c>
      <c r="E10" s="90"/>
      <c r="F10" s="90"/>
      <c r="G10" s="57">
        <v>5</v>
      </c>
      <c r="H10" s="34" t="s">
        <v>15</v>
      </c>
      <c r="I10" s="35"/>
      <c r="J10" s="36"/>
    </row>
    <row r="11" spans="3:10" x14ac:dyDescent="0.25">
      <c r="C11" s="94" t="s">
        <v>17</v>
      </c>
      <c r="D11" s="95"/>
      <c r="E11" s="95"/>
      <c r="F11" s="7">
        <f>IF(D6="Natural",0.2442%,0)</f>
        <v>2.4420000000000002E-3</v>
      </c>
      <c r="G11" s="91" t="s">
        <v>21</v>
      </c>
      <c r="H11" s="91"/>
      <c r="I11" s="91"/>
      <c r="J11" s="19">
        <f>IFERROR(-CUMIPMT(F11,G10,G9,1,G10,0),0)</f>
        <v>4.7036016935484213</v>
      </c>
    </row>
    <row r="12" spans="3:10" ht="15.75" thickBot="1" x14ac:dyDescent="0.3">
      <c r="C12" s="92" t="s">
        <v>23</v>
      </c>
      <c r="D12" s="93"/>
      <c r="E12" s="93"/>
      <c r="F12" s="60">
        <v>0</v>
      </c>
      <c r="G12" s="61"/>
      <c r="H12" s="62"/>
      <c r="I12" s="63"/>
      <c r="J12" s="64"/>
    </row>
    <row r="13" spans="3:10" ht="6" customHeight="1" thickBot="1" x14ac:dyDescent="0.3">
      <c r="C13" s="18"/>
      <c r="D13" s="20"/>
      <c r="E13" s="13"/>
      <c r="F13" s="13"/>
      <c r="G13" s="13"/>
      <c r="H13" s="21"/>
      <c r="I13" s="16"/>
      <c r="J13" s="17"/>
    </row>
    <row r="14" spans="3:10" s="5" customFormat="1" ht="12" thickBot="1" x14ac:dyDescent="0.25">
      <c r="C14" s="41" t="s">
        <v>1</v>
      </c>
      <c r="D14" s="42" t="s">
        <v>2</v>
      </c>
      <c r="E14" s="42" t="s">
        <v>19</v>
      </c>
      <c r="F14" s="42" t="s">
        <v>3</v>
      </c>
      <c r="G14" s="42" t="s">
        <v>5</v>
      </c>
      <c r="H14" s="42" t="s">
        <v>4</v>
      </c>
      <c r="I14" s="42" t="s">
        <v>24</v>
      </c>
      <c r="J14" s="43" t="s">
        <v>25</v>
      </c>
    </row>
    <row r="15" spans="3:10" x14ac:dyDescent="0.25">
      <c r="C15" s="24">
        <v>1</v>
      </c>
      <c r="D15" s="54">
        <f>ROUND(+G9,2)</f>
        <v>641</v>
      </c>
      <c r="E15" s="25">
        <f t="shared" ref="E15" si="0">($F$12/360)*$I$6*D15</f>
        <v>0</v>
      </c>
      <c r="F15" s="25">
        <f>IF(C15&gt;$G$10,0,IF($G$10&lt;121,IF($G$10&lt;0,"ERROR",$G$9/$G$10),$G$9/$G$10))</f>
        <v>128.19999999999999</v>
      </c>
      <c r="G15" s="8">
        <f>E15+F15</f>
        <v>128.19999999999999</v>
      </c>
      <c r="H15" s="26">
        <f t="shared" ref="H15" si="1">IFERROR(IF(D15&lt;=0.05,0,$J$11/$G$10),0)</f>
        <v>0.9407203387096843</v>
      </c>
      <c r="I15" s="29">
        <f>ROUND(SUM(G15:H15),0)</f>
        <v>129</v>
      </c>
      <c r="J15" s="27">
        <f>IF(D15&gt;0,EDATE($J$3,C15),"-")</f>
        <v>44353</v>
      </c>
    </row>
    <row r="16" spans="3:10" x14ac:dyDescent="0.25">
      <c r="C16" s="23">
        <f>IF(D16="-","-",C15+1)</f>
        <v>2</v>
      </c>
      <c r="D16" s="55">
        <f t="shared" ref="D16:D21" si="2">IFERROR(ROUND(IF((D15-F15)&lt;1,"-",(D15-F15)),2),"-")</f>
        <v>512.79999999999995</v>
      </c>
      <c r="E16" s="8">
        <f t="shared" ref="E16:E21" si="3">IFERROR(($F$12/360)*$I$6*D16,"-")</f>
        <v>0</v>
      </c>
      <c r="F16" s="8">
        <f t="shared" ref="F16:F21" si="4">IF(IF(C16&gt;$G$10,0,IF($G$10&lt;121,IF($G$10&lt;0,"ERROR",$G$9/$G$10),$G$9/$G$10))=0,"-",IF(C16&gt;$G$10,0,IF($G$10&lt;121,IF($G$10&lt;0,"ERROR",$G$9/$G$10),$G$9/$G$10)))</f>
        <v>128.19999999999999</v>
      </c>
      <c r="G16" s="8">
        <f t="shared" ref="G16:G21" si="5">IFERROR(E16+F16,"-")</f>
        <v>128.19999999999999</v>
      </c>
      <c r="H16" s="9">
        <f t="shared" ref="H16:H21" si="6">IFERROR(IF(D16="-","-",$J$11/$G$10),0)</f>
        <v>0.9407203387096843</v>
      </c>
      <c r="I16" s="29">
        <f t="shared" ref="I16:I21" si="7">IF(D16="-","-",ROUND(SUM(G16:H16),0))</f>
        <v>129</v>
      </c>
      <c r="J16" s="28">
        <f t="shared" ref="J16:J21" si="8">IF(D16="-","-",IF(D16&gt;0,EDATE($J$3,C16),"-"))</f>
        <v>44383</v>
      </c>
    </row>
    <row r="17" spans="3:10" x14ac:dyDescent="0.25">
      <c r="C17" s="23">
        <f t="shared" ref="C17:C38" si="9">IF(D17="-","-",C16+1)</f>
        <v>3</v>
      </c>
      <c r="D17" s="55">
        <f t="shared" si="2"/>
        <v>384.6</v>
      </c>
      <c r="E17" s="8">
        <f t="shared" si="3"/>
        <v>0</v>
      </c>
      <c r="F17" s="8">
        <f t="shared" si="4"/>
        <v>128.19999999999999</v>
      </c>
      <c r="G17" s="8">
        <f t="shared" si="5"/>
        <v>128.19999999999999</v>
      </c>
      <c r="H17" s="9">
        <f t="shared" si="6"/>
        <v>0.9407203387096843</v>
      </c>
      <c r="I17" s="29">
        <f t="shared" si="7"/>
        <v>129</v>
      </c>
      <c r="J17" s="28">
        <f t="shared" si="8"/>
        <v>44414</v>
      </c>
    </row>
    <row r="18" spans="3:10" x14ac:dyDescent="0.25">
      <c r="C18" s="23">
        <f t="shared" si="9"/>
        <v>4</v>
      </c>
      <c r="D18" s="55">
        <f t="shared" si="2"/>
        <v>256.39999999999998</v>
      </c>
      <c r="E18" s="8">
        <f t="shared" si="3"/>
        <v>0</v>
      </c>
      <c r="F18" s="8">
        <f t="shared" si="4"/>
        <v>128.19999999999999</v>
      </c>
      <c r="G18" s="8">
        <f t="shared" si="5"/>
        <v>128.19999999999999</v>
      </c>
      <c r="H18" s="9">
        <f t="shared" si="6"/>
        <v>0.9407203387096843</v>
      </c>
      <c r="I18" s="29">
        <f t="shared" si="7"/>
        <v>129</v>
      </c>
      <c r="J18" s="28">
        <f t="shared" si="8"/>
        <v>44445</v>
      </c>
    </row>
    <row r="19" spans="3:10" x14ac:dyDescent="0.25">
      <c r="C19" s="23">
        <f t="shared" si="9"/>
        <v>5</v>
      </c>
      <c r="D19" s="55">
        <f t="shared" si="2"/>
        <v>128.19999999999999</v>
      </c>
      <c r="E19" s="8">
        <f t="shared" si="3"/>
        <v>0</v>
      </c>
      <c r="F19" s="8">
        <f t="shared" si="4"/>
        <v>128.19999999999999</v>
      </c>
      <c r="G19" s="8">
        <f t="shared" si="5"/>
        <v>128.19999999999999</v>
      </c>
      <c r="H19" s="9">
        <f t="shared" si="6"/>
        <v>0.9407203387096843</v>
      </c>
      <c r="I19" s="29">
        <f t="shared" si="7"/>
        <v>129</v>
      </c>
      <c r="J19" s="28">
        <f t="shared" si="8"/>
        <v>44475</v>
      </c>
    </row>
    <row r="20" spans="3:10" x14ac:dyDescent="0.25">
      <c r="C20" s="23" t="str">
        <f t="shared" si="9"/>
        <v>-</v>
      </c>
      <c r="D20" s="55" t="str">
        <f t="shared" si="2"/>
        <v>-</v>
      </c>
      <c r="E20" s="8" t="str">
        <f t="shared" si="3"/>
        <v>-</v>
      </c>
      <c r="F20" s="8" t="str">
        <f t="shared" si="4"/>
        <v>-</v>
      </c>
      <c r="G20" s="8" t="str">
        <f t="shared" si="5"/>
        <v>-</v>
      </c>
      <c r="H20" s="9" t="str">
        <f t="shared" si="6"/>
        <v>-</v>
      </c>
      <c r="I20" s="29" t="str">
        <f t="shared" si="7"/>
        <v>-</v>
      </c>
      <c r="J20" s="28" t="str">
        <f t="shared" si="8"/>
        <v>-</v>
      </c>
    </row>
    <row r="21" spans="3:10" x14ac:dyDescent="0.25">
      <c r="C21" s="23" t="str">
        <f t="shared" si="9"/>
        <v>-</v>
      </c>
      <c r="D21" s="55" t="str">
        <f t="shared" si="2"/>
        <v>-</v>
      </c>
      <c r="E21" s="8" t="str">
        <f t="shared" si="3"/>
        <v>-</v>
      </c>
      <c r="F21" s="8" t="str">
        <f t="shared" si="4"/>
        <v>-</v>
      </c>
      <c r="G21" s="8" t="str">
        <f t="shared" si="5"/>
        <v>-</v>
      </c>
      <c r="H21" s="9" t="str">
        <f t="shared" si="6"/>
        <v>-</v>
      </c>
      <c r="I21" s="29" t="str">
        <f t="shared" si="7"/>
        <v>-</v>
      </c>
      <c r="J21" s="28" t="str">
        <f t="shared" si="8"/>
        <v>-</v>
      </c>
    </row>
    <row r="22" spans="3:10" x14ac:dyDescent="0.25">
      <c r="C22" s="23" t="str">
        <f t="shared" si="9"/>
        <v>-</v>
      </c>
      <c r="D22" s="55" t="str">
        <f>IFERROR(ROUND(IF((D21-F21)&lt;1,"-",(D21-F21)),2),"-")</f>
        <v>-</v>
      </c>
      <c r="E22" s="8" t="str">
        <f>IFERROR(($F$12/360)*$I$6*D22,"-")</f>
        <v>-</v>
      </c>
      <c r="F22" s="8" t="str">
        <f>IF(IF(C22&gt;$G$10,0,IF($G$10&lt;121,IF($G$10&lt;0,"ERROR",$G$9/$G$10),$G$9/$G$10))=0,"-",IF(C22&gt;$G$10,0,IF($G$10&lt;121,IF($G$10&lt;0,"ERROR",$G$9/$G$10),$G$9/$G$10)))</f>
        <v>-</v>
      </c>
      <c r="G22" s="8" t="str">
        <f t="shared" ref="G22:G38" si="10">IFERROR(E22+F22,"-")</f>
        <v>-</v>
      </c>
      <c r="H22" s="9" t="str">
        <f>IFERROR(IF(D22="-","-",$J$11/$G$10),0)</f>
        <v>-</v>
      </c>
      <c r="I22" s="29" t="str">
        <f>IF(D22="-","-",ROUND(SUM(G22:H22),0))</f>
        <v>-</v>
      </c>
      <c r="J22" s="28" t="str">
        <f>IF(D22="-","-",IF(D22&gt;0,EDATE($J$3,C22),"-"))</f>
        <v>-</v>
      </c>
    </row>
    <row r="23" spans="3:10" x14ac:dyDescent="0.25">
      <c r="C23" s="23" t="str">
        <f t="shared" si="9"/>
        <v>-</v>
      </c>
      <c r="D23" s="55" t="str">
        <f t="shared" ref="D23:D38" si="11">IFERROR(ROUND(IF((D22-F22)&lt;1,"-",(D22-F22)),2),"-")</f>
        <v>-</v>
      </c>
      <c r="E23" s="8" t="str">
        <f t="shared" ref="E23:E38" si="12">IFERROR(($F$12/360)*$I$6*D23,"-")</f>
        <v>-</v>
      </c>
      <c r="F23" s="8" t="str">
        <f t="shared" ref="F23:F38" si="13">IF(IF(C23&gt;$G$10,0,IF($G$10&lt;121,IF($G$10&lt;0,"ERROR",$G$9/$G$10),$G$9/$G$10))=0,"-",IF(C23&gt;$G$10,0,IF($G$10&lt;121,IF($G$10&lt;0,"ERROR",$G$9/$G$10),$G$9/$G$10)))</f>
        <v>-</v>
      </c>
      <c r="G23" s="8" t="str">
        <f t="shared" si="10"/>
        <v>-</v>
      </c>
      <c r="H23" s="9" t="str">
        <f t="shared" ref="H23:H38" si="14">IFERROR(IF(D23="-","-",$J$11/$G$10),0)</f>
        <v>-</v>
      </c>
      <c r="I23" s="29" t="str">
        <f t="shared" ref="I23:I38" si="15">IF(D23="-","-",ROUND(SUM(G23:H23),0))</f>
        <v>-</v>
      </c>
      <c r="J23" s="28" t="str">
        <f t="shared" ref="J23:J38" si="16">IF(D23="-","-",IF(D23&gt;0,EDATE($J$3,C23),"-"))</f>
        <v>-</v>
      </c>
    </row>
    <row r="24" spans="3:10" x14ac:dyDescent="0.25">
      <c r="C24" s="23" t="str">
        <f t="shared" si="9"/>
        <v>-</v>
      </c>
      <c r="D24" s="55" t="str">
        <f t="shared" si="11"/>
        <v>-</v>
      </c>
      <c r="E24" s="8" t="str">
        <f t="shared" si="12"/>
        <v>-</v>
      </c>
      <c r="F24" s="8" t="str">
        <f t="shared" si="13"/>
        <v>-</v>
      </c>
      <c r="G24" s="8" t="str">
        <f t="shared" si="10"/>
        <v>-</v>
      </c>
      <c r="H24" s="9" t="str">
        <f t="shared" si="14"/>
        <v>-</v>
      </c>
      <c r="I24" s="29" t="str">
        <f t="shared" si="15"/>
        <v>-</v>
      </c>
      <c r="J24" s="28" t="str">
        <f t="shared" si="16"/>
        <v>-</v>
      </c>
    </row>
    <row r="25" spans="3:10" x14ac:dyDescent="0.25">
      <c r="C25" s="23" t="str">
        <f t="shared" si="9"/>
        <v>-</v>
      </c>
      <c r="D25" s="55" t="str">
        <f t="shared" si="11"/>
        <v>-</v>
      </c>
      <c r="E25" s="8" t="str">
        <f t="shared" si="12"/>
        <v>-</v>
      </c>
      <c r="F25" s="8" t="str">
        <f t="shared" si="13"/>
        <v>-</v>
      </c>
      <c r="G25" s="8" t="str">
        <f t="shared" si="10"/>
        <v>-</v>
      </c>
      <c r="H25" s="9" t="str">
        <f t="shared" si="14"/>
        <v>-</v>
      </c>
      <c r="I25" s="29" t="str">
        <f t="shared" si="15"/>
        <v>-</v>
      </c>
      <c r="J25" s="28" t="str">
        <f t="shared" si="16"/>
        <v>-</v>
      </c>
    </row>
    <row r="26" spans="3:10" x14ac:dyDescent="0.25">
      <c r="C26" s="23" t="str">
        <f t="shared" si="9"/>
        <v>-</v>
      </c>
      <c r="D26" s="55" t="str">
        <f t="shared" si="11"/>
        <v>-</v>
      </c>
      <c r="E26" s="8" t="str">
        <f t="shared" si="12"/>
        <v>-</v>
      </c>
      <c r="F26" s="8" t="str">
        <f t="shared" si="13"/>
        <v>-</v>
      </c>
      <c r="G26" s="8" t="str">
        <f t="shared" si="10"/>
        <v>-</v>
      </c>
      <c r="H26" s="9" t="str">
        <f t="shared" si="14"/>
        <v>-</v>
      </c>
      <c r="I26" s="29" t="str">
        <f t="shared" si="15"/>
        <v>-</v>
      </c>
      <c r="J26" s="28" t="str">
        <f t="shared" si="16"/>
        <v>-</v>
      </c>
    </row>
    <row r="27" spans="3:10" x14ac:dyDescent="0.25">
      <c r="C27" s="23" t="str">
        <f t="shared" si="9"/>
        <v>-</v>
      </c>
      <c r="D27" s="55" t="str">
        <f t="shared" si="11"/>
        <v>-</v>
      </c>
      <c r="E27" s="8" t="str">
        <f t="shared" si="12"/>
        <v>-</v>
      </c>
      <c r="F27" s="8" t="str">
        <f t="shared" si="13"/>
        <v>-</v>
      </c>
      <c r="G27" s="8" t="str">
        <f t="shared" si="10"/>
        <v>-</v>
      </c>
      <c r="H27" s="9" t="str">
        <f t="shared" si="14"/>
        <v>-</v>
      </c>
      <c r="I27" s="29" t="str">
        <f t="shared" si="15"/>
        <v>-</v>
      </c>
      <c r="J27" s="28" t="str">
        <f t="shared" si="16"/>
        <v>-</v>
      </c>
    </row>
    <row r="28" spans="3:10" x14ac:dyDescent="0.25">
      <c r="C28" s="23" t="str">
        <f t="shared" si="9"/>
        <v>-</v>
      </c>
      <c r="D28" s="55" t="str">
        <f t="shared" si="11"/>
        <v>-</v>
      </c>
      <c r="E28" s="8" t="str">
        <f t="shared" si="12"/>
        <v>-</v>
      </c>
      <c r="F28" s="8" t="str">
        <f t="shared" si="13"/>
        <v>-</v>
      </c>
      <c r="G28" s="8" t="str">
        <f t="shared" si="10"/>
        <v>-</v>
      </c>
      <c r="H28" s="9" t="str">
        <f t="shared" si="14"/>
        <v>-</v>
      </c>
      <c r="I28" s="29" t="str">
        <f t="shared" si="15"/>
        <v>-</v>
      </c>
      <c r="J28" s="28" t="str">
        <f t="shared" si="16"/>
        <v>-</v>
      </c>
    </row>
    <row r="29" spans="3:10" x14ac:dyDescent="0.25">
      <c r="C29" s="23" t="str">
        <f t="shared" si="9"/>
        <v>-</v>
      </c>
      <c r="D29" s="55" t="str">
        <f t="shared" si="11"/>
        <v>-</v>
      </c>
      <c r="E29" s="8" t="str">
        <f t="shared" si="12"/>
        <v>-</v>
      </c>
      <c r="F29" s="8" t="str">
        <f t="shared" si="13"/>
        <v>-</v>
      </c>
      <c r="G29" s="8" t="str">
        <f t="shared" si="10"/>
        <v>-</v>
      </c>
      <c r="H29" s="9" t="str">
        <f t="shared" si="14"/>
        <v>-</v>
      </c>
      <c r="I29" s="29" t="str">
        <f t="shared" si="15"/>
        <v>-</v>
      </c>
      <c r="J29" s="28" t="str">
        <f t="shared" si="16"/>
        <v>-</v>
      </c>
    </row>
    <row r="30" spans="3:10" x14ac:dyDescent="0.25">
      <c r="C30" s="23" t="str">
        <f t="shared" si="9"/>
        <v>-</v>
      </c>
      <c r="D30" s="55" t="str">
        <f t="shared" si="11"/>
        <v>-</v>
      </c>
      <c r="E30" s="8" t="str">
        <f t="shared" si="12"/>
        <v>-</v>
      </c>
      <c r="F30" s="8" t="str">
        <f t="shared" si="13"/>
        <v>-</v>
      </c>
      <c r="G30" s="8" t="str">
        <f t="shared" si="10"/>
        <v>-</v>
      </c>
      <c r="H30" s="9" t="str">
        <f t="shared" si="14"/>
        <v>-</v>
      </c>
      <c r="I30" s="29" t="str">
        <f t="shared" si="15"/>
        <v>-</v>
      </c>
      <c r="J30" s="28" t="str">
        <f t="shared" si="16"/>
        <v>-</v>
      </c>
    </row>
    <row r="31" spans="3:10" x14ac:dyDescent="0.25">
      <c r="C31" s="23" t="str">
        <f t="shared" si="9"/>
        <v>-</v>
      </c>
      <c r="D31" s="55" t="str">
        <f t="shared" si="11"/>
        <v>-</v>
      </c>
      <c r="E31" s="8" t="str">
        <f t="shared" si="12"/>
        <v>-</v>
      </c>
      <c r="F31" s="8" t="str">
        <f t="shared" si="13"/>
        <v>-</v>
      </c>
      <c r="G31" s="8" t="str">
        <f t="shared" si="10"/>
        <v>-</v>
      </c>
      <c r="H31" s="9" t="str">
        <f t="shared" si="14"/>
        <v>-</v>
      </c>
      <c r="I31" s="29" t="str">
        <f t="shared" si="15"/>
        <v>-</v>
      </c>
      <c r="J31" s="28" t="str">
        <f t="shared" si="16"/>
        <v>-</v>
      </c>
    </row>
    <row r="32" spans="3:10" x14ac:dyDescent="0.25">
      <c r="C32" s="23" t="str">
        <f t="shared" si="9"/>
        <v>-</v>
      </c>
      <c r="D32" s="55" t="str">
        <f t="shared" si="11"/>
        <v>-</v>
      </c>
      <c r="E32" s="8" t="str">
        <f t="shared" si="12"/>
        <v>-</v>
      </c>
      <c r="F32" s="8" t="str">
        <f t="shared" si="13"/>
        <v>-</v>
      </c>
      <c r="G32" s="8" t="str">
        <f t="shared" si="10"/>
        <v>-</v>
      </c>
      <c r="H32" s="9" t="str">
        <f t="shared" si="14"/>
        <v>-</v>
      </c>
      <c r="I32" s="29" t="str">
        <f t="shared" si="15"/>
        <v>-</v>
      </c>
      <c r="J32" s="28" t="str">
        <f t="shared" si="16"/>
        <v>-</v>
      </c>
    </row>
    <row r="33" spans="3:10" x14ac:dyDescent="0.25">
      <c r="C33" s="23" t="str">
        <f t="shared" si="9"/>
        <v>-</v>
      </c>
      <c r="D33" s="55" t="str">
        <f t="shared" si="11"/>
        <v>-</v>
      </c>
      <c r="E33" s="8" t="str">
        <f t="shared" si="12"/>
        <v>-</v>
      </c>
      <c r="F33" s="8" t="str">
        <f t="shared" si="13"/>
        <v>-</v>
      </c>
      <c r="G33" s="8" t="str">
        <f t="shared" si="10"/>
        <v>-</v>
      </c>
      <c r="H33" s="9" t="str">
        <f t="shared" si="14"/>
        <v>-</v>
      </c>
      <c r="I33" s="29" t="str">
        <f t="shared" si="15"/>
        <v>-</v>
      </c>
      <c r="J33" s="28" t="str">
        <f t="shared" si="16"/>
        <v>-</v>
      </c>
    </row>
    <row r="34" spans="3:10" x14ac:dyDescent="0.25">
      <c r="C34" s="23" t="str">
        <f t="shared" si="9"/>
        <v>-</v>
      </c>
      <c r="D34" s="55" t="str">
        <f t="shared" si="11"/>
        <v>-</v>
      </c>
      <c r="E34" s="8" t="str">
        <f t="shared" si="12"/>
        <v>-</v>
      </c>
      <c r="F34" s="8" t="str">
        <f t="shared" si="13"/>
        <v>-</v>
      </c>
      <c r="G34" s="8" t="str">
        <f t="shared" si="10"/>
        <v>-</v>
      </c>
      <c r="H34" s="9" t="str">
        <f t="shared" si="14"/>
        <v>-</v>
      </c>
      <c r="I34" s="29" t="str">
        <f t="shared" si="15"/>
        <v>-</v>
      </c>
      <c r="J34" s="28" t="str">
        <f t="shared" si="16"/>
        <v>-</v>
      </c>
    </row>
    <row r="35" spans="3:10" x14ac:dyDescent="0.25">
      <c r="C35" s="23" t="str">
        <f t="shared" si="9"/>
        <v>-</v>
      </c>
      <c r="D35" s="55" t="str">
        <f t="shared" si="11"/>
        <v>-</v>
      </c>
      <c r="E35" s="8" t="str">
        <f t="shared" si="12"/>
        <v>-</v>
      </c>
      <c r="F35" s="8" t="str">
        <f t="shared" si="13"/>
        <v>-</v>
      </c>
      <c r="G35" s="8" t="str">
        <f t="shared" si="10"/>
        <v>-</v>
      </c>
      <c r="H35" s="9" t="str">
        <f t="shared" si="14"/>
        <v>-</v>
      </c>
      <c r="I35" s="29" t="str">
        <f t="shared" si="15"/>
        <v>-</v>
      </c>
      <c r="J35" s="28" t="str">
        <f t="shared" si="16"/>
        <v>-</v>
      </c>
    </row>
    <row r="36" spans="3:10" x14ac:dyDescent="0.25">
      <c r="C36" s="23" t="str">
        <f t="shared" si="9"/>
        <v>-</v>
      </c>
      <c r="D36" s="55" t="str">
        <f t="shared" si="11"/>
        <v>-</v>
      </c>
      <c r="E36" s="8" t="str">
        <f t="shared" si="12"/>
        <v>-</v>
      </c>
      <c r="F36" s="8" t="str">
        <f t="shared" si="13"/>
        <v>-</v>
      </c>
      <c r="G36" s="8" t="str">
        <f t="shared" si="10"/>
        <v>-</v>
      </c>
      <c r="H36" s="9" t="str">
        <f t="shared" si="14"/>
        <v>-</v>
      </c>
      <c r="I36" s="29" t="str">
        <f t="shared" si="15"/>
        <v>-</v>
      </c>
      <c r="J36" s="28" t="str">
        <f t="shared" si="16"/>
        <v>-</v>
      </c>
    </row>
    <row r="37" spans="3:10" x14ac:dyDescent="0.25">
      <c r="C37" s="23" t="str">
        <f t="shared" si="9"/>
        <v>-</v>
      </c>
      <c r="D37" s="55" t="str">
        <f t="shared" si="11"/>
        <v>-</v>
      </c>
      <c r="E37" s="8" t="str">
        <f t="shared" si="12"/>
        <v>-</v>
      </c>
      <c r="F37" s="8" t="str">
        <f t="shared" si="13"/>
        <v>-</v>
      </c>
      <c r="G37" s="8" t="str">
        <f t="shared" si="10"/>
        <v>-</v>
      </c>
      <c r="H37" s="9" t="str">
        <f t="shared" si="14"/>
        <v>-</v>
      </c>
      <c r="I37" s="29" t="str">
        <f t="shared" si="15"/>
        <v>-</v>
      </c>
      <c r="J37" s="28" t="str">
        <f t="shared" si="16"/>
        <v>-</v>
      </c>
    </row>
    <row r="38" spans="3:10" ht="15.75" thickBot="1" x14ac:dyDescent="0.3">
      <c r="C38" s="23" t="str">
        <f t="shared" si="9"/>
        <v>-</v>
      </c>
      <c r="D38" s="55" t="str">
        <f t="shared" si="11"/>
        <v>-</v>
      </c>
      <c r="E38" s="8" t="str">
        <f t="shared" si="12"/>
        <v>-</v>
      </c>
      <c r="F38" s="8" t="str">
        <f t="shared" si="13"/>
        <v>-</v>
      </c>
      <c r="G38" s="8" t="str">
        <f t="shared" si="10"/>
        <v>-</v>
      </c>
      <c r="H38" s="9" t="str">
        <f t="shared" si="14"/>
        <v>-</v>
      </c>
      <c r="I38" s="29" t="str">
        <f t="shared" si="15"/>
        <v>-</v>
      </c>
      <c r="J38" s="28" t="str">
        <f t="shared" si="16"/>
        <v>-</v>
      </c>
    </row>
    <row r="39" spans="3:10" ht="16.5" thickBot="1" x14ac:dyDescent="0.3">
      <c r="C39" s="87" t="s">
        <v>20</v>
      </c>
      <c r="D39" s="88"/>
      <c r="E39" s="44">
        <f>SUM(E15:E38)</f>
        <v>0</v>
      </c>
      <c r="F39" s="44">
        <f>SUM(F15:F38)</f>
        <v>641</v>
      </c>
      <c r="G39" s="44">
        <f>SUM(G15:G38)</f>
        <v>641</v>
      </c>
      <c r="H39" s="44">
        <f>SUM(H15:H38)</f>
        <v>4.7036016935484213</v>
      </c>
      <c r="I39" s="45"/>
      <c r="J39" s="46"/>
    </row>
    <row r="40" spans="3:10" ht="14.25" customHeight="1" thickBot="1" x14ac:dyDescent="0.3">
      <c r="C40" s="66" t="s">
        <v>22</v>
      </c>
      <c r="D40" s="67"/>
      <c r="E40" s="67"/>
      <c r="F40" s="67"/>
      <c r="G40" s="67"/>
      <c r="H40" s="67"/>
      <c r="I40" s="67"/>
      <c r="J40" s="68"/>
    </row>
    <row r="41" spans="3:10" x14ac:dyDescent="0.25">
      <c r="C41" s="47"/>
      <c r="D41" s="47"/>
      <c r="E41" s="47"/>
      <c r="F41" s="47"/>
      <c r="G41" s="47"/>
      <c r="H41" s="47"/>
      <c r="I41" s="47"/>
      <c r="J41" s="47"/>
    </row>
    <row r="42" spans="3:10" x14ac:dyDescent="0.25">
      <c r="C42" s="47"/>
      <c r="D42" s="47"/>
      <c r="E42" s="47"/>
      <c r="F42" s="47"/>
      <c r="G42" s="47"/>
      <c r="H42" s="47"/>
      <c r="I42" s="47"/>
      <c r="J42" s="47"/>
    </row>
    <row r="43" spans="3:10" ht="15.75" thickBot="1" x14ac:dyDescent="0.3">
      <c r="C43" s="47"/>
      <c r="D43" s="47"/>
      <c r="E43" s="47"/>
      <c r="F43" s="47"/>
      <c r="G43" s="47"/>
      <c r="H43" s="47"/>
      <c r="I43" s="47"/>
      <c r="J43" s="47"/>
    </row>
    <row r="44" spans="3:10" x14ac:dyDescent="0.25">
      <c r="C44" s="69" t="s">
        <v>26</v>
      </c>
      <c r="D44" s="70"/>
      <c r="E44" s="48"/>
      <c r="F44" s="48"/>
      <c r="G44" s="48"/>
      <c r="H44" s="49"/>
      <c r="I44" s="50"/>
      <c r="J44" s="48"/>
    </row>
    <row r="45" spans="3:10" ht="15.75" thickBot="1" x14ac:dyDescent="0.3">
      <c r="C45" s="71"/>
      <c r="D45" s="72"/>
      <c r="E45" s="48"/>
      <c r="F45" s="48"/>
      <c r="G45" s="51"/>
      <c r="H45" s="52"/>
      <c r="I45" s="53"/>
      <c r="J45" s="48"/>
    </row>
    <row r="46" spans="3:10" ht="15.75" thickBot="1" x14ac:dyDescent="0.3">
      <c r="C46" s="73"/>
      <c r="D46" s="74"/>
      <c r="E46" s="48"/>
      <c r="F46" s="48"/>
      <c r="G46" s="65">
        <f>+D5</f>
        <v>0</v>
      </c>
      <c r="H46" s="65"/>
      <c r="I46" s="65"/>
      <c r="J46" s="48"/>
    </row>
    <row r="47" spans="3:10" x14ac:dyDescent="0.25">
      <c r="C47" s="48"/>
      <c r="D47" s="47"/>
      <c r="E47" s="48"/>
      <c r="F47" s="48"/>
      <c r="G47" s="48"/>
      <c r="H47" s="49"/>
      <c r="I47" s="50"/>
      <c r="J47" s="48"/>
    </row>
  </sheetData>
  <sheetProtection algorithmName="SHA-512" hashValue="E2maZzmAUxZHVeaJ9KBs1HSp+5fBxMQ66tORs+MIA43WMc4/QhLRwOHveBNgFK5qTnp2Z2WH4+C/ek+s4P55aQ==" saltValue="5QB2IVZ9/ZMBScJ0VMrn4A==" spinCount="100000" sheet="1" objects="1" scenarios="1" autoFilter="0"/>
  <mergeCells count="15">
    <mergeCell ref="D5:G5"/>
    <mergeCell ref="I5:J5"/>
    <mergeCell ref="C2:I3"/>
    <mergeCell ref="C39:D39"/>
    <mergeCell ref="D9:F9"/>
    <mergeCell ref="D10:F10"/>
    <mergeCell ref="G11:I11"/>
    <mergeCell ref="C12:E12"/>
    <mergeCell ref="C11:E11"/>
    <mergeCell ref="G46:I46"/>
    <mergeCell ref="C40:J40"/>
    <mergeCell ref="C44:D46"/>
    <mergeCell ref="G6:H6"/>
    <mergeCell ref="D7:F7"/>
    <mergeCell ref="D8:E8"/>
  </mergeCells>
  <dataValidations count="1">
    <dataValidation type="list" allowBlank="1" showInputMessage="1" showErrorMessage="1" sqref="D6">
      <formula1>"Natural, Juridica"</formula1>
    </dataValidation>
  </dataValidations>
  <pageMargins left="0.25" right="0.25" top="0.75" bottom="0.75" header="0.3" footer="0.3"/>
  <pageSetup orientation="portrait" r:id="rId1"/>
  <ignoredErrors>
    <ignoredError sqref="G9 G46 F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AMASCUOTAS </vt:lpstr>
      <vt:lpstr>'AMASCUOTAS 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joslopez</dc:creator>
  <cp:lastModifiedBy>Ericka Padilla Andrade</cp:lastModifiedBy>
  <cp:lastPrinted>2020-12-01T20:21:33Z</cp:lastPrinted>
  <dcterms:created xsi:type="dcterms:W3CDTF">2008-09-19T19:06:20Z</dcterms:created>
  <dcterms:modified xsi:type="dcterms:W3CDTF">2021-05-10T15:30:27Z</dcterms:modified>
</cp:coreProperties>
</file>